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3B96CD8B-4E72-7E46-B780-72AFE4E5E279}" xr6:coauthVersionLast="47" xr6:coauthVersionMax="47" xr10:uidLastSave="{00000000-0000-0000-0000-000000000000}"/>
  <bookViews>
    <workbookView xWindow="-1480" yWindow="-20040" windowWidth="28780" windowHeight="1920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countries_study!$A$174</definedName>
    <definedName name="_xlchart.v5.1" hidden="1">countries_study!$A$175:$A$198</definedName>
    <definedName name="_xlchart.v5.10" hidden="1">countries_study!$B$103</definedName>
    <definedName name="_xlchart.v5.11" hidden="1">countries_study!$B$104:$B$163</definedName>
    <definedName name="_xlchart.v5.12" hidden="1">countries_study!$C$103</definedName>
    <definedName name="_xlchart.v5.13" hidden="1">countries_study!$C$104:$C$163</definedName>
    <definedName name="_xlchart.v5.2" hidden="1">countries_study!$B$174</definedName>
    <definedName name="_xlchart.v5.3" hidden="1">countries_study!$B$175:$B$198</definedName>
    <definedName name="_xlchart.v5.4" hidden="1">countries_study!$A$22</definedName>
    <definedName name="_xlchart.v5.5" hidden="1">countries_study!$A$23:$A$79</definedName>
    <definedName name="_xlchart.v5.6" hidden="1">countries_study!$B$22</definedName>
    <definedName name="_xlchart.v5.7" hidden="1">countries_study!$B$23:$B$79</definedName>
    <definedName name="_xlchart.v5.8" hidden="1">countries_study!$A$103</definedName>
    <definedName name="_xlchart.v5.9" hidden="1">countries_study!$A$104:$A$163</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19" l="1"/>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C2"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B3" i="15" l="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I144" i="14" a="1"/>
  <c r="I144" i="14" s="1"/>
  <c r="I136" i="14" l="1" a="1"/>
  <c r="I136" i="14" s="1"/>
  <c r="I145" i="14" a="1"/>
  <c r="I145" i="14" s="1"/>
  <c r="I146" i="14" a="1"/>
  <c r="I146" i="14" s="1"/>
  <c r="I147" i="14" a="1"/>
  <c r="I147" i="14" s="1"/>
  <c r="I148" i="14" a="1"/>
  <c r="I148" i="14" s="1"/>
  <c r="I149" i="14" a="1"/>
  <c r="I149" i="14" s="1"/>
  <c r="I150" i="14" a="1"/>
  <c r="I150" i="14" s="1"/>
  <c r="I151" i="14" a="1"/>
  <c r="I151" i="14" s="1"/>
  <c r="I152" i="14" a="1"/>
  <c r="I152" i="14" s="1"/>
  <c r="J145" i="14"/>
  <c r="J146" i="14"/>
  <c r="J147" i="14"/>
  <c r="J148" i="14"/>
  <c r="J149" i="14"/>
  <c r="J150" i="14"/>
  <c r="J151" i="14"/>
  <c r="J152" i="14"/>
  <c r="I121" i="14" l="1" a="1"/>
  <c r="I121" i="14" s="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I107" i="14" a="1"/>
  <c r="I107" i="14" s="1"/>
  <c r="I108" i="14" a="1"/>
  <c r="I108" i="14" s="1"/>
  <c r="I109" i="14" a="1"/>
  <c r="I109" i="14" s="1"/>
  <c r="I110" i="14" a="1"/>
  <c r="I110" i="14" s="1"/>
  <c r="I111" i="14" a="1"/>
  <c r="I111" i="14" s="1"/>
  <c r="I112" i="14" a="1"/>
  <c r="I112" i="14" s="1"/>
  <c r="I113" i="14" a="1"/>
  <c r="I113" i="14" s="1"/>
  <c r="I114" i="14" a="1"/>
  <c r="I114" i="14" s="1"/>
  <c r="I115" i="14" a="1"/>
  <c r="I115" i="14" s="1"/>
  <c r="I116" i="14" a="1"/>
  <c r="I116" i="14" s="1"/>
  <c r="I117" i="14" a="1"/>
  <c r="I117" i="14" s="1"/>
  <c r="I118" i="14" a="1"/>
  <c r="I118" i="14" s="1"/>
  <c r="I119" i="14" a="1"/>
  <c r="I119" i="14" s="1"/>
  <c r="I120" i="14" a="1"/>
  <c r="I120" i="14" s="1"/>
  <c r="I122" i="14" a="1"/>
  <c r="I122" i="14" s="1"/>
  <c r="I123" i="14" a="1"/>
  <c r="I123" i="14" s="1"/>
  <c r="I124" i="14" a="1"/>
  <c r="I124" i="14" s="1"/>
  <c r="I125" i="14" a="1"/>
  <c r="I125" i="14" s="1"/>
  <c r="I126" i="14" a="1"/>
  <c r="I126" i="14" s="1"/>
  <c r="I127" i="14" a="1"/>
  <c r="I127" i="14" s="1"/>
  <c r="I128" i="14" a="1"/>
  <c r="I128" i="14" s="1"/>
  <c r="I129" i="14" a="1"/>
  <c r="I129" i="14" s="1"/>
  <c r="I130" i="14" a="1"/>
  <c r="I130" i="14" s="1"/>
  <c r="I131" i="14" a="1"/>
  <c r="I131" i="14" s="1"/>
  <c r="I132" i="14" a="1"/>
  <c r="I132" i="14" s="1"/>
  <c r="I133" i="14" a="1"/>
  <c r="I133" i="14" s="1"/>
  <c r="I134" i="14" a="1"/>
  <c r="I134" i="14" s="1"/>
  <c r="I137" i="14" a="1"/>
  <c r="I137" i="14" s="1"/>
  <c r="I138" i="14" a="1"/>
  <c r="I138" i="14" s="1"/>
  <c r="I139" i="14" a="1"/>
  <c r="I139" i="14" s="1"/>
  <c r="I140" i="14" a="1"/>
  <c r="I140" i="14" s="1"/>
  <c r="I141" i="14" a="1"/>
  <c r="I141" i="14" s="1"/>
  <c r="I142" i="14" a="1"/>
  <c r="I142" i="14" s="1"/>
  <c r="I143" i="14" a="1"/>
  <c r="I143" i="14" s="1"/>
  <c r="J138" i="14"/>
  <c r="J139" i="14"/>
  <c r="J140" i="14"/>
  <c r="J141" i="14"/>
  <c r="J142" i="14"/>
  <c r="J143" i="14"/>
  <c r="J144" i="14"/>
  <c r="J134" i="14"/>
  <c r="J135" i="14"/>
  <c r="J136" i="14"/>
  <c r="J137" i="14"/>
  <c r="J122" i="14" l="1"/>
  <c r="J123" i="14"/>
  <c r="J124" i="14"/>
  <c r="J125" i="14"/>
  <c r="J126" i="14"/>
  <c r="J127" i="14"/>
  <c r="J128" i="14"/>
  <c r="J129" i="14"/>
  <c r="J130" i="14"/>
  <c r="J131" i="14"/>
  <c r="J132" i="14"/>
  <c r="J133" i="14"/>
  <c r="J118" i="14"/>
  <c r="J119" i="14"/>
  <c r="J120" i="14"/>
  <c r="J121" i="14"/>
  <c r="J116" i="14"/>
  <c r="J117" i="14"/>
  <c r="J114" i="14"/>
  <c r="J115" i="14"/>
  <c r="J113" i="14"/>
  <c r="J112" i="14"/>
  <c r="J111" i="14"/>
  <c r="J110" i="14"/>
  <c r="J109" i="14"/>
  <c r="J108" i="14"/>
  <c r="J107" i="14" l="1"/>
  <c r="J106"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H55" i="15"/>
  <c r="G55" i="15"/>
  <c r="H54" i="15"/>
  <c r="G54" i="15"/>
  <c r="H53" i="15"/>
  <c r="G53" i="15"/>
  <c r="H52" i="15"/>
  <c r="G52" i="15"/>
  <c r="H51" i="15"/>
  <c r="G51" i="15"/>
  <c r="H50" i="15"/>
  <c r="G50" i="15"/>
  <c r="H49" i="15"/>
  <c r="G49" i="15"/>
  <c r="H48" i="15"/>
  <c r="G48" i="15"/>
  <c r="H47" i="15"/>
  <c r="G47" i="15"/>
  <c r="H46" i="15"/>
  <c r="G46" i="15"/>
  <c r="H45" i="15"/>
  <c r="G45" i="15"/>
  <c r="H44" i="15"/>
  <c r="G44" i="15"/>
  <c r="H43" i="15"/>
  <c r="G43" i="15"/>
  <c r="H42" i="15"/>
  <c r="G42" i="15"/>
  <c r="H41" i="15"/>
  <c r="G41" i="15"/>
  <c r="H40" i="15"/>
  <c r="G40" i="15"/>
  <c r="H39" i="15"/>
  <c r="G39" i="15"/>
  <c r="H38" i="15"/>
  <c r="G38" i="15"/>
  <c r="H37" i="15"/>
  <c r="G37" i="15"/>
  <c r="H36" i="15"/>
  <c r="G36" i="15"/>
  <c r="H35" i="15"/>
  <c r="G35" i="15"/>
  <c r="H34" i="15"/>
  <c r="G34" i="15"/>
  <c r="H33" i="15"/>
  <c r="G33" i="15"/>
  <c r="H32" i="15"/>
  <c r="G32" i="15"/>
  <c r="H31" i="15"/>
  <c r="G31" i="15"/>
  <c r="H30" i="15"/>
  <c r="G30" i="15"/>
  <c r="H29" i="15"/>
  <c r="G29" i="15"/>
  <c r="H28" i="15"/>
  <c r="G28" i="15"/>
  <c r="H27" i="15"/>
  <c r="G27" i="15"/>
  <c r="H26" i="15"/>
  <c r="G26" i="15"/>
  <c r="H25" i="15"/>
  <c r="G25" i="15"/>
  <c r="H24" i="15"/>
  <c r="G24" i="15"/>
  <c r="H23" i="15"/>
  <c r="G23" i="15"/>
  <c r="H22" i="15"/>
  <c r="G22" i="15"/>
  <c r="H21" i="15"/>
  <c r="G21" i="15"/>
  <c r="H20" i="15"/>
  <c r="G20" i="15"/>
  <c r="H19" i="15"/>
  <c r="G19" i="15"/>
  <c r="H18" i="15"/>
  <c r="G18" i="15"/>
  <c r="H17" i="15"/>
  <c r="G17" i="15"/>
  <c r="H16" i="15"/>
  <c r="G16" i="15"/>
  <c r="H15" i="15"/>
  <c r="G15" i="15"/>
  <c r="H14" i="15"/>
  <c r="G14" i="15"/>
  <c r="H13" i="15"/>
  <c r="G13" i="15"/>
  <c r="H12" i="15"/>
  <c r="G12" i="15"/>
  <c r="H11" i="15"/>
  <c r="G11" i="15"/>
  <c r="H10" i="15"/>
  <c r="G10" i="15"/>
  <c r="H9" i="15"/>
  <c r="G9" i="15"/>
  <c r="H8" i="15"/>
  <c r="G8" i="15"/>
  <c r="H7" i="15"/>
  <c r="G7" i="15"/>
  <c r="H6" i="15"/>
  <c r="G6" i="15"/>
  <c r="H5" i="15"/>
  <c r="G5" i="15"/>
  <c r="H4" i="15"/>
  <c r="G4" i="15"/>
  <c r="H3" i="15"/>
  <c r="G3" i="15"/>
  <c r="H2" i="15"/>
  <c r="G2" i="15"/>
  <c r="B49" i="3" l="1"/>
  <c r="B14" i="2"/>
  <c r="B43" i="3"/>
  <c r="B81" i="6"/>
  <c r="B17" i="2" l="1"/>
  <c r="C14" i="2" s="1"/>
  <c r="C12" i="2" l="1"/>
  <c r="C11" i="2"/>
  <c r="C10" i="2"/>
  <c r="C8" i="2"/>
  <c r="C9" i="2"/>
  <c r="C4" i="2"/>
  <c r="C3" i="2"/>
  <c r="C5" i="2"/>
  <c r="C6" i="2"/>
  <c r="C13" i="2"/>
  <c r="C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<sst xmlns="http://schemas.openxmlformats.org/spreadsheetml/2006/main" count="15297" uniqueCount="4420">
  <si>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</si>
  <si>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</si>
  <si>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</si>
  <si>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</si>
  <si>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</si>
  <si>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</si>
  <si>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</si>
  <si>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</si>
  <si>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</si>
  <si>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</si>
  <si>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</si>
  <si>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</si>
  <si>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</si>
  <si>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</si>
  <si>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</si>
  <si>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</si>
  <si>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</si>
  <si>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</si>
  <si>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</si>
  <si>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</si>
  <si>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</si>
  <si>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</si>
  <si>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</si>
  <si>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</si>
  <si>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</si>
  <si>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</si>
  <si>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</si>
  <si>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</si>
  <si>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</si>
  <si>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</si>
  <si>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</si>
  <si>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</si>
  <si>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</si>
  <si>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</si>
  <si>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</si>
  <si>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</si>
  <si>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</si>
  <si>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</si>
  <si>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</si>
  <si>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</si>
  <si>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</si>
  <si>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</si>
  <si>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</si>
  <si>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</si>
  <si>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</si>
  <si>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</si>
  <si>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</si>
  <si>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</si>
  <si>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</si>
  <si>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</si>
  <si>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</si>
  <si>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</si>
  <si>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</si>
  <si>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</si>
  <si>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</si>
  <si>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</si>
  <si>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</si>
  <si>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</si>
  <si>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</si>
  <si>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</si>
  <si>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</si>
  <si>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</si>
  <si>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</si>
  <si>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</si>
  <si>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</si>
  <si>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</si>
  <si>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</si>
  <si>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</si>
  <si>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</si>
  <si>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</si>
  <si>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</si>
  <si>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</si>
  <si>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</si>
  <si>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</si>
  <si>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</si>
  <si>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</si>
  <si>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</si>
  <si>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</si>
  <si>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</si>
  <si>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</si>
  <si>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</si>
  <si>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</si>
  <si>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</si>
  <si>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</si>
  <si>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</si>
  <si>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</si>
  <si>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</si>
  <si>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</si>
  <si>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</si>
  <si>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</si>
  <si>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</si>
  <si>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</si>
  <si>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</si>
  <si>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</si>
  <si>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</si>
  <si>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</si>
  <si>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</si>
  <si>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</si>
  <si>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</si>
  <si>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</si>
  <si>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</si>
  <si>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</si>
  <si>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</si>
  <si>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</si>
  <si>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</si>
  <si>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</si>
  <si>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</si>
  <si>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</si>
  <si>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</si>
  <si>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</si>
  <si>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</si>
  <si>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</si>
  <si>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</si>
  <si>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</si>
  <si>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</si>
  <si>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</si>
  <si>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</si>
  <si>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</si>
  <si>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</si>
  <si>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</si>
  <si>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</si>
  <si>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</si>
  <si>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</si>
  <si>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</si>
  <si>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</si>
  <si>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</si>
  <si>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</si>
  <si>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</si>
  <si>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</si>
  <si>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</si>
  <si>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</si>
  <si>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</si>
  <si>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</si>
  <si>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</si>
  <si>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</si>
  <si>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</si>
  <si>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</si>
  <si>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</si>
  <si>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</si>
  <si>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</si>
  <si>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</si>
  <si>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</si>
  <si>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</si>
  <si>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</si>
  <si>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</si>
  <si>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</si>
  <si>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</si>
  <si>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</si>
  <si>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</si>
  <si>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</si>
  <si>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</si>
  <si>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</si>
  <si>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</si>
  <si>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</si>
  <si>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</si>
  <si>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</si>
  <si>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</si>
  <si>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</si>
  <si>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</si>
  <si>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</si>
  <si>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</si>
  <si>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</si>
  <si>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</si>
  <si>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</si>
  <si>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</si>
  <si>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</si>
  <si>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</si>
  <si>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</si>
  <si>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</si>
  <si>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</si>
  <si>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</si>
  <si>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</si>
  <si>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</si>
  <si>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</si>
  <si>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</si>
  <si>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</si>
  <si>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</si>
  <si>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</si>
  <si>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</si>
  <si>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</si>
  <si>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</si>
  <si>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</si>
  <si>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</si>
  <si>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</si>
  <si>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</si>
  <si>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</si>
  <si>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</si>
  <si>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</si>
  <si>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</si>
  <si>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</si>
  <si>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</si>
  <si>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</si>
  <si>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</si>
  <si>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</si>
  <si>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</si>
  <si>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</si>
  <si>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</si>
  <si>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</si>
  <si>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</si>
  <si>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</si>
  <si>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</si>
  <si>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</si>
  <si>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</si>
  <si>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</si>
  <si>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</si>
  <si>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</si>
  <si>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</si>
  <si>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</si>
  <si>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</si>
  <si>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</si>
  <si>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</si>
  <si>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</si>
  <si>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</si>
  <si>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</si>
  <si>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</si>
  <si>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</si>
  <si>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</si>
  <si>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</si>
  <si>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</si>
  <si>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</si>
  <si>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</si>
  <si>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</si>
  <si>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</si>
  <si>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</si>
  <si>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</si>
  <si>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</si>
  <si>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</si>
  <si>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</si>
  <si>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</si>
  <si>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</si>
  <si>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</si>
  <si>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</si>
  <si>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</si>
  <si>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</si>
  <si>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</si>
  <si>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</si>
  <si>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</si>
  <si>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</si>
  <si>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</si>
  <si>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</si>
  <si>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</si>
  <si>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</si>
  <si>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</si>
  <si>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</si>
  <si>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</si>
  <si>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</si>
  <si>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</si>
  <si>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</si>
  <si>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</si>
  <si>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</si>
  <si>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</si>
  <si>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</si>
  <si>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</si>
  <si>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</si>
  <si>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</si>
  <si>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</si>
  <si>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</si>
  <si>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</si>
  <si>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</si>
  <si>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</si>
  <si>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</si>
  <si>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</si>
  <si>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</si>
  <si>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</si>
  <si>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</si>
  <si>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</si>
  <si>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</si>
  <si>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</si>
  <si>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</si>
  <si>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</si>
  <si>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</si>
  <si>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</si>
  <si>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</si>
  <si>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</si>
  <si>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</si>
  <si>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</si>
  <si>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</si>
  <si>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</si>
  <si>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</si>
  <si>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</si>
  <si>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</si>
  <si>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</si>
  <si>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</si>
  <si>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</si>
  <si>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</si>
  <si>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</si>
  <si>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</si>
  <si>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</si>
  <si>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</si>
  <si>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</si>
  <si>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</si>
  <si>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annual repayment of loan contracted for new installed capacities</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</si>
  <si>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</si>
  <si>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</si>
  <si>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</si>
  <si>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</si>
  <si>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</si>
  <si>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</si>
  <si>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</si>
  <si>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</si>
  <si>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</si>
  <si>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</si>
  <si>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</si>
  <si>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</si>
  <si>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</si>
  <si>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</si>
  <si>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</si>
  <si>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</si>
  <si>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</si>
  <si>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</si>
  <si>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</si>
  <si>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</si>
  <si>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</si>
  <si>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</si>
  <si>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</si>
  <si>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</si>
  <si>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</si>
  <si>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</si>
  <si>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</si>
  <si>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</si>
  <si>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</si>
  <si>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</si>
  <si>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</si>
  <si>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</si>
  <si>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</si>
  <si>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</si>
  <si>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</si>
  <si>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</si>
  <si>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</si>
  <si>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</si>
  <si>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</si>
  <si>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</si>
  <si>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</si>
  <si>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</si>
  <si>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</si>
  <si>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</si>
  <si>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</si>
  <si>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</si>
  <si>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</si>
  <si>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</si>
  <si>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</si>
  <si>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</si>
  <si>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</si>
  <si>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</si>
  <si>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</si>
  <si>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</si>
  <si>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</si>
  <si>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</si>
  <si>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</si>
  <si>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</si>
  <si>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</si>
  <si>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</si>
  <si>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</si>
  <si>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</si>
  <si>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</si>
  <si>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</si>
  <si>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</si>
  <si>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</si>
  <si>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</si>
  <si>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</si>
  <si>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</si>
  <si>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</si>
  <si>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</si>
  <si>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</si>
  <si>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</si>
  <si>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</si>
  <si>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</si>
  <si>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</si>
  <si>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</si>
  <si>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</si>
  <si>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</si>
  <si>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</si>
  <si>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</si>
  <si>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</si>
  <si>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</si>
  <si>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</si>
  <si>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</si>
  <si>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</si>
  <si>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</si>
  <si>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</si>
  <si>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</si>
  <si>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</si>
  <si>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</si>
  <si>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</si>
  <si>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</si>
  <si>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</si>
  <si>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</si>
  <si>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</si>
  <si>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</si>
  <si>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</si>
  <si>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</si>
  <si>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</si>
  <si>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</si>
  <si>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</si>
  <si>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</si>
  <si>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</si>
  <si>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</si>
  <si>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</si>
  <si>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</si>
  <si>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</si>
  <si>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</si>
  <si>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</si>
  <si>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</si>
  <si>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</si>
  <si>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</si>
  <si>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</si>
  <si>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</si>
  <si>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</si>
  <si>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</si>
  <si>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</si>
  <si>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</si>
  <si>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</si>
  <si>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</si>
  <si>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</si>
  <si>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</si>
  <si>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</si>
  <si>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</si>
  <si>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</si>
  <si>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</si>
  <si>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</si>
  <si>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</si>
  <si>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</si>
  <si>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</si>
  <si>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</si>
  <si>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</si>
  <si>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</si>
  <si>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</si>
  <si>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</si>
  <si>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</si>
  <si>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</si>
  <si>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</si>
  <si>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</si>
  <si>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</si>
  <si>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</si>
  <si>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</si>
  <si>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</si>
  <si>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</si>
  <si>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</si>
  <si>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</si>
  <si>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</si>
  <si>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</si>
  <si>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</si>
  <si>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</si>
  <si>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</si>
  <si>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</si>
  <si>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</si>
  <si>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</si>
  <si>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</si>
  <si>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</si>
  <si>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</si>
  <si>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</si>
  <si>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</si>
  <si>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</si>
  <si>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</si>
  <si>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</si>
  <si>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</si>
  <si>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</si>
  <si>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</si>
  <si>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</si>
  <si>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</si>
  <si>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</si>
  <si>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</si>
  <si>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</si>
  <si>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</si>
  <si>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</si>
  <si>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</si>
  <si>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</si>
  <si>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</si>
  <si>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</si>
  <si>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</si>
  <si>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</si>
  <si>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</si>
  <si>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</si>
  <si>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</si>
  <si>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</si>
  <si>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</si>
  <si>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</si>
  <si>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</si>
  <si>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</si>
  <si>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</si>
  <si>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</si>
  <si>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</si>
  <si>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</si>
  <si>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</si>
  <si>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</si>
  <si>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</si>
  <si>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</si>
  <si>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</si>
  <si>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</si>
  <si>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</si>
  <si>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</si>
  <si>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</si>
  <si>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</si>
  <si>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</si>
  <si>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</si>
  <si>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</si>
  <si>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</si>
  <si>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</si>
  <si>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</si>
  <si>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</si>
  <si>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</si>
  <si>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</si>
  <si>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</si>
  <si>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</si>
  <si>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</si>
  <si>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</si>
  <si>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</si>
  <si>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</si>
  <si>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</si>
  <si>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</si>
  <si>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</si>
  <si>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</si>
  <si>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</si>
  <si>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</si>
  <si>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</si>
  <si>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</si>
  <si>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</si>
  <si>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</si>
  <si>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</si>
  <si>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</si>
  <si>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</si>
  <si>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</si>
  <si>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</si>
  <si>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</si>
  <si>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</si>
  <si>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</si>
  <si>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</si>
  <si>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</si>
  <si>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</si>
  <si>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</si>
  <si>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</si>
  <si>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</si>
  <si>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</si>
  <si>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</si>
  <si>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</si>
  <si>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</si>
  <si>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</si>
  <si>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</si>
  <si>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</si>
  <si>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</si>
  <si>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</si>
  <si>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</si>
  <si>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</si>
  <si>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</si>
  <si>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</si>
  <si>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</si>
  <si>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</si>
  <si>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</si>
  <si>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</si>
  <si>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</si>
  <si>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</si>
  <si>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</si>
  <si>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</si>
  <si>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</si>
  <si>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</si>
  <si>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</si>
  <si>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</si>
  <si>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</si>
  <si>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</si>
  <si>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</si>
  <si>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</si>
  <si>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</si>
  <si>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</si>
  <si>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</si>
  <si>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</si>
  <si>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</si>
  <si>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</si>
  <si>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</si>
  <si>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</si>
  <si>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</si>
  <si>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</si>
  <si>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</si>
  <si>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</si>
  <si>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</si>
  <si>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</si>
  <si>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</si>
  <si>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</si>
  <si>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</si>
  <si>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</si>
  <si>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</si>
  <si>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</si>
  <si>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</si>
  <si>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</si>
  <si>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</si>
  <si>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</si>
  <si>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</si>
  <si>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</si>
  <si>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</si>
  <si>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</si>
  <si>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</si>
  <si>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</si>
  <si>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</si>
  <si>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</si>
  <si>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</si>
  <si>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</si>
  <si>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</si>
  <si>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</si>
  <si>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</si>
  <si>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</si>
  <si>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</si>
  <si>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</si>
  <si>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</si>
  <si>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</si>
  <si>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</si>
  <si>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</si>
  <si>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</si>
  <si>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</si>
  <si>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</si>
  <si>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</si>
  <si>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</si>
  <si>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</si>
  <si>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</si>
  <si>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</si>
  <si>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</si>
  <si>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</si>
  <si>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</si>
  <si>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</si>
  <si>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</si>
  <si>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</si>
  <si>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</si>
  <si>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</si>
  <si>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</si>
  <si>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</si>
  <si>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</si>
  <si>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</si>
  <si>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</si>
  <si>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</si>
  <si>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</si>
  <si>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</si>
  <si>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</si>
  <si>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</si>
  <si>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</si>
  <si>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</si>
  <si>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</si>
  <si>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</si>
  <si>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</si>
  <si>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</si>
  <si>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</si>
  <si>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</si>
  <si>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</si>
  <si>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</si>
  <si>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</si>
  <si>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</si>
  <si>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</si>
  <si>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</si>
  <si>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</si>
  <si>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</si>
  <si>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</si>
  <si>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</si>
  <si>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</si>
  <si>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</si>
  <si>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</si>
  <si>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</si>
  <si>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</si>
  <si>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</si>
  <si>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</si>
  <si>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</si>
  <si>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</si>
  <si>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</si>
  <si>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</si>
  <si>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</si>
  <si>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</si>
  <si>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</si>
  <si>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</si>
  <si>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</si>
  <si>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</si>
  <si>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</si>
  <si>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</si>
  <si>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</si>
  <si>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</si>
  <si>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</si>
  <si>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</si>
  <si>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</si>
  <si>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</si>
  <si>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</si>
  <si>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</si>
  <si>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</si>
  <si>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</si>
  <si>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</si>
  <si>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</si>
  <si>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</si>
  <si>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</si>
  <si>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</si>
  <si>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</si>
  <si>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</si>
  <si>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</si>
  <si>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</si>
  <si>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</si>
  <si>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</si>
  <si>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</si>
  <si>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</si>
  <si>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</si>
  <si>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</si>
  <si>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</si>
  <si>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</si>
  <si>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</si>
  <si>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</si>
  <si>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</si>
  <si>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</si>
  <si>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</si>
  <si>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</si>
  <si>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</si>
  <si>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</si>
  <si>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</si>
  <si>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</si>
  <si>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</si>
  <si>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</si>
  <si>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</si>
  <si>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</si>
  <si>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</si>
  <si>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</si>
  <si>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</si>
  <si>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</si>
  <si>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</si>
  <si>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</si>
  <si>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</si>
  <si>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</si>
  <si>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</si>
  <si>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</si>
  <si>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</si>
  <si>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</si>
  <si>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</si>
  <si>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</si>
  <si>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</si>
  <si>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</si>
  <si>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</si>
  <si>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</si>
  <si>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</si>
  <si>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</si>
  <si>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</si>
  <si>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</si>
  <si>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</si>
  <si>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</si>
  <si>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</si>
  <si>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</si>
  <si>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</si>
  <si>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</si>
  <si>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</si>
  <si>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</si>
  <si>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</si>
  <si>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</si>
  <si>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</si>
  <si>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</si>
  <si>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</si>
  <si>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</si>
  <si>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</si>
  <si>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</si>
  <si>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</si>
  <si>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</si>
  <si>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</si>
  <si>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</si>
  <si>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</si>
  <si>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</si>
  <si>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</si>
  <si>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</si>
  <si>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</si>
  <si>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</si>
  <si>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</si>
  <si>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</si>
  <si>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</si>
  <si>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</si>
  <si>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</si>
  <si>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</si>
  <si>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</si>
  <si>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</si>
  <si>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</si>
  <si>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</si>
  <si>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</si>
  <si>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</si>
  <si>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</si>
  <si>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</si>
  <si>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</si>
  <si>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</si>
  <si>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</si>
  <si>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</si>
  <si>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</si>
  <si>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</si>
  <si>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</si>
  <si>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</si>
  <si>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</si>
  <si>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</si>
  <si>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</si>
  <si>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</si>
  <si>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</si>
  <si>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</si>
  <si>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</si>
  <si>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</si>
  <si>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</si>
  <si>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</si>
  <si>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</si>
  <si>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</si>
  <si>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</si>
  <si>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</si>
  <si>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</si>
  <si>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</si>
  <si>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</si>
  <si>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</si>
  <si>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</si>
  <si>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</si>
  <si>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</si>
  <si>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</si>
  <si>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</si>
  <si>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</si>
  <si>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</si>
  <si>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</si>
  <si>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</si>
  <si>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</si>
  <si>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</si>
  <si>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</si>
  <si>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</si>
  <si>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</si>
  <si>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</si>
  <si>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</si>
  <si>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</si>
  <si>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</si>
  <si>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</si>
  <si>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</si>
  <si>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</si>
  <si>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</si>
  <si>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</si>
  <si>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</si>
  <si>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</si>
  <si>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</si>
  <si>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</si>
  <si>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</si>
  <si>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</si>
  <si>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</si>
  <si>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</si>
  <si>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</si>
  <si>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</si>
  <si>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</si>
  <si>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</si>
  <si>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</si>
  <si>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</si>
  <si>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</si>
  <si>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</si>
  <si>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</si>
  <si>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</si>
  <si>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</si>
  <si>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</si>
  <si>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</si>
  <si>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</si>
  <si>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</si>
  <si>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</si>
  <si>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</si>
  <si>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</si>
  <si>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</si>
  <si>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</si>
  <si>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</si>
  <si>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</si>
  <si>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</si>
  <si>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</si>
  <si>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</si>
  <si>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</si>
  <si>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</si>
  <si>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</si>
  <si>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</si>
  <si>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</si>
  <si>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</si>
  <si>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</si>
  <si>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</si>
  <si>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</si>
  <si>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</si>
  <si>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</si>
  <si>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</si>
  <si>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</si>
  <si>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</si>
  <si>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</si>
  <si>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</si>
  <si>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</si>
  <si>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</si>
  <si>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</si>
  <si>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</si>
  <si>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</si>
  <si>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</si>
  <si>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</si>
  <si>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</si>
  <si>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</si>
  <si>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</si>
  <si>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</si>
  <si>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</si>
  <si>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</si>
  <si>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</si>
  <si>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</si>
  <si>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</si>
  <si>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</si>
  <si>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</si>
  <si>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</si>
  <si>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</si>
  <si>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</si>
  <si>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</si>
  <si>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</si>
  <si>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</si>
  <si>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</si>
  <si>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</si>
  <si>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</si>
  <si>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</si>
  <si>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</si>
  <si>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</si>
  <si>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</si>
  <si>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</si>
  <si>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</si>
  <si>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</si>
  <si>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</si>
  <si>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</si>
  <si>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</si>
  <si>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</si>
  <si>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</si>
  <si>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</si>
  <si>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</si>
  <si>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</si>
  <si>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</si>
  <si>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</si>
  <si>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</si>
  <si>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</si>
  <si>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</si>
  <si>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</si>
  <si>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</si>
  <si>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</si>
  <si>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</si>
  <si>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</si>
  <si>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</si>
  <si>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</si>
  <si>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</si>
  <si>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</si>
  <si>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</si>
  <si>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</si>
  <si>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</si>
  <si>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</si>
  <si>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</si>
  <si>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</si>
  <si>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</si>
  <si>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</si>
  <si>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</si>
  <si>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</si>
  <si>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</si>
  <si>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</si>
  <si>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</si>
  <si>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</si>
  <si>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</si>
  <si>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</si>
  <si>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</si>
  <si>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</si>
  <si>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</si>
  <si>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</si>
  <si>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</si>
  <si>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</si>
  <si>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</si>
  <si>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</si>
  <si>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</si>
  <si>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</si>
  <si>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</si>
  <si>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</si>
  <si>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</si>
  <si>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</si>
  <si>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</si>
  <si>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</si>
  <si>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</si>
  <si>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</si>
  <si>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</si>
  <si>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</si>
  <si>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</si>
  <si>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</si>
  <si>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</si>
  <si>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</si>
  <si>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</si>
  <si>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</si>
  <si>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</si>
  <si>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</si>
  <si>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</si>
  <si>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</si>
  <si>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</si>
  <si>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</si>
  <si>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</si>
  <si>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</si>
  <si>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</si>
  <si>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</si>
  <si>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</si>
  <si>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</si>
  <si>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</si>
  <si>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</si>
  <si>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</si>
  <si>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</si>
  <si>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</si>
  <si>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</si>
  <si>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</si>
  <si>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</si>
  <si>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</si>
  <si>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</si>
  <si>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</si>
  <si>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</si>
  <si>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</si>
  <si>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</si>
  <si>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</si>
  <si>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</si>
  <si>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</si>
  <si>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</si>
  <si>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</si>
  <si>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</si>
  <si>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</si>
  <si>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</si>
  <si>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</si>
  <si>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</si>
  <si>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</si>
  <si>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</si>
  <si>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</si>
  <si>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</si>
  <si>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</si>
  <si>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</si>
  <si>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</si>
  <si>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</si>
  <si>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</si>
  <si>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</si>
  <si>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</si>
  <si>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</si>
  <si>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</si>
  <si>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</si>
  <si>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</si>
  <si>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</si>
  <si>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</si>
  <si>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</si>
  <si>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</si>
  <si>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</si>
  <si>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</si>
  <si>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</si>
  <si>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</si>
  <si>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</si>
  <si>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</si>
  <si>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</si>
  <si>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</si>
  <si>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</si>
  <si>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</si>
  <si>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</si>
  <si>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</si>
  <si>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</si>
  <si>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</si>
  <si>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</si>
  <si>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</si>
  <si>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</si>
  <si>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</si>
  <si>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</si>
  <si>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</si>
  <si>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</si>
  <si>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</si>
  <si>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</si>
  <si>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</si>
  <si>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</si>
  <si>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</si>
  <si>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</si>
  <si>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</si>
  <si>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</si>
  <si>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</si>
  <si>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</si>
  <si>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</si>
  <si>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</si>
  <si>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</si>
  <si>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</si>
  <si>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</si>
  <si>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</si>
  <si>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</si>
  <si>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</si>
  <si>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</si>
  <si>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</si>
  <si>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</si>
  <si>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</si>
  <si>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</si>
  <si>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</si>
  <si>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</si>
  <si>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</si>
  <si>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</si>
  <si>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</si>
  <si>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</si>
  <si>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</si>
  <si>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</si>
  <si>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</si>
  <si>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</si>
  <si>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</si>
  <si>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</si>
  <si>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</si>
  <si>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</si>
  <si>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</si>
  <si>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</si>
  <si>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</si>
  <si>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</si>
  <si>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</si>
  <si>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</si>
  <si>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</si>
  <si>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</si>
  <si>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</si>
  <si>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</si>
  <si>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</si>
  <si>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</si>
  <si>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</si>
  <si>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</si>
  <si>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</si>
  <si>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</si>
  <si>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</si>
  <si>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</si>
  <si>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</si>
  <si>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</si>
  <si>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</si>
  <si>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</si>
  <si>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</si>
  <si>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</si>
  <si>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</si>
  <si>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</si>
  <si>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</si>
  <si>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</si>
  <si>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</si>
  <si>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</si>
  <si>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</si>
  <si>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</si>
  <si>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</si>
  <si>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</si>
  <si>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</si>
  <si>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</si>
  <si>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</si>
  <si>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</si>
  <si>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</si>
  <si>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</si>
  <si>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</si>
  <si>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</si>
  <si>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</si>
  <si>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</si>
  <si>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</si>
  <si>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</si>
  <si>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</si>
  <si>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</si>
  <si>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</si>
  <si>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</si>
  <si>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</si>
  <si>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</si>
  <si>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</si>
  <si>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</si>
  <si>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</si>
  <si>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</si>
  <si>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</si>
  <si>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</si>
  <si>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</si>
  <si>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</si>
  <si>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</si>
  <si>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</si>
  <si>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</si>
  <si>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</si>
  <si>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</si>
  <si>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</si>
  <si>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</si>
  <si>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</si>
  <si>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</si>
  <si>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</si>
  <si>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</si>
  <si>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</si>
  <si>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</si>
  <si>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</si>
  <si>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</si>
  <si>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</si>
  <si>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</si>
  <si>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</si>
  <si>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</si>
  <si>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</si>
  <si>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</si>
  <si>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</si>
  <si>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</si>
  <si>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</si>
  <si>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</si>
  <si>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</si>
  <si>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</si>
  <si>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</si>
  <si>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</si>
  <si>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</si>
  <si>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</si>
  <si>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</si>
  <si>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</si>
  <si>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</si>
  <si>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</si>
  <si>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</si>
  <si>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</si>
  <si>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</si>
  <si>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</si>
  <si>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</si>
  <si>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</si>
  <si>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</si>
  <si>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</si>
  <si>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</si>
  <si>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</si>
  <si>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</si>
  <si>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</si>
  <si>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</si>
  <si>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</si>
  <si>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</si>
  <si>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</si>
  <si>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</si>
  <si>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</si>
  <si>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</si>
  <si>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</si>
  <si>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</si>
  <si>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</si>
  <si>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</si>
  <si>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</si>
  <si>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</si>
  <si>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</si>
  <si>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</si>
  <si>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</si>
  <si>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</si>
  <si>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</si>
  <si>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</si>
  <si>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</si>
  <si>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</si>
  <si>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</si>
  <si>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</si>
  <si>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</si>
  <si>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</si>
  <si>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</si>
  <si>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</si>
  <si>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</si>
  <si>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</si>
  <si>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</si>
  <si>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</si>
  <si>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</si>
  <si>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</si>
  <si>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</si>
  <si>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</si>
  <si>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</si>
  <si>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</si>
  <si>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</si>
  <si>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</si>
  <si>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</si>
  <si>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</si>
  <si>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</si>
  <si>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</si>
  <si>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</si>
  <si>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</si>
  <si>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</si>
  <si>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</si>
  <si>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</si>
  <si>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</si>
  <si>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</si>
  <si>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</si>
  <si>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</si>
  <si>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</si>
  <si>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</si>
  <si>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</si>
  <si>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</si>
  <si>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</si>
  <si>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</si>
  <si>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</si>
  <si>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</si>
  <si>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</si>
  <si>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</si>
  <si>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</si>
  <si>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</si>
  <si>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</si>
  <si>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</si>
  <si>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</si>
  <si>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</si>
  <si>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</si>
  <si>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</si>
  <si>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</si>
  <si>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</si>
  <si>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A. V. Anayochukwu and A. E. Onyeka</t>
  </si>
  <si>
    <t>Assessment of Carbon Credits for Power Generation Systems at GSM Base Station Site</t>
  </si>
  <si>
    <t>To compare the carbon credits of hybrid power systems for a GSM base station site.</t>
  </si>
  <si>
    <t>The hybrid PV/wind/hydro/Diesel system achieves the highest carbon credits of $14,509.16 relative to diesel-only.</t>
  </si>
  <si>
    <t>University of Nigeria, Nsukka; University of Nigeria, Enugu campus</t>
  </si>
  <si>
    <t>NG</t>
  </si>
  <si>
    <t>https://izlik.org/JA59NH49TX</t>
  </si>
  <si>
    <t>vincent_ani@yahoo.com</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</si>
  <si>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</si>
  <si>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</si>
  <si>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</si>
  <si>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</si>
  <si>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</si>
  <si>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</si>
  <si>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</si>
  <si>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</si>
  <si>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</si>
  <si>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</si>
  <si>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</si>
  <si>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</si>
  <si>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</si>
  <si>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</si>
  <si>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</si>
  <si>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</si>
  <si>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</si>
  <si>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</si>
  <si>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</si>
  <si>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</si>
  <si>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</si>
  <si>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</si>
  <si>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</si>
  <si>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</si>
  <si>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</si>
  <si>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</si>
  <si>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</si>
  <si>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</si>
  <si>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</si>
  <si>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</si>
  <si>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</si>
  <si>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</si>
  <si>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</si>
  <si>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</si>
  <si>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</si>
  <si>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</si>
  <si>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</si>
  <si>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</si>
  <si>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</si>
  <si>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</si>
  <si>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</si>
  <si>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</si>
  <si>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</si>
  <si>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</si>
  <si>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</si>
  <si>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</si>
  <si>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</si>
  <si>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</si>
  <si>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</si>
  <si>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</si>
  <si>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</si>
  <si>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</si>
  <si>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</si>
  <si>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</si>
  <si>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</si>
  <si>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</si>
  <si>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</si>
  <si>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</si>
  <si>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</si>
  <si>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</si>
  <si>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</si>
  <si>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</si>
  <si>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</si>
  <si>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</si>
  <si>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</si>
  <si>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</si>
  <si>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</si>
  <si>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</si>
  <si>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</si>
  <si>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Ibrahim B. Mansir and  Paul C. Okonkwo</t>
  </si>
  <si>
    <t>Assessing the techno-economic feasibility of hydrogen refueling stations using advanced algorithms: A case study</t>
  </si>
  <si>
    <t>To assess the techno-economic feasibility of renewable-based hybrid energy systems for hydrogen refueling stations in Lagos, Nigeria.</t>
  </si>
  <si>
    <t>The photovoltaic–wind turbine–battery hybrid system is the most economical, with LCOE of $0.0156/kWh and LCOH of $0.516/kg.</t>
  </si>
  <si>
    <t>Prince Sattam bin Abdulaziz University, Dhofar University</t>
  </si>
  <si>
    <t>SA, OM</t>
  </si>
  <si>
    <t>https://doi.org/10.1016/j.grets.2026.100346</t>
  </si>
  <si>
    <t>i.balarabe@psau.edu.sa</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</si>
  <si>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</si>
  <si>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</si>
  <si>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</si>
  <si>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</si>
  <si>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</si>
  <si>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</si>
  <si>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</si>
  <si>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</si>
  <si>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</si>
  <si>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</si>
  <si>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</si>
  <si>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</si>
  <si>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</si>
  <si>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</si>
  <si>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</si>
  <si>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</si>
  <si>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</si>
  <si>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</si>
  <si>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</si>
  <si>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</si>
  <si>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</si>
  <si>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</si>
  <si>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</si>
  <si>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</si>
  <si>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</si>
  <si>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</si>
  <si>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</si>
  <si>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</si>
  <si>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</si>
  <si>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</si>
  <si>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</si>
  <si>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</si>
  <si>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</si>
  <si>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</si>
  <si>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</si>
  <si>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</si>
  <si>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</si>
  <si>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</si>
  <si>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</si>
  <si>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</si>
  <si>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</si>
  <si>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</si>
  <si>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</si>
  <si>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</si>
  <si>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</si>
  <si>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</si>
  <si>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</si>
  <si>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</si>
  <si>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</si>
  <si>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</si>
  <si>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</si>
  <si>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</si>
  <si>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</si>
  <si>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</si>
  <si>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</si>
  <si>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</si>
  <si>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</si>
  <si>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</si>
  <si>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</si>
  <si>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</si>
  <si>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</si>
  <si>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</si>
  <si>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</si>
  <si>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</si>
  <si>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</si>
  <si>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</si>
  <si>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</si>
  <si>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</si>
  <si>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</si>
  <si>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</si>
  <si>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</si>
  <si>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</si>
  <si>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</si>
  <si>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</si>
  <si>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</si>
  <si>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</si>
  <si>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</si>
  <si>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</si>
  <si>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</si>
  <si>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</si>
  <si>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</si>
  <si>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</si>
  <si>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</si>
  <si>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</si>
  <si>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</si>
  <si>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</si>
  <si>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</si>
  <si>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</si>
  <si>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</si>
  <si>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</si>
  <si>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</si>
  <si>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</si>
  <si>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</si>
  <si>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</si>
  <si>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</si>
  <si>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</si>
  <si>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</si>
  <si>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</si>
  <si>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</si>
  <si>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</si>
  <si>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</si>
  <si>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</si>
  <si>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</si>
  <si>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</si>
  <si>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</si>
  <si>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</si>
  <si>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</si>
  <si>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</si>
  <si>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</si>
  <si>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</si>
  <si>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</si>
  <si>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</si>
  <si>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</si>
  <si>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</si>
  <si>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</si>
  <si>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</si>
  <si>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</si>
  <si>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</si>
  <si>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</si>
  <si>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</si>
  <si>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</si>
  <si>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</si>
  <si>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</si>
  <si>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</si>
  <si>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</si>
  <si>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</si>
  <si>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</si>
  <si>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</si>
  <si>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</si>
  <si>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</si>
  <si>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</si>
  <si>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</si>
  <si>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</si>
  <si>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</si>
  <si>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</si>
  <si>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</si>
  <si>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</si>
  <si>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</si>
  <si>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</si>
  <si>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</si>
  <si>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</si>
  <si>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</si>
  <si>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</si>
  <si>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</si>
  <si>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</si>
  <si>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</si>
  <si>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</si>
  <si>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</si>
  <si>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</si>
  <si>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</si>
  <si>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</si>
  <si>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</si>
  <si>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</si>
  <si>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</si>
  <si>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</si>
  <si>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</si>
  <si>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</si>
  <si>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</si>
  <si>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</si>
  <si>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</si>
  <si>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</si>
  <si>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</si>
  <si>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</si>
  <si>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</si>
  <si>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</si>
  <si>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</si>
  <si>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</si>
  <si>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</si>
  <si>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</si>
  <si>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</si>
  <si>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</si>
  <si>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</si>
  <si>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</si>
  <si>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</si>
  <si>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</si>
  <si>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</si>
  <si>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</si>
  <si>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</si>
  <si>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</si>
  <si>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</si>
  <si>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</si>
  <si>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</si>
  <si>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</si>
  <si>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</si>
  <si>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</si>
  <si>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</si>
  <si>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</si>
  <si>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</si>
  <si>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</si>
  <si>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</si>
  <si>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</si>
  <si>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</si>
  <si>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</si>
  <si>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</si>
  <si>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</si>
  <si>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</si>
  <si>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</si>
  <si>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</si>
  <si>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</si>
  <si>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</si>
  <si>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</si>
  <si>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</si>
  <si>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</si>
  <si>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</si>
  <si>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</si>
  <si>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</si>
  <si>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</si>
  <si>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</si>
  <si>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</si>
  <si>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</si>
  <si>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</si>
  <si>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</si>
  <si>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</si>
  <si>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</si>
  <si>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</si>
  <si>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</si>
  <si>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</si>
  <si>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</si>
  <si>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</si>
  <si>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</si>
  <si>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</si>
  <si>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</si>
  <si>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</si>
  <si>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</si>
  <si>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</si>
  <si>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</si>
  <si>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</si>
  <si>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</si>
  <si>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</si>
  <si>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</si>
  <si>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</si>
  <si>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</si>
  <si>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</si>
  <si>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</si>
  <si>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</si>
  <si>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</si>
  <si>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</si>
  <si>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</si>
  <si>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</si>
  <si>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</si>
  <si>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</si>
  <si>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</si>
  <si>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</si>
  <si>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</si>
  <si>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</si>
  <si>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</si>
  <si>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</si>
  <si>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</si>
  <si>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</si>
  <si>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</si>
  <si>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</si>
  <si>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</si>
  <si>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</si>
  <si>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</si>
  <si>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</si>
  <si>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</si>
  <si>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</si>
  <si>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</si>
  <si>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</si>
  <si>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</si>
  <si>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</si>
  <si>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</si>
  <si>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</si>
  <si>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</si>
  <si>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</si>
  <si>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</si>
  <si>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</si>
  <si>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</si>
  <si>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</si>
  <si>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</si>
  <si>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</si>
  <si>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</si>
  <si>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</si>
  <si>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</si>
  <si>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</si>
  <si>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</si>
  <si>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</si>
  <si>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</si>
  <si>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</si>
  <si>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</si>
  <si>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</si>
  <si>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</si>
  <si>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</si>
  <si>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</si>
  <si>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</si>
  <si>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</si>
  <si>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</si>
  <si>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</si>
  <si>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</si>
  <si>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</si>
  <si>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</si>
  <si>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</si>
  <si>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</si>
  <si>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</si>
  <si>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</si>
  <si>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</si>
  <si>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</si>
  <si>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</si>
  <si>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</si>
  <si>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</si>
  <si>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</si>
  <si>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</si>
  <si>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</si>
  <si>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</si>
  <si>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</si>
  <si>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</si>
  <si>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</si>
  <si>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</si>
  <si>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</si>
  <si>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</si>
  <si>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</si>
  <si>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</si>
  <si>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</si>
  <si>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</si>
  <si>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</si>
  <si>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</si>
  <si>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</si>
  <si>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</si>
  <si>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</si>
  <si>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</si>
  <si>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</si>
  <si>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</si>
  <si>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</si>
  <si>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</si>
  <si>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</si>
  <si>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</si>
  <si>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Ifeoma B. Asianuba and Onyeka T. Eze</t>
  </si>
  <si>
    <t>Analysis of Hybrid Energy System for Optimal Power Performance in 5G Base Stations</t>
  </si>
  <si>
    <t>To analyze hybrid renewable energy scenarios to determine the optimal and sustainable power solution for a 5G base station in Rivers State, Nigeria.</t>
  </si>
  <si>
    <t>The solar-wind, fuel cell, and diesel generator with battery system (scenario 2) achieves the lowest energy cost at NGN 541.2/kWh and reduces overall emissions by 80% compared to diesel-only.</t>
  </si>
  <si>
    <t>University of Port Harcourt</t>
  </si>
  <si>
    <t>https://doi.org/10.4028/p-h3fZSG</t>
  </si>
  <si>
    <t>ifeoma.asianuba@uniport.edu.ng</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</si>
  <si>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</si>
  <si>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</si>
  <si>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</si>
  <si>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</si>
  <si>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</si>
  <si>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</si>
  <si>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</si>
  <si>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</si>
  <si>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</si>
  <si>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</si>
  <si>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</si>
  <si>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</si>
  <si>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</si>
  <si>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</si>
  <si>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</si>
  <si>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</si>
  <si>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</si>
  <si>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</si>
  <si>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</si>
  <si>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</si>
  <si>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</si>
  <si>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</si>
  <si>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</si>
  <si>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</si>
  <si>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</si>
  <si>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</si>
  <si>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</si>
  <si>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</si>
  <si>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</si>
  <si>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</si>
  <si>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</si>
  <si>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</si>
  <si>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</si>
  <si>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</si>
  <si>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</si>
  <si>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</si>
  <si>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</si>
  <si>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</si>
  <si>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</si>
  <si>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</si>
  <si>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</si>
  <si>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</si>
  <si>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</si>
  <si>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</si>
  <si>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</si>
  <si>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</si>
  <si>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</si>
  <si>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</si>
  <si>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</si>
  <si>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</si>
  <si>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</si>
  <si>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</si>
  <si>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</si>
  <si>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</si>
  <si>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</si>
  <si>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</si>
  <si>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</si>
  <si>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</si>
  <si>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</si>
  <si>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</si>
  <si>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</si>
  <si>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</si>
  <si>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</si>
  <si>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</si>
  <si>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</si>
  <si>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</si>
  <si>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</si>
  <si>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</si>
  <si>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</si>
  <si>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</si>
  <si>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</si>
  <si>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</si>
  <si>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</si>
  <si>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</si>
  <si>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</si>
  <si>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</si>
  <si>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</si>
  <si>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</si>
  <si>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</si>
  <si>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</si>
  <si>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</si>
  <si>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</si>
  <si>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</si>
  <si>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</si>
  <si>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</si>
  <si>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</si>
  <si>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</si>
  <si>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</si>
  <si>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</si>
  <si>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</si>
  <si>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</si>
  <si>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</si>
  <si>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</si>
  <si>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</si>
  <si>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</si>
  <si>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</si>
  <si>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</si>
  <si>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</si>
  <si>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</si>
  <si>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</si>
  <si>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</si>
  <si>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</si>
  <si>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</si>
  <si>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</si>
  <si>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</si>
  <si>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</si>
  <si>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</si>
  <si>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</si>
  <si>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</si>
  <si>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</si>
  <si>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</si>
  <si>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</si>
  <si>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</si>
  <si>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</si>
  <si>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</si>
  <si>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</si>
  <si>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</si>
  <si>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</si>
  <si>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</si>
  <si>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</si>
  <si>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</si>
  <si>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</si>
  <si>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</si>
  <si>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</si>
  <si>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</si>
  <si>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</si>
  <si>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</si>
  <si>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</si>
  <si>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</si>
  <si>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</si>
  <si>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</si>
  <si>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</si>
  <si>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</si>
  <si>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</si>
  <si>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</si>
  <si>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</si>
  <si>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</si>
  <si>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</si>
  <si>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</si>
  <si>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</si>
  <si>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</si>
  <si>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</si>
  <si>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</si>
  <si>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</si>
  <si>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</si>
  <si>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</si>
  <si>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</si>
  <si>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</si>
  <si>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</si>
  <si>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</si>
  <si>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</si>
  <si>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</si>
  <si>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</si>
  <si>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</si>
  <si>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</si>
  <si>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</si>
  <si>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</si>
  <si>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</si>
  <si>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</si>
  <si>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</si>
  <si>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</si>
  <si>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</si>
  <si>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</si>
  <si>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</si>
  <si>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</si>
  <si>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</si>
  <si>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</si>
  <si>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</si>
  <si>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</si>
  <si>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</si>
  <si>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</si>
  <si>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</si>
  <si>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</si>
  <si>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</si>
  <si>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</si>
  <si>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</si>
  <si>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</si>
  <si>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</si>
  <si>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</si>
  <si>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</si>
  <si>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</si>
  <si>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</si>
  <si>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</si>
  <si>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</si>
  <si>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</si>
  <si>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</si>
  <si>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</si>
  <si>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</si>
  <si>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</si>
  <si>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</si>
  <si>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</si>
  <si>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</si>
  <si>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</si>
  <si>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</si>
  <si>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</si>
  <si>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</si>
  <si>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</si>
  <si>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</si>
  <si>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</si>
  <si>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</si>
  <si>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</si>
  <si>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</si>
  <si>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</si>
  <si>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</si>
  <si>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</si>
  <si>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</si>
  <si>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</si>
  <si>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</si>
  <si>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</si>
  <si>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</si>
  <si>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</si>
  <si>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</si>
  <si>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</si>
  <si>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</si>
  <si>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</si>
  <si>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</si>
  <si>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</si>
  <si>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</si>
  <si>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</si>
  <si>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</si>
  <si>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</si>
  <si>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</si>
  <si>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</si>
  <si>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</si>
  <si>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</si>
  <si>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</si>
  <si>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</si>
  <si>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</si>
  <si>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</si>
  <si>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</si>
  <si>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</si>
  <si>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</si>
  <si>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</si>
  <si>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</si>
  <si>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</si>
  <si>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</si>
  <si>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</si>
  <si>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</si>
  <si>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</si>
  <si>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</si>
  <si>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</si>
  <si>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</si>
  <si>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</si>
  <si>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</si>
  <si>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</si>
  <si>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</si>
  <si>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</si>
  <si>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</si>
  <si>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</si>
  <si>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</si>
  <si>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</si>
  <si>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</si>
  <si>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</si>
  <si>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</si>
  <si>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</si>
  <si>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</si>
  <si>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</si>
  <si>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</si>
  <si>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</si>
  <si>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</si>
  <si>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</si>
  <si>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</si>
  <si>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</si>
  <si>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</si>
  <si>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</si>
  <si>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</si>
  <si>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</si>
  <si>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</si>
  <si>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</si>
  <si>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</si>
  <si>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</si>
  <si>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</si>
  <si>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</si>
  <si>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</si>
  <si>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</si>
  <si>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</si>
  <si>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</si>
  <si>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</si>
  <si>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</si>
  <si>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</si>
  <si>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</si>
  <si>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</si>
  <si>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</si>
  <si>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</si>
  <si>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</si>
  <si>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</si>
  <si>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</si>
  <si>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</si>
  <si>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</si>
  <si>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</si>
  <si>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</si>
  <si>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</si>
  <si>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</si>
  <si>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</si>
  <si>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</si>
  <si>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</si>
  <si>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</si>
  <si>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</si>
  <si>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</si>
  <si>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</si>
  <si>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</si>
  <si>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</si>
  <si>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</si>
  <si>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</si>
  <si>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</si>
  <si>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</si>
  <si>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</si>
  <si>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</si>
  <si>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</si>
  <si>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</si>
  <si>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</si>
  <si>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</si>
  <si>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</si>
  <si>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</si>
  <si>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</si>
  <si>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</si>
  <si>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</si>
  <si>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</si>
  <si>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</si>
  <si>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</si>
  <si>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</si>
  <si>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</si>
  <si>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</si>
  <si>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</si>
  <si>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</si>
  <si>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</si>
  <si>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</si>
  <si>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</si>
  <si>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</si>
  <si>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A. Zegueur et al.</t>
  </si>
  <si>
    <t>To assess the economic feasibility of a hybrid PV–wind–diesel–battery system for a rural telecommunication station in northeast Algeria.</t>
  </si>
  <si>
    <t>The hybrid PV–wind–diesel–battery system with 3.81 kW PV, three wind turbines, 14 batteries, and a 5 kW diesel generator had the lowest net present cost ($85,673) and reduced CO2 emissions by more than half.</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</si>
  <si>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</si>
  <si>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</si>
  <si>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</si>
  <si>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</si>
  <si>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</si>
  <si>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</si>
  <si>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</si>
  <si>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</si>
  <si>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</si>
  <si>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</si>
  <si>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</si>
  <si>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</si>
  <si>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</si>
  <si>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</si>
  <si>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</si>
  <si>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</si>
  <si>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</si>
  <si>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</si>
  <si>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</si>
  <si>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</si>
  <si>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</si>
  <si>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</si>
  <si>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</si>
  <si>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</si>
  <si>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</si>
  <si>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</si>
  <si>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</si>
  <si>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</si>
  <si>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</si>
  <si>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</si>
  <si>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</si>
  <si>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</si>
  <si>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</si>
  <si>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</si>
  <si>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</si>
  <si>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</si>
  <si>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</si>
  <si>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</si>
  <si>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</si>
  <si>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</si>
  <si>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</si>
  <si>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</si>
  <si>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</si>
  <si>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</si>
  <si>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</si>
  <si>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</si>
  <si>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</si>
  <si>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</si>
  <si>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</si>
  <si>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</si>
  <si>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</si>
  <si>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</si>
  <si>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</si>
  <si>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</si>
  <si>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</si>
  <si>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</si>
  <si>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</si>
  <si>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</si>
  <si>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</si>
  <si>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</si>
  <si>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</si>
  <si>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</si>
  <si>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</si>
  <si>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</si>
  <si>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</si>
  <si>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</si>
  <si>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</si>
  <si>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</si>
  <si>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</si>
  <si>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</si>
  <si>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</si>
  <si>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</si>
  <si>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</si>
  <si>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</si>
  <si>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</si>
  <si>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</si>
  <si>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</si>
  <si>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</si>
  <si>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</si>
  <si>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</si>
  <si>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</si>
  <si>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</si>
  <si>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</si>
  <si>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</si>
  <si>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</si>
  <si>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</si>
  <si>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</si>
  <si>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</si>
  <si>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</si>
  <si>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</si>
  <si>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</si>
  <si>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</si>
  <si>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</si>
  <si>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</si>
  <si>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</si>
  <si>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</si>
  <si>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</si>
  <si>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</si>
  <si>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</si>
  <si>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</si>
  <si>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</si>
  <si>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</si>
  <si>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</si>
  <si>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</si>
  <si>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</si>
  <si>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</si>
  <si>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</si>
  <si>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</si>
  <si>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</si>
  <si>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</si>
  <si>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</si>
  <si>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</si>
  <si>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</si>
  <si>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</si>
  <si>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</si>
  <si>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</si>
  <si>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</si>
  <si>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</si>
  <si>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</si>
  <si>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</si>
  <si>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</si>
  <si>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</si>
  <si>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</si>
  <si>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</si>
  <si>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</si>
  <si>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</si>
  <si>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</si>
  <si>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</si>
  <si>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</si>
  <si>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</si>
  <si>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</si>
  <si>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</si>
  <si>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</si>
  <si>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</si>
  <si>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</si>
  <si>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</si>
  <si>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</si>
  <si>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</si>
  <si>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</si>
  <si>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</si>
  <si>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</si>
  <si>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</si>
  <si>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</si>
  <si>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</si>
  <si>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</si>
  <si>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</si>
  <si>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</si>
  <si>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</si>
  <si>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</si>
  <si>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</si>
  <si>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</si>
  <si>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</si>
  <si>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</si>
  <si>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</si>
  <si>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</si>
  <si>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</si>
  <si>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</si>
  <si>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</si>
  <si>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</si>
  <si>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</si>
  <si>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</si>
  <si>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</si>
  <si>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</si>
  <si>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</si>
  <si>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</si>
  <si>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</si>
  <si>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</si>
  <si>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</si>
  <si>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</si>
  <si>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</si>
  <si>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</si>
  <si>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</si>
  <si>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</si>
  <si>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</si>
  <si>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</si>
  <si>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</si>
  <si>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</si>
  <si>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</si>
  <si>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</si>
  <si>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</si>
  <si>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</si>
  <si>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</si>
  <si>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</si>
  <si>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</si>
  <si>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</si>
  <si>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</si>
  <si>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</si>
  <si>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</si>
  <si>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</si>
  <si>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</si>
  <si>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</si>
  <si>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</si>
  <si>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</si>
  <si>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</si>
  <si>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</si>
  <si>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</si>
  <si>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</si>
  <si>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</si>
  <si>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</si>
  <si>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</si>
  <si>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</si>
  <si>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</si>
  <si>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</si>
  <si>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</si>
  <si>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</si>
  <si>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</si>
  <si>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</si>
  <si>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</si>
  <si>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</si>
  <si>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</si>
  <si>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</si>
  <si>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</si>
  <si>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</si>
  <si>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</si>
  <si>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</si>
  <si>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</si>
  <si>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</si>
  <si>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</si>
  <si>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</si>
  <si>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</si>
  <si>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</si>
  <si>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</si>
  <si>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</si>
  <si>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</si>
  <si>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</si>
  <si>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</si>
  <si>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</si>
  <si>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</si>
  <si>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</si>
  <si>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</si>
  <si>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</si>
  <si>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</si>
  <si>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</si>
  <si>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</si>
  <si>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</si>
  <si>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</si>
  <si>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</si>
  <si>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</si>
  <si>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</si>
  <si>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</si>
  <si>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</si>
  <si>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</si>
  <si>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</si>
  <si>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</si>
  <si>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</si>
  <si>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</si>
  <si>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</si>
  <si>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</si>
  <si>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</si>
  <si>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</si>
  <si>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</si>
  <si>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</si>
  <si>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</si>
  <si>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</si>
  <si>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</si>
  <si>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</si>
  <si>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</si>
  <si>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</si>
  <si>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PVSyst</t>
  </si>
  <si>
    <t>PVSystem</t>
  </si>
  <si>
    <t>PVGIS</t>
  </si>
  <si>
    <t>PVWatts</t>
  </si>
  <si>
    <t>LUT-ESTM</t>
  </si>
  <si>
    <t>Greenius</t>
  </si>
  <si>
    <t>Microsoft Excel</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</si>
  <si>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</si>
  <si>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</si>
  <si>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</si>
  <si>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</si>
  <si>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</si>
  <si>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</si>
  <si>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</si>
  <si>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</si>
  <si>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</si>
  <si>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</si>
  <si>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</si>
  <si>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</si>
  <si>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</si>
  <si>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</si>
  <si>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</si>
  <si>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</si>
  <si>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</si>
  <si>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</si>
  <si>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</si>
  <si>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</si>
  <si>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</si>
  <si>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</si>
  <si>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</si>
  <si>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</si>
  <si>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</si>
  <si>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</si>
  <si>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</si>
  <si>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</si>
  <si>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</si>
  <si>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</si>
  <si>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</si>
  <si>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</si>
  <si>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</si>
  <si>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</si>
  <si>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</si>
  <si>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</si>
  <si>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</si>
  <si>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nb_models_national</t>
  </si>
  <si>
    <t>has_institutional_capacity</t>
  </si>
  <si>
    <t>data_availability</t>
  </si>
  <si>
    <t>electrification_rate</t>
  </si>
  <si>
    <t>has_ndc</t>
  </si>
  <si>
    <t>has_lts</t>
  </si>
  <si>
    <t>Algeria</t>
  </si>
  <si>
    <t>north</t>
  </si>
  <si>
    <t>AR</t>
  </si>
  <si>
    <t>moderate</t>
  </si>
  <si>
    <t>Angola</t>
  </si>
  <si>
    <t>southern</t>
  </si>
  <si>
    <t>poor</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</si>
  <si>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</si>
  <si>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</si>
  <si>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</si>
  <si>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</si>
  <si>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</si>
  <si>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</si>
  <si>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</si>
  <si>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</si>
  <si>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</si>
  <si>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</si>
  <si>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</si>
  <si>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</si>
  <si>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</si>
  <si>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</si>
  <si>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</si>
  <si>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</si>
  <si>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</si>
  <si>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</si>
  <si>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</si>
  <si>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</si>
  <si>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</si>
  <si>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</si>
  <si>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</si>
  <si>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</si>
  <si>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</si>
  <si>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</si>
  <si>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</si>
  <si>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</si>
  <si>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</si>
  <si>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</si>
  <si>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</si>
  <si>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</si>
  <si>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</si>
  <si>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</si>
  <si>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</si>
  <si>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</si>
  <si>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</si>
  <si>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</si>
  <si>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</si>
  <si>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</si>
  <si>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</si>
  <si>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</si>
  <si>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</si>
  <si>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</si>
  <si>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</si>
  <si>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</si>
  <si>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</si>
  <si>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</si>
  <si>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</si>
  <si>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</si>
  <si>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</si>
  <si>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</si>
  <si>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</si>
  <si>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</si>
  <si>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</si>
  <si>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</si>
  <si>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</si>
  <si>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</si>
  <si>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</si>
  <si>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</si>
  <si>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</si>
  <si>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</si>
  <si>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</si>
  <si>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</si>
  <si>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</si>
  <si>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</si>
  <si>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</si>
  <si>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</si>
  <si>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</si>
  <si>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</si>
  <si>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</si>
  <si>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</si>
  <si>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</si>
  <si>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</si>
  <si>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</si>
  <si>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</si>
  <si>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</si>
  <si>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</si>
  <si>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</si>
  <si>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</si>
  <si>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</si>
  <si>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</si>
  <si>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</si>
  <si>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</si>
  <si>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</si>
  <si>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</si>
  <si>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</si>
  <si>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</si>
  <si>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</si>
  <si>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</si>
  <si>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</si>
  <si>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</si>
  <si>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</si>
  <si>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</si>
  <si>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</si>
  <si>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</si>
  <si>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</si>
  <si>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</si>
  <si>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</si>
  <si>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</si>
  <si>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</si>
  <si>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</si>
  <si>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</si>
  <si>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</si>
  <si>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</si>
  <si>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</si>
  <si>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</si>
  <si>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</si>
  <si>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</si>
  <si>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</si>
  <si>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</si>
  <si>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</si>
  <si>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</si>
  <si>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</si>
  <si>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</si>
  <si>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</si>
  <si>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</si>
  <si>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</si>
  <si>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</si>
  <si>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</si>
  <si>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</si>
  <si>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</si>
  <si>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</si>
  <si>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</si>
  <si>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</si>
  <si>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</si>
  <si>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</si>
  <si>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</si>
  <si>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</si>
  <si>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</si>
  <si>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</si>
  <si>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</si>
  <si>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dispatch_flexibility</t>
  </si>
  <si>
    <t>Hybrid Optimization of Multiple Energy Resources</t>
  </si>
  <si>
    <t>NREL</t>
  </si>
  <si>
    <t>electrification</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</si>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</sst>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0">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b/>
      <sz val="11"/>
      <color theme="0"/>
      <name val="Aptos Narrow"/>
      <family val="2"/>
      <scheme val="minor"/>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0070C0"/>
        <bgColor indexed="64"/>
      </patternFill>
    </fill>
    <fill>
      <patternFill patternType="solid">
        <fgColor rgb="FFFFFFFF"/>
        <bgColor indexed="64"/>
      </patternFill>
    </fill>
    <fill>
      <patternFill patternType="solid">
        <fgColor rgb="FFECEDF1"/>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2">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5" fillId="2" borderId="0" xfId="0" applyFont="1" applyFill="1" applyAlignment="1">
      <alignment horizontal="center"/>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24" fillId="6" borderId="0" xfId="0" applyFont="1" applyFill="1"/>
    <xf numFmtId="0" fontId="0" fillId="0" borderId="1" xfId="0" applyBorder="1" applyAlignment="1">
      <alignment horizontal="left"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5" fillId="0" borderId="0" xfId="0" applyFont="1" applyAlignment="1">
      <alignment horizontal="center" vertical="center"/>
    </xf>
    <xf numFmtId="0" fontId="0" fillId="0" borderId="0" xfId="0" applyAlignment="1">
      <alignment horizontal="center"/>
    </xf>
    <xf numFmtId="0" fontId="27" fillId="7" borderId="18" xfId="0" applyFont="1" applyFill="1" applyBorder="1" applyAlignment="1">
      <alignment horizontal="center" vertical="center" wrapText="1"/>
    </xf>
    <xf numFmtId="0" fontId="27" fillId="7" borderId="17"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23" xfId="0" applyFont="1" applyFill="1" applyBorder="1" applyAlignment="1">
      <alignment horizontal="center" vertical="center" wrapText="1"/>
    </xf>
    <xf numFmtId="0" fontId="27" fillId="7" borderId="24" xfId="0" applyFont="1" applyFill="1" applyBorder="1" applyAlignment="1">
      <alignment horizontal="center" vertical="center" wrapText="1"/>
    </xf>
    <xf numFmtId="0" fontId="27" fillId="7" borderId="25" xfId="0" applyFont="1" applyFill="1" applyBorder="1" applyAlignment="1">
      <alignment horizontal="center" vertical="center" wrapText="1"/>
    </xf>
    <xf numFmtId="0" fontId="26" fillId="8" borderId="20" xfId="0" applyFont="1" applyFill="1" applyBorder="1" applyAlignment="1">
      <alignment horizontal="center" vertical="center" wrapText="1"/>
    </xf>
    <xf numFmtId="0" fontId="26" fillId="8" borderId="21" xfId="0" applyFont="1" applyFill="1" applyBorder="1" applyAlignment="1">
      <alignment horizontal="center" vertical="center" wrapText="1"/>
    </xf>
    <xf numFmtId="0" fontId="26" fillId="8" borderId="22" xfId="0" applyFont="1" applyFill="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49" fontId="0" fillId="0" borderId="0" xfId="0" applyNumberFormat="1"/>
    <xf numFmtId="0" fontId="16" fillId="0" borderId="1" xfId="0" applyFont="1" applyBorder="1" applyAlignment="1">
      <alignment horizontal="center" wrapText="1"/>
    </xf>
    <xf numFmtId="0" fontId="0" fillId="0" borderId="1" xfId="0" applyBorder="1" applyAlignment="1">
      <alignment wrapText="1"/>
    </xf>
    <xf numFmtId="0" fontId="28" fillId="0" borderId="12" xfId="0" applyFont="1" applyBorder="1" applyAlignment="1">
      <alignment horizontal="center" vertical="center" wrapText="1"/>
    </xf>
    <xf numFmtId="0" fontId="28" fillId="0" borderId="1" xfId="0" applyFont="1" applyBorder="1" applyAlignment="1">
      <alignment horizontal="center" vertical="center" wrapText="1"/>
    </xf>
    <xf numFmtId="0" fontId="29" fillId="0" borderId="1" xfId="2" applyFont="1" applyBorder="1" applyAlignment="1">
      <alignment horizontal="center" vertical="center" wrapText="1"/>
    </xf>
    <xf numFmtId="0" fontId="28" fillId="0" borderId="13" xfId="0" applyFont="1" applyBorder="1" applyAlignment="1">
      <alignment horizontal="center" vertical="center" wrapText="1"/>
    </xf>
    <xf numFmtId="9" fontId="28" fillId="0" borderId="1" xfId="0" applyNumberFormat="1" applyFont="1" applyBorder="1" applyAlignment="1">
      <alignment horizontal="center" vertical="center" wrapText="1"/>
    </xf>
    <xf numFmtId="0" fontId="28" fillId="0" borderId="16" xfId="0" applyFont="1" applyBorder="1" applyAlignment="1">
      <alignment horizontal="center" vertical="center" wrapText="1"/>
    </xf>
    <xf numFmtId="0" fontId="29" fillId="0" borderId="13" xfId="2" applyFont="1" applyBorder="1" applyAlignment="1">
      <alignment horizontal="center" vertical="center" wrapText="1"/>
    </xf>
    <xf numFmtId="0" fontId="28" fillId="0" borderId="6" xfId="0" applyFont="1" applyBorder="1" applyAlignment="1">
      <alignment horizontal="center" vertical="center" wrapText="1"/>
    </xf>
    <xf numFmtId="0" fontId="28" fillId="0" borderId="15" xfId="0" applyFont="1" applyBorder="1" applyAlignment="1">
      <alignment horizontal="center" vertical="center" wrapText="1"/>
    </xf>
    <xf numFmtId="166" fontId="28" fillId="0" borderId="1" xfId="0" applyNumberFormat="1" applyFont="1" applyBorder="1" applyAlignment="1">
      <alignment horizontal="center" vertical="center" wrapText="1"/>
    </xf>
    <xf numFmtId="0" fontId="28" fillId="0" borderId="0" xfId="0" applyFont="1" applyAlignment="1">
      <alignment horizontal="center" vertical="center" wrapText="1"/>
    </xf>
    <xf numFmtId="0" fontId="28" fillId="0" borderId="5" xfId="0" applyFont="1" applyBorder="1" applyAlignment="1">
      <alignment horizontal="center" vertical="center" wrapText="1"/>
    </xf>
    <xf numFmtId="0" fontId="29" fillId="0" borderId="5" xfId="2" applyFont="1" applyBorder="1" applyAlignment="1">
      <alignment horizontal="center" vertical="center" wrapText="1"/>
    </xf>
    <xf numFmtId="0" fontId="29" fillId="0" borderId="16" xfId="2" applyFont="1" applyBorder="1" applyAlignment="1">
      <alignment horizontal="center" vertical="center" wrapText="1"/>
    </xf>
    <xf numFmtId="0" fontId="28" fillId="0" borderId="11" xfId="0" applyFont="1" applyBorder="1" applyAlignment="1">
      <alignment horizontal="center" vertical="center" wrapText="1"/>
    </xf>
    <xf numFmtId="9" fontId="28" fillId="0" borderId="6" xfId="0"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26" xfId="2" applyFont="1" applyBorder="1" applyAlignment="1">
      <alignment horizontal="center" vertical="center" wrapText="1"/>
    </xf>
    <xf numFmtId="0" fontId="29" fillId="0" borderId="6" xfId="0" applyFont="1" applyBorder="1" applyAlignment="1">
      <alignment horizontal="center" vertical="center" wrapText="1"/>
    </xf>
    <xf numFmtId="0" fontId="28" fillId="0" borderId="26" xfId="0" applyFont="1" applyBorder="1" applyAlignment="1">
      <alignment horizontal="center" vertical="center" wrapText="1"/>
    </xf>
    <xf numFmtId="0" fontId="28" fillId="0" borderId="27" xfId="0" applyFont="1" applyBorder="1" applyAlignment="1">
      <alignment horizontal="center" vertical="center" wrapText="1"/>
    </xf>
    <xf numFmtId="0" fontId="28" fillId="0" borderId="0" xfId="0" applyFont="1" applyAlignment="1">
      <alignment horizontal="center"/>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8" fillId="0" borderId="1" xfId="0" applyNumberFormat="1" applyFont="1" applyBorder="1" applyAlignment="1">
      <alignment horizontal="center" vertical="center" wrapText="1"/>
    </xf>
    <xf numFmtId="0" fontId="28" fillId="0" borderId="1" xfId="2" applyFont="1" applyBorder="1" applyAlignment="1">
      <alignment horizontal="center"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ourcentage" xfId="1" builtinId="5"/>
  </cellStyles>
  <dxfs count="145">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_xlchart.v5.6</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7H3ZctvIsuCvKPw8UKNQC4ATp09EF0BSq2VL8vqCoCUaKOwoFNan+3o/YT6h3+cP/CfzJZMUF5Ew
bcljniNNjNgd7jaKRSZzz6zMrH/etP+4iWdTedAmcVr+46b981WgVP6PP/4ob4JZMi0PE3EjszL7
qg5vsuSP7OtXcTP741ZOG5H6fxg6In/cBFOpZu2rf/0TPs2fZWfZzVSJLH1bzWR3OSurWJU/Wdu5
dHCTVamab/fhk/589Vr43/6WYvrqYJYqobrrLp/9+WrrTa8O/hh+1HdfexADZKq6hb32IdN1HVNm
wn/mL/rqIM5Sf7lsHtrwMpG1Wiarr349TWD7YwC6A2d6eytnZXmw/O/mzi3wNxdEmTmL3+9kc1hf
T+5+3B/b+P3XPwcP4OcOnmyQYIibh5aGFPj23yoQWS5mKzz8PgmQfmggxJhtG1u4x9Yho7BiMWtB
GrT6zgXuHwXKbuRvbB1gf2NliP7R9dOj/2x6cPnt7yoFaVgh4/cJoBnoEGHdxticCwO8ANMbQkDp
ITUYNVcyoOPVdy8I8UigdpNia/OAGFtrQ3Jcjp6eHH99laKoZge31cFVdbvCyj4oYoHiYdjQzW2Z
MOihbpmIGPZAET0ekt1kGO4fUGK4PCTG57+enhjnU5nd7I8GGITCNCwD6XhuA+C1JRSaeYgxM4i1
WrXN1XcvpOJBcHYTYrltgP/l0yHaz58F2isJzsDqx++D+cEgmNQmlO1WR+YhNcFkW8Zuu3A+fRCg
H6F+ufE75C+ff4f+d0/P9c63/6VAAf3v//qfx3Um5B7pAL6PZZvY1I0F+88ZfMMqaGAVmAlUspdU
GpqFX4FsN0G+/4QBZb5/w5BEzvEzIBG4ihIcuf2JCDlkyKDgHIHTdPeytkiD8CGiICA6G+gk5xGQ
/IAU651DEqwXvkP9+dOj/hqikj3aZUQB8ZggbKFdjhKyD3VEGZoLzd1r4LE+CM1u3C+3DRC/fDrE
+rX79Fh3siSDaGd//K4h49DQCQXM7jQJhBwaFganCBTS3WvI9w8DtBv1618yQP76+RD9p8+A6SfT
5MteAzR8SIChmWHsRL4GUkFsXSeMrii+8IAehmM30lf7BjhfPR6ifPIMUH6VVbfTdO9xgHlogYYn
GJGFPtEH0QBkLxiw/F3AtsiILDD/aHB2E2CwfUCHweqQHFdXT6+AJpVIv/09O/j2d1FNVQYZo3iP
jhGaGwGIDQa5IshjgIICx5Ts9kt/FajdtNn9KQMS7X7TkFKTt09PKf7t71Ts0TOyIVVhY2ISYykx
bMszAjNCLUIgrF7YCRscp03BeRic3VRZ7RvQYfV4iHl+8vSYv8qSabxPM2EdYmbO/1nhFszBRrxA
wDmywHeiEFUsXtuofwQ8u3G/3jhA/vr5EPtXF0+P/c97ttEaIqB9LBsZeGAjIFqmlm1ZdOATPQzB
bnSv9g2wvXo8RPbnZ2Cdz8SXbo/632CHloEJYcbSzd/GOLIOgQogBnOnaP4aRAEPQrMb78ttA7Qv
nw6xfvbp6Vn88tvfefUlvkuQ3oCSlVPIlt5MRbpHUpiHOjbwfQpCh7Tohs6BgMy2LaAGGjD//x1s
uwnzs88aUOtnbx2S0Bk/PQm//bff5WqP9ALRofo8jjD0tRHYoJdhH1omQbq9IVmb5vkR8Oym0Xrj
gCDr50PsjybPAfuyU4EER3ZlKX8/uQqxmk3hwNMw4BBnA/N4cdLJ1gehoNO2Mf8YWH6E/Pu93+H/
fuk7Elw+PQnucslqmu7TTzIgvU2Jjk1r2zfV7EMDDhMMhjeivU0aPA6Y3TTY3DugwebSkAbnz4AG
y2BG46Isp9WKLfcgCujQQpBDpQgM9IYozPMZYFMQ5JuAQJsEeDwku4kw3D8gxHB5SIzJh6cXCGea
a+9nUq0QswcywJEmtgxmYLDRm2Qw8OHcsBNYWtuKTWo8BpTddLjfOaDA/cIQ9877p8f91TQ7uM6S
2cE0vT14I0V6I/I9mgZQS9iC/Or6mH9QBgCm24YiAfh3SY5B7LwE79vf2kxpjwFvN3F+8DEDSv3g
XUOyXV0/PdlGZQPlRqnYn8hoczdqfvYMtNiSGTizBuLMk1MDf/cxMOwmx/3OAQXuF75D+uenR/rC
qIlqn4cQc8P9ci4dqztGGVb4DQvFoDJuJvfH8sg8NKFKb5hztQ8h/LMIXgTa38faD0Kxm+mX2wYc
v3w6ZPfXo6dn97uzkeke0f1y5PMQg19P036/gYEGWt0gJoLYeMnP29kMTA9Ny7TALV0GzwMD/BiI
dvP7/c4By98vDLn++hko+Ss4PPj2tz+N98j4BM46qQ5u5yA4g/wqgaMFQP2q5mL1pcsjt8fAshv7
Gz9jgP6NlSH+r14/vda5mnVQHh7Hez3qh9oWahLbtJanaIMzTyhGJRA9QwnGIEPxOGB+QIGNHzIk
wcbSdzRwnp4GZ7MyU0G2Ysbfj8c0SMIxqHk0TLYdFxtwwIMheweVADvjsUdAshv7640D1K+fD/F+
dvX0eAepF1/22YmgQbxrAIKJjdAavxvxMHhA4OsgpENd191rwP8LgH4aD+5G/3rjAP3r50P0v/7r
6dEPkfrsABIRtz/9wb/WCwJ5n5dMxB2PPOT7fJiVaibTg6spNP086Hb++7pR4PRrttd2IPCwyLDf
Z0MGIUWLGbXo/MhpLaObOalHALRbCNcbB0K4fj4UwrPnkJmdftlrH4p+OC8NYDZdKcBByTGCyht4
BySoltUdYKA2sT95CJ7duF9uG2B++XSI98kzUH4jKZScPSh3231iP+uCezkVWrUoPkr9OcB0chof
zLtibqDs73J2d9B9s+LG33fCXs61/61djGvXZqE9fp9eL87bssX3UfIDRq3bo/Z6qcd5FNZHi87d
PSL+pXP3rq39Udi/zvw9BukWZALBC2JQyrp44a1zIAR9KOAnMaj0WLzQyjSB5oNO8oeAuftF37Ws
L3YN3KTFw6GXdP0Mymd4Jav0dp/HbpAUn6Pc1je8/43oABInNjagS8Wg2+h+BCS7Mb7eOED6+vkQ
7/wZtLttFrlBY7QD0xT2yPmafmgCEbCxmgowHNkAviwjyIYGuN1Bwq+Ct5syuz9lQKbdbxrSzHkG
snIlZlJOD85m2T6rM2GAA+gnvO7Kmjetb8iLBvGcBW8AUg4KbR4Lzm7abO8e0GR7cUiLq7OnT21d
NlDfsUcrraFDmxHGMAK1tIF+rB/qoM3uq2cHRuJhOHajf7VvgPjV4yHKLz88PcoXrQJ7xPlLL8Ri
4s8dhzyUTdxSk9/+TrIbCQUzy7ka+zYfBnS1I4Lhn2UCb7t1GpLwlgEFythc5aC2TfnvwfoDgdko
lL/9we8fCtMjtgwFzXGfXtCuYXRNuc9TEwz0ItiGjq5tD9g+BMOC8Lw3cvEaFEQtAPnp4cFuYq03
Diiyfj5E+/UzOKjlmYIitHSPCm6e8EDMQqYF1Qh3L7AeG8bFgHYk24Bifgp02czRPgaU3Zi/3zlA
/f3CEPf8GdiWeVXvXnO1cwcYamIBuVsY1yAaN6HDjlpQo7Z4bWN+WV68ergr6bUb8euNA7yvnw/R
PnkGLL9A+8FL0fgzEIG/4ruxfT/Vtr92VAu1CHOlY8ynxq14fVP73I3tg6LyhWr6rgXvMQDtloX7
nQNhuF8YSoP7DCqlALr9HpS+EGA91fKOUR7ycZ2XOTTzYaDfjab8tx7zfBbJl+mXZo96R4PmXkKh
Roda2/4m5P5MwiwCocXKwC5SrY+BYbequd85UDX3C0NV8/kZKPuru1EoKyTs8jJ+TdXPG9thZANk
urfTF4BxKJUyGVQKrk3ApqP5MBy70b7aN0D66vEQ5VfPIKo6h0EOe0Q4O5zPr4IOuGUn0LZnr8EM
DYiqoOx+ZVwHhWgPQbMb7YtdA6QvHg5Rfv4MknTrpsk9xlQvjaG/ZlPPp12m9tmdPh8zBpMddGKy
7Uw1oTBQD4axslVWCEKvTV3zCEh+xPXLn/Ad4y+fD3n/0/XTJ3FAFapgPvB2usfBPS+jrr4bl37H
Mg86lnfzF/dZhvcyXPKRLW7n09upPy1vpnKlDX7f25k7mDZMjmEwBGMrvUPYISGIESjLX9hdsMrb
KugxwPxIC93v/U4R3S8NddH55Ol10V9wuBzv0QbfnUmaJjWZtWwq3PZ+oAqfMpiyRIzd5wMPw7Ob
BKt9A/SvHg9R/9czGGEF84ZlB8f701KtWPH3+f9l6PDPCul+4VDtPOvnI8bgFG1/xNFgnhKG8T3Y
MJd1R9vCgcmhjaA+xsSDzsTHAbNbMjb3DqRjc2koIefPIOvGZy+zDZe3wPxnEz9Xs3T20hZ6fwfP
fxb77/z9FrCgQ4qhMY6uZj8P5pJgSEjA9THUpstyx0EG7qJ6EJ7dmme9caB21s+HOufdM3CIfjAY
ZeEq/r59fhkSMwzIfmKTf7I0HJcBFZ2RSKcH42m5x2JJyGfoJsU6nNJvBRNQEsagvxrmSkOeYzOK
eCwYuwVme/dAarYXh6LDx08fS5zO0n22JaB5wGZDHAH50Y2zSbjWCgZ6YyjJ2z2r/kEoduN+uW2A
9OXTIbZPR0+PbffSWfHe76slSEq/lHVt3rr3n7X4a4u4LzPzYvJ/wXYsh7TsMwvyMonmF48iMrh7
7GaPlvvl9rHHjRm7ujuLWDTi7tOcvNy/t3lx653LMXR8hy7suhxwb0bgpdJx1126Q7w788uNsnKP
3P9y29IvWN/R+oqZg0XN6f4I8XLRzP3d0TtV0C+Q6e5+in26SC8Xbtxf7z1USVC3AzeD708QNLjR
ELoE4coltvNUDrpAYDAxsom16upZffeiCO9heHYH1at9g6h69XgYVp8/g/K7uyGl++ywebkh/ddC
gUmw10YbKHQHlofbDVdTt7crkyCTp88nAZir+zTm1xRvZvQeBGc35y+3DRh/+XTI95Ojp08nrWbw
HGRfD1Qwe2k7X1y8c9+APyTac2g7v1NWByuG/f004MuU6LPleevbuec0NMvrHsV9RWgv3ZePCdAu
Z9D1us8KPc2Au+nnFzHgjWKwjSMGmJFLDZiiu77JYXAiejY9gD7mB4HabRm2Ng/sw9baUOFcPoND
hz0Xrb70JmyeOezUOW4ovkCObo/BwHxqCJpfO4+WHQjbRUgEarih6xgihWVbyKAW6TEA7eb8+50D
tr9fGPK8e/L0ntFofofb/mzs/2dXuP14eO16oKY7VdNRqoTq7iRgkZT4+eodg0FCdbB16bnvdIQW
Nvv49s9X0P5tzdU/sUwQAgPpFvj8f2x+5FYE8BdcfrkWvx/un0EZ55+vDPikBob7wv9BQT7cqG7a
BhT8mTrVQYzSTKrgz1fQaA71NtB6C3JGLRhIDcUF5TwP/+crqA8k2DJ1BHc2MWzBJZivVnC9yeLO
z9I1XpZ/P0ir5E0mUlXCB8MYoHzxtjs4MVyyCQOvDWqbFC7ChkvIYf1meilSf/7u/9H61Gu0XH3u
0jZnI1LHrJBOKX0d97yNTBM5JGNpfhyUnscl7uQJLhCJhRMlubQuy4j6scexrONcfs5KSKN6vBGR
NF0Zm3rnu4UeEPNmU4a3fsZNlndS+IFa/Kr1X/91kc/SK5jROlPn0/yfcx66X9v+K+xcsticF7b+
8h1PrVA54JrtLNhg8XEshUyg4Y9ZCPz0b39vDFqeU+duy4JrwAwyQDa9uxxqnqWB9pglF8ECFFLD
nUQm1IXCYF+ohVhxEUzugOER2Ea2zqBi1AAGW3IRgXt2IOSFi4JNG8256Ze4CEYjDNhoft0hXBoA
JS9wq5sJd2hss5EZlwYJK4/HdSjydtLpbRhzbGS6fdzHeme9zk0/FbytRRScV8pUysUqluVx6LdW
5MicpcxpDSavzfl8EzePGr+5sDMa+FyjojAE96tCt05yhdLQ5gQmzMQZ7Ih07KIy7wNeJLomxpFh
yvDI7EhInVwPM3ZO0rLRHRAcLeNS6BXlidI6xDMG8ubUbWiGvNVQlnKY70RaXsZZpHhVRvic0ED7
3GuCUV5UjR5zSs3unJS2/zkKBQ4dnBhd7aQsyeHzEuI1nDSRiHlk+WZ+RDQVJJxETdI7oWeEwsFN
aEu3Y60qeBCajeJKBAUe45plbMR0kWeOVkSsOyIpiT/aZmS8JgHJ0Ej5sX8he2VPA2TRj5mvrNvc
M2wQ1o5WggeyrCPeVRViHz0DvvKDjwpFeUiaNjnvjNhOTpo6imueZoZnuhXViXVM4rTLrnAfMuX2
ed8Yo8js7dIxc9PqR3odeAEPaWW9z7ISoyuaBVV/TkNZndnMs1qgoRbnKUyIqPqTuPCK8qIsPT0+
NsLKUjxnRnQKg4BaxbOyaT+mvmdV48K2gqbkdZt677MgrMm4sbUgOSq9QGLusyLEo0KUxRfZpRni
fWGZNwFLvcDRjY68bxKqPulCaXSE4khNKqvICyfIU+um9LJMumEjmnIi+4g2jo6SjPDUoonOLcuX
pyGlWsMRqzo6liEzOyciooy53rHa5KBIsem0CMCa0JK1NZdFVR6pTNNug1oTDW8bIU6RVwaXmhLl
V6j+eqeEn0c8KEHLOrGy8pzHoSWuqiZLBSAoKsZxjFrsaL2UGme9gT8YWRshHhE96bjZUXpZkTo0
eB1Wuu+IIO5zDorY1rhnNKXBVZu0H9sUErdOW1TpjaE0IR0LK5TwntH+bREzCrAhJJKxgTMr5XFa
95GDbV3OAiPxbrwmSS9MuDv8i9D7MB6XftY2vDKLtHZZ7dEI/hTNZwskv+B6pRty4ulelXPR2Tjj
VQs39RCN5hc1ppXPi0K2PY/qzFKuLj1qcysosp4HhgizE0NJXHKhG5lwfFrihute0+ncED3qP8aR
790kDSLmJE8yIz2lVuXnwLpJXl6lvkEC1/RsIXitjOgNCqlx6XV5dIa0XnluICP9tihqox/7grUJ
L+vQ+hhSn71VTNkfM9OMU17nyBTHWYxVdhw0cXJRxJke8SQ2PAIiZ4a5YyvLnxllp/ucysLSYbHp
DacsrC7hFGeN73htG79rAj+wQZUFffUuzGL/UxXO6WPHoSC8U+BBu6xrQPW1IjYQj1mbxTzAVgFK
CvnFuW2FyTvdgG8beWbYve+7BgcXdVJKBnzIquhStkR6LtY1Frme1ftHxAiKZsIg/lQjX7I2HtGw
kZ1TFRnxXazFCQhUwaTOUwGmmNte4pc8qsDT4Jpd4dwlKUoSN6/DQB+DqQ8q7mfR/NfZQstcjWR1
Ab+3FuclTCEiPEPMjjjqrdxzLYk9Nu5Mrf6k6Wb2KSGFUfEGnISaa4XhN65qBTgHcWV1Ifzpq5Yz
s2QXcZk2X0pLydO89fuY+zZNFY+6vM3dEsZNXgLDtmjUeUlsc5+QoBmJrmCxK2DMke7mIHApx7hX
jeORCqdOx6ywGZlmngcXXqAHxzKqop73hulfiiKpFW+9vhqnRgE6uSBAAquLtYQnflEm517P0uxU
JXGY8KIL/WpEwAZVPOppmIwtL1H2iHlJ+llYBTBFJfw2dVRhm5elp3k9pzkLmBsrsHfA1q34JIQu
KkeWqW65cMGIuIbry1XJew9nJ15ioHIU+RYNHZ/knuKgTXWdg82oJO8Kg1pcaYnyQUhjrXBjPxMl
z0IjeS/KwEtdU+kU8QL+6By91fP3hshszZFVBMxXCz0NnDhN6KdABZHvxJknXMnCPhgVKA9yDrcV
ktvWFnrBwdaHnyzqMT09Jk1Jm+a9xxIQaM4CiW4blaSvq74XETdQbx7TMkrqiSeM6GvYGvFr2jL6
ztBE/ymuDHkTaKALnS7L2C0qK83jXabr79sstDuOS5l9JT4NJm1vZqcx6vvPAhnVue2hIuOBl2Gb
50UoM7coYhE5osjQZad69IHR0A94YmaRzRvY/dErcJNxYhv9ZSS0/mukqfoEmaAGHCmImjRx2FdO
UJv2BTES0fEQJtJQXkujCLheBFnNVVCjY1qZwDNVEzFQjSA0gntVU2MQlJpdR76mR04kPbPmsUdU
MSahn1cuaWWT8JpG+nkQF8FN2WqRxdsix8ShcdxZb33co9gpBcP4dalU7juabzVdxNswTWwENr4W
eBrZugpgY69QddoYftK+6fuEtjk3WFNZZ76N6uiM+VodgmVpey+9ZrFQkdtYIQEeiMzWO6oiTeoN
t/1ER8edRmP9rewKCzkmkXHiQge1nboRw/m5lRVWfJqqgElu9iG6MS2/aW5R1/nFWRZ7seaCBk5A
M8V2JdyuiTw839n1TtwF+Isfa2HjYL1LSg9UEfGUW1TC89y+Vbp3XFZdFXxgvdLIqNTKNLxWXZ1m
buyFenjkicZngjPQ8shJaAeIsZXRAdn7svY+V4SUeKQ3qU2OsiqzzIzXdlwTCxRXbBfpWFJa67Mi
AjXGNQiT9EnHQq3p3dqmRDWcWgmxzmyhvO6rsls9el2CgpBjhRNLnovIz+S5p0ehfRzYEerpKAHf
om3cXk/1eBw0eWWe+lGIfYf0fuafGTWJ/S+Z1KTtBqrVgUwhTZQjiAeAGkHlNUetVxHc8qT1Mbmt
WlXFJ35Ud9EbGAem944Ed1qbpGWh9BMv7+rC0Tvg3aO40Ao2LvQ+ih1g0ww7uGcCvS/13hATvzDB
FQZGpu07qw5Ti6eUNqLgoVEU5ie7Qehj62mtMUmsyvuqV3CB7CSNQtaBlog6gyeerofc6IGZXVUn
lRpbRW2qozSWUXcMOI8qp9NrUTpMhoW6CEHxxKdBaFQzDdzoc6v1zM9m2unmGFldJMZIlqUxwVZt
d6MG2qsMpzeR1zsZZT51+94UFiCtzl7nVqnhUVchPXcyRn3/TIMfFjumhlHHLXC1Wy5zs/gCOkFU
Y1qXFrA60gVxfNzU1oUyKxBzZMU4GxFwOwrw1iofg303imrEYP7w1wLrEXjwtkjB/476Ao9YZRQG
z9Ig8lyGzDYGH6RW8QQcBCJ5QVuQN8+moPVysJvviC1s+F9MiuuMgDc9rjpTUUc2DSmdxEMtG+Wm
CC9z2QVfU4OFkRPXrEq43ZLuVOVeUvASXGrlZqlJfJ7Jssp4WbDG5tJOmHWCAh9QLE09+KCh3Myd
ivmR7igsw8RJaRWBq1JEevAGV9KvjlOaiRbc267KTkkTFyHvAq/LnL7RwvTIbrLcdKI07AmvqypK
z4tWsoBnsVUYp5GddTEgT2rBqK7MWjhhhhrN1XSgAjcDFtERyXorcCL4sNjVqyLwHEVkVPIw79LK
8ZuyM90mDJqO66Xd3NRaH4MXXQbZzM9FbI8KLy3CL3mck066ha9BcNGVIu/dnqEy650iM2urcrCv
mIx4VquqLXhPzRzVYwg7bBq7JvUN6vG0xZo36jqsDCeKUtO8sEDneyd9qkL52pRJG34wadNWnpNK
HKLckeD8k2twPUMMDoLME9VDCTtEzcsA/nGpgXNxA9Va2Ve1nQe4i+3vkwT/zyUQ5nel/ziBsKqY
uE9iobvL1e+STnCvJYT5lMG8ehNyPKYOxxWL9AG0dkEKCQo/IJ8L42ioeZ+EuruKyYKbwaHmw4CL
GSFVtc4faHAOiAyb2haIIPSNmXDD+yp3skUkyMAt/76ZhjIQg2xIfp+IotBdRiCDAaOsMTS+Wndw
bCaiEi8Mw97oW5BLywwdz86K/qyEAeRjL/Ky90GqNw2H39CMAovIcRtb9DhIk/KNsCvmppaRnJaG
jK+ZEta4BSN6UiC9d1M/R2eljQoO2q1x/L5sS07qQp34bZwd57nqXGaHTtoUp5I1p5Qlxsywu09J
LZ2i9y5Vn4JtgYAhy2rLZY0BwWKbvydK7wASEA2jICcxfHteIUc1zQWWLXW7PC2ONTsFLo9VxbUo
t8dNV5/qMko4Q9pXuCPwQ5VFY7+vwLoGYOoRhKEtBMZVTrRRq7H8JG+aCtIEIhv1tvQ5qFe3A+/l
uiimIHQ8agU9qoywHfuEwfcX6MpPojHEa68V0ci415PrlsUTP0/doO2Pcq84UqFybdkdgccfOZUe
2aO6KUteBMFFCoGx9MreDQziVAISJ1r0ztNGZQk5DPDZL1AsPgTgQBW4dZpYjLKIuD7LP3usU5BT
ASUWYmOml2XwSfdZ6uqKdkcdRZoL6ZEeopcYHwvfBMvr2U5rWyOz8ZOjLokwF6DtL1MZnJIMZFvH
CWhCSxtpVRk4aUFyLiv9BisIDRW9DXJ2Euja2zy5pmHg0mRcR+B0qsyFEK6ZStpUE4qJf2kh+bqI
SsgZfUijE6+zIzcswX2GwUxgUJvsuFHoI3AUhBpWfWrY6jI10rO88cC3rQ1jElfsTZ92M2naoYvL
9Niu2/qIZu0Xv+mOIgjtwZJFJ00VgHPQJ7dCVDc+oRc9A16SFsSbegEaXGiek3TNVwq85YCjd5xQ
b4wTUNDgIeBxRqrwqI1jVzNpOJJh20FgDfUoPE9leBHqfsorv45P4rI/M8BETdKmEeMGe5eSQSCf
QswZ4oJ7noiO9Lx8XTai4iQubrwK3aQZcauuO8ZRdRKaEGB5NgSMEiHJPZUnTu6Hb6oompWCvkWy
/2o0XsVNiOlGGRIzIvHYNlqu953t0Bx8/rQU7yyi3kVh+drP9SuiwTsSK+Gm6pALyYPYtVo8Mr3g
OOuLE8jbfCkr0Y/M3mfTmsgvpK4/1jaOIqcN0YVshJva8trOsIstwZEWU44CA9Jl6tZXyjFMDYSe
XQnZpm8KX4QQIaZZCCkKdBT6xk0UYOMk0KTlpq0d8jzLmRtq8UkR0anR4JFMeuAdsH/dsd0XEEm9
6f1T6gvHLEs3FRbv0JEHQYi00S3r6Inh+ZO8OqnqcY/mRpz6bqUZFgh/DL4uxFBJcpzKCTY1J+ml
m0lv3LXyM8LAM42FCiC04k1cuy3Wz9L4Ay6vshZy4QmCTFwCGRCAHUTeiYppQyZlDM5U/qG22G0Q
x5BFympzniZhED4WDoEkPLerzMw/N6pBNohnmmmQN/J6IwdnSYZ+weOMVgEk/nDQXVp6p3Untezj
HNDUCXpDIb1mizH4B0kY8VQTFjm2vVYPPuthyprEsTozSt/qrCSQHkJ5UnzKcpGgowD8YnFiywIS
aLw0k9w88jqjgxyEwl502sddxHgJMY7h6jqBnBGpA/DImPLxFzDr1oVuB0K6SNPqtyqoiOYYlOTH
bZilkEzpk5o6KmwhuWup0AomQUHwhziKW4NDoiiXk7LA7MbXfR3iP/CV8KgM6xq0c9gXCnMm/cJ2
NBkSNorTuADX18dh7ZZ1pyUjVWlxOO7B3lC3NKoWYtDc92yeKqxLTnCcvekNao68UlqTICb+p6SE
OLGLQeAtCjnDwPc5I3V67kGCOgYpp52KPsY9jadlj16nYXxBrFA7z8oUX2cexBh55kH+jrDuCqOc
cEpM9SmTVuq2nvce20noiKa6tQnJj1TeJhdI1SA6KuKS5o5lt0epIU+0JLBPin7cNaWj2uhU0eac
iBpiB99JWO6wCpRoXR7VYTiCuAQQn71pINFW2/YkwkB3DTka+LMj0LTdkd+foCZVjuePU1NLzmu7
Dd0oV9dCiLnH6n0qsRjZXm6eQV5YQMJ71pP4yLQgVdqw4CgR5lEjKz7PXbhtCNflOWY0rkLBC0wy
J9YaNYIoyzvRgtj1ZDPBVU0/QwiKudFiSPVTpsY9SNEx86v3LMgcWde9Q8RJ2eduExUQl9YgkhDA
XzLhnVu5P+7r+MqDgzIO6Wd87XdBctZ2kDo1dEic+u3bONMSyFnHp4mEFL0grecw6tW8brwJUHNS
ZZCxzLty5sXxVysKERxMIXEU1F0OIUYUH2Ef3OvSNEcypi1v826UtyB7fROPLC9I3jRJN0Z18lVW
2hnx1cRjpRtJ/bUVfMKkK8eQtjlNyvyNSqmDMXjhuOKdCCeVf5HGrB7Vlv0+0NqzPO8vGWRpOPgX
tStlAkaH1Y7Ko0mc90emLr/qnXpj4iS+gMx24rakn5RIWiPUamc1rcB7VqEjI7ujvGKZuLZJO/Wa
Cy+KAk5DzZ40CRoHInHs/kyyxK0gkVuDuwSm1KpvM6rekxAOHHITlD+k3YKRlhhqHLR4bAZpOsq7
4p0y25M+qPvXnpYcMV36Z5AbGFNhvFEUwrbUTiDj1yZvEhpFk5qE1z3UZdZqlECsV/fNsek1yO30
6v+w92VLduLslu/S93RIAjHcMuwpd86ZTts3Ck/JIEAIIQS8wXmufrFeu6qjfzvtsqPO9bmsKNva
COkb1vCRimE4iaX50G3gWfw481SP9KJtcqRTcxWrYC0i7ADasAfDe8TjfRghLi8EoH+sgHgPYXLl
yeo18reiDbzP7agOscJBGmjhljYf1JpNie7QP+AAAJeQe1mv7wamd6sq85LQQxl1H0oxXg+qOmiB
C0KidPX6b81cZq7rinZGLRZg1VrJF59Ph5DjLor+VrYG15CU8S7mS3/0+bL3tTqsZtm5Kvk8ySgP
6jsjzlWNs6V16gH2cTGCcfJkluG8LQT1zfMciEKQcD+5F+2bA/iE9p0dCLLgbbKRZN8BidbCOzDm
gW1KwByZDCOSXoj+NHfel0RWSP1nJQCK1J26YpJlAWAZvkwAXBLYIrznjnaiKJuIAR6Iu3eDS14o
AMZH3Mk4LSNkOVXO14qTfdmGryFoFDKhpNGJQ/StK4DSbMn6anyoK6PX3PBKAeV88XQ8ZlzQIl5d
v+cqEKih+7wcEQrjNUXFJ1Lj3XSNj0f+GJYFSB1T33c1L5qZl6mptypT9VbeuUG98Li+sQ2ROZ+C
PY5alJYVI1kt7NU8IWUQ9WkJhqthim+A23hHXQ8joJjxIKM43LISVHgFLkC3BdjBXdeY7b2r5x6Z
9uPQJiovNS2LxM2FjfalQSKfyU0weX0WYZzmAbiCeG6cOCT1YeiX91sX3rfULLmngg+J/jy3Ores
OsxqnYBER/fRULsc8mBEBjOnJADfNUlrdk0IjqxyLqv5mgUNzg+QGHB0N5jOsy+TzQC1Jho1UTc+
q75voxQfgtm+DLFKekSvdT77y9zkVi/bLp6Yyynz5DUQ8jbXQ/A0jkgxdOB3qluXDxsz22sN1rO2
oEqoX103OEPFaO+SyT1vKyDOJjlFmz62XFyAozEbqcxWXefNWp79NtrNQ7gbe5dzPRU8aKfM6yLv
flvDKU26an7XVttTx1BheeuVnpwpejHaTFVtJmr64onwaozEwe/m4ziNeRt7LdDZ5Bwv1bmpk7RK
mhuvj19st3wZTHNT9feJ5Z9FXV+Sy3u90Lzq4kJYWzQx0pMTY/jEae8dwE/VqQnao1eOh3BSV7TZ
rllTUkR/h+cQLKttX8ycPELxcNs5vVuAh2/BBaFD45oyosfDEFOUIejvsrJRqePR3QAorgqCPFmn
L3OnwgO6hyoz05DpsDwY02RDoFw2D9g8w0OVlrNcDzRenn1i0cx1cZCSST4lSLJVJ/cjE0ff2WcU
gicLO9hOmKABz7WeateiJnjRsU0yUnF225vgC6+9k0P8En33OemjqrCt2G9rXUz8HmnlieMvjYF1
hfTZlI5jEIDGnlM3C3saFvsifS8La3uzDbTJ+Ehfge59Kxeys2Xzzib2bCvSpz2t3wdmuQ7WGXc7
Oax4LaE4TO2KiuOjiHb1iJ4gQHmrmhD5lRQTOKisQXNXtG3/opVN3jWrnc5+EB+CLloy3dpdQMnt
ViMj15Fe06FBTwi87iUc/I99G9AcsPtNO3mf9FYXY989V3pZs6ZLMlrTr3ZKstbX0cnMt5qtmYjG
gx41yQh4DTcEd3FUjY866HfN2DqwNahOAZrdtzreuS3SqV+713IDhWwFUwgRm0wnQKEpSRCxEjsX
emGfiJA27Vb/q7ig25ABANFbuoMnlwt0LHNfTDvwO3Pqx2g+/GjuruhiUCUGn4KoRxxJYnT4fH2M
NwDdo3pCe0+DzsuieQG2sJus3XWtlrmR0S5Q5YOzw44L9uCasphZVHDXFMr6X3szHmK3PIZieD+g
cG9pi1IJPVLfZjq+StpgN07ts1Dn3nT3UcL1g+BRXs/zYQzAUM1bOlSf7dbua/dirYiuR615Om1h
81HKeCwCKhaVepV+KMPZolO4A49XfSmrmswI2231rfRBujdBI8qUqJ4ecaI8VUyNxQtGQZJWyvnH
ahZJsdYxezKUDXeEbuQsJc4eWPkga4HPvnR9azMexOTYRkCXxxXNs9i2a92hxAU5FmaGK7VDPV+h
o8YBrllJ8zACm75t1iBXkJ1LyGcRVCtIF1LSo+xokmmul4OO6nY/Avn3WNU/U2/00NCV7HO7tPrF
RDTaV2M375Iyqve9GOI0CGJzDKRVd2hh6b3wPXcQIuQHoecKe99BFlFVsf/sVz2YfK8iWqZeubIH
vomGY32FNscD0PQkkMpOQx8l6eb1gQR3whDm21mgqpd8RdIIpTojtUi9j5qtzd0F5jBystfVUNHb
PhTu1PUx2HPi5Pr1opPKQLosR0QgdSxNtWJSX+mdtgkg9TgFmYJCCoBBzXYrSWxBqmh5kcnWHblk
y3szREuZAkFHAsDPfAiXxb0K1FN5nfBo3/uzOJDaLbeL6NavkidoeiEFKFbVt0Nm+jJOMlDU417h
ydRZgisrqBq2/VSVSxaNZbz3cB4+ldaE+4Sv8jMC+QniDtCB20wOMYmnBRxlsHwLeDy8n+aZJxkD
9fPkwmnNFtsHZ98HzZgqEYjDHKv6QHTA8g6tumlGsOp89mW29QP6X909xciHXVrVjdhZbP5115s+
I6UHLJxaAhApmjlLL/jigFAS+o8AYQSoto3fhGyKPi+sa55IJ7Ffoc+afUIGbzcwIp5mV6kr1Qz+
uatnmXeUXEmvlkCcQWAWvhfgn3FETfdRMJCPIBvthwryKMTUadruo1qjIYld134uwSBE6WIUWC9U
t4dIT6FMm9U/6GBBE9vxmn8FNzSvaQ2yscqEmORR83q8AnouT9xTzblBefR+km49NtbnV15dl+DW
RBJ6mWJMnHysmm7xpINdq0aOcl1p/wX9k0oHD0lGkOhY130xie0Iee095TgD/Zg8LFZ9YmLc61Gc
nBzLfUXZnF6+/gMJkDRxd5zENHXpaiwQABWpOM5a0GpXQy0RRsSM7J8uftVsWdUn+7h2c45Gfn4K
PcfyEQKxOo3Q1/d5OEUcvUcvdsnkkSxAO72HmDfyc8hdxINyfbUn2JWVrzNkVpPdSwFxUW6lRbNT
Ok/sPayzG+OB5p2pWpPGkfsUT+plnhN655ElQB3QX7W+ux68qE+ZbKdcJklzDwY4uvaC6EEF3a6L
+/t1MfN+AqdvDwqijXI/OhtdL9GkO+gDjX0s++Gj7OnlprpqOnZ1Y4LMZ+sQpd4w1lca0sW2mCRC
ahtv435Ygs9cTCs0PABfr0veJ0u6tl14RoVMi371gLZ2PutlWs+TPtFB6dSqSezDMVmgiBn64WvL
NmCeWxSWeKMLWTLbj/eOoNRmDL0UihE7f6iGbu3TzbYbop+wceqxRYu8piTINt2Pz57RA+Q7+HdP
ohybovai9rxFwXxoWHmckihKdUnstWNDXPh0Zk9+sF1Kjy2ejy6gLTDFSKynCUAF0qsczPUiArOz
UGafGbRdI0IITXa+Q4eIu7VRgCrTdAQoU9Qd2sDekmIuLdmP0Ww/U3C3uXHohpswHNJJqyIJ551X
+Xur3VlZ5h7Y1KG7tz5ZvkQQxKS8RR2ChlnyDf01WKUGSfyI9kp/49Al7LbYgLvc5nLM2ppX10tX
LVdbaACXMFaBAB2sKk/hqu54zAcUP1053rf4guvHEj1YkmqrQet5S4Db1pRXPkXEbuQ430LC8S6w
+lkqA2BxKu/pTKes91iY601lUN/ghVlQZFHYOMhTwONH/uPE9tso3IdEeOrc+kDa2qg9McRatDb1
R5961cG144ewa+7oMj3Ngr4ijGQOW4myFH24dzOP0YDCQgGtCRzEqeY9IDD8kVW8nwRti7CNXcaa
BmdJxTlRYeYFPdow+8LbcsMpFd0ZtC1TwSOQJLoXow4gBvLv3BKBcXNq3/EoM1J5h9rxd0a3VV5u
wXQPnOmu7pddDWy1IU8QFERnxeXnBfGPtiPwXo8H+mx7T997HsB0w7262Fa8yHRCcTLjJsWeB6kH
8LpqdbuKCfYRxGKVIhmEmdvm6LkewwKkbSYteVqBz6dLHN8uBpUDT7ovbcBuSKCGDBW2zW2ssoA3
627gRH3hOCsDonLu2/aWyNkUlRZF3Pm5i9xjG0KDAWp9eJgtiQsWLGct2Uu/+V/MFH6ammcjoowI
VdTb7O/b6EW1YCDsIoA5QYOTlXJYc8o/bUmITayjZ0eS63XpXOoBABghogSKuEEAQwGmNCYdJpcr
YGO8VHczUL7ZDIdlGAo86o4jIgiwL91Eduib3y1rhLzeBXMmdHNKXN+ldQNlWBMEDxC4Qbbcj0/O
2luR2CpFA312m7+vCfoFSLYIVEjtt8rMI7DI6GEmujlI1Gln4A0HFZf1taQo8uIYKk2vF3fQiDYp
TcZvPtRnh02p/g4A8cOCqj8NZ/TKwvHHkPPTOgDc1nWUFBOh6JLdAZxO8N6qGV3B8K4Nqx36Ip1P
cffN1Y3bt9UAVayrGnJbN7337LO4P7oE6p29H3ofgBxc2R5YNY3du5hZsPbLciCzuder+jpYW2eb
cCjRVPdqygbwFnldevoSa9vkyjclTjx0J3XJ6/0YV3IHROXZ1UDNSanvSzLIE+Dn7dqrhd51rjS7
oO2GDBP7ba6Nf1br8jFs22NSUuwc0LDUdeoJaLyXmg6KiLCe9pCyBRCkGpBHIDOOfO0yFRgdpUxw
da1s6OeJDPPNxHviC5ITqrFzIlMzq1LsMweWs7xfuSzzfk7O0m7s2jOQP0gvdveLpV42EXSxVbLu
1k0FBTqDNV0sNDTK32Lk3O086PZeDHVcLCV7ipiOU9o07KPllTsQR8Ibvy9LiOaStbmF5KRJZ0zF
hHRMjtkyfY1Hw4+bJ83jus3yAxL5cqVU9XnzRP0BUpL4Rhhx6C2OS+mFaE/0hR5pyqwc9AldkdBS
FLWI64zatkx9CelDHZv1DIWdt/N9lgetOgvb7+02FDROPi0agB1gDw+QFIixxF+vITqDLMp9Y4jL
upXvIYzdKdBDUCvLwwYUBxFNZC3k1UVVWX7NQtzTAeI6E8ivrKl2/YqnRpmXRk7sWl8+63EKjy0Y
+IACqKbSL5zn4SUx1NTo44T/XHveklro8IFHT6+N0e83mVTnJGrytYxo2o1IKqgwUr/cmj2raToF
zanX5GgoB6qNEF2hw63pNn/k2huLWRiXij5+3pz/ZY7qK69pTrSJDk0r94lEXQXRQqjMoYL4ikuh
z7VX6htHqMhkUoLMYQjVCRHQBI3bmlaYU56ROkFQa/CQwK7UcNZ2OzITt6haLT/Q5NwHvDsEQytP
UnheCY0Iz8JBPkF2+OL5yytYLDzudhuyHlLr4FIhVO8TAEzWttAzdyNKfUce66Z+XkbPz4a+OgZ6
O66LuBI9veZjuG9AYqVg/a7qwJ2QGA0wYNqQC6+5mzjkl02AViQCu9FIKCVrkkAcx0poePiL2Sac
HOfiNF44PYEOefKSLpvtYDLoiD4IsNv5HIngWuJJdiocvGzowiaNobMj/jvVfDDuVRuQHR6OfkW3
BlVKzb9NZfhxhBZzjKC46nwKAqsH4Isvez4r7ncnPuDCsvLGn7cnVdefFBk/kAW0QieGwpo1c+WN
niEVmXS4pltbBbumjCF1RIeZUC9lvoUeGeUZyoaSFgrLckPvZw19ZYd9aGq3E9BXAqLKNCFXUxl0
hwHSadTLgBqkImggvCANelJwunOhzkyzHZJONqkZFMkqAgEa2v6bbulo3nIKpqteTgssLPsKYrDn
SAJfdhutck9G5jYI/S8WbMdsvP2F4py9SmYhE1WuK9rn8AR85I26b5qzk0vRNQPJtzZAA9OqJ41d
OG+SIoDT8IlK/L61QcrbyJhLOoFOe6dw7iBRew3Jl2Ye3ecJ/OGORxKL35HQi1KjRHIDK8T9yMtM
Rv5tMwAHckP3TjLhQ8u4oeKeHz3UGoeNKAQc+2nE+YJoNnHvfACyDaTtkBCH94SVh22KUvyxPTBV
kBpVAIYcqX1BHCf0gYR1BoGGTLexedYQtKW181/DbdcbPHEaaCXzvirfs7HZuTYGs8jK+60D2bgs
9KTL7QFyx/uAVOCdQZGU3WsZthkQbSj4yOb2HAL0A1LNrUaQj4Ye6jAOMSBkWMlSZn0jrkrXXfm6
Q/u5hRZSxe7Q9P4xGZCrJTHtFySUMpuTYNj1ntmrGui6uajxE6aBz4DGI9Da3uJqydyq7QG9UBaG
IOWE2oJ8GgOVqxbmBBa5JyDAgLvscBAVyGD6FYX/oau8635Ab99E7dfSuOuwHV+CRODq+Uk2V3dg
hLIZJ1lSBGSYFfJy1eceRWH30jp7pAJECr63hP7d1u862u78DeakeqLiIZbDF+e3D8bhlpGQHKHr
BfhYXyUDBAO0fC8jMPgDHV47BTnC6pX7CSkkg9DtQpWtAP15uaYMcuquop+tDNU1syM0lSa4IqW1
eetDyzBXRdK79WNIuvGl3qZ57zyAfxFAoRw142FavQ9LIIu+0oDouMuhA3HZ2GzgX+Up6L62jbiZ
+jlL1grZcXmqIAaPiXtUVBUjm16BdYLPJAIXS6zP0JTWH+3c361oVt0IgHqYCzl7aIdifRVP0xUb
7F2/fSghbRziDtoBmtI2ugdst/erYG9FXVyUMQxnUfjjfqEA71S0IjqbeOe37ghxdLX3V5N3c30z
zXHazTP+I55uzIDUrFQKucIt6IHj0NDdovwv8LYg+o3TdT+T84gYn2gPcNr9zAzqTEg6+tLe+r3O
Z/9dB59BCeIvCR77SJ2mlZyq6lIKBE5kyNnoAEke98iIsffe0x14ZTpfmchB/bPuqb+gUjLnRgnI
HpM8nq05UsYybz6QuEMRibNXx/tprb6sZk0nNQBdu6hbIetEjGvL6MkAy5dKtHsb8F0wIKUn8oEZ
/VKtOptkWVRNDNlwpXMkyOrVLxFlSx+upFAe0eOnYxcW2wZJUzmVxzFcrw2tcbOYS7UsX4g3nyQF
tNLdo9x0uwYsMVxTXto1n/jYQyLvPU2dgQunLAYBandD3wB7ihkpaAN2ZcfgOECem2+eDxQXngCD
n9mxscuVIVXG5/rQw6ngL0Eam20P18qpa6Cs2sJUtN0n3gYvc7TeAnNr8wXYfthfzaM+9AmSF9fV
PTS/wgP/sy4FnHzA6Zth/cYEWiexBq9L1Wftho3iwwNJ5OPGT0k/5WvLHut+vnEgTRDYR3RUgykg
TZ+KRkrIItQeVGOF7txDHx3jZK/Ij0Wv5Y3f6u3ZoDxFgKwAuAJOCcrgxNe+iG2LPpRuXwwKp3qU
j0m7PcbGHWobgyfvkutmi/VZE9vcQJK03ap5uVrYhlJHfP1OVfcLqRq9OCLfCNUY9S84qZ8wGEMh
mPteqDYk8yZkj6MhVMRvVylCvQ96K7/20di+6MUBSK37NTov8zCjAqzWiRWuBdX7t3sfTsZfi+Yg
sfvxl+AjKty/WETh0r54/C6Suu+8m3WNQruDHw5uOG4+Ja3Am6bABNu07Xr5oDvYlgDbx0+tVeYx
nny3A3FpphwyXvntr235H93l/wqhevxn2eX/+a+L9xub9R/d5eUv/O3a9MP/HeMT3ZTEjGLAPvuP
7BIf7w4hZI8uX1b3fYry/v+7NjGXNITTE5+/jAll+FPQav4/1yaGUkCNSWH/xVcZOfWx0r8QXV4O
6n8OcsTwDTYeQtsZRDT2IXh549mMUZnQMQjBj4MLg2rr0Kn2dOHLGj1AQGZ2un76bmt+cXcwSOnn
FROfUqyKAd3h5UB/d2CHroqrcYsu5VJ85aPY6UT9t/73ny8F7NS/WAMNNonhWoouduvv1wgZMqtI
YsgN8uZ4IWxYHr6KU32o09sl/YYnhaDiy5ieYAE7/v7x3oSGv3YU32OHAwNvL4CcFm/u+7VXNFjt
2As4x+CcMbctysAqBNkNPK4svTwgNx1TkIi9/tt1Y4QBHCJwzGjHg4tZ/ft1a2vXShKsC4lTDrXs
3hvpjSrjq9AvuF8WSzPcs5bv4/DvT7r8425fjsgPRygOwpACPA7gL4ZR/s3CUwz0Zl2ZRJcPscsy
I2350QCxxfykfN/l8BXwP7zgn04tlkzimGGLGY1Bbr551hnOkNJiSTOsn82yzKeogde0st7dTCLw
t0HyYC5qt9/v8S+WTbBmksT4Ni2l7M2yZJl1pOoGSoethK7IUfZZCmsKscijky73k1OACubL71f9
6cJg2h68+YEfcBZBh/1mfzWNUTGtZQO5Ffw0IFum9mVt4275e9b/P77HN1MAGO4jDhA+eR/6UI1H
/ptQEEIwMhrdoziACBkurR2M1aki/ZVbyz9s5CUp/XhkOCQMPCT4YkKImPjmkcJy9iOuGRTXoD7q
7WaBljHY/rDIz/t2WSQhgQ/m4xIGfjwkw9a2inoeZHdjDcQ1Ehn8x3Px+5fzyyfhIT7WhE+k+6BQ
flwEbWoz2hku8LFCkenNywDr1/DJb0iV//uVwIcikwA2C0AK/bhS2SRw89gVx6AiGeJ2Nqk2w+X7
wwP9atcCzpGqAoZzcEk834eRSDVxwAYFCyOrniIOFr8d/rAE/eUauEWXmRo+wXilH9fwHIUqasGb
mQ0dMzjS2B1KbnWYR/UIwXpe9g4y7ZXaGUbXRB7GZB0zBqrjgY0zZYDoYIpdAHv/4Yf94nfhkmF7
Y8SVC+/24+9a6sHAN6UvnGUflenUCbfrVCwe/vWbZGGAc8mgYASu+CaMdBjDCdVS3GQbylwGlZ2B
pCMYxz+cf3q5RW9uGRJsjPSOEQ8hZpj8+DgTmrnJwFqY+Yv7PCYRPAITGFgwzTmR3CsYUd+SSIUf
ONyyUBCE0DYzbc0JsiZ51qWuD0Gz8CO095mNrP86WX+EsNmv4LCz5Ovvd+WyuW9/LeRZQDAYJlkg
Kvz4a8OoDFpw7tiV9bFdvkbips3Y/eo//36Zv/LvT+sEHF5GCjUZru2P69BkmxO5gNjmc3iyw4x6
GJDGTQz1rgeLkgGjNRp4adOVLS5E5zTCjslsMXpluV89iRkNpNV/iL0/ZxaUhpjCcSn6Yha9zSxw
vTO4uwxyqFdm8biWd0syf5LTwfLj1Dnv0GvA3r/fCf6LDcfwpsvgENSYcPb8uBGh1/XIKtCQ6SAq
lIvhWK/7k1DT38OW/jGvvL1VIYogXCd2yZz43ObbgqihmLNmO7zYYS2926TyRW4dM39Y5W32ervK
5Vd8V1Zu6NH9Dg4SgIya5ZVfRnBIb+EVm31dtN1o//DG3u7e2/Uu//+79SoCRfY846n4eB3Qq02/
A4r0717QX0v4uAzwZcX4VvLbF6SIHUEhN1nSnsN+SzuQHiDV/xQmLmHg+wuBZfDV9xD3IblYvOI3
YYJJOOqbHp4ezkt3Nr4X7lsxLB/mqJpvCBnNJ2MMRghcxAdwMwPpr6E1s5v5ww95GwD++h2UYHIM
7oH/0+Mu7Up7Awomg9ZmP/ccXJywiEuEFxMjc9Ek6g9n5q+A/tOjoxBBlEwII28Dfsydz0k/yyyI
7LIPhk7cdxhzkYoQ1sStnptHYRIYuaQIcsDFeeh7DMhSdSdpOWSkudl6ffCje0pD/TRpcfOvDwDm
B8SI32jPYC9+c8b4FqA3wjCZDENlzBc4pOVOJQapUIgl/MPu/+I8/7DW5X59d5517CvOGoRFKEph
JfbhhEl2S63+8Ehvc9JfL/m7R3qTYknYuQojNqDngTrvDOXHSdYic2Fwuyb1w8oqTDpR9lM0qjb/
/Wb+IgwFmI2Ezhm1Gmr3Nytj2MHEPR8IMQ89m8JvK69GBoHg71d5g8dAjIq0whJC0QxdHjN6s49I
jmQqa4hUJXQSad3B3Ia2DzwVgVAY+tymfMZYkUMi+tNsqz1Qrj8Epp8aUJTuLAREfZkqBuohfhMJ
S6/DWAHYI7OlLL9GU3DT+u0jURAH2a66peP0RCzLTQ1p/SiOv3/8n07Rm7XfnNhJzQmRoNGz0f/i
5jbFEImL/OAPZ/UyzurHkPVmmTebTAentAOMkGkHW0FkD5FXf5oAsaQhG05hVwLkXo+QuR5h0oLH
uu8rDIia979/2J8C1uVXRDE8teidfExP+/HKyEgbUl/0yJNs7nQ1n0CfFoDzH/0WPgDV/esAifUu
cSBGeUSA2rzZ3BhCIekvfMxgAQciHu2XBVIvnKmQ75ZZ/Xc2+TIDD65fYFdopH58vMoDkG/KiwPW
JYdqqE+gdu8xPObUB/qeNsn1EIIOxvyQ81ALOBXXmKXr+KcY/bYyupzmKCCYLRZhfgl7WxnJOnLW
TTDVbVUf2KfJsIsm0TPRrSd1ML7rfeuGxzbwFUTj7Tzwh9+/5J/CBhrhGFgbwDv0x0H0piztMQdk
myYUhXJzQHMVLLhh9fH3a/ziIEVIQJwDy40BB77JwKqB24MtZMyGpf3AOQz8Q3UXT8lDSBQUSesf
Cr9fPtJ3y11u13eh3sEvuVVlM2aNB5foJvVpme3j7x/pcgN/yKyXbftujTfbtsRBBbBhGy+Zlaeh
G3PXR5AD4DYiJvzhgShS9dv10Bj7KF4AfcE7zt/eDcG9uGpBEKZjCBn6YlZGcw6pyPhqt3BtQWp5
sZeb0IMyI5mEelRoPSHBDi3302HDKA9MMzIND7M4bobbuBSYe1Jhlk97Uze0j06Y9dFAbzCtfHtk
UN3ctI5679eeRFf+hrEfH43RoJ3DKVC3TqGbSOtBgLxdYWnH8ia2BznqEcr4tRu+QWfMbgWZR/mc
0A1UukftdnZL8hA1TVyYyIueo5h0945VLj7XzLj4sGJG2gdMyTBqb5xR9yPBmBFKTSgwUWxe3hHH
ZpQkW7zeYqpYd1xCnxdEM/FaI7G+x/C44ZopGt00kOjCjj5hOp2Ur5ybLTgaucBcOswUOsSy2kqd
LyqsMrCyRBZrW5bhfmVoEbMe9bzei95HhzQm8lMLAfuuxrfcTz3QZndxcVQAP001vydDAvG5Ef1Z
MEgLU+iQt/E0T7V/J6dm17KpunJcCLj05bxrZWDQf47wQ3lyGw98peRMaB/cJwukLWuzPULCPd1o
TLk8uq0yDLa8eGdstYPmqxdHapIog58ABDwErtP/Ze7MdixF0i39KucFKDEPt5s9+fZ59ogbFB4R
DgYGGGCAwRud5+gX62/nKbUyPbMjVOqbLpVSKpWn44Bhw/+v9a2j1WYtNKpAokDSYzvvp9HX29oT
0W0PV+xOZ5Uad3VQe/uRN7p1FmtFjZo17nOgDcIVfxUqoC2Gbu5iipv10qmUvak6F3VJhce0tUbM
ND3NZo9m29k4eKLlpZFMY5mM7e5Qqyp6C1s5fPS2hqIy9dfOkLv4fXHY20t3VxtVg77h/G+k+YjD
mh1+UdXVBhUvoKWuPqhgObn2jIJC+uEP9KigmMIm31RnDTs0uhBbdYRuxPVz76arXWhpkWXf8770
rQFX5Vwn3foe2OsKgK3xcrRfkufsNyiVIY2cvKT58ACVsJuN79pzXam1NA6bot7Mre+miHv812pY
3yNPhF9K6TVXzjCrXdac/0BRKVTxoboQbbQ6OHCtC1e5H8rzcY5VcwFhrBI7laMqQplvyeq5NDn+
FdVexJOFdGX0H7LiZ7IM8OrsfLHeTNDeLi3vmIkJGNbiPa1e3yL5WNQpUvWU8kPWsY6W+dSfF3xr
zeJLxY8GmRrdW5HQx0WQt6TrWLS7xtjOvnSmW/gXkM9CnN5zzdlezpfSdDuwlE/4WCbAKSXdgiA/
l73Q9UA3EF+bgc3LENQjUsnuO7bhEiShVNdwv9YTW6fqVvKF/QBtQvPcCwv/lPVfV1leUphzZthy
TZ68RQZPeFbfSr0+18Gbynbz6MzPUJvs5t6NC9Pu4nls9o0U47EYEhepbNVUj7NFw2aDNM59HO0P
f3XhvMTjNizoYssCt5j7LbcYZsaxEVEhj9vy6vVTRWnrcigHiRbTF1unK8MdNfKiQmEcpt2E4GS0
uv1ohe73QVjhXnRDclHnzAq7HLmkXTnXPX17gBUQa+Y/AG4/QdBcDjI4IS6BX6F2qx74gCof9AXy
x90kEe9ubHedUs9psZPr9iUHBbsNXYfeKwpdZy575MoDRlUZ8+/P68EviiPmj12zAm+qUQTZyddg
xBpQyi1kQ7rKYj/5TQoO8dUguLFLweXKLdYb/WMEdddySDkOTrjTvtqFZjyq8VgCbkJtD3FtBgmY
bVkINlPbzvqINc577WbHbJtmeGMe2yahtKeTveQnDrs9p8z1I4w11mTYjUpGL1i0pxvU8gbjCKSI
bq2M2pND67w7NhCSCZ+axbg4+b2/XoMvCru9KL3Z3cRwEvZIsofvQ9l9j/PgfrWlPOKeyOuNhjR0
q3yd7SardPpd2MSPXs6bHgK/uC3HFT5pPK/rHukIqshKr7xvT8lNu7j2nevACvAXv3pHY59dTEv2
Ix6cEtjdFL7YTS6PK75Bv8mudGG9NIH/VrYTuo5y2aDiugu9hi7+4B3zZe3ugmrqHjorAi+QGKZX
0B+QGjvTMZ7yMQGj1jl9feoX49/XCQVCx2T07IukA3kYsT6sMnvVgERToFul3NVNN5tTxsHmkCDy
zwyfd7Za44dfK0Tq5SKW4qnRzXIH7ckcLKu2rhAgZeFhHeroUjdVYW2XeI1TMdT+NTrlE59cfhXH
uDnwSqZqoN5doIWaUcsiBHAQAphXe0K/dqKh4O9GLODfk2iBxwLeAMl+ENzRclec2Gv4apW6EV67
HM76FMuYLeeFbVwtJ3rrG9mrnW4avFa1n05LkSLFM0fxh8kkgW1J+e8slQ7Ze7yWEqDGyZZN7z8M
uef97B3MXKGaxx172J3dh9eeXVxTIjkM2bBbozldc6zQN2K6EQMlPZWEaSmL9kJKvx/SmbqLi2C/
e+iXfjzJop+xAnmi5ruJy7c4LxZ5GgqzgJgLOnTuIJU2/ZIYzGcTnyh2ULe/6AMwul7/gsEhOAUR
1IjRhoqYxhhTk0sQz0CdqFBsGMx2meoBEmazUMmhThpuimJFgZmvTyhkWm5Qdfp57Wd8a/UZ4JQO
cdjssG2tR9R9uDBmBy6D13wHFTUNaeuoN2aqbxShkYfW2h+2iUmW+9zFzrWGdXcjod1FW6iwRpx1
Sd6N5UnsOE5uFqRACT4znGiVi9ItRoKzOBksAmO1mEQWGwm4Vz5bVd/OaItKcwRkF4Eiq2fIe3bQ
i6PbReOQ9nmS34CGiL92vZoPJgnWhCUlMPkWcShMndlpnHE7iaQLUhm0r0lj0rIM34YIXognrWhG
vmWutGtdBKp7NNhNv4oo0Afpo/pTITgknt4877SY55s6rJc7rM3ozO3k1St1d60i62iadi62pgjq
Q6Twb/NT+a1jWiioETO15aE1dqYMD7rbrmpv46wcgpJuRzejTVy6pLzWtWg3ZZ7nb7nbskFBocQc
WncIKZsCZk2wfvGX5aYxQ1weYV4ci1illpeDHI45oNzpOdZXWWXK73gnIfA0yRxTMjL32LwO0YTT
INDdQ1vk4AA5rG914VfHeiyKqyaeL3Rhewh9IZWCLfzSl+PFDGQOU1l1D13vqVHNcJtk0WttCaRZ
jQdjQw1UBk1Aw5vipAUGsX7L1z8Er+CID4r1IWVOy26Gyo+OQOVucSM/xlUAqwdbKjM1qBtAN2H9
gHhrEpuKbwmRmQX2BWvlQ9mBW7JCyz75S9tfxm4xvMnFPOTSufcy82ot3mGOpM6PYBpRNWF+RpAu
+I3gZipk/tMu6z2vRqPolHeeYLHR2UW/+tOd0C3++jKwECFWcdO/z0XTveos7kHF+fZtNwDPmIdV
PSHUvlysqQb3MqsHIZJp62p98CodbdtWVR9rYaOW682bUlEtN/DzgGRI/6UISrMNbPdbNIqfdb2a
K0CiudolIshOfTRei9KdD47hJtrGtfdFJV48DxEaoNN6O0OhxPiFiHyc5WUetMFtLkv3EARYY/2J
7fiwiJvctq907+4ShKzbJBrmx25FkFYKY5B2q2hbtuJb2BdpOKnoo49CigXwK2/rMT6FotqpOEQL
F6UhvWx/bK2DLtkPyM5rr2bHa3DKJ9M+jIvhGDpxwzoco+m0ojLfzEwDW0vBDQRr1Bbh3YLibqrc
7jqSiEvXpQJ9F5haH5KK8+2sJAu3S+t3uvSCCSWl6bNDaEKoyY7+gAxDwdde+g4uKmQIiCZ6ybHr
MtePeQRUPphBInTF/LXP2AkFIn8PXQjNY4aVvi2GhyRpvzbdAjjPzldMOn0/A1cGs8EHUFQXUIDG
606xySq0NrdJ36CeDJRp92USgrAdbeyHorJzGmTUC4HqFtNOOYAdwYMefcF8Gpm+79Izt/PD9Qrr
ojcK62PZlfiU8qhA4eYxq9bwtXZRB7XLrXBbmVWXO0cM781Cw1NnAqPo2aQFV3i/iI5JvComtZf9
6B+xRZ11vBXQl7YyL40PlddvrZvcVB8tktJ7ON0N0tU5kbdCsEweNdMoNhbg5GvqaMowEMo6kBh8
OM23dU6S7sSpOcsvJ5hBzZVpXGwTbOy9pj5WgUgeYLUi0eCImZvt6MQTrt9M1xWcwrE3qYd/pos2
CWumvq5qHdGmykwCQ0xV/G0Lgsjwoad64+GHxK22FYudXBjjSfekAAzad74Duhv3LhD24+TXcbDp
S21tiyh08Mwv3vIqeh/gWA4ncDsCNhkwGNCAVRptdKUxzYIExysCMxuV6QFv8twdnMIp+403Rupb
F2YoLZEW4sf2A1s+L8MUSaghy/JMfb/yDrj0kp+5W016O/mRuppKr7iLBqkfE8g0X0Y3yJpdvi4F
2JZymk/8pGN9nfM4rw9l0ccvRb1OCwxcabx3IVRyx7GjZVZWpefdsiGJ5pdidJtdlosEbaSwlvhl
svImuy3UNIDmUCYSVyXCvPym9RY72DI9KaakGsy3SPQVzBLnCIP2YW7a9cJquoB76X/2ujJpEZDr
gLqTg9aG3nfvneoKpMdr20zjeEk5WjZAfzwIQPiIDxhPRn00q9BQsDhHuSrIqx2LdxYyGpObBbTq
NT34b7NTXjaWg+C+6dwB7laDLYGZrfo+93n/LJy5uIKYiXGLzgzT4OhjQWy1b57F5AXzdFAZvoVH
IfqTCFsO4iWzCjriENRjPO9Z+NRU3LQFYjL/p8i7R4TpkCHD2HWBnJxNg/ySLRJXMdsHx74PKo7F
JrclSv3ei+pjgfo+SHMxc2CzBmebFS70rWC0QTqJ+Cpb0HvuG+2A3PHWBtT1cCNFdulBJVH2cumh
Do++LmuSrhCA9pm3tDe56D153/cuCAXInTMOKkABwY0ughblcbCN1jsu2L7NrqP284RBv2S7n6+w
KpzrNXuFMoaFK/XNJTZdUORlQIWu7Lt9UfrvFDysdJ4WX2yaHorcIK6KztbXWMatMMYezFMKZ9yp
TtaL1DIwbithHyaz2j/hmMDYFhjbI7BCcf8kOQsEFR/eQkNq6i/tKPEePNfpXma3e1aXMGL7q2jE
AU/dht/el2nJedvS/pXraSXtlJiQLQjhXeU6N2FX5g3TOUT5vcJn6+wlUJdbEWL0cMVYbDmxl5uR
zV5hvbtYD8PG6E0Im9Nmkm3WcVM2Kl2qZqMdgDwTUQ3rglNdwCcF8Xtee7BnYh1RtCjPHizoLTgR
a4u2mkiY4HJBqEgTFveLXXsWOLK20Nd1YJ0K1/2arAt21Fxi4XIB1mKO8XCiMiA53ERN+K2pLIou
DQkCm556fHMVV8Co9pbB7g6uTUAMdlvESnIBSQdWioKOlyH4AVzDo3eYDMYu8oEXm8sKHG0MukF9
MZV9EeElZQvnj2betTkj/oZYiGXTjcVTh8hM7ebI/zn43qGOhlfdcQo71rUuIkpWkMEj2pU3TtPA
lmZt3lV8J0/sSfMHnUCSwDAJ773IggvXoQS1zrZ3Gy/D0O8lJqd4g5UCBb8ftj569qFLhRNn83aI
kHvnGmpjo8J3uLvZVVnFERUQAW+KlTnFQnQGttcD812zLyIU2hdjYF1X1eDs26I/ze10M/WgBbMm
OY2WUjej7eNltUE1jfFw5vKs09nVbwVOjsYLGD2GaSuorqIze32rczCQam2Ca9VBiCnYNnxzsrk0
6cJO+xQ1tUs9oUJxRzHBWCC5pbmdsCXerTHwgHGK2g8pC1neN/FqPyYZfaHUGVYsw7a0XtuqLK6M
FdmAlxpwdZtEm+wCR0KPjaV3R+wAEWSa9TQFgw1Dp6YimmWA1tgtFIwyPLjbamKDu6+oXmCqWavm
qaiS+WItwuK1LbyyuRoKt7XSuJKdu8vJoJhvl2zKy8PqLtGC4St/Yvu0WLsE3rTe+Mb4H3a11PNu
wPe6nSwXbgMF04ukcfX3zA9nQE9r9kMC77QOU2zV96uMNBtTDMYg1aqO08Pgm/NUUyOaXdGSFLk8
kxny79Ws7cvEKfNjhkEXHFulW7wLEiXMRRzHsHdjh/bDvhwiAxab2rWqgweloyIzbJrWhPXubIYB
efBlFp7PycvyDYYp6soRczwkxBwVECywbOVX0LetLGs8rGFGV7tQisJA0Ijijj2Uf8Zy3HnD2hyr
2vMuF3sIbvFajVtn9Kwta+hcnnIt5VM5MbKoSzgtCGV7in3OZ3UZ7NxuoQoPrNIGklltqt5dO+vb
PKOesWAnSSDqZsZUvmEGWI7/WVeB4feHoikMbB/dVPSpJeW4/lpAOunTAUCRoPy1MIeHyVNmftP1
+dx1Ol+Ipl4Ibsgm/sn/1GDE5a8Tf6J9QVdBw+Fwscg55WtVhK8cWiGMFxwMggkG3q9v8HNr5o/r
BujFaVNDnArOf9efWjMFgvDckqjdprqWB3Bs1Q0+dfWbJvXnftP5KgH6NrC9UcA/Pj3GXJNJU0ge
Y4Fn3GucNK+hqK1RvG/qcLrQExapX9/X577wH1c89y6jiCYa4tm/3hdY/gU/P73Epr6FPpUAeAgx
dv36Ip97TueL0BgFn0LfHXHhp4fHzrJBUXeWCooLys6cunbJ5IHEKH/zlv7pQgltUfqiUDO85FOH
XUnXr92zEMOnhpwDyyibqr+pxqZ7EFn5m5b6P1wsQLBAD9RxkF5+1quVxvLdWEJe9CdOh2w92GcT
sZXy9f7m+f1Nu8ADhD+LDAQjgI944NMDtIkmyZGYM/reEpCE+7B/xlupWByannq5gI53ETq/G/P/
cINMctwiUidcAZ9vUPRJntsZ5yI5gC4BS2e/msyd06aS7TZrS+s3D/QfvjEEkZgdoE2fv7NPd1lQ
pO3lwjBJKsxnLFDgln1n9+ux+M8XCUOU28whgX3WwfzpQw5s9guz4BOLHEoRGhTt1iv85Tdv7B8e
XWJHSD0Q8YVn5dRfrzLSYR1mj0fXxLf19NDMP/zioZcvv76XPz6cPzdzGRdchlkQNwpWo8/NVRvu
T6VK06WupFVWVi+ADL6x+qHbkSevLO8Q9ew9W7ZEwWSbqI+PRBdcudGYUnp6dhseszX4S5q0yV0E
2PTXf94/PoQYwSjt8wip4ae5pcAfh0t17Kg/4eUFAWW2sD6bix6VTuqhMzr++nrnV/fXp+HbsMsj
cOcI5nm3f33ozhx5rav4SgCjHJJ8SWUc35Q91sNxOc6L3i9F/64r+fbry/79NsHdoeY92x344oNP
I0qw+ndV1PPhq/rAyrE1JJcFQ/iQ6fg3g/cfL+UHmBz4KhOsB3+9Q4MRz53OlYqasjCschu9idNz
zP7NOnT+0v76JFkQUIay0CXBmTv/1+s0tLuSQTGPel25pU27hXFCf3ndzX2xJVbpvEP+zRfzN/lv
xMbB8//Q7ARIdz479+I5JFghYmUHseNtFuMcdOGQgyMgeHX28+BUXwZ4BDl9jc7mvFpRtfP0Q1nS
y/z1C/3b3ftnEP/ZEIYBIvzbKjJZzrBUZ9VHILhb776dcbZD2PJ6jmnyCF3219f727g9Xy9glsBG
ErGN+jRuA/pcdt+6dA128k5fQpXYovZ71YdfX+Zvmwsuc55dz8LzxEuiT59jE1JACDk3gHq1YE8E
XZQiXHpQgfXEJlSksTtt/9+u6P51GCWNF9cuTbw0lD96iasA/6zt0YSwNIba366S5+f0p1GLfNA/
S4KQ5LJBZH4/v9c/Te1IlTqdx6zAqh1PTpjdeAMxW5xRKY+0+dFdk30O2ayAAf3Hff5H9sqntua/
v8y0OPxsb77VP4fPP3S+zv9Jvvj/Iw/TZ2b5v9sqCc9W47sU3fjzv378r/+u2+/9N/0//2v8L4oX
eftnx+X5d/3bcen8ixklpBxCgxkRUsiA+J+gC8f9l4PinYRMD98jb4/B+e+czOBfZ8ESPDYK3ey2
nJjX+m/HJX6MfxGEjNU35DDm2OiM/hPLJdr6v36KZ5NVjFsOoQD/YQFxPk2waEkmSCsJDujFzNmW
RYRZFkb+otqP1kbRshkWRYRdi2G42yzkA9HM7l33C10oSMVOOFPvJo6h1JvA9sjIyYiPuZh00gyU
nmvZb+kwreKAjjC686m8fAvHMX8sOBbaO6Y0K4LOasZ1g8+/IAogw0gFAgdUMY2FMkpFHFKCLx08
IenasizRBJ8FNGzaXKDGRyzN42LcV7BYxDWi1UVvEJGwtGs9W7G1z3Lkp6hKVmuPpqYvLsZ50lQL
itql2hau4feCo+0XHrqOL9sqrOAhN638kfVRpfe07MkHpeOPBacKZcEBP+pPrVdiZO+XcIWqGs/t
AuhtsGGw9OB+hSea76jC1vE4QR8mbofoNGdjD1o+DYDELPpS2MQpYloNuVQwcbcGRubB1q4GQs12
Yd8bHfWbJNDzI4RRQE4a7X0HvWDuoDknNIipRnU2R248mBtHQxAC8efMbGu6YFkOLeRrHCvaKMQ/
czK/zY0bUbqvShoU8Srk19hvgZpMbs91InKwPmi/rbekh1KjUhVZFUZaq3/UZBl9RIiCiCOkC2Au
OgXS8mhltlj3ydLlTYr9huKL7/ut2ZS6D9y9wEPEEyFz89E2DVBHm4bZkyqrgB4mYgyq4zp+CaYC
Fazblme0yTB8r5jh9MYGGni5MnP+9Pp8epk8Azmo7KklbDhDuvdF6/s/onHqnA0sRFjfJvHLAmw9
vLbtqLyl3MG57GlNjmMMkoF2TXhf6KwbIO03vpVd1DNdFqwZYha0EAYJC8uv8yjZ1m0HSmzKYnsf
1rbyDhMVwa+dNsuNjfhizQ4O8J3miNIUuobMdInqJ09C0AH2QmE1zi2apSSPEpDhs/mMACMjWd1M
0Sx6CXmIJul9NkSdKXgTTW9f4fVBapCajgCOm17DiqZX5J8xZ0m3iBc4jXCWJDlw80Xowl2kM5kB
YP+6uD73mfhUkgk9YTBermWSTFd2IeA8Zn3S2sAsO8oujurGakdNvo3Sjp1Ue4JTTJu8nNhfoxW2
omEbZrKyry068O6b1/h+/rh6DfW9LAQzAd0hXuftmBXSfp6kBIk9NW6RfZXQRuuXsQvd+Qb8G67i
sbIoQNPtTAiBmw3xjhs1dip5x6CqygcZNVOxN2yE/Qe7pqqRFjMJMAcbGOl8o9QYTWinkAlszTk5
kgeWWBYzwRgTm0GI1Ey4B74HhvU5mGcDA6a/hfEjzkyF6BwDkGkv+EIMwJrvxrpziNMgH++9RvJR
bEmPbsIvuRQF6oZyli+z5YZAXJPeEORroWNe+3qJr5aQqm4Z6cBO65k24AU2EP3Tn6o6vp6jiup3
XpNgTWZfa/APWXZM9hfTjN7TBPTGb0vhr49ZKTiPMO+WYkvUnRLXTkcW7y6cunp4sJuwmvEDxf59
hDiz2he03+5DQ34w771gUqKiCvklI27hSmThDJ0YD/nezSa+ZiHLZt4Ij1dKqXJugd0HlvvI+lTW
j0EpxIOgCmYI9CK3c15sGslwmPPJgSNOOX/PaSK4ryCifV9FPL75VaG+Ez9qj/s5wJlHYuQ53E3P
Pb0gXYrCfOlcb9Cb3OBhPnpVCBgF8ymtzDEU/CWU5yJrR2yKHO6TRiDCHiGgQOEYG00Q2CJ4WNZo
Q9HOMweeqE9H9JYxMPgHMfr4DRFO19cFAUeCXkaxRimJq1GzTaAi3WpOHhVpPKpLlg9XnbHY5RjH
JhV5ZuJ0imVN4EwrYoWQxpYnDoYd7dQEccFN1ejqOXRRxuxo6TLpJtDw72QVkvzX0DkTaZdYBNjC
NRZvupu8LzJCVLppQkd98cMyDHbzAm5204ZyQJxkF+oqWEMtUbnWoeEFug3AkGWl9yv5nF+cLhmX
nTMVhOqOrpi/cNSMHi1CywYsYKWzXFPorW4Exp6PdhAB6b4xKhcSzIb50DkMvGPo0dTfZHGRw7TC
p/aU5RFgRGFG05N1XiIiWSLHRKnvTDRa4Pa2ZAOMid5ENETQYcqBIPSi1GIB2JNHDA4EFzS9A9dt
0iJTEuJO5km5m+p4uS9quXxBVuCWu6Iqga4QWeQxuHzLzk+xB+kaYsygOvLfTDCkkN2iZ5CvnIuo
W6ON8CyPYx8j1zu21oCQaKUrS38IFXwNimbR/NNq7ata2bCk/DJpkrRxxRCm2l378FjNRnVboWxo
ZzVpdES7T0OotqaX+AngKURbXar4yW1BpyE6WJIH6duaUO9SlO+SlZlO4FoyndXZCrbZdWizLKXj
PU9q9eINUp7hljFhfy27gHidWAmU1QNP450dTWDt50ibL7KZ63cnjqKCFdklZG/xOgL8xsaznorB
L8DOdQmI1mqm3cT2IKTalfNHBFAOKccmtc2yWcQXJaKGJq2k3wVXdg9pdUODv5o2ET4jtg2oThj3
mNY2A/5HIryEYwWPMd8MvP/GKVZY0oqj5mAIi70iMzgnXaJ2rJ9VPtDQhD8JaZJqqbqA+Ye0ryXM
F4E4MTzEF5Xt7YjWCr1jNZC7iDutv3XpYMVpyXItdq4px7ssyjp9MMpD/0PnNoBdleVNsoPpXdtp
lTM39brNup1XtCNpXpZTQ62eGlvsfOXx45lYY8LFW6ouIIsV+5TKmCLb51Uhr2YYCSC2qpEN2hzy
oA9rjjDhZqX9/GXqIfkfAvJWPrwetf7GH0RsdkF3ppcOBunmeeytV2HvqR+BEdZrlbk5gSu5CqFg
zsm7as70UObI5WdtR9kIslEBpyO5oobibnlXPfADMlcXNJBkDtfiOJlh/eYhlQs2LrQCDdofOyGI
H5KG2NLa6mV0It7P4g7RjYR3N6YCWrMgSmwOiDnr+/LSo/buorTtspMdTGRBdoi17xu2sz+ICoNP
taIPfAQq1H1NJiiAuTbIp+wpIqnETJ742pEaT3KB6JvnsSC5q1WLuiMQPNMpxb7kiSSv6tTN8/iN
7WvG+3Pm/jurcn9PcBT9lgkxLNqMXpUvIhDOh9sv6+M5ie44W3XLX9xZ7tfJtuqH0XIIOXFaSWFv
KaT47g8aUYA/5Ml7J6f8dYlkgPAnT3j749C8I3/vZTpWS3KlvZD9Fd1BLKvsLuMvNSMFwRtlCYQ0
pSwJUiOnF5qHXAnHsF05sg9W8dWMgWDd4Nw1HVw+i/wmao3qPew6qo1LpRB06n5UT7llZpBpZwlQ
k5v4rvf9c4az2yOx8dc1eVwaGaBKG4jFQsJRIaCIq/mVOQ3eFrl49A8bJm5SblcvYsPkDVO7K30Z
9Dt1Hi1IJOJi05EFWu2iuicHdoj7YN73Z1SOcof+q2+V9OzCGWf1Dik4IDrf1dZrBvH1OzEa9hOZ
TkjXkOLQwhJs8p8XwMAIwtZybCFXh+sR6jIxQrlsk5wwygEEW6ZNuOyCQBPVXqmCPJYso6xxVLgl
EwLdcNvRSO2rZtfgcEiOpFASI70SKF9s1oj9NDS1CtYnGScK1MXioyVlf2wBkM9InXYsX534V7KX
TpAhtnHZZ1kQxhpSbZ2KYKNdThfYvzaS1AfABERbbDpLzmwvwyl8DR1/oGwVTED14okdezrpWrln
cdlZ6FGX7U9jpjDZZTP73a0b9z5b1iVhZbFCr/ymGSU1QaaGxYfUIPursUgP3UyFGkJmh3oIMMVG
Ok6VzUV3YjbeG+9Z3TmVCL70MTLAdBz7+cayEvmWaRd8X7QmVAi1HxeoWOg776PVKtZLzpZtveUE
5q+U2rP552qX2FzPJCOs2gTc5ns+l/GYtaR87DJXzgjrm4Cmo5vbyEV6jnotQW8+B0iVAehKa4k6
bCMJoi/2vsENsZ2yjoPl4NYDw0hLV4Glr9GhEU0EvT2syA3Z+CNzzR6XBuIFlwBuXk2RW8UZ/lir
w7CYHiSdo+mOlv5iSHDUMLrHnCC/TewTRk4bdR37GyvQQ4edcqivafhM7hlcSauC9jQMsTpgKqO6
uBBWKyeDGAT6PfvNaHIkkd1hhqFCyVCEj9IrgQV5Vs6RNKLlnh9br2WZMlmoFY6IcCoP9Vpl6FNb
dK8w6uqwudCxjJs0bwBIkoezsKDbBIWxF1/BDW8DVhaPOHnTNAc2M8MTIe8tWYShjefeI/KNKaNy
EKFKpZhlpzwIbsgR8MizA8X+YEjh0oehH7EfLWTFJ9fjAoc3dXKSVllwk+RH2ZPMnnbR+Tzs2HDD
96iYznDHIBwWIKgOKAfp6+kZkOxoHWARJajLksF1Ty5O9vzZTjpt7+DM02jGLiXZwCJcJLVcolrb
8r0U8OCGJSbs0PR+lSY5y9Bm6ETSHlA5xgUmxElYPNy4ZNvpScav7xWFsx1Q7FtbjoRw0yc8Gn4K
L2VywDUStHaoCbzMToU3kO0x1LJSBClHZXHhAk6NjjkLc3uTgfMuj2ucq/raxRAt4IXaIuf7Jm5y
lyTuoi8UzYfmLC2OQpot5/9XY44s9rEDywLBoTXoO7bZ8zmFO+ncH5lHojyaXvS3N3nurwQZWLns
bkwBpgGzWA3etgzmujgq7H7Ojj+wavfw/HpvtwY1B309BrrfVcOQkXbAAfGjtOfVOUTn5X2LMyjx
TgV/2krKRxvEtyNndXljRUIjcVo7XD+aFpS4QB/gjwQaLUbsrHVxyelDW4PvwWX03w+Ta4ttJass
2CPjj5ytBQu3Pfh2lkFkpvKpqSHhmYr3kzcO88Vs2gilgyILmvSWdiQRhTlC3iet6sVTFgFzSbXI
pvkLqU2MxzOqd40eppXD5lXiyQBt/1wRezUtTPGLmvqSqAJMGSkE+yDYewnZ4E9QM9CqsJceS5Zj
+O7LvuOI23NMp3KyY0B1CVpu7h/OVbGOV5XuQLuT5rG2O2n8PCabJVTltqtDXRzd0ifjy5VawYKU
Z+XqUAhn2IVhk5TvlWqttziq6+6k2mGNSVGKW7NdeMT1PsYLpq96b1g0K6pYkK4uubfs1g5X6CH0
ak6ZManTVKPURKMbW3iCBcoXto1JzONlwAcsi92gB9COYYeX4EJUNZhIFviRkRb8b+rOZMlxZM3O
ryLrtXANDjgcjkXLTCQ4BmOecwPLyIjAPM94+v5YdbuVQ6lS10wLyWpZmUmCBB3/cM53mkbd1baM
krveLUTN2b6wf3FTuxZbIrz7aT0I4rN9ASGfJzdM2X5nY6g4GXrq2WjEnSqRxIXxvBosu7lLVJZ8
HZELwdxvK8JY5r6h9G3axcjReDBz8BUq2SsU9+6NOYU5eRBD1n/RnWh2y9QOeocNxFCbqVmaksRL
vFSbsiBNNIyI/VqPhZzvCSgINO6LZJL+bGWEJ6lFVw/YST3UhKPo8E1NXjFvEgaC5PukboHtohSa
iO54yW4YD2DpcfA3HRi9EaE0ky0Uruc2yV/1NGFuNEavu4oXoquAHonoJSYY/QmE8lwR2sFduw7I
rPwiYrwq6KkWY1Uj7afPMmbC37IhHo5CirhZpRafM6clM0Qe52e+9BSdmdnk3JPXZ+We9yUzOhY0
SJupVgTFFo+SRCE5b9yyfefHbyBGdhtCmjB2iPm5iekPDrMXTk99j1yUD79p6BpDPVGKpsPYYzFI
SPNOLvkxIdPj80WId5VVfdyT0EP2N4UUWqkuB7aFiEf5oFLibEJJrejbdkEvEAN33CXjFdOtJHzI
g4nS4qYRqrSvWkN4KD/9PpdptU29vOq2puodZrWGE7bVPYG7C64NBkpq4wRJOn7r9WKJjseZU4aN
HzWmQeEeoAtOVkU/mcUDtiqn3mh7ArtbqxRnV6iZF1Xbcm5MUkdb2deYXNE8VRJpHbofjSgrGvBQ
NbHR8wTwMrXPEAFn/lAjIz3SCw7LRqY0cNC8e6bi8CvRIDW7pHMX8XXIZm+4y0IzJzMKCZvky1ah
e1ekoEA/WpLuqFCbrKervBhxSZQ7BgMmLUxehw5PHhrkiOMirUbdf4u8aBgvTST10QvCTnNAxFWS
oRExp8tDy16No2WBgCZlZq7fUFPOwZfOUmn/kAZ5x/AyNgO6BDI8FIOxFTLADkuTWwBXfKGgjtoH
J1w05CDc7NG7FRsj2hIO70ndu5VH8e3lZYyJSnZebDHDlENyHXJrlHc8kAIH0WSTVJXPY7Ijoj6r
jwkZkY9ozaYEqZddokLUvXtlNucBL9l7TC8Nuexp/WuyKiyjd9Z8cfkBjrGqEdz1HRnF0Tn2aZyi
7MOcg/qjKmPx1EEIT8A21+dYm1pSHsa1iioOV+h8uxCOQERkT7EYhCIRZeM3Ruee3KprxDGrPCKi
xkoHOIaEjJ3VZBd62mk7FhKyYEWdLOjDOcWMar5vDY2BaGzrsTvaBJgAU+HzpoatU3xMdV2I3Nee
h6arnUVrrSuPaRLjIbN+8aChvxtJRlxQN6fGfRWViOxIbs+tzcyEaUE4wQ/7UExldDNY/EvrYDS6
S8ZE4bga6xHx4Fh28YaB5uTcFFYJ9pzxvwaGG2LYQOs+Zu8l1N6ndvEIto8xBcLQNaKJkOwRZjc/
7SD+FExBuQQ3wgKRN87EEMCaMP2yvQhbKCF6+FYTBx2umJYhGdXBWZiazGPzUhY2lj6dDdZdMnbT
4KOKF99o08Jt7GbpXVpM0bgGIIGrtlP1oy4TdGT94riD33VWS+9gnXcrYhgT8j8qje+x7Qhg4W6m
G59s+NLrpVrcL6TYY6V2Q6v5GNxedX6Ng+CWMJEu3OjF5TYbzKXao+4f74LCxfA4M2K/kzQopU+T
F310lIgINzDc8Bk1433nzWcdtYG/lI+kdW7w2VQFb44UWUI++CWvqR6SeFs1uidtAl1fijq6HJ9z
0JD0GBV+RI9MpHx1xoAgUKwCKtFlSOgax4jRn5/z+Es3cZox7kiTRn81Ym+cOPKq/LPE+fkxYCby
A4ZEGJI4KE5G4PD4jpucXOiIQTSPshi/4CrPdUoeQhrMPn4Dpv2jMY8PAauX6OChcR1ZQ8WT9tEs
J+Na4rC6nLxzRFJHctUHfVQMiawq9Qn++2gQR4gsPhk0bpCmqIzpYMVS1+uMtOpPpzjjz5OuYF3j
VCySN9JOqJOT8RzwnlSmexaGpjLxY6lqucGsQNnWcPpFx6YPS0rkjgFSmXo4WzG/ETVRczaaqBQN
8RCGGRYkOAxmd06yxhNEfBgS28oIqfTZhRXpeULDOkjphpazagwGHzS96j4YbfNJd4G3bPPFjm7t
xqy5i5IlOTPei/g95XBnHIIpC20DSGKCQ8Ncmsemqupv3lRPj4JfEpCSQLRXVY8Sb+2q0rjNljCO
mYuXc78K246tV59ZwUNDVlzPwNbGp4+SgWa+9liCXFES6lucLL3EuJ/xN4Ou9WrMdcgo95jwlIme
tSbmoJ5CcqsHW+2XQI4VoSZMhtemVdeMctScp+sO021+oPez7unciLPAiyY3RCE6k28GVe5yZ7GX
wy2XEOmeIA5HRVjbDakES0lsRD2cDex5Nry7csnTO9W1nedb5nkAzBiGRRCezv4Or4BnXCi3sK86
z5lISpJd8qLyzLwd6b86hOOyiU8t7+9U68RziVsIlifJ2omAtAhVCfOeovqUVQniFfgBVUZrmA1u
fEjcd0Pell8hIJDvN5t1+1R7JTZ0s8rKb//6Wv6SRPqyLT+7n5fu3+/c/8c1YIf7rvn46C6/Vj//
yf8H1/PWWbb2v9/P/8/P5j+38ff9+/e7+D/+4j+X8fofJgoXlusIds0zweW/lvHqHxKBLdxMpJou
itF/buINiy29hR/fFIhITPYNrMf/cxUv1T88BLkYWBGyINHln/sX6McCo90Pag7UjsxIGWmcdVwe
t8zPQj0Zt1jmB4uyQIncInqGDtixMkyhK+l2/as1SRwSg1G07imyAX3U3OuTG62C0GmrK1ssSp5U
TuniN1UzkVsl5Qza0iZt9YqwnV7fjqyPQ2/lLF0Y3KVSNsOpSMyMoS9+kWa/kOyxSx0ZhkdrrKC7
rkTRs+GIFa3gvVpMC1HQjMmgXbsGsw7/PIFqv2ZCuMyks5yARsRggRHeFn27YDbEe6a+mEQbViTJ
cNXhjh00SFvOumCeroFRT0xxlkIGA0qrPO0eRyywLCstSXsw6XnJrpkNZc0Ol5FO7k0La8CdFdP4
vLWQd26dsFDYdXo050dV1kTr2vSdBef8RLxjTgZBuc+GZtAPTFxKh0xb0gVT3xuwkr7lIX3evtPe
SOiDBYolZ4wfD97lUOJh9GmgXHe+RH1Dzrvf5S5SD+AYC8kkghQjMnW4vHJ+dTrPWI4jw+LqA6+I
V2erbmDH8xVjNVGWzE/wwDHoFKSbU2wXrcVTGM7IbSWipPkSOW7cXsWKNfvKxm9qHPLKTvSn7lty
6gTxFO3HnCLeDKmz0pg1cDuM0N/8jPVjFvoZJjybdSq7zAgruVrKZU+grXA/JzNTDuL0RRjbgFgG
vjY2kdKeMM5UHhnhI8BaRUY2EW1cIEgcdtOaNxvzQcQZI3X+PLl411k/0E4MbHCWF4N6OrbX00TD
ifE/U6L9IifRBi9kq071E3G+ZXmDUQ/IvFfvcFo82FTHF+lop08hE6ZDiCSBXYr7ItkbvwvWOxMx
CDBamKv46DWiP27c2yglB0UqTNPo7Ef833VoNAAGQgLWpmnKbpKwdO1nO5RBz5oyBaThWMxskaHg
4oIqZmJw1n0le+0jGSicad1mXv6QTWXBSFsmWC2HZbkNjK7a8qUaxItHJkM/Fy+KhqAc0cY4KW+H
KR1pIl6cqFeiiUTCqASpMFNGb4zNq3RKG/NmNLwgDNahVjSBFAjxWaiI5bA/xTPsk11sWNPyBrIt
gLjgsK2xrlIWNcs1o0iiy1yccq8pqc6bGhMaUcjdnGPD9bJhyy8seOWPWruk6m32stKCCwsTNawv
PSz66mgK6py1abKduMMBm2KZirrIoi0yy5QfbpeW0niJB7yIbzN97PiuZevpg4knytkbVTbGlzWC
Hws2jMlwSTBvwBw31kQnw4bpITNN5LB11w1Gj24P8iq/gxGd8Hyea6IgoqZObZahpBzLvm1MMiJc
/CfS5em77mejfCVtpI6wdNjMVUBjW8tVFfCbASuPB3rx+FBXo2ZMQRxXqvck5jruFgKWsUGnUqu1
53alt0Hp5qwtVsNgUXsjOaWzyRxSkJZpXwRLh0K0EyWdXBiURcTjNdTWxiJ+7GWgPyaZBUTQBdi9
4aaccyPzUQurngoOtPwqs53ipbfy5SMopboQKkbo0Mfje2npYROWo7oDFv+yMFy+IwRV2oeYiyYR
KArYI1ptustTBiGBuQwwgWvOT96IoRnzm+UB863YLSU5azFL8wh7U9u+Tt7EvD7Gu/4tpGd5LuQQ
Xnf8m4w423hztqLeOYXOdpWpMI0G/XwqrCx/CJN8vKUItK1j4Laf0PdwSgZxIbe1sVSvFDLlY+KO
GopOJ6xPhnc0rQ3o6xU+UMqlJQaMRCYKlaYNn2nlFEP4aXa2++JmFt3yBJhojRZMbZouT7JjrxpI
RrF2njAeTaz1aE3hPmSAH+im0lM35G6EkiioryOM2Bs1BjrdoNwPslXR2tNH3wyPHS1+xBB7KF7I
W6ofOAGwTwr0OM0mz430wFpfvtMleWApzjEyDm5oG3PwJanrwZcRKIQ4ZWUH0on+EQ2TNSbXbp24
t3zM00HlHtCrqmd+IErdb8+itpBVkykbAM4hg5fJtM/8ICGqfWWp5nnkYR8SUWYRluEOUt7B5GJc
K9zoBYzWcBliq9rhBJAPKmqb18Yc+63QAO6IVYzvKkkcep1N5n5wjeOsWTtEdvUAS4S8MOmNwfXc
GrCikxnVd5WPw3psyE7tFIetXXX72OoIXTHJatz3c2Ee7dF0HlHzvMm6Ko5iCk9phEoZNJDTPQmM
y9z1prx0ZX+dzjp7qEhxgUmNh6VvFhAPJZvoIQa1Ulpq7fRdc9sTsXHhMQ/Nfbuy8tcY4dHRspRx
h5SG9UNRltdkWke+lRrhqxcPRMHmLlnXpmN8ZgsFMlKypM9oO0p5O5llnR6qGYkXSypFMPM0hFsD
WdwpW/rPME6uafMORV0Hr4GwENanLWqd2tgkuKmfa6y/azuurtysu2xE3R8SGH7o4Mrc/AxgNBBI
Hl3IpjXXopbRE4NA0Jth609FLg9eOFAutO0RwQYyNCAra84e87xPaWidvGUMHsimcrY8+d4tO2Ct
xq7wnEDT4/RPyotqhGlUNAkpPqCDqkNlNSlUeXQHqz7uzvHp0wVFjt5zoHonxu3GLs9D54kyyFBf
6hL9zDuLPgHCI8NWk2Ym+7uKcBjfiw3m1kESdM9JTMDAkQX69ODoEhXuYAQ9gxw3bNBnaIdibZ+H
FCV3JGGP7mvmieEt0jl6h3aO5n2c9IU/drRGRiU+qxAB5pZDLv9IeeRf6V49Z6WRvLKx4nhmAbyO
XZM5QdCG9QXz5HgfdB6CPnR5oEiciPOlTywUg2Z9mQFugDTKiM4lrxWF4ZSiyZj1C78M4zx3tZ0d
b/6crhVl4bak1HwCXxgbh6w6n9q9CImQ6UXcd1u3medvU2T0+cpjaNVdS4mGK2zoHx3M/JsybsBd
iTH7MgQJOZudqQY/UAO2+cawvLOtsGUwAicpqKprpFzAPXBQBWsGQqFvYNObVw3B6KegYzxWIvJc
l+NycoKxDrd5VRSnOXCmFfPiYldaA9mhRJ+JrSFGyBpIShGD5QyZ2Xtznq7QppK+tEDMbgd7PNnA
NNZVPKGGxs02vntJWtwXTLdedeqkLzA15MsURN0dwJZSrLCp11u0ffpZN7ByhiEttuQmvy+5a+5r
5Kp+mJj6shJFflmqsd26esne89Ei4RaxHnYFmN2oghoOSjsHUwWH31FJ77dhG98NI0ipNjLEFtdv
/oi2ezk6liOeI7d6zGIT6C9grl2ZLMMHlApCUjP3o+Ru2A1e1q6RDzO1jyATgCy5o0xoeZjGMmee
5hHY1tb6xiKn95AQb3IJcJ1bVk8hz1ozuCTl9iPOHFyS3P+gK6SE98O3aR9bAnz8lln1s7Rzwy/J
p94NZRa9jVSS+wieA3JgS6SAYopsJ9u8uCrHXn4ZSQp/YCIvWYq2kCMZ6RvuDv0p5albzNG1HBui
+ERCMDU7YydFS5BCZaN5K6jNpmFcO4n1yZSuP2QL9cWqnUyEwS7xUUg1XcEGAGYumeFjBtqoGtWh
SheKBmbm1AyGJQ9ITKCiFbkWLTnHTWActV6SCjyEBn7UBdZjnmDM5eYk1ZQcVdxBWLvki2E1zqfD
ovHNYlFzCf+AanGRDSpLVilL3gbluklMEg+7tiBNwdL5EVUgoxhSmHEhL9LcMEqs/Npo6uE2z9wo
QgGzhJR07U1mjfJqyKdmJ5i1b/Is7+4AfGLyBwDTka1ODBySggHJaBAjqsM7BPyxL+IjwTFAejL0
BCzxG7dwMdkkfXpZE72w7qu8XQuindJ1YwzGSqONc3xpZZkfuNFykqTrmJcl93bmF7MFKMCdBcNt
k7XXFRuuYryCXJQ+TBjBA9+Y0YZdTA5ZmFGtbUhc5rwnwk8mR+ZSbuB3jmwfx8qk9cB5LVi+yNlZ
94w2mNlGqZie+3a+bIiwDEA3kPtOoW1G+zkq7A0ljHNjB4Oxq0OpvjkW1vNVlpb9jeYYPsg5TU5T
voRvbsu06xCa6P82aVk2m1E6MwLBWXFopTEmGLJhGVmVSdYsF+BnYjZgbTxsPbdPX41EUwRmqnlA
qshPsaRuXEV4UD6lRoimAsyQBqfcc9g78RvTIqSzXTK8MEop2IhyPgnVsPW3FVuuBmbZdb/0ITiN
wSRrzyqzp8BmCc3eDAYqG57oSqZej8zNdTaJE5Wa4sE2oXql7pVXyvGroKTczLWS39CQxzBOEsc8
S9eQrWYcigegavKkpSoeClRgr64OKadRksKimqquuqsqz9zWRZbhi+7MLwod2AbRqzqYHRt2pA04
wGXV1b4gGuJeI8m8hfXoxat5bkGSoNthXOx0Ypeq+BvKs/ApHYjSmAlTv+yYRJQrZqhkqdZ2eydk
seyHmLU+zb2bnOpY62OHWH1XGbOEYVc4x5p9x4yPVT5HQsAs6ob5fg6M5EN1rGRnz+4v6pJbsUeh
980JFWNxp42uVD6ld4JDkQcPWJgVeQfpLXrPjBtsar+WXuXdxoEZbK3JY80qyMxVZn/KACcfWaoA
U9Rc/hpyWH2vYZB/6bqa3XvV0HCPPUyLPOY5TtTmfOVwFxuWs0cOQw4jUGkgAXHu2F/AeuYXuBWq
E8sUsYEldN8y0SSMkh3e1rOTWG05v1Ga16DhdmMWxEcR9kg9+xiJEcTY7Eme3Y3rcOEB7RaYQd2c
npDzOxe3zGfbZ7A0CBtVOY8U8H2YyrUIwoW/MSrvTMAsKx60jOlXdhHRXDM9oagOEYxPRDzuEe8D
AuosR3q+20zD17opiWae2vGxEkvu4O5FtrgJa6Gf2MkQLV0kk3dg8V95FxD00EMuJV6TfXKO8BwJ
MbUPUqb1tDXp8dodpfJ7BojGD8x2vBkQnIANrPWnqZPhtY0zs71gQN8n16VwmCdpCn1z1WXs8ZIm
fWudZpow4SPFzSYLjAuEgfDZC2a1byfZ3jP4CHZ1PCmAIwhynMN50kn8dhNiQpwaFvlm7sRMerG1
5L4VzoSCJ3NTHA1HlgVrGm88FX1hot0/K353zWLbW7I0tR+XtfOuQhPIa1om4yaLqMbXLtXUenQD
w0+NzPxQ5+RM4uMtYv3cfFy3YkjTLe3pMm64x8U5lnCEtjNpaz4x2EE8A/MCbxOPy2xdOGxIVzOy
9NVgVvUjmpIYPQGkHz/2CDZ18zj/1nfCgXs34Btx1X0ckAbT9KPxzWzziL4XVRcD9+k+SmJ5okC1
feZT7nrKLfPKQKx6K7Kl2FkjNmndFO5lDzLh3kX7f8WV0ogZefqqOOpbH2sBepc2Z2qNXTi9mrUR
QaAhmpnnKpArrT1oaHg8LuuuLgGyMGYkrhrh99bB9nCnygD8UgtnbxPNkt03LVd2o4w4bdENsZS/
FG7AZDAVANkoBibbPfZLtJh3TeYNZ5NAN2cXTDtC7aexFZFYNPXIISkgDPu+qdoyvDGgm9K3cWeN
MGKtNJLqQ+ZLX7z1IVSGbeo0dQc6UzcozxpVL+VTrDk+yC5Jo6RnO5ZOpNs7vW5M7kIVGDsrH6Le
8yv69nCXJW7qIOfNQQEHLmYR7AojjUznkQh7EWEHXTbaZLfyEXWOe3KmSn+OSZd4XybWJU62MjsO
p03ZnqE08O3cGzoHmTxC5cBhgnUibg+y1IneRn0Z6Es09lNw6wR2UG4zugbYHSNH5XbpUl41DnPn
nR3HAmVSs0gpBU9mFPhFngAScelsp1WVyNDzMVAEYhO4Lv8fKJFpo7BOqmwP89XoN7x2t8VG4olN
2A/dhRyjLt6OOY+Zu3p0h2Ubp1Ye4IeoO+cSTlO3XDRpOss9WdR2tGc+BJoyQ/eLqGNamEgid1kI
+jC0w4uzbTA0a1RDhjsmhfNwCNGfdTez0eXzytZpNO8S7ZrGNo1QGu2BlxvGTRJXXo5S1yYZTs2t
Ve49OanglGHcoUimjTIfmaUrjt0iYaNOFyXhBLl0iTfeMvG6C1jQaf3fWxdBljnBRYsRE51wYRRU
x/KrF4nq2JqspNZz5AFLYWdcnohhm5Z1DolBb5VFb7U2RmGqVejk6qZFk0kguWLEjAjYj2p+nnQn
AEVhBqrRaCiQOlY+gIAJoievDB+LR92R5+oNpmW4GdAhPDLGyFeW2bgH2LvjIYc7dKHmpTkEfZD6
gUUXnw4ED4Fx+qY6Cy9o37+E6AtXDSKmS+av7oOT6+Z6yCgv2Ii5w7giX3S8RuP+XgfT46TzjtfS
L82Mqhtx/jGu2qN1Xu0NKmVy7yFSperKkEwW3qpm0QdHmKCxqGOiFWXRM6oZ9JRJheyyNlils2nd
IoHMN3UURrtoao29OzS0wpISrOjgAqbjrsVOuOl0na+RmRJxnZvzSnhdv2EwLm4cyN8ItkI738RD
FQUHhxAhVEYWOcfa4QCfpfQ2uhDx19aO9NaZOGXPsJ7ZW5OxYpuXS7Mk+yhzL/AJhWBsy3wjSfbe
Qj68a7XzNVY4eVY5R/wtoj+xg26XHtQo20M0V9ZDh+H2c9YqOotPxmbFQZjdZIvm2VU7nF8YVS9F
39ev0mSPa7ZWdqDGR4kAMSv8MkLf30dOYfvQzOQFbkFI1AUr/8JBlbkCEDjsAiB4b1EynIZlyp6y
oQufh8pQPt2G+80OEvfNzEkgPH+wL25L3TEg4bqf5xBRwiSGKyFwpzWsiFATVwjx7YFR0zB4BJmF
zdbEmLM1q+hZld6c7DqBgm/VIH9Zz5YX3hm9QuWu4g8sH+oQY2axGSiu0sFldRpVvkgNjuo6NhmE
Am/2puBTsrk/iCjXb4jvknXOcBxq9/tc2aA+PVn5y+I89yhu8TFJ4UfjGesFHvVicJvqxs2nr5T0
IHyygZEHP7xV6aThDSBO7SvBONZ33f6WGuwt50d7dojx9JmSm4z1zYoiZdwKCDEvS5k2xSaTokNa
CVI0hRyK5C6ZsrulnG9BvrPSBx+9WYyxOpB1TDxkVhBdHZxJTVks1oWd3oPiJnS99hpcnfxkd2nU
Vl+H1LxbOvtu7ubHOU33qhBsO7ryBR17eZHkao8GLNzXKfdVYmOMEdNyGffzMUCWslG2JDAch/Iu
ICD+Ypia8jJHTXIUDuOekbr2gKyFvqciwwQJpdh5SxFexWO3DWstPmqcA/ctDJbzCFjDZKtVf3Dt
5lvcsL6qGXId3doFPjuV+xLANrZIL9ua8AhZAXg72kbpt2mIQFiF49pq1Qtn6PDaV+NRZkOABK8Z
1nZPdDrcLumyHUjafQetnGRhw3eiCsvNlNuI7wPhjFhbBsharptKXD+dk9NByeJI53aO/eD3MhJo
pOILiGDqylbcttUST3vPRqG8DNlzZSY8U5tAPJqZQA1uzOii8dIeXfTSqxntyap2iscmVC9hw50J
emwizhtNL3Fez1ha5Zov69yxJVOLW2xmGha3OiaqWT2LDOWJQtOY5uD0W6nyHbUA1Oy4cE5EBhvv
Ho6KlbBwQVSjW5JzUT5WKV/p1LPuQpBO7VdnrXVEeqyZsdTh85Jm1H44CpCz2Gzy0gR4WKTy14H9
4aYxZqDVuI3WVcKy7azac27tFsdTF58PchsWIQ+COXynEaXWsIC2TdhJIs7Bivu4DKvjyOwXU1Rx
6tOgfhJNJdYuEivcK8B0eOoUe1fEeJBt15iglTlq34f9jm4G2Tt6fumzIJzHTYFpuM9Vf2Q4yBke
gVIvMK2RieBc8B0WH0gzAwYMBU2KGUePsu/b05hk6UNEXg2mkgwWBZnTmHnOw+FPA9U/wdZ9+WjN
CGN7mWqGJqyO/DxD0bOYds/1CmOUUMy5ZQ+udL5MzJAPhgeXbs2gsyU50HURmkYkaukGjQNM9drP
xfQWWYa3AEVr8CsgkY1tH3slVlpMZ6oEMWvZxwkZyXPAJPWixLaITzqqbtlu40EyYvwI51Ha2owx
NNlRbHxlgEERbaQ7Wh5xadld9rgEyUzsfMFNW8fvenZCn6HUrSi8285INcdRgNAJTQ2ilnoJfSFN
Btkp1gYst92wakbMwoyYLR9Z0rcYjOYKaYcKNvgu65BqqUkrhBRZYq+tqupWzRwyEFYOqBA2aVS1
uXU9sHtlACTb7RD3TIUmG+VHqRRb5qaC27hYnEHI4IdtNc/zNjIzc19ILICtJ7KPfimOiTtlTN5h
LMatMK45r0mHmHk0U6wC69aB+aCkjUVuHofL7yQGN39yFv5b0ec3JdLd9t//7UeSlKOAV4CVIF2J
zDIpfsljqXMk8XYx44awhj0d2jade+D/8+z+SVtAkPHXydpnD/7/wjxooW0TVQAGfVBjBKO5Z0jK
d5iHYHTG1A3IY8c/IutjrmIL5qOzCNP/+yv6kQOiuQzQR66AJCVMx1XqJ55EoOcxqXIUTTbbVJL4
Bhe9IduV4HUoqR19jw91oUzzogfsZ87vUox+IqL88foQCsBaWO459lWdP4jvLnSstReUyos3cWFI
LMCMYeXKiREuyMi1i602XK96QT+RDJdmn4kbFG1MGvDcBT4LdSM6hV5lepcC88o/mSX/t5EX/2fy
m/+PwBgwI767ifyv3dd/ZoufyR7//m8XH8X89XvBzR9//k/BjSQf3OTnAVmHDFf07ABa/qRf2Db/
B/IVsBkCH9UfoeL/Rb8wEb8QLUUl6pouiO/vJDf/cKWJTgbJjVBgwcgh/FckN/YPvyvXlsRAgidy
gN4IpDfnt/f97RZERjznhXhjdcEA5mUSyYR3zOapMb7AtK8ccMQdegxj6BOCQWb8GAWoduMUlAZ4
zF7qxfB2UG560NBYW7r59buP8rcnzJ9vUCs+CxBPpuKQ+fENWqFbVkHav08RrLONbQQM+J08K+g8
p75yf4PL+fmYYdt+Tlwmoxj0KsqPn3791NOo0wlgJJdFhL5sl+ypmtLq9u+v6a9exTa1iYHXInv9
Z9JSFJEcFlkoMEL4EUTTJe0hK9zhN+F+P51kqFuUsoFiWZZL/rl2z1qr704Sjb0gdC2I35XIky12
afPKQ86/L5QTXhDv4G1wdH9gj5x/c3k/PhRgspxfGHYdwhkLYZj+6Qhj/TK0o8RgOI8wNzEcjIeG
ZfBWgBL/DUXpRzbWP19KkgWmoBg6lvnT7bsUU+UgisXgLRJkuR3w0Gipv47G8mnaufjNQ+iXCyPt
+cyP4YGHGvsXVh2eWvY3Jiv2dA6fO1mbG0QkH7NCd/n3N8j5bX//tBM88HgJciYhNiHXO7+R7766
xEzTBrA6slEhDN8ikWxTyFFuakWp4phjcUEMxnz99y/6y12phWcSe6YFOjzOg/NR8d2LBnI490Jo
VdOxcfPNMlb9p+jZGP3mU/zL14EM6Zyfsq4wfyJfDQgQPcW4brWw8Xxh6FSuwrhK3v7+asQvtwaX
I0guPf+HCuyPYMbvLsdJkhmNAaZYMqAQSldMIRJvALoQpg94Hy6zsPSzRGLlC5j5NXtul33KVmIx
y8vZY7srmpL+ZLn5+/f1V1d/JkcCHDBtLX+mOg4x5kdUIhHjEqc4CAfrRDqg4v/7V/mLOxX9pEN2
K1du/5Lyay5JrgfJZ5yPzXhOLionqogW7dI6s2fSCv7+5f7qs0b9yc/ePT9Ofk6Llh6LZ50gycd/
gxhI6i9i0BfMSo6AmMPfnNF//WLKBB3FqpEr/PE+dUqXKQHpbqsRxOgezk93i/iL3JTUsC2ssXX9
u1vp15+jxa9QuDYPSipR66dXZN2eNKPg5zh4Y32VoIJqhT56SPLWRA3hl9oZ3UvszauzIYL0usW3
0xk7a41cvmOTK0Pe7VwkT8Agfpcr/uv9RKloO5Zy+LrPocE/fhroaVzwWey2afmQC4xg6yxa6cPf
f8G/3k+8iuRTOAs8TeBbP76KCOJI80rI9FtTzRdTFYVwHZMsGHdo8hPvN/fTT+xT7lnN6yl2XR5R
j3zPPx2A9hiYdeEwr6pYCTBBGBS6rHKJ0k9I5cxfHZtAloSEsGRtNKS3s9HSxrMJ9V37MMTL37Q5
f/Uh23QfFFyop8ng+fHyu74Idd5w+Tkbz3ZPFE8/7QkJCa3fXPjvXuin51mZ9JEzRrxQUSfZHq1D
tBGi+d3p8EtlwKfLw1lKbZn/wd55LMmuXN35XTRPBrwZqoDy1V3t3QTRxyHhgYRJAG+k59CL6atL
/YaM+BXiUBEaMcjLe/p0dwGZe+21vgXv8cZq+89vemvQpN0mfro1QCIzVrVt4IdNbO9Ng8nIDojB
ejni/8e9n3QNxNl//dOEr9n+y1POy+mffruNCWgmG3gHFr7AxcX7cAd/6lZhMYnD//lL2f9kKeej
dDsF+J2Bo+Zr8l/+8Zs1qNCuwQ0Q3ksJYB1K+n4oa1GsBng5YpCLxywIXyxnrrwNWHN/iizKnVJO
J9cMf5mJGbxmVVLjZLR1PYHBlCQciL43Ahv1D+73Xf1TyZREGqPhSEDFlRJ7MfettCXQg8v7c2iZ
ik+CthWA/EahQeGTMSse0Q9LHEyEK40nOWccPLUG00W/BjmkGuB0CzOXsjBdiNhk2KUbojHWe9li
Y4nGnL8TAu6kSMlgmkCJn71hirWa4eOzBhFRCxTqVypS2kGoz0u9s92EqBiBWUGt6fVQFPs+bFEG
hqpuPDb/iz0hmDSJigdjHqq9CgPVnXjO3S8uRHZ1KVSprH3l+VSV2kC7/GXj2NReeZjCfQQlOVWM
FLRiUZ+gkzvMstQIPFJei/P0bDSpQywlb2vsVBtdymIK2QxUU+gcltCchcRGq26q7k2HRsJskuEb
4tXwgIKePfpBC1Sq76tminNcukSvMqddCGSb6zPdJ126N27RI6whdfEF6aH6pfAJTBu7IM+Px8wn
VkYpWfhQ0Nf2mVW5yenP/gt8Hk9bRvie4oajWSrcm8GsMi/OgP1ksaPDSZ482Befk/AMdQa8EJgy
Qu21AZRwD1QfhnZujL60FJ+9XRI2iwN+bIg4U+gKfsAS0SLRKTM9NH3hPAAhocYUa3k6bEqasODb
t3PuxXmQlHuqHG6p2Hogvws6NP3uiooiRaBOdBk1YGkI2kPyas/U1CxEcCoMn3gpqinGj+4c0i5T
ySZlb0FvutloDLWqqEzYaXZr0v0YeA0JQjnOT1LVWRUJcwmuedCFNMv5aDhrQbBi4HjFRxIrouag
hH2Na+yO/JNwYQ+sQiG052GQ9nzhsi5vjQxa4SwxwxskZWgfRVNOAl89C8i+d8IsviVM/JfaXmfj
SVe5go1o4znct465liEor3Sq3+a5H+PWTAfjuQhmT20Di06UPZOo56cnUvuiDs715FEGecw5qrIj
E03tHSqhbql4wsrVntoy48HHmvmDSpVB3jVzFqq4nsqMjZkog3sJ5oAiIoYEOrMa3B4E0c2ujPp0
rW/phBugMFt6+dtdSsIeKPxzuC1BqQa3Yi3KHXMrN8kMuw44KsqY7ATKlPASahDoLIlCawAmJrvV
XwkE1jM+KdZE/JGAhEGrNTk/urEzWZJZ9uzMcasxiBy8YLBIYPTBeskFFB5sc6GLq9gh9I5CHvZX
Zjkc4K2PEBnljcIX0vkmH4jeSEsyLzXrC0ou2aZAuWqLuK9tYoQFlKUlSiDv0H42Z+QrKqAH32bI
xqVcTEdvZ/oijllqW1ZMfisvYtMQ7afUWoefxdqt/buT0I8XD1ZS/OxKGA6foPg9a++lTh2eG0Uj
3ClQfutvTR/0zE55PQO0KisbB+RQmjuIiZw1xPA7gRHSyH/KALfeHhiBcbCYOuptm6uUVke/wA/O
T4nWqh6zarfjFoDvUiKseBufB3qhs2rEERXkPXHw1su6+x6/+wcldPmfZvCSG1OSdTLNiR3kHawp
1UcRGivB1Qp6GtyqmreEfSNcbEc9TfmmSJK5iMTQUIpF16v7lI516UWlZ2PO81ZWcDQc5jT7Tksq
ofqVpH2eB89kmRqx/eycvWXJuqXybZDK3PXkINR2nEpc+VrP2VWsOPeilOdsLd4wwqRBceDSzyUW
qNKoblWp4KDGYfjt54mrPivZulA9MTabcuGzqHjCRu7y4wN+Y+soyPRRhJSTEZwTt85jH59JcYI1
4NS8ccoZ6mSGWN9GygvZBiCXVpoADIOITp09CAyj6P5+N/yXVMH/O8nv/7nEncc9979O3H19Vz+y
3/9Z+EM6+nfsrf033wgCpAlOxhA9j0vW34U/AnWoIug//M/MfxDp/yNsF/ztL0Gdf87/wQXCzdXt
38J2Jtk937MYmG9XYi783r+k/DGYcfP5D5XBhXrLK8q1Kdt1wOia/1w8wa1EYMNhta8KrNOxrJC9
T6GFa7C0+qzm7JC4tlMGYS/90ys8jricqhA3XGai+8c0Qelfsw3mDl9FnXYnSDAG3shhyoLfbj06
2Q2fl1byvsScybKZvRNGmDAJ+jIu0nA+Esv1zC+LlszyAdQoHUKE5oURBZSWPa5JYafHUNQgypKE
De5dmpFdiZ2uWMctJpUPBzf0slvFiIkiSMsK4yiJWd4Sihc0O+l6mNkwp23ImU1wxHM4WjTmChJU
i+gek4oQCc4AQfspuHHe0tuxAfpx8OlaKfZk/Xgb2V361awWTdBouHfZMMmXVZjTWboGti91K6nl
ZPzo+rI9LWEd8Bfrx2cAIu0uS5pPp63YQY/1r5I8dGwtpj5rfrjwZii/HoXfffsGP2JcmmBLYQUf
4EyovTs3+Z1hjFeROQA6LKLlflW1kRlKAElydg71pMdzT+dQnBn25zKw5Exag7ORiPCDVRkJcDDj
R+2VI4a3DtFvxqW5SPs99NfpbLvedJKOUf+Rszuckg7WK0teA/CAtuPu1mXTICxuZOcPH1wvEvBX
2HTzBhM6M60ztCypXBqph+tQegVoxXxoO+CWqAB28QoFZVp2BdV0K2aS1mjUIy+uNfzUEjzfOSSu
xO65rnMLP4Qa/ZAXPt889C1W0zY2G7LU6XTNJ8LdKApnBHFLH7jDdOW9uzQPtGAnJPq9kQJnWKI3
SBx2c+wmLgYTRmSXPk9K1LxX2Eu4tWeamD3C+EGOT9IIlIho8eAU8dW6zauC8KjqtnU4dQMXOId/
A0zuJLYBkcnwKWMjizdShONdn4uJaKeFzdSpaz9apqCzn6VUVrDBITYB+UsC50C8hejYmoO8vCOb
0HCx7LPCvzD1/JCGNJyjsJOxOLkt+uttvf/Vl3xkGq8m8ZWCoMb/RW6rPUCNhsAU0Ex9c8koCclt
dQf3WKDfvRXYMTd5u5gPtcsFhBANK3SPgygEAXGuSJJFN+9PH7sNhx4lsaQpsDTAQMamV1OHzMaN
Q5nLTR6VM2Rf7ecrGUQc/1zNF0VOm1h5eAwSPC0PYDFAHGemBajK8nBXT+mTbbX33bhigs+H33bf
WtFkBDZO/85+x/jiNx9cZjrCJ1wH/Fjg/j6JZUnqH2lHid9mLJ2WxefilNCfi9rtzqXv9RQJ+aVg
7Bxcnf+cygK/usFsJZqGCAcluC6E0nHUdeQwu3YRuvDXgvs4i5vF/4lF+khhVHvhBWX6m2rt+Z1K
nHdh1HIr7tHbDPedUe/k8H3WO12Mxo9pqW1ScBqjt+C5tOdfvAtwJKnVLxlFBpa27F8J/ezSagbj
kU4WdE+x2gQOsjCjLGFOehrkablXPyYME8i2di267UQAxMKavxYUEjsGDaucGEl4EN0kc2gIAutT
O4ILAYN+GWrTfOThhQm5VM2d7/njvsWhu6dIev0E6ogtd/C0QFbiBmrY6S8nL8NotMcx6jvHON4S
KUQh9Pq6GOUVoQnzg932e6sw190ylr/r1l/O4BcFIF3hn4N8sM9DRVG602XiZ4DRlxdnCtild73O
OJrOuHQ7Za6OvfO73iU6M4LiLEIcPtkCFbp+78Xk7jLa309l1zS7rg/9843BSKEl33fhDlFtu79o
Tc3upqEkCqjrbstHw3nXhhpoPM5WGk8lPneq13CWN3Nab2xYwxcPm2Dskr49lLXxO8wa+cT7NrmE
wdpGWM+w1+ChhQ/KkmXvw1M4uhWsx6H11q98SBuSWf76xd4a93+O8f1CTTROe9crHoObGyWfqyv7
hD+Ap5l0/CAJTh78tgs3uluMmZhPk7jWU4Ej+KPzcIHzpg0wwkxgYac2ebXnMt26vAYBPkhHH00c
51cookwsrTYXG8qr+427Lvy0FwCjIYLKw0SW9HFxur0TJNXONzub2q6M5i+jE5dWFAVhFlxytiZ8
yXrL6Pmb+N5lxilJs6h/7+v+BUIm9gq7o7IJNo77J5Dzk+vWzpHBd9qrPLnIhSkwwaY7NLh9Wuu7
NccItu6DqEaPqOOyq7raeLawQiV1/ljN3Rl6UeT7YMbWcNFnK7PXHQCehnv3cMjV2O3cBf4UyGDc
ahkhM4sY9sivbaec5QmoGsVfhRezsGD+N/wj81y/5efvvIWO5o/SoDYWjdFIZgRx5htdnFOft4UE
Nkdl/RCljkh/4OocT6T6rL2LhSqWk9/cYdc5+A3m71vMeFO6y890SvUjJNmjyuSL6hdnUwvr6rbp
gfCufhmzCZ0/Ex4g+FSu+8Qe/zRT81jQI5/0wNIH+6vHupXm8tQzYxdMwRvi+FDg5Hva6XgajWsG
4Mdn6bIhrbizgazf5SVBmw5zsfS7S5jrkyRYQ7d4SjBlbN4s7R4kYDG3B0S0cbsch01xzmE2H1ke
3mgGpFwAva+vuE2x8xO+3cFUePB0wPcy70JA/bELBR/xR316NtIUmHoP29NywzwuriQ2KwveSw5C
EdCZl+JWm73CffkoRZe+YQHCXG47/bLuYCxb4aaecoq/qTmFnw5/e5DHNZsIl21KaUPs773y27LX
K/Nqu/XoMI8Z1G0mCLzlw1/89jpX8qfFAu/YESk2hjuzsEHpjyP8zAmAciSrpdhltCrwsi6Ms1yT
6j0gdBszbyV4V9aKzHSHd9zb8wS1bP8q+vWWAR8RQJNrv46SXmGnHU8WGfBPdatbdilSp3w86/2d
04TiEXIvfJPehOWHnQ4f3Z7Q6vw9LUuAC09bgovkmptAWvKFyQ7vVWbfMcpO/vuUel24NaGn1PhA
+/TBwJd6XXuLqEGa2deRgk3kbMpU041euoLa9XbKj/ovmL5T+s2xhybxEJLUuycDiNpN8Gy7zhAn
JnBlm3nkl25VRCLBLyy0qZfOdiALf20RL+4sSZ1NicoRa2ca33DXlI96KR5Va4lrkVINTLiZKBq3
/f1ktcvZnVx1t7jjUyYAjrsBHwyu4JHTFFeugPMFpFhQAl0l4zSXQ31zaT+nPVbyAY5BFOTqzfBm
hZsyvFjGKveAQKtt3zhGXGs/vXJrMbCH1fe6x7+b8kBHTWMcjMzmp5+sv1NPUCFlypP0p3Qr/eyw
KHHsvVx/49jsYrcnukWj8XCcm27BPMzBCU5LA0NbqompFacYOuPP+VbOPnVtcWh6970VvbpnBLKP
enQbmKr1s2nwQfUpfZTbou0V4XbertTlDuVtH8iek6dWXgKX8ySaXNAUJRThB9WV67Mm83BidreB
6AV3JYLo3gWNcJxszhI3W5aXapb1uwlEbK89v4ocKFkx7FcaGPPF3YYT7jgIq7/0aD9mzdx+VEZR
Rn5lfNmDGYDGNarHJMG9alZz+jPMrfDSAF39cOWwlymq4+x1zUe2rjDTWQg8rXP9bGR19TFk4y8x
G8cyyCVAjHz5NPoJsoKG8wld6EdT9M3JFS2UndFU21ol6Y928P0fje2OVyUd5zUsFL3EJmZ/biqJ
+1xrHjEyM8PzaKzlGYASYR2Hso8/7iKWnSugSRem0bN58jnTrF7sPavziexl47XsMLamnqG5xsNH
3tpO+YJ8zFxVNvOzMeljmY3UbSC9/YSggeIdWOLTwd731Red3DY0YG4L4rPXCStR1FOwdy2DxUAz
rayd4dFoYgX1+2TT14RdjfBR0Owb9habKUuJ05JBOxIoG6PWp+CIRgbyGf66nkrDb6BhmNm+mzJ0
MZhGPm8kdtnnOTFpMB7G6jEchziApkW9mYIF76F4PxSkivBtj9lJZKJ4XQuJpxP31Z4H9Um2RX9a
DBe8QZs8ysWwY8pszZj+ckQYX7rnmYt83OC0JdHbHQ2/2OYj1uhMGebjoJoX26i682ynd2nl4e33
aHwJmDUP9hAU14Zw8LZVLYAOOw2/SXTxvEGqCJxZPlR4wM7talrPJmbyi8PRERUs12MvS9W2SZZX
gL0nIpv6kNOE+pRzRdqlwgg3uTmXsVffEIulgoiAoyyLlzpZXpClpLMtRhOo1Vgvzs50GPgWDppf
OeDcLVfb7IFsn3xiTGe6TPywv8du/zMvZou1gE1JggtBnzCaCC/U0RqnrOt7mOC3yPLqMHMsgnpz
0GQPADGms4CceRnN7gnzO1ECbTL7kEPoNqJy73FRpndB3uB5Y8jifET4ThxgLoudhQfAHPw0KKiO
M2vod3mBYai+3X/gnOKAttqfoMp5QpGgsyK0Nx1eansDbtk/Avw0N1bbGTtb9W/ws8GnyZQ5dNCw
Qte2OSylg9u2zuYwcmfnN1UrH7khrddVkqStO2fcFOYy/+D35Z7E8NegnH30DP0ffJzB/6XwtFeM
tIRyvT10lbbj2/eqo9PmJcyFolJxHi4pkB1BDLBUIQRA20B6deVcbjEC2yf6YiBU2CkrdC+/4HoN
9omb3BErerKsHB3WAPY1yuC1yeDa4bg5tmFwZy8T3toOAIUG4MLmN3wMEwB+5jglwFCzb3SSilO/
HPbeUjhnKhMOY02cBZPpETX3a6ocaJPd0PfXyQjfRJlZpHalf124xp4TIDpLZK5Bqcuf+IhS8gLD
eBf0vnewEAu+En/VUQaGLiZWuhdLeG6RGp8Frosf0+10Hux5SxNx8Yz5h6AhFewJodVd6vjVCyrs
C8JR/9aPob6OnAPUFE/2L+aD76AV941Z/6zphvzWc68u5VLACrVzbRxwKnuRSVByI0TRx7a1Bie4
vltByfW7NFS2x6Lufeem537MxBz2wuou5SRn8NkhVkdrBZcNXEYdiJyaB4bwL7sxR+oghw/PmX/x
EUl4LOzm2pLc2c+JNi5ZTZTGsW9VR8SV3KF0/jiJo188RJ1NmE8B6EvQ5M2SksMAFYDTpJgPg7B/
TnQ5zZug6tlMkCmIa3OqXueJwiOqdtVD3rfDkZHNizl4RcwmDQR4axFDBPR8KlFRtiJcGkLoJZmm
yjUjo8Ed6uLD5BxbMF2FZvfaAWSMxLw67Hj0+mg5TnkCdcMEbPxZZ1/uQmIBu8bgeYjbXPTP7bL+
yhPAIGzBnE1fG+quFhVnJWkXGNe0JihB+J+KyH7fGJ2KA3CpZ2sNjX3arfemB5F+8d+5HnEpdyoQ
dk1bHYdSOZcSdCY1XuXC6mNI/K86YwAOW/lnXjjLy8AH9Dt59WXIgQb7SehfGr65KGgXfGLuWymT
bnNjbWxa+BCbcAx9Dl272hd9PX+Xgznf911THvCrVpCE14+R3cHOXkb/kuFG4Utbzm8AfiIyKuE8
liPQxtywk5hlD/AA2RMFYfw91VAPnrPaoJvdMmB6GLe5zl5ZZYwBM2HXCjgdWeAwV/OOZ83j3+gJ
j12rZdwoqBk+8fTDkqzdsatqcTSBQkQEmv6gQAWMEPlzbxXkp/Qtk9lRce3Len6cCmXGqJt/rCkP
WTDB46ssfzhY+L24+HfptgrVgwduFKXllin0gCVaAdYEzf3pPmR5ozdY+yllvm0/jjj/deygaEaG
HrqI5wei9lyPjzfY+K6sICdRkRcij5Z9XIIDAwpAtC9e7cWH0TFPke+WrxzQTSQEYb86GaiMSFqo
B15tgAMXX5x4YgsHwDgHlH0dU0vbO7KH16Wujq0M8jPVyO2eXncWh4nP3ZH3A7P9EJB4dqiID4og
O+QzypKDfWpv38BhhUVi4VYVta3c/hVC3xuZoYlFZ2Z9paWiccS7ktBTlJW4+m0Ywv722eqPFmSM
PSL4dV6VERee8xteHGgkNiowzbxi1wqf4Gi5sJDwdHeyYFtc8BtwsNa5/1CUOcprOu172pxp95gX
QP143QFPfc9TkkAVcUCdnq0F28lm6nrZkOmuiuliDd783MkaGHYxFuP6kPxFiqzyxICqcEuB3WAN
7nLt7TW/ZPgcQKMktrGwme96GJ68HuQbu6K/NkGSfEmY5/XH3BfkJNmBs8hvvSr40GvfdFGLiPte
mrp9IVmmmR7+4mKOVsKzo1JyXaxEZ2bCQJoG2ZOekgYOy7/Qm1Ogl2nnVy2vvN4omVL0kj+3Rp+a
v8knBuLR97QWlB00FkWNtW0DCOXLD9Yj+XsG7ryzxzWGnza2d7ZWsOI7+nYYG8PBlOd2ce1p6/4F
MuWlaa4nqMxUO+p0KdXJ0TxLm5VMynwhn0CKcRWJdR1yf/mDswbQhp7w21DCdsOqZkjLDyj/4cHv
s4UsE0jldcRBunhc06q7hBKc0sSy1pcIcLR7qCcA2qfOMX8kVo2djdaoLdirfkMa8heOifWND4J+
Rb/N954xLxaXunJ5N3vC1UWO1FGJcN5R6G45W6uo3E1bB+1dmLPYrKMmW+vbtTzohliUU/42J50a
Hq1+rPk8qNmHP4+QHBnJVD9lCEj5lkVyWT3XSrdnA0EoAqs8sVBMq3e6WYDiViwR73S7spaQ5sES
ZkeKvZgiqgvElqOzeZunCdhM9VJ1fvKNHcB5GjPhPrXmUkeWXC6zxRWRmFX9OTg5d4vBfZ7T9lal
lECLIdle7TtcCA/4LNpjARMKuRPJ/G3tE/9ot4G768ACfVirXP7YSQ2AycowAtogrSO3ST7KfFio
tgBFRzTPPCIAuEdaB/M/oRrFQnJyDgJ2Bk1v3mFUaPsNzVXmL1BOFq+QtXWX7wp2qHWosqm0tlzF
O/dgjw7JYj70IU0qWQ/uIQPV00PxqkxqA9O2U/Z5tnI323qumXSRkxHBR+5l8cOI7DWIuLUD/KHG
00D3WsYLYVPPUw+Jv/ErYsFjM9YvhUNUHk2tyDhVly1ViuMMeL1b1rU7pLKqe65Fqa/1Jej0N6sg
NuwWv5sdKVpy22uybgn1vs+yeUCaPqUL4U5LYjv3l0Yd4DuOAJDy4AhDoGBkZ2G/6sU4saPInI3M
gDo4bq33Hi7nnZ0iY4P01wBfizUa0+AunIz8nn0H21npf6YKFIXvEkWa5mpv4XjYgZH2DkZDt5ly
xyZuESUjol4Ge4ScN0nkmVN3hNwT9Ju2r6xzTf7ia62k/5GSkL10wKC35mrrL9kF8jQjkbLKl6iy
gDVReau12aUjpKUA8utplHZF71g7qJbfT0awBACbpOObwou45CNDzRoYmq0vDVKzVm2QrUmKJ6oz
v1baxJ5ZDFwq0zzqRbYjSVap/6xKzXtTcS03aLWLuILX28nykqjsh96PqgwjAOdne6VygGKeNcCR
0qJU7fxpsNHjnSVDw0fyeV/7EJpySpVHNHO9/fS6/nffoDGXavAuLZTniE9TjtGAO0wOIORumNfh
x9QG10EzcOEkG3bc0MNjTsPdKcgICm7S6tZgaN97oRJ7NSz7YMruu6I/qNYLgc4lsIIcI++uYTCl
dw7bATb6oY5UESpoYCnRt2bqWftQrLYRHNEvwk/u2XZwKDJMP3Y+n0oDEfAJ+sGd18FcX91TxjpP
4ZPF1Cvrz040NEku/jf1KVbsOGyZZJinT+YivQMqgHws/bzZYhbG5DBbqLeSv3QYkmW2woLaoPzY
h9M33Ty38wKFEguyhg/IIZ0+UvU1/+R9W71Pytc8jR3N7cZydaBHx5jcAvw2KASxwpWEh8ow9WFs
lftse6FjAkSr8qOlTfsAukPHC2npF1TZ39pLXyFKs/7iubu41TIf/FTjnQtwvIdVeO8lfvqQtvwO
N1Qr+Vx0RnXEWxUcSSYWJxByKi47cM3JRBi+GWxxP5o4S8DBVedZdHorHd7PPNCBeC6DpnsG9vSU
VVxiwQFOu4Dd5oZqZjovWms9phQPkY6rmmM9+u/464wNlChcEFpXd5WwGAITtS8tp/+RqoGZdUzv
yfk1W2Uqf8sAl8dGZS8xEch9W4kPhU3xgDGP61vevNFy3UdFYIKoNPW3vnGNcYRlrKRAuuCp6dlz
Qh+4SwdqWpzU+1n7LksavKuQZDgL7GK6I2THrGVW69FOkx3fIHK0BwwJqey+Ngq0YwoXvFmLL98B
ng0stjjNk1vF5ICrOu4KKV8mh1MMauc0qXuAP/Dy8FAn3rlC7U++lJoSdzuU8wz3JSnB0k6mw7kL
YjTROp33YrbPhm4ZPcKW227naA8XWWVlryw+4EqQ2dd0wC2aBDMToQS2TwTmrBIvgZo1Wn3794bv
/+/U+G+YK/5rn8Z/L9P/+T/UPzo1+Bf+HtAyCWhhMLZDiw2e6xOW+Tefhgj+RvyP6FYAlZcjD6PE
vxs1bP9v5FoIX93Sj6R4bobo/+3TwKZBMzG5G1rNTcg1JPj+hYAWfpF/cGn4lh8CZTbZXeMMcfCT
WP/oX824U0AFzk6NRunnc2v0jnM3GbNbUNzAZQqXEb1+iYltlHEK3/A+DddivmFYXV+EDKJaDPY9
/ZLGZ0UixyYNAXNv7Lkf93ZafdC/CDVmGzqYLrqNASCoUt/YA03j0fdTg7hLNS6Ztr7cOeym+lOq
MiQUMkNz1TO3Slc6r+zZtB9TTzTOz3Zf8xiB9XBRTFftTrD38RVu2qDuzjBZE0xwJnP/bkHae15u
7FJ0a5miYQ3Uvpi8hzCyk8GBP9pM8ldqByU0pxzt50jsVrQX2KSGh/HSQuBbyVPjjqXcODv4QZ0g
m8AVHO6WWohSRI7DZjn/dEAjzJL7mVqxd1ijl785jdUZ/bacfG0+U9IwByz5kBLuurHSL5SWhv3B
EYA1HjoixMZWDjXOEX7rnrHTw+gRPQi48tFhNhQ7Mrr8XUppAoqxavxuiDeQzuIRhdch27+0h7kl
N0cNQrWCKGignO5NSJIQOEl1TntwmkAlxTwIjx4drI/jtBtUgetm03dwZzG8EH9K1xMkySnBHDq0
UOupjJuP4HYBQyjLVD8wuhK8BmPZQ9DIUOURGjFzU+Kzs0uPWSBeBH7y/pRabI9V5GDhm58XTLPp
Q6X4Z7skBcyz8WFU1RaMbLPmwzXVXXVvsISlAbpVlt5xX1/sDc4hOmIwqI6GOFTJBKO7niokl8pC
6ad94FaHWGGgqSLLM7piV3gzsknYgFEikU9KLIaX2+kTSKn+np0HGrYxzg54P/6cGRWI0vBHswrX
ZVuW+LYBI98iFf0EPjwCh4PogqGtfvW8xXtM3Sb/bAvYdZH0AusV9w5qaF747cOK6ZNWkbQZ6E5Q
rFkkwb+NnyXcKlmkItYAkaLLZbXIXVI3VdRvQzBJ54g/I/3jSy+vSbH5cwCVIHWMC1t9WEJlTvVO
bMgeLKAXLPxsJeYoMDSNJ64eVwxKT3KcUrfjHnqB25byg14RbW2HrAIQzK0BkVs5NJGwltU9zbTV
TAn06qYmqz3RFHxcK/FgYgikzcxKQZOxDA97thmC9Sl7H+8Lu+0I7M9LQwNlQIPiTAX5HgTqpMOh
g8+QYzGlSASlS0I8aDC48PeSPhjpFVfld8/X/ODyK/4UGAI8lDyTtgkD3V5jn9SaJQRRULpXe07g
HRJs/hQ21TjGqAeNfWkodvgsFUbUTditNPYZM/vSLRJ0+C1I9gNaqKXd7YTijQlJo8HbZNRJs/Wh
2L65DUxvinr7OkPmKNdzDbXxGycyzZ2b2jRCPlKKn2+qkaBAfp2KbCV0V9SIcBSxr3RL3OA5+bhf
RzgjGyNsh+BbBlMVnpB7qgm3tNGY/IfDs6aRIrjcv4yQjYxr0uq+fCTy75LjJ1peV7T6YhrnihJQ
Xf2tJz3NwKyTQeCQQwKW8hca9UzUhL/EGoH9IKAShziDVvcK/7ag3cktlWEf0jG1inem4wBPDiIn
G89i6NXzLBblbmWCQ+Tsr2NTfFE6G9hwWud26J4LphyWn9jGb69cZyJcf+T55O3N+wLyXLCdQ4uS
QKrSl0WfqOopbhQ21WejpDiS9zcbfUf4pzb0kvYtySfP2UM5lhCF4YrAY7XATi4b7uHN8lFp164f
cZvTPYdGVmjaXnAvtcfZMgf/3UfPtw63V2+VbMdAZDkSxASi71cleLQoF1kX2OIs/4QHe86a7R1m
cmYNpDnAZ9RdM3rZGuV9A8O/aY9DXQff9ClbYDEsIbheuisUU3N0Hh16tvXDMlfmt1zBLsRED4ts
O07zRNdbYVryw8S+3u9wZo8WgDVdrhspjFHGcnR1eY8svej96DHivoTBqILbWhEolXZ0+uxZo/lC
xzmRjTxY+gC8MzVAG74CuzafMexWe0XD0EYOPtinZL45DXJREf/lbsxx0loa2xiLcsQO2bQQFXAg
PraOJYEvqVW/To2LGSKc8dEcC6zSGOT1xAM2Bl2WbJEKsNE7VjHdUJUKi3RsuklnHxN6NGl7pGCK
jMKQtOZnoso6OOSTcAVyLk9PhGe9U/t+SdFo5qEAKA0ZM8Fj4FEautE0KTe7MRE3q15N6mAjZVM+
yTLLXaToDJaPo+d0r0uOjqirVZoeapII3dEvGvPFJe3qxGYnbO/O7B2cSCbDm7237XL9Q6agwy/y
v9g7k+XGgXNLv0vv4UiMCWwJzhRFzdMGIZUkzFMCSAxv1M/RL9Yfy44b9qI74u6vI7yxq1QkBQJ/
/uec70TK/OA6Timf71JYVFUZJ/Fl0Ejyq1SCTzwSiWvOBFnmZ/ggdb4t+ByhtmmcOZDA6POm0j7F
cr9JEofPWoi0CI5LSUkeJu0aJlxKwxR3wAJdbYqJ4DkAaS0AP0QUhLpUXu+I0CuvxZaF0Pox87K+
5/bvmL+DnxWsMejetNfC8TrMz6QoHIh9sbwr2P6zhi8xBW45a+unuexie+1UafWoM+VxQDeJSbSu
hwJBgxVczWSp+B3JqTGjDaROG1pVwv+9yZkBH5pKsdYoLMDIG9tX09diRZW/tYzIvjenZrCPbHyo
bDOZqjyO3GB+T8xVk7oEVFRibLOW6/mgDdqJWoQARS7f9L4ZYa7EBVuOz1M2KqonzDr6sxCzqDHb
dPFTbwazeQLEm1a3PRLW8Kee5IjKgXKAhebKKy8KsA+sC6BRIJZQwbASDDJBmLmsfWAAuRR3lpzZ
kRiA9IRJXJrFfQR21NjnbprKra/REqig8Lz6YgLO0lsCEpNceV2F+ac32o7+odKCwMVnEBKDoiEA
OjOMlbIuONTn5Ti0Ye178adZsq1cV7lSah+r2pCHPnDyd86Mc3+Bwy6bB6uce/VoJJgDdqZdq19g
vku7cSqLfWw6Dmxz8tFPi21TWrgsk1SN3gZOJIy0OeiK7JiCTgw+02riPN/bs1nfLbhOrQ2aj3Lf
gDR1xZ1FyfFAHTzTMynYsVQ6n42NUTaMAoDFAPPV07Dzat5Gx3fXYPti8i0kQZiC5tXw4LqbSCXZ
L/sPNlBgjmWyw75LyoTEFXg7o63720aJBVGzgF+Lq0XCfjP9aVYr4Ej8Ebpil546TWXhrGlok9jj
u3HOPGET/B9dW8CbWrzkdcHliCGBRw3Paht+Ci0KvjjAOrA5B3bz3ITasxwQzT705smtrSjMhUfL
Fl3LHQjOofE/cboS5PLrHsnAjAFlM1yV9DnwgBvPkhPsZQDzHaMFmPqTqWWetmmSFLiIsKR9yGZW
TyRLcGlHQxvfwz6xpnVNFSsZFg7R5ICQgN+5I2Ko1EEiyk0mVbQFasuTuLT5XHFKsQRLxwKX1dg4
DhpRNxruarBF9kvQRTe7RpdYm+rMUQR9bKiGEzYMihoK2HQYuFX6SzKaG8NARQvo6mtXzB56QgNJ
R1rii9z6iIt3iGbaD+JqfqzLGv5OkQ32N+R+yQEoHkVDYRP1mtTTxySyBB2fehUrtrnUt9NhTNNc
rEIPh2+xy4VhpjxDcvU2o61RO2rVsFQMBWs1HJLW+ezTSfxgICzwvaZyUHgbMsZUBxwGMOfa0x4g
boMk49/z6f8c1P+X//8lqeySz+rz3wMV1z/+r3P6P8zgikoR5MSIVPytDvpnnsKw/wEanLS/T64+
8KS4MkL+RVLhdE8YnCMZ//FMQU76v87pDiCVawAWXAU/jfuh+985pxPg/49zOqgggEH8lxgFudDg
b3Lj30O1bt5oHv2fDFc8dhJI0fgZasrTMloAjWcFwe2m7AIhqdScmiisOkEj4cxmniXizIBUJrY7
siiXGTbcRtjv9BJk2V4lpdMeTRgXRpglXoX7Gbdav+4pdrPvorJ19bEzFjx+qzIbJgyJfZpVp47T
SX4zAxgh5UtESJ8ilqLpmnNOv06TmrKUIaBSHhgvB+sDHoBAH21KlEKKDLPrVlWa93xh7H7d9eLH
wlke3xgz/qUwaqckI5LXt695ZnO0YBUi+5PFbJTv4Y137mcxL7O4ZUy26JjGd9URgWvKZj2ZuFhC
9uj6F/KpbDdBlmpxAN7a2XtKbyfaAmpbBlREEys4KCQLCmCSQq9loJxdw31sYJtAFQo33Up1+wwj
AkbcosCViNEVHrYVazyz6WgjirCf+6nMyjhhkfUs+GX2TPtEkLVI4GJxn9FvyddiSGqOtdeSYvcb
HdTQRttJbDQ3gI/FS8tPkVkaIRwbOWF3XDQrN57LB1oXFgVfLkgM6uad/JmjU/bjxJwz10bdpGfi
GCUblGbgebwIDA6pYE68mZbYoJS5mqOfoY1ag8W8ZzwbUY/6mBa+QOLFHc11Y6FM7JK6Td1QBGxT
DVJn5rbC/dFuGIr6LydzIiIbCDOPoNQRaUSKs5tT8lTRF0M3ABAPWcpor2fyRCubyhOmQmoBABI4
6otGVdCQC7+XnnINI3/Htl1+NNJI9IrQLb3zbYqTB9fcRMunSBjkypjyBYIbgd4SyxwPETPLvLYr
l9bkNK+Mi+WqhXhFmiaC3qwsO405SWB4tEmaHPLGQVvw9MBLxezAp2cmBn0F7VBzRKOXLjfCJa/K
lN3VkNwRGMm+bI1WxTHIlD+YuBiXQcz2X140V3SXegNGY1gabJtEEuVEGduRuMFSf5WyzuxNTxbu
XjAuyJCm2/QHciXIQV/FxQb679SEFrh+luiaqMfaQYT6xk2XID7P0rqiA8llhrY9ymcZOTld5VQM
oOfmfl8DX+/N18KVxW3t2Asdipi0qutTicNiTbrjsVEd4xgcwLrZ2UN08rTbfdljnbOFyp3oTWTx
6JEugMhKOXOTxuHYK/tXiC6rVshNEncThkiHZ7xroU7TmpDsRpGq7zTQaKtkWjWd3yRUib/kfS9D
HXVxszK9If5VgqBrSFAhQ3VHnOKFiK69iSJMgLvYDpbkMKZ5xOjQ1lfubRxofLu5FVCDobR6XIhB
MUwkneXziKcZlXWWxxrfyZcIgTdIv4usItxM+fhYb1Xf4E1FqQI2fUWaoybTPUC2tPqNYuqtQyOv
KPlGZM8fmRHGXynT8Tdh+yZXSU5ZJiI27H/qfX3zDbFVvrmEM+kcyE3/RaVKu1hPZfHhuFl959WK
kWEh2vubJhkN3dFiBZ8Q8vHQybKCVRCw0j17cRQTSnGa6SFqLD4Xcgb0xeLlK49lK5ZlM8SAHiMS
DNgX8A4cVKmamdQzrRIfCyew+wZ40/yCf/PKt+XoAZ1S0Xpa0T4ddkvkwWBEg7FDbBBJuiuCaSr3
Vdl46qG3LW9+JwmSt0diNvLAXeMKBqilppymrm1/VQMrpx7B8otbWw5Cbo0i8n/z7qr5VkPvshTo
FxvTdUr7sJ+nwZdJaWW1jb2E5FKgRnW59pcBygyyahvhgSxpFUXH5XJMuKdV/GMrGqHpgpoBIN/5
SxTj8neXLsdq2OP/zdFlK/j45Kz3ncLPsO4m6T25NZBs7BdtfGHROPqhPUUI/EYB0o8YkktkCv2s
DJeicO6bjCEc0yewG5i+S+uvMrejpyH1hWxCvGoW35eRI1OYVap/gihMnMfHIUOxeWfGtwWtJn9/
7/XN4HHA5FIq228eBtTXpaZLIypbPVYWLkJuF1rcaJYtp9Z52DQeNzXWkTLucXepxMMPVEd8oyng
7VaF2WXyzfKNlrukZIt7Jhc4JoeY63M8EG8jQk0rFljGvJVegYTZOi9tZFjNZshGKz+NzqxfJVuN
K9JAFD46psnSoBBN9scb0xiQQ2TxdbvREeuYlwnpjNIreo1dmPGJvdw3YCsFcEwe3uuCFfHrwglz
3JVY3ceY0dYl4ySNkU2uLWJ9E+ctt2WbLdNHxtqWVbLZWPdxP86/k49RkXIYSsDAKi9t+RFDg9yz
xk2H28o0zPxt4mXZT4VJ0oirAj7Pmqa3Af43yY6ftplcwu6ut0u9Kbv3iKU74O1dBAC+azfla9Xb
eEKpUx+eYFhzU7G5JNIbxT23WQe0lNLv05Nbgvu9TL9RYfPSnWxcEj7siKKTgTGLnFiXRdQFULjy
WmNh/OogbogCn5L05+pO9QTEaYwp1GOU4OG6MRqIpSFFWdVbG8Par8NZxxJwrxl1w/ibcV58D2zQ
9+RHWRJw3PdusMiiM5YV6AT+UQix4f9M3f18+AbbybD6/9bHHv7P/26Gr+Jve+ifn6pXn78q/cMB
+j+yzdef8c9R3JJUhYJ2Q5CG9M4a9r+izabzD1ZGTOGWbzIKM2//+yTODI6a5aClSUdeUW3/Usys
f1iWFcBVI41sUXDr/7eCzRbX4X+M4hj8UOVQy9DMBBKB63Ee+PdRfODL3/bq2h7PsoZT/egCgdn3
TcW4YHjO3lG0iXR2gwM+GD6cRXTrdvT6S+MH9asp9XTBzZVBfjAkd9zIDEhbpl82PVjYaxrdrT1N
qkV60lzTPEJMAye5+8PzbT66pYkkff2JE3UQa2Movubcgh/dwQcg6u/XrwmRp/QwO1VzEKyrXmK3
6W9a184fnFG5N55JHwwH+Ya/nVFdupA7utTN4j1HgAOxJjHNwPb8dmaTn9i5VnLorr01Ta/t8+gl
eK9N/q6YpwoPc1Gdi6q7xlP6S5KWpEnc4TvLeuJkjDdrr7Cta3ZM7O2i47sWGa8EGvpLTdUnJxdZ
v0LElrcJHaO7AYzLoWTrczv0TfebGpiJSyM5XP+mMfITRW67T8YwfrfA6U66CYqb2OcloyL0l2ky
3F/EK7lPCcPuyU998fw0Odnb+YVucYpC/r6NpMLFjH+xfv37KsGx5hdBsuF2nJvvkZYPmbONiBsb
R3nHPayewB0ji5jrGBvWr5OJ+jXg7sBi1Rr7y2CWYo9nP7+4AV1QlnntB5X8BPLQv/xWJ1gLijch
DKOjiro1zV0xX4d5wcfMrVhsvV6PhBx52zgQ5L63eL1zpNiKt3N+GamvQa3kirtdPIt3YvDyWVmI
E/BkkYezV5D+VAnQXvJu06Yy+Qsrs8UaYkeJ9V0O/Mwx/9s+4BpXs/n1l9fOvVipWua764ebJb63
X9Bo7FVD99dvJosvanH4F+3xu1TZF3RFK7Ratz5cP9bK7jHFObxlPC7mGv3ta4lFxSDPP8oyxfv1
/Vn90u2WHmy2GvtiTuQe28I3j3rv1kEjuJ0N5XxYLLFC1JRbeqfGu2oWY6g7PEP80RcRiTuziGod
6pbQrfRTqD/D2BaPqu3lJktGSXi9zU9wTjB+6zEgUzEwz4ncVOs8UuLCFOJvms72b0q4hJvYC2pw
8YzIW1N6BgD40b1tSzFsRDMxP9Mmcc4r2lOQb9U7cssY4gpPDwEZ5hAYpV4nsmeJa3QSljaY8H0l
qylaExiO9nLw7W9bXMehnsO2Req8rzc4WQlTUi577mOS037t9z/ZiOlZ6gAeSTzR2eAoo1hJ3+8u
Ixe8XwOrnoPJbAgXUxonndy7b8VovzaDPz5kjkQ/iq0EhII9J59YwubTsnjq5BeuuY+hcD/Mscxu
ueqHV1y85qZCNtAMY61e162IbzuP0ygmRLE1S+qwvI4Sj1Vseu2mtkbr1qBtFAVOJlxafXA3CFwx
bXZllWBmPudzsNwCFEeeiVg6Ornu8T4LEc7cNhLUB6bquA/0PhGoMlBrYn9H3DPbyDHzbntvsC+o
c+OjoENl2/qDCGkhjY+EzShSNVClz+OQ218l/+x2ngr3MJT1n4HY9oPJrRIHtJ7cY1G6hK0qPEmp
bayrmDOq2XZPZsXvdgMwW21sEdkbCsNaXmGltja2c8agAEd1apGOp9Oes0A5HrXhvNQ0hd9hRjBv
M69On3MqI48WGKUvYIasM3NM4gTLRGKuyrbPj2XHqgI6EpkzszGfO+GlrwEH6deh8Y72ghiPSpk8
SYIDG8/ofS44g1oTumD2KUbCbEWKuz86VRe9uBZAqjTvZ4oF6/5u8GCnqhIX/SoqIQzQ5YsMkTX5
qTcz4+wpGT2IfCGuHjWaBaVAT2FhSVUo3IBl2wxLClOevfZ300Q/1CTWaFjT3k5MuZ69JX0cOgI1
pDJmEfp897FQGhmi8NR3GCCV98rB0MLOXpUhiC+qNadEbrpBqFs+/2tKoiMOTuTwkswpmOjWb5/j
ESKGN1HcA8AdexgnnjBhllsr15neKb5Jr7FNl2/1EGxoABArd2rpcc+tglYQtiQDa/OVwAIqqQKM
P5fB4j2xkVpRENKvxWK8cSBkA05jgcFXBfnnuPhLeV5cWu8sTMqHoZqIBqegIViqcvYYTR1s2hKg
kjsk+5j450ZEvf6jneGsMh+sWs/79Q33hK8Kk39X6APEwWDfRNf8MfW39akoS3ujSKac85bcB5UI
MYJEo23zlEyBOs1WUrJ+UBYXlOm2DwllFnuGkpH6JazlM7argxLae1WkCzbG6I9/jJm2nxZjd6er
9KAITTx3IOtfqGvyT/MUi+tXwr6VCfbyVePM1rE3KxR+L/Z6+E7sue/ZU8x7l5PjYTLT6iaa6aAG
2ag3lhWR9PK9aj0YkdxYi1ncIjfTBJJ07Y42T48lhs+9lYrRtePzQFZaHpFE7KOno4CdSgAln+Zn
TGo8qXjeYRFMnOzeiOOHYhjm29gdgxNYp/x7GEnGE12fWU5XT+DCuD9zcAwb2yp/YuzLZ68MrmsD
CB9R5nB2H5b6jhDCI0iUlBEfH+G2zKPxx2YdwkJsmrMu5Ibf7QOcaye/8ox7QUU6znmjkUeEW1oi
O41fs8nFd+Z78tQ5fvJiedO7gWfuJGbt5qDLBsImblres+2q2UtyU6OrnPR8tIxcjmn9QPbMiUNl
uhWpsDS69HV7P1GRsgPcdIaI3d6nkqosTmlc7Qpx2uXnX4OQd4MxcVzENEJqktrRPDPGXZSUl4bY
Sj7L6c7AHL6mrg2cehvrMCG64rD2cBa7PPNdxY/cchF3vkPgXnVh2TTlRar2rmNTQn+a9ZRk1dor
ly8mWMKvlIxvycZ8BJHJZdr79gYdyOBLy+kPHRTWhCwebSobt0rRVVW7E/7kGSmEMY34S9B3LxEW
jBN3mmpjEoPb1rByVlWT669FT/VHno1gGCI/VZfFNaeDUUbOpasMDvDOBJKkCYId1XSsOoJk+VWB
OqpR6EcTc+KltVLjltZkvXGwUWx1jMuybHnOETa3d1mLQuli7N5btaE2mpXoJhnteZvNnr1txsH5
Y6c+LSmJnNsNLAyXpqHu2ePhdi4JYJGip9Dh4FgDaLqqNqyRbw1uHFpc2/VMke+zD0fxz0y4cVsx
+IauBLXVBXS8ztAcdsPct9vUl9PWrqce4dGnJG3A1KDz6ZgEBLhWWKbqo+3252RhuYJNxNt00ISP
5DLKHZ2G58IJcjI5Xr8LdFfdGgb3CT/tvGe7L18z/Ekb8pjtpufcTy1y3+xcdyKCn8zlxi88JyTM
r8JSu9HKM8b7qSU4ZgdXHDE3RaQzmVPCyi0urt1lX1eEbRenNNkJ9k7oV2AM00SnJ92CXMXROex9
s/d3DZVaOwMS4Pec5N6OmOe8gjw5b3hP0RoDDnWNVrHcTQwFVd62f2JKFhF4Yb8EdrpyMCHRXSir
HZQ056aeHaZh7d82bgJBjNnNxNq9ynBaP1LTdum9hC2RFaO5gj7a8WCgAJudpd7owOj+BATO3gue
bn+iBPd11UACxgizmIeqGn1zK0C6cB8Hl3vGUmBQCgQU2lrbehhPtCIqejoK+45vbHOA/uGe/Ubh
b4ZYl74J2eU3rkjqW1wsfRTOszs9aRTiz7RZiMlZdbIPFm4pQ2eaoVnr7FwW43Ly/ZLYIW1oiNDY
3BExtNk+uI6qYA4axrtpY4MIhesR3SY1U294qiDFO+RJ7nTcGg8DX9FyhXM8+sI1FO2ZCbsXNxLY
BLxumQ9G2jnPaV25lzTw+m2E9r2jXyErVvQC9Vg/Gt+/G2lG2BMZw9ukqr6910lQUUfoscYma6eH
w1LK5ov+S/nNg2I5uKnWqN5enNx52lp2fc2Vl5i0qZKwlldY6riB9knMWmgqReKgKA/s57M7utFw
xlm6o0Q69eEAQZY7m4ZK1p4E68EuJwHA6Uobu7NFezVHpQfD7Ndmz2DlDY6PgFR+5hnKZ9l1+uRP
FFLIpEf99YIRAk0KYSEmRklAJxwN87n0bD8EIf+t+J82MTWDXL8zN2me0zfUfTkb7Jr5BaAQrd0S
I06TLZtW6QGRPtE3Dv6SGx33n/kANL01B2M74b3ETMawHnHREuNx8KOV+kEuDfvIljNML17o+VAh
2YpjPHgjiknJdi9pjS2uNGodtXuesi4lLbuMpHRVTuBmdn7NoDHvxzhObwIgG+uhkgxlM66xyRbl
nvHnnr7cD6R2tbJTQgAT31coD8O4wf/jHSV7wWPV9sbVlmGt06GlPLVzV4JDKSksp6axM1mQ5od8
P0ttvkQuXhxPIv1k165q9IMbzADf3DthIVWJvy+ls60VUTURlNvCCF4w3D7l0/xY9i65FNaVYZbO
T1XNulR1ApcjZo1S+mGXZs47QbDlxC5R3tnAjZ4NUqorS9ovy6DfIThVd4MrYYV6JtU6fBXOTZPx
NB++08atN2A5v1gbYu4hiLYe/IpxS3lDCCCz2Gb2op4Fy9Yb3J7doWbe3bZL9siK4QBslX7EfMzf
MPsQUJmWCxsEez2l6mtOIX9dZylwaU9q4ikJn3udM9kewV21OAjyD1byWdib7mM0Gr8TzUys4C61
mN7rsdZbfPHw2Mh8V7KbkQ084+ixAtwunk3VElSFJUp4+6TVV4NpvJqQDlZMgDcjjhxw5jmJW9GS
EYLzRY9cQ6n64tTHPGaa7EVDWjv3WVg4TbGj8/WWsdRcZYIAd5ZNEVY/MW8aBMPDgmLJXnm4sV1d
/5lqOeerfADilbkm1eM85NY9a/cnI5b+yV908AGKr1tr6gA3uoiPrcDE0Af2HxoFaVGCQGS5YgsE
4Zy7pXuB3Kt3GbMw2LPhd+7lQJAGok9vkMWKgL5to4jitYmkWeYFH8QgHhfl9GxvrXOaBied6l/2
qH/s2NuisR5pdMFLx0yR9i7oiCo6pTXPTTY5t0kQkYYgPGFncGGQlRxRlpup8+stbYEvVWGcjCB7
7tJmPMO0NR6aKKNtyqp/vTzbDsr6dg1SF4GfrHOTkxxGvltQLCPmhUbhJUn0pjfN11YErynzLR1c
7V5X1DrlPOb8IYhXtd8di2hYdQVKQToa3qPmIZlzQQBBMd5Z+eK1DHJnRwTzbSQ9WRqmv9IcC2MP
/ycYNo7WQ72LHAkSAdHa8hMXu2g5rIsep7OPET1s/ZRytW6BqzRgkclwrsCO2UXl9NJAFLi3A2fY
GbhhfWE3LACIuJrxriyMbFOmWNGs9sXog5tmKKajJYYf9nPUQjdoKZXTGauks5/wW72WtrGgPYj3
+uqPbsfuzTTa+9o1f0qnfG2D4Guc49/M8W80+JjYxqphB79xYR78hrmbjDxU5bIvQigpD8vQf6Ky
wuVbFq62xh62XoHk2HvqrTEwX0rTzC89XHBmRRHdEHrJNq5hY3ePk5xB8wozLK7ysmqDPU+8BuNL
Oe8cmKkBSg/0PaKFOPp0U5IHs4nkOseyijnVGd6+jZfvapmmkJfTrfJ2OWVR+86H+YigtcfgclvB
eNoggW8Hu+CxOhwgSyBDJQDGKLQr9sXV3V3Ab75QXxYWnNNWGY52Ig2QG1u9BQZKR5UQzbZOA5J3
zQM+7PfYs0N2nhybCnnXU2BWByVoKw+uUr2CGshsOZYITZ46Tkn6UiyQ+OYEZu8Qf3pIq60UNlPf
uGPZFD3LHqOwQwj3KvasNFZwfDvVvbEYZ74PO37Kg7dkFytV3Yauv1uIsod+UiPlZcVrFncPGrwG
uMSTKxikg3ZYU/r+jI0e6keSGusYh+a6cxLSVVAS0nx+sabkKIro4uB9RdkSu+LKBAny4EB2LgIg
Oew9r4mf7Cogg+0N717UnTgPg1yrSoeWYjPZN9zKdpMVQzfsJFcv3O5mVzd0VC9LIT+VQh7P8ywI
e2n4HSqm1Tx0jX5mSWjuusIwj0lciLD3hbPDxNwWV6JW97IYFTrctXPzqDEHcfjxsRY0krtiYvTL
ufYt/zDUot9S+AUHm97ktcUWGeGF1RBpM9c8EoUIfuj88ql/xWVcJt301dfQwfCO10cn6PSZSbX6
hh5RvC5BrA6duaTHXrIZZkcweQQCprJ6lCpJ/kRdab6zYnOAqQ3WnYXS9qyu7KAMsZ6sHxH3kTXd
sZD5fIxrZz0E3d+XRBC2CWSIll5hE+W4R/RkXs81HELTKE58bd2tlhUfMEaTbeR7050/yOp6n+ge
OiO5Lo2A8l76xFRbXywaQrBaLvnSROfZckj74p64S1pOyk5jBm/5MHgh0Y6/WPD2RdIa+tQlRf4Z
z3m7mzC3bZOCp5I99tZRqNG4B+jCqwd9l+4sczABGjZZ9w66Klp7PcrZSll+zShtFVtqXcVRDD31
g0rqG07rLBw6+CuYMN4r/JhX9wexXorQ0rWbutGjtJpgjb2Vtj0wafvObYutTqSLjlU6WMeXnznO
ojNvKTpkNcSfqL4Cayjgy1dmLNJDRUXjkSdKBzfYJ8IiByuHOmmbb4CV9JlDR7VJePhuZ4cVwWhY
rElAPD0kFC094tGJD3iAi+9h6KHcuN0bWA6L2M5gUA9pIPKljPERg/Gxqax7T9F7XA1zvfbwcIZt
y0ZD8YI+I4oyHxu3E9sGhDItsfO0Y4wZ3hf2Biev9mdodaXaOy1kzIGAIuOL2Z1UbBTPLTbVsDS5
YzeVl9zgLhYotYF1g2fFWdNSZR/jfD5kQcbmZkBK96tmOOD+9EM0feOSiOxjRKpbzV76uNgcW0jA
wwwV8U0jGoQMv3pKnd56IFKMhOzTjbIaejzGwLMWll/ChXkPhWzlOll1gJuAgylf8hvl1Tm3ub7Y
yxK2jO+4VEWWSaUP/Nj6z5Lr4RTVNabuejCQ+q+/WAXS7AhXXqOr8DlwZW7iyDPPY9csYeCMj3Fp
9+i/ouVpTpogm0v3UJFspgWb5GKM12I9xCpeYUQbVylQ17UDlPmYYtj/nHCo89RVpM+vdxWr95oz
wcCEF86i2vRjuan4MLYR4v4uDSyFMYDHTUyp+aWY9dNAuR++gTRZ1bGYDvVcaaZl2uplEd3DXqWn
FiZnCHONCFDX15BrqK3M0iuFoJ4Zya/LVSo2gakkJYXcWZI+cOX231Vhkrf3gKPRQoheZSTI82S6
t7IYHoEJ6Me+9gCbId6EtDZWr3mQDRvc87Rigywi1jnW61yqZq1kUqy1bbU7di3IJsSObsGm6xCp
u703csM7R5MbbXk957oDZwg/1D5nlV3eWH7+4aiRTksCvQfwhO2OzBELFM5cWL0gH6IbHvn+Wnfa
HIeLzjH+WoQiVok75nsyDMXWjYd3DDyUBOdQTkg6VPsU38YuBQGk6TsGAApIic3kEp96aFy4pXP9
HWcdTtSyXMzjrMdqB/RWHWuh2jNSVLZlQN2y49po4K9byxlM5u1qWVsg+de0JPhbIzZcijOhIXpR
JHYTW4gTS0uxMRMn3WZu/qPTEo5mlkwHe2rGTSwy84saWn+jXHtaJ3HnULBuUmnusZ9tBI3DUFGn
I6j4PPTGxV9Dxmy3U0MsDCIo9/Vk8M/sYOSzhtt1jrGvrMek6zYNWlAYs2tXDcFuqgO6p3zM+k3Q
YyKrPGg2dearIx1tAUmhcigOmVt8IjYWu7YQ41nzp0NbFDRQGtLad7lwn9Kl8XEsFNG2hkGalP/s
4h0WPEotlc8xWbAI7/3akUbHmyRRgvdkwo+f99695QMNXBVNRxtFQx77UROe34FrpCZaBukO3gRe
jKVuqnuZ0+trU9PxbGpUM7MLlj2mxf6P6AcostQ4/xgDSqYJgDaAiIUoFqEYnudmaXfdVHAMY6dy
hwmebYWUBpvflO+AWdkHr17sN7gArFe7onzxXV2yd3WKF4+Tz5oab8AyngruZqxHe2hlxbGkNmm9
BFo/61Z/p2kZ35Ydswx7fW98aTC83TYpMFyxdN9Ye64qLj+ExB9VXIOk6RTfr/O28BW/EzN4K9gx
6s0p0uDONpzSCiPhDlQCcJdhNLdz8dqOsYUe7AHKG+cRjkg9um44kE7hgsjqYGUNvLY48X8nhiL2
rZjS135ZTevObPqjpkTgharTbp0xEH7gvjReG933+8qP++Pg+fpd4IW/N3vpolo5Dia3ayF8RUR0
ZaDFv5e+2Z1xeDoX2ZjiaOYDzqEGKP3KCgT3N8maQ6FCnqmjqF81ZsUXxDloEyi+CmYvx00EThxu
jGJ9Av5nNlB1gPKY347LP5fhLOFWF2dfLW2m961djYeKttJNYjhi11p4/2tbdKSlRHCXqzE6xGlC
pqRM1fAbJ32XrcsZ4GU7BYxX0oI9XlRGtS4WNhoJl47lo7q7ciiisDE5WKuZ/wHLCB/RlMzXMDn8
oDYDhZUnfXuXuAHFqpjKDsT26o+Be/LBFsp5ay2Vb/jm8ckudjNx9OH9QoiCdmAO6q2KEEXh1Fxf
W11Qnjr5EwrxyEL4vFi4y9Zg9Khc0Kr40v2YrdGEqG6WCVXkhf52ay4WIN68/Fxj6UVmx1k6AjTP
nCHex7KEO8nv+65yeS2Q0UrQe0rVX7NLC8v34JVYY+75Z3DTuop7eZwK//+ydyZJsiNpcr5KCddE
CWBmAAwU6Y3Dhxg85jk2kBcT5nnGitfgPXiDvkmfhB/iFbteZrVkdXJHCqU2WRkZ4RHugMFMf9VP
Hy3J1VcytAYXIPG+HtZ3peBvvQ5a1q5tlfP1eJAoux3G22s1amZy8g03PwaBEgx9f5hTkzbQ0YrV
CVqfxLFPmfR2meD8leus3JTZmwADJCEsyWn8CJB2IUln4GKhC1jFC2P2xr6NzSqcLkgp4e6KA/VF
/KunhmXuovqIBzEetwFMlbUHeh4b2gar5HMheTbt7aStsiugAcZ21BR4nSdE4NVuzblEtxhdxVUV
mLLVG8O0KABnkzvs2iKzW54mS7Y2NAyuWvYLvUuPASpKcNeMydBvDR3eJrEWNCYxPXXKbT4CifEB
w3zQ6VExkeUOmjjC50tz2dNlB3KubalrIT1Xr8p39rhw6uFp2i7GUx4uo/tUOCrJoZfLFABDOaTn
WSnYbcxY+7gQvc4hVeQm3vNop6K5YEzz0Au+soxGUP3Iw7ZYLtVg2fowlboHe1F2PN+6wLQe46k0
LH9OC7M+pY+Txu0xSxrf5mN5WEqbIzPwAXuHZTh5Nm181IM9dJcGYTIJyiUUFePYlDihCMIMd99Q
RugQNSm+MDR9Zk0W0Woahntx4nJFnYfYdLYW51Mqf+BEjNtV09t7WXfS1sb5Qk8xERVzafZRz7mI
EWSCcR0A9GHOcn2NuM0aYc8kNvqIriB/Zp+h6WCppuyJuOqUHtSYmrnvYfVKdiPjj6w/IH0UDETL
rj5SxNYgViZOVsc+aMK2YXJnKXKyQ0Kbs8a1MG7KPFrbvot+uIj4NUB9EXkkhkeNc+fbkeN8BgN1
2ygWJQe5DO039E3Xy94yqMczUDFRf0SrOf9KpCW4IEdE1RelBdaVUZvUqru82K03U/m9lyAomYQV
SX1rslEy6WUnKnvO9LRyUHqq+IrUSqh2/WjghS/4rTluBTWVzGbHxjUJFoR6r4xu1CDcbaS43Dey
dEMCz6E0sl0rWJhNQENkccGou9h7QsCPp3nt5QbTEmD4/KzK8DxYR4w6vqbSS/yiYV7tQmDccv/5
XhDMWyOw8lNJYIpckulcoYi0B6PsiqNVgmHqMOP4iAOHJao6yEwBsR/ZJZ8cT4p2M7VBv/PcecfW
zqG0Jcse2aNdLOgGEEeQjWOHZi8LVKxha49KNWfwy3oqbng3YyZ587MB/XPrBvONW1IIEGdI6GxB
Ot/o5TvzSLa/ZfdU8yQ+KgbiuFEVOGfjtS8XyHedddMhYHw0PYtFxdJJ+iuHLd9iXEg4maBen0+I
INthdIJj5ci7vGlyP1b6lJI8sU1tTkh2UaBLlIJYLqyjBdUjgmRYunrD1ngb1ZSKI6U1KYfssIWc
mdb7hcDxy+wWmE4tiKWL4nTN5yfv4ZSFfu7o+yVUkHtrFHVckSijLGPMp3YueO0dnCn9pKUkAUQm
kHD9ZFp+0of8ErPYtU2KR7vMWRGLGBWoKZfiMo6b+KliBIKcVLXZsaqL+h6Ib34RzeFDXrM5dOfq
kVztWvfl2aPh+irl/d1UyWznlzpwdRahR9JLYNYBqBPm1fCoWy/EA1/aO1Va0zWiwXC2AAu4ZvsD
/70jPhwG08a2snO3H2/sPCfUZ18rigJQjE8N0yx3NbkAvzWNa8SxBpsr+4s8b0BoSdaB1DWBGHRT
6cf9PPpAL2+LjGluq8d9J6H7MTA9mtojkB1ZV72JnusVTrWnbiD0i0Ugt6n0bUkgNBfTyr8d0npT
VUTtx2AG3e22po8SfN5PZnogAJBD8+Hgv3E6to51GzoMCBZ25ByBzG04Y1XuwzC5rj0kz6jpDiFW
1ps8c87DGtBoKObT0MrI7cXqtIyTJ6Xw+uNNhtoVoGjRdJSdeYlG4bPgcDMrHX+IuEREA1SAQhk/
GVWUAotJX6UW0e2UiZepJAPZtcDzvJE2xnkEous0ZDoJNVT1Ik5nbdOFVvJ0MoPbxhonukHS8aRV
w3LAZ9t/em7wYZHWxjacz7AOGQxmsnpMGSCfjq2tL3ElIsItUXbMCjINDByrrWzD08yQ016ZTC2E
zYTRs8TywcoUIwTjrnDq0jrmdmPuM+SXBpFnE9axsyOf+hzwoCK2XB6VkaF0hD84Rz0HbZf4vYUN
xVbjg23DMYu6DAr2PBib1nT1lYoZOHdq/qEnDs2ycDgAJOpTilyErF3FlbaIa2gdAe/HybQLWowl
w0SKaNHJD8jIoBFKycxL9Dh0oEbzngJjcsnoMjb6yIyGTcU0aUTGpNu683IBjlSfVrP7YCh34oGP
jRAPDqMIU+qXMhXuAcTGvp7tE9QPw6eW9DUhVXGIGyLh6RdBgWNTeLQRYFVxBBnnllWa3EnR3Cc9
QyXLik88ALVWE+57s0P1Ns7m3LleGeLnLXb607mU4nKOgptcDG9Jclc6yVUKoHhXe2qLzHZuQgBT
kqa8OTGuiQYAr+hmDDQyf3MbCBlVeNG2QNiqoXxKu3w3x9Qg1iPj9tp0t9TFBu9D0u9Bq833jS2Y
R863jdbIWto9s5rmMhJLSRKZtIGbAlROCX9GX2aXwEhwkW2U50EiQH7TqUFHzHg2Z9AhvUJ6B+q6
2aGTwk0mG+Cemc9nFnki5Mww2LWJfp5U9Zw0VufHMlUALBNF6FFNx6mhwbEevL0z4pJpXRESjRX2
hc2hJO+n8Uo48ZUDUlKH+pSWzBiMU366IEhxDBk4aw1vXlKh9+aRtyM8emmTc0QHah7KLjoDRLIN
0uqHZPOX1qS5urZ4b23rMIQZkehwIh1pFtFV0Akgeslj6NYHGVa4CLsbzyzPW6u4IvJxskAFQy05
kXF3mZSVc96a31GABPCZNRQ9B7psG1JCpIh7b8qC8T9mWRAHSBhFWT5EujvIQgU3TUYDR0mTxdKq
s65PP5NBXKZlfc4Rx9qkmmKsxHDW1D5XfUYmhFwVvphkerMmmllL5OxdIEv7VaY4h4YoimEaC2wl
CUGWJCldjtfCWed1Yt8YxJ8QW8dbrw/l6TCCpPWsDrujVeeYhgbXBhcl1JFknXXZKp5b8MJAXof0
V1BDYHX2Wk8yNnOX72FxpAsDndoqy3ORc6N5kcILY86e2umYQuAouGow2VyNGQxdG4OIl/KLZSNz
rYpHzDLYt5mdPmq2+0Sji/yEPOzGKBSPco5zDqsnCPZjUyv4ODzBeKpAwbEicstuEaChRv0p88vh
SjVS+ZKj9HXfA/Bti5HJXkp4trfrY5FrfcySuvWjdLyJVXCgPYAPWafN1kx7dUDC0Wc99UmHsZ3O
O9mAmLAfebSdA0pwAfqxV4ozU2FitUBclSSm2lHlN50c5XU90OjA2z/4Og2OSWjtakpHOZwwmkQZ
SoPqENXNuJmqN8RpZg1Jt+J1ta8WULyx3Zx27nikLQoVKLwggX1adtkjTyL8ahQZ5OVDlY04fPsR
1aZkn72Z4Ud+KF3bdIQ7neh3WGXsz1HJ+AI2S3JkOulBE7MwysU1LFAKBqnRG2z14Uj2cXGdf6V0
Y/g4T/ItLVns3N0WNg27Y3+c02CLLxfgHTmoy5GR2THXJGT+fDjh/7b+NLpX/yh34P/r/+w+//Lx
b//9f5wOZdz8Jm3w/a0/4waG+CucLe0S/7VMGog9yU/9W/QXRJeJY5qxrrQ9i061v3epWSYBX1MQ
OlCChjOUhX8PHKi/SkdI1+RbqTx3XKn/TPTX9n7bp8vpQiC8ozHjBsRTImxgYL/mDXi+T0GGjazP
g7C7n4LQ60g1LaVDoqZjwxVDpncMmj3MpIhfe2z44rYNe06pHBFqdMbt6IVdoj+m2qCQcB9VeAM+
xlx6fb8WphTPS9BAG/e+ozNMipq7+jtQg9mkuB4YE73hwcve8O5GTzpyCeIM36GcPh5hrNrfYZ0g
axinVWuGB0gScR5+ZaI97XfMRzH/jY+pyiF66TUJNPRLQrAfK4jNyTYHqsFuKb0x8emcVrhrP7GU
D+g7jaXkljeFEen8nUIqrTWRJL7TSSE33wl4zfyV7c4aXyIqhyYWrbGmqLDEDaARnumU7ESvqmYR
Y7NIGEp/56IcGkEZw6fpKv+nEXCL47gkdr21HJ2aW3wu9nJDVdIauWoZEPpuh8H8UfRxTP9TJRMy
WsSC1wZl8KR673ynuVQWjk89vo30fE4jVe1M0k+P2XcKrLRCRPDmZzqMVAYo4u/UGHEWEmRSr2ky
FM3EfZbfKbOqBkbmV9/pM7vsycci8ZFKc74TahwnSKs538k1q6IQHOrZmmibc1MX6OhWTSQy7ON1
rlux71uTcESRw0vvOx8nM4lebFiyuze+E3RycTiLVp1ZLpeGSuZ7vIBBjjtnMtU7UTVEWBkNJY7m
zArD88jDM+zbuVjSbd8kJKNdUUftIVlXbdhPBR4HpoUJ7zkbx9TnjNtf8aGvD1ZO9RAmYLc1bHl6
PHmI7ZazS6y+eIGOBNMcF5CmkrMVyMfEHLzHAvgl0qwVBKcj/DkD65AbKhIBvQ78WvCZ0QiKh4jN
KxcFJ3v6iDHlGPpjzDwuusxjKufH5DdBY6reBfYSQSk/VzjEw71yFw+087j8qKaRidRsBp61GaGG
k/6LY4doYqWmVw2S7tZqTPdHW01M7gGS4OsbUvSS/dibOEtnKfHKD/jy4dB7C9M6Kmgf47qTta/F
RHurCvkZNSGfZxhAxc3gZuF65G3ZY9Qiq7dlPsZv4RSruxnj8EjWtZlOCAaDUW3adQymbSUPLVVH
ywnvTvU1Jg3DjNiW3oMRJfkj/6V7XWH9i1YIVgf2KZYkIBLs8wk2OIIc+LzXKEqWFxgUVEghbuIN
L4kk+rlZOJ9S4TsChwXjVYkvqxblbSG5uf2mVVDI8aAD7pnTsXuiIgsZ2247NpOZlWZ8HjMVegZ2
bRx4SbfSxlzzKuNYhge9hlHkD9niXGJsC8d9U6emedpSkkjZtNF0foDF/Ue+TImxY/sKtKemk+dc
0EEL+BPhIdvMDZ2Qq9kAC4oIiUM5WLlezLHt3uQETXoDLE5dLqobQAczBml8M2XCw0zezB8WK2Ge
2UIC0qdh2HTH1DDMt8yDxo6AxyR0y+k2v+FFFZV1TWFQ1FBa7pWAOfYkAm1z0Vldfd5WrvNWzqjB
m77m+zZdSggJi3sEoT6o7movjWpCo27xEA5md0u4G/BxWWdYOChL25duDCLRJYb5HOcjUKUipFyI
AWhct3vsePYLeGY3OQ1qI0CiNYL8pk9zulbZdM8AFXDe4yiozRrF3amA4TByuayxM5bbEGPcXS5j
0K6CJ+IdFssGr5/d5ef83SXld1jXNBpV7DHA55yTwCutm/zCdvP0pW908VgbOR0jeTuMJrNpx8R2
F+JG3NlWEh/JDOdMlVLWIiZFJfXPskQa35hShG+GzMhIqzZyXfQdo3lPmzyZj25PDpWpTpJ9TnlE
uYCzBMFlbtaspUs8U7TS9+M123kHZbzkt94IWNCE1iOsBcKdkmEzkjNpsCzORe877G1hMmMI5JTr
Va67k0WgDwIAbcdhO6E5JG9E+iUgUbzIxID0FtjtgrkwND0MrY4t75VUrkNndog9wqgGcdGiV2Oi
oThLgFiX9gO+VXnLlUKq2gR88+EF5djsBIeQ5xCx/z6fTAwdgSrbxyye01O6KPE+CXb78SZJ6+At
H2vkFtHK/GXM7Nk9WKr8CQLksppip39s+Jhwmi0uOfdudiPFR53q9w7ixCGSTksdDx4tF29KWk0g
ERXEJrLH0KGSqvHU+s+23tiaxJXfJg2wj6Il08KpxYsOicGo09ZOXG8DZWAlpjciuCokwrffYg4F
MsbfvCYQzfGkK1KJEUGypG/6HFFxY+AvBUNR8TREl2dc17GKshUl2BVvAy2hIDgd4oZe9GTzugu/
T8tcYdl0EyU8GwbIDmziIXOe3bZpzgDe2V+WQ6ca2L0sSPDmBfzHUgVlvcPgPNb73KSkb5s63TId
NDXI1qHTrmovejJVwaagRv7BIhn+ifyd3I/UJ2Oo9jL+sk5MjNZYmlZ3hgoKpuGdLOS5hVUJc5cH
XflANMS4z/OBm2Fi6s5bVWSZ3I5VBLWtx77/aiBZUOgqqdULUhDnm7zjBzDzTcVbWEFa9gXooZDl
QwvYVrX1Ra93cotn2f1sqmKCsNsG6RemnLShxxSQCM6nZTpnmtR8uZi+3vGn4BcZKye5HgDtWTyd
LDzLy4JLhre9YwDFFHY5hq1I37VajNAfZGuDNhbccwHDPm/vQfWnvNSxkssOggLYDEuvHfCBzt4Z
oTKiZ1TQjTsxKfI9dMhXP9p2nKLtKDvvHS9heuzqTFK2wQJzzvWPoB/mC174sMLInpW2l597vcZF
16TUVozaWz48gJ73pC3zeEvNmHMlRcWOCZWrBRvZtDUeArtVnxUEFfp4ZTRdWaqi7MFm9WP4i96R
b0Bc4vaKGNvg6HQS867rtV3CJwcycCiNjgpCE18LMPUMYnrT4P6HHo+HzElDklkF92gVM4PljXJb
9o2OtaDZD5qa9DnCdYWM63YvAt7BeQP/8yGuXNACZMbot8yXsWd+LUE5tTjHrhuqgZctyx4UE/7/
eN72on8xWClrVs2QhkJ2Fi57rcLj+T3iWPcxDsDoJEEonpiwcmv0Xm8ck0msqSToOj8a2M/mWVNY
8A1TU/5wu6a5DYkHUnreqZjrxmz1XQ1FOsYywqhiUyojcrivGrRfijTUfnQN2+bMno4PFuLclzcX
2A282FHmTk5z2h+U6gdE0sAdXu2kh4u2dAaKOyqxOHMtPb6E89xAVTGr4h6TRHJnd90CX7VQ1JbL
tbs7G9fGMwM4qFEAAJkdwzk1O5F9yipM7nvM+uZJKjvjabKFfApq4Z077YADlJp1Rgw80XEFm6Ez
mgz1F8iqvaKOs+zD/NyaEpf9ZKiNz6Ry2CFUEHS8baobHKI4O6KI+p+4YWgPKM2nITYK995oYWWC
JNHfYsmhOraA/Xhc656ow1voU9xGCC8pZTALptwMh0S+bwmb7CUivbO3aVikzAFa6nUjehRHaywG
WmOoKCvBhcYT9rohdAw/rzVPjj9/Xv5/s5Vccbz8z4X5P/q/0OgTlr8Stdbv/nmuBlTtKNYiTsj/
zsb6eay2oGYp17Wwp0ohPVf9/VT93WrOWRrclrKEkBbZ/7/F+A37ryYHbrrJtaTJybO9P3Oqdt3f
1pNrE+w2lACq5/iRjuOsLIFfT9W4Yy0naaq948yoOsQZwgtwv1Iep5ru3uPQGGbKE65Ns90I0WY6
m8TUPEe0xLU+7May9lkEtPIXFrVkCzq0T7YhycTVwE/r4LZPZrJaKT6qO545NraTmd3JLm3n+FFk
/UiaMsy5KcndQhgiZRx84agwm/3MJva+dc2SMqDI7S86CdjWX0y5ALHSni2JBZczAaypA7uUuEvI
6NULp8c6dr38tB8AuD5pAmaou3NnNFtgvyH2hdhSJxyPMh4s9uQQFk04SlOL1QSvDBuXChtQzyMu
qSDV8FxqiA2YYAOHzWQzRYUAascXHqCjYuMIbOGcFWYOYkNvpPCQhPuKsZLqogkdn6Wi0d4jE9/4
uW4omduTde4uEU4r7OIcIL+IYQYWmaKmHPHGlc7pOI2UwJZxmV1HpYWcLgn7QIehbTTeLYqp4S4c
yYRs4jJmW2wvurqPqRciaWbFs9o6sjY0JZ7pcjdyYjP9osArtozgcFDD+WO2lpUZDktp3GvADH1z
iEmyv7bo7IxKnMK9BosPu5+NZUxR6mJQiNU3XrXJWmqcMdRXymC6mSUs9izuJWe/edPGHb2sTTbC
N2IkK4+FHJb+wESK43JPTlMwIGfY4OMTxhPH0bGmB6R2SO3W2mEDMTVD59wueU2XI6iyoT2daW2v
Tts+Yaqdc2SKdqHH2J7uPkaPO2qivkeCQ2H5bdXSTe7Q2AWiaRATSTQnVvPODrvFOBh2bHLGyeg7
PMYOh809026y/2zDTGqngd3UZ9jTjOc6c43kTc+JgKHK71GTI/WqZMOhukY6tVLa48JE0kONTMM0
uqgBUu2yDvefn0tp9sc5iTxBWkXW3qaesrna1fQdNCdGPpbz3h0SbBFDNcQY/heGa8Z9WY7Up4RW
RT8m+CB6WJp0BA1BxHraU+NLjLpxEhI86CyWe0sGp+0fbKT/NctEae1LHid5RU/N0MX3mRGNCdH9
oD2bRnfIaTPuxEDqg4P/VdN53Xha0yWn91jgMEwOJMyD546mDfXF722UB2+OtbVtuYDsPTRMkI0u
jozqxh5xRvmE6qFARaCZmaPN7KG21KcA2LASzP7ozxGfDW04nHvthtDOFdw4xkqUfhmSQDgSFfN2
m5gpplv7Cy0fn4RKKQzZmXYOMcpMk5a0cZxnzMgGJ6IY08YZj5OsM6HgMV1gPLPkU4NTbyCpR8ai
yi+RY1i5As6j4gP3NNmK3Az67tqzYtv0eyan0d6uYYDRtjVz1qlN8rowpTOzO2W7BXO2KtavClmm
8YlUqs4vBKJ2cjISQSovhbU6xqjBzqB/wGSgJx7YmY12QFb0jNncoA/FUo2MsfEFKFR9WLfbNLZy
Ouqw4VqgiVYab1ZmKBkq6dl8VbGabCBQs35E5+bX4dPnm4gA6bNgKoZ6C5UjeWGG13zVK4diTuEg
bIt2Lp/McX31nMrcags/Dm1gghAhucXyhtgkzWUB65vJVweHTB/XUJfySSgqems2x9legb4n6dwB
YfWWCuLIsJgfFWeq+gTPa0WPbpCsbqbRjT+JibiX6cz7Co63B6gCE+yrg7EXMKRVzde8okaADGKX
JyAOU6OAbszNinf8SVutJpVatiUeJ8Hlk9kVNymOA7hlPZ1sCWVzuL831QogIgczsB+kv8Xn/l3J
whPwJUYQS0W+U/Zan4reHKn3YypBblxrBoNLEUyPo6nwRIFwSO+rtQbtMNrNaJwODR4gnweGwUQY
3eHZBsAFmyYUpS2pnI/XI39e9PCwsGyJDZ0DnO5UwsVGt3Y+POQW2ms8KhRQx+vn24HtNn6riVMh
rPLevI8i2z51AmHDGCwN2uaV1QYXg1ASUwaFkZvZcjjoNhYzPOwtCQayQHGup3Eh647wT5mRWN6c
F/uIdNIlAh5HIdue5X1J4VPMmUd01Evj3he+KvLmmFeQKOmhz+ebBpFcHbrY672NWwPK84sZysDW
mhBD6UhZE3fZZIr7mpdPN05e2NF+oVDvHGbhwGnJ8VqE8zClDNg08uUeSFR7o7PJeVoPzLRheY17
FsIipvVUDtFzWliSxayZwlfBWs7nPTWEDqqxBhbsQqTnZCO77B5geXqEkKGTPTT+5qWTOrwY2d4W
9CIE6WU918UT7vjxiSSWeDbMidwRE0Gy5Q6mhe8pEo+buie/jwVmqHdEWfIH1KZEommlNCs2mpMP
YBMS+g0TxBpI7GyYhvLVkADvFm7tsLZVYg531UJ1AUfphBFjzZziA5B0ae6n0RnQG4v2HksHvVZs
gNZ0a7SSiBI9Ms3v4q45MQl7CQqIgTNuKo3HDyqZtTI28KZe9tOKOMlJAd52IijfUrgnxTZyJs2D
WUp0Xm+ghh4sdhkkXFfuNIEujK0nYH3Ne1asH6VqVHztKMdID7gj25wWjni6daUy3wSQgAeMrnG8
LTSTMr+aYtJ9nEIF2HDPKi/LjAaNEQmDcaWgxofEvd286tj03pbezu4FsepzIDzysfQy+mTVlJUf
1LIAbMizOPKw3ExE8AQ/GLa/l5UGdVO2eqpZh2uOSuH6ITuWdULX4xpXoPk4h6zNgwNc0dC+xxTZ
AybDWhX7ZlHBOsiAEoB80qqed5hQIDW7ZjfdGTHDAV8CzCAPoJLhuhbMTHZcT+GnbffhfIYtP3op
wpHWXMM1xeBX7KTYCFI+TkCEWCh6mKmj93ZgCLGJGkNdd+NkcumHJWKuZ4Bd3S9ywkJjDSohJRNm
LdlP5AtmHjyMzkryZcVmoooOn565VvvWVaBOYPIn12VFpeQ+q7llfSZIXANMVklJccgeX2LwqOd9
IohlN54R06q4zIk+NGDSkGLJ60z7NKe+YCOJh7jUqmcCGr9dZRdGSIXwHrFrvFWEnzMK2tIAAIQX
tTBbMElBnnLadcgS49LhWRs+G0YovxpzncRjnZiIh8Cl5W4IDTRbZYxXBdsCCvYgpVx4TEMUmgJC
Fi5FyUR6jmqZ+/WwFNm+hetgbyiO/2ZZjMUPHIM1fby9HOstNj9NytzT7msVTOoxKZPeoF8jwU2b
8I72mHGl3nlRUWbbPMzS0W+71mOuYE3zZ9L14yUA3J6iMyeeb0s7a9+ZoBSIjuU0PLtly+MDbhj+
7NmLOcuyaWafGjMWqpk0Y8tlpOvk17gSY+Sd3H6xNBVcm5Y9g9oiHK77bMz91W4KmF5suPyVOC/Z
a96EdAnDg8lrymd6qc3VDlTTSILS+iLmgTQT1tTow4yU62FSHpYHiwT9w9KGo9qCIMI6DZDbJMIc
NNUHvQR9tmMTxUPIG8qUbHDGwI04Si/heOp0fk1yN6ONC+EAGKsVO8EOwG1+G/Y81vDImQMyumum
l5MnMavWNEuRfnEiWhM0A7ORwFyo3sEClj0syHJ47upWEtFJrOp97JoAelCdkh5sOlEugFZMGB8L
XK91KIFXCJhQxWgiaHBVMu0wjadSdYFz24LZemu8fHidYRxe646syo3ttDm63TKOziYKCONse5Op
JmHBrriZvS4owSMWtLpF5uqbtPFsHokgFnTQ9Y55hpw3kLFk4mnw1i5Nv9W2CG+kY9rUmIRllvjW
OCbveA3Nz0jMZCg9b3JCnOPhdOwM5FIuzHFikDjL8aLTDkkwpKb2LnHm+D2Gn6hxB2TjI8zw/mlC
wnwTw0R5cMLT+bEkeVsDqOjSu7bMqLz0Ch4VSPxD+pTgbA7JuHLpULodeTeq8DAeMWx+yUlYtoCG
oc+QBMKe72I0xc/AjAGUOU1mpBBrNi51vWBtRn2M3rxS0AJhxL0t/XD28PHjPuh+UE8cvxmRTMAd
ed1zmK7GCpKHOvV7zP5HbFCcCPnXxW2u0+qV4w3250KP/RUW8/aZNlO6H7Zgs5L+uaedveMxwPEN
zR3j5Ya4QvqQTp7zYALzeDO9QYLBYrL6vAgdrmlScMobSk/wrITYPW+bMsUVXLDduZjHPP8iAjA9
EYJa3typzQKcp2b72Ud2Pe65sPIzl+gCY1F6O5E7E4D6WEwVvRtjaw7PGWinV5iBNhFDdn6YAtfs
y17TITBsmhXqzJOMx+0OKLDzAHitGS+9BLq7n1SZh/8Ejl67BQpgf43GFIU7Mzasj9iaKyD9+IiT
m2iJ8V2KcrDXBYxegwh12iZ24PAvYGGEHD1FZl1OUTHnbBgIAyi7Z7deWQHkltaU4XtLz1ZzYGyS
XrEpFgL6HTh4MPlY2nZB2pXLnRo5TW0Y4deUMTgdlbpSzC3zD5ZtoMDxwo0bORX10xXe9/6chype
u3rRpA37Esqmrtko7pjVlsGFtxQYguq0U/rWWrer/EdTZL5MqxfG3UK/MawBileWLYCgdBns5LKE
4im2p5gGQD0LeHM2xrXj/xfUftIxMVb/kaJ29zm/R59Z9tn+qqN9f9NPIc12/iqQyljYHcG+iK3E
//anKL7CbE17pgRPL5QAP/83Mj3UetcyHWK3rAIwM8lj/11Jw7siTIUAx6xY2S7f/WektFUoK7OZ
Z+LK/tSCIjpSE9pyXHwwpmvxQr8KacXMKhZ4VF33mTJoXdPNJgyoTOnmyfupur5P/y38LK9//tC/
FH1+XRKDbf9l7d37x5dyYWl5kD5JPaxff/9xGxNn/5f/Yv3XQrEoKEGliQ7mtQgXeQYYkvuzHuFP
vIorTVd6+JCF62prVQ5/eZW6rOchrjMWaS3zrcPce1egbB9++ZT/U38LEH9+OFxSW/Ap4B/69VXY
2wU8GZir8z4tFJxJFJ0ORvEfv4r1W/PQ+um4ruO41OF4yqVl8Hd/DIqqPS5MZn3tzh91f6SmZzNh
hemT3k/grYULjU5QC4g3HsmVbXmkMbopt4QYcY4P5OuuRWVeuEt098e/2W8pqusvhsTrWfiRLQG3
y+Ha/fXv76LWzrUpQjCYsEvos7srQ5u2UR2NW64kzo08nP7JJ/t9gfz2WgUQ6xHA8xCO8FX97gIi
8T1yKA3wOkEwOZ1KozztTIHjA/vAwdZ0CIwO024NIut08AgoNJZzWXDAOTiyiE4jB9dSaId698fv
xe/aHb7fDHA8LrkxaeOkVr/7lJpRsFlZe8rIpc3ztqQwV2FLNbZu0pfOprdWBEpozdYtcaU7ZxJs
8WNosjqhr9lUkrpjHn+HBYIcPAA3/DTiMAQhIcHj0w1dhq8kf4xzDSvnFkMXQDMjGJBpjVjhymb6
6TOPhq3wx3/WP96uns0NxMqESU4yCfjtRzw6bod/02RL5y5ooDImKhqqcfvHr7KuL7/7TG0GAoIW
DgsZfzUF/nohLamcHTuWkW/Y5rKjNWXaLmEOCarEdSNSQKt//Hr/uN55Nhem5vblf9666P76eori
6sqdbO6oKHP9scYNj5PagU82Vv8Hb6CWJgW/LPssFvK3L9VkqDTVmlRwHfK70OpoYEpE8c+uvvUd
+t076HA44IZwGbEo9bt30OqrLkrw3hFs8ciejOZ05equ2aW0rR2AoJt704rlvu9hZmWZdq+CxBLQ
ekiHk/sNdtHgjqdVegeDmK5jjMjXERhAShgN+6QWyasGgEYuxuj3imL3HTOZ9twmIrUjMz4QA64B
q2faOdUAhf/J+vePyx/DnfWxxJ6dC0T97obHtUsRU0Q3Z4f92I9dQBtY1rItGS+86VI7nM77izRF
GPrjq+Q/uPaJG/HiNugW5K/fPRVFg4eDw3HkR7MEWlZTaGasp8A/fpX/YBHlsWuT41G2Y0m5fv2X
R9U40UdNsVXkU1rJGU7DXlgmiao6/C/2zqQ3jiTb0n+lUXtP+GzmQL9exBwkgzNFkRuHSEk+j+aD
uf/6/jyUhZaY+VJ46G3VooACWIoIH8yu3XvOdwKsMOR2g0wBnffPH/p315RkNeZ6vG1oZj98aO11
5sD2GNPydCH16zS7gjCZPeQDWCB6jMlz70z5TgpYl//8yX9zUdmXKTGYHvI6eMs3++nnElAl53EC
dDr1CCGMElS8Ek3/m/fhb17wgG2RGSSbBEXUhxdcdm4eOBixad6aYp3Ztj6IxsQJi5zoN4/nuTj6
+dWjfrN4RAL6WzwjUnx8TGAjI4BBmJaRhFcnuBd7sNmGke45OjBpq9RDJDq1M2Sd3E5t+RgDvFsJ
Ikj3ZSLzfd04PZmKaDkrbAn/w8v948vRgEA9aKFp/nCjA4QukpY7/LTei+8AGBWnUMGP/eeban+8
qx8/5sNdJUtR+nNnuquSIcnWmggBiofaWxvzNL9B5F0I5KG6MqtheuSIi3WjJwGYWMr+LtGTt6Gn
8K6RcK+SxHWO6Nr6nTEVUI5suRVyjO6gf4y0SNNi64xZsivgc6CrCb795ncs9+rXe+lSB9vLWs2r
7wcfLhcLM/IVUGSrTkqalknzFVBO8IkXNzExwfdvXYi2n6orW9wiIsXcxKiWrLuJOquGRPNS4/uw
aOkiVWe3F9E2ywqBELJyrAc469g/JzBUDdlKHTDJLBmRtlgu5+6F2Ze7G9tV4YruIjoR7Nnpb3aj
83bz4QcC0jcJwfKBLwRieXF+ev2aOSxGoSZv1fRYZhjW0ipcukkQS4MLqo5qIVKBSQrMRSwHsDrx
8Glg8NuGBTIM5bm/WYn+5oqjhzftwGWRp3r6sD8qu4mY402CmqfSn3LP+W406DSnZo629GKn33yc
tZD9P1wA4r7AiJkS+AS78q8XoOgyF0gmfNcR+Z8erKvMh6bXa1x4fV+0+4yCksAnwltQE2UonQtS
NwL9m9fSXuqmX78GrwSLPvUrq6/58b2c8MksJwpJH6CotyOUyscO4wmDFau/6mlCbLQ1e0z0VHVp
zIDIxgAtLOGzANE1hmvSB6wvtV2wfNRFdpG0GKNzww0eQZo0m85bLHzBj/P9f3uo+riocgw1A8cl
ToFQh4Vr/Ouls7zKqWfSblc+jb0d4Kr3PIJzk9Ev/s1d+ttP8lzJwdZkvhV8qGa6hunz0IzGiu73
96IogMEQgIy7wTR+80nLC/3LfSAScDkqQrGwXfEjs+2n9wHM6WR5MHjXSWN5h9cjnS5vh4IbPUZi
lb95+/7yrAMeIfmdx2+ppMGVf7iAM/51TBJUMmq29248xOsgdwGKgZ1FG//Pa9lff5nkTGZ5Lud6
y7fsDy9WUDfQrQiiWYfIdZ2VHKoWn0PYkLnitXeZJEzZIl34NzvB+WT9ywWlLUFjgvOwcDiqYpz5
ZYHRJFt0nQG5BoHYRpr941DoU0W/OQWMC43oIhPuHvj/FXXdb16qvzw1vE42hBjOpTQ0hP/hrJJP
Xj8FS+oMLgdnoceHzLbpgwp//N2d/MvF5aNQHHlLHskSEPghPyQNa2L4bKqYPEIgMoBFXMW6huBU
gwTJUjTSYw0v6J/vqLVULb9eWyJLzIALbFPckGT467Ud7BYTCK3mdcKhbE/oOyZGq4RiOY7RHuvs
ei6DtUgBJ9ZR514RskGiatQHxzbKnn7zXf6yjtp8F9vn19MvEqhqf/0uMhloTXMP17rTUG+EYjoO
ls/ELzHisQ8FYZ7IHW4gJ4Aiixm1MUc0+9NvvsbyFP9ySeRi6+J4gO2Lx9z/8DWYrLsmUB9mWlTX
tywl9cm3a6jlHLc2ThB9zbw23MftQk9ItXVD7rXad6M1gQswvHddOPvzN/pPMOe/uMs/3ZzNl+7L
/yIKCPjo9Zfi23/96zqJvrU/9z/Pf/+nkND7YzlHUU8hsJUU5CzoP4SE5h8Yeyi0lqRWmx6pMHnQ
/myA2s4fHtU7YC9J7YqHivfhTyUh+kOf0ZRJs0WQ5ynZi/7P//5lI1Mf/vfPPUnh/bp0sFIF0sca
eH65PIct59enme0TvDDSPrAp9nBZpHOFzcvklElzoPW+2o5MiXTrQ1MciF8gvKFSTWde4CQNjT3r
oEUMSga36pYcN/hRIU0O92uM1r65HaVjXJtpPDOlSms2dndswucc2jTzHl+X757u4jelU3kKOtTg
K4bgdbxmxOpc9GZbRW+jbS3RmrY1X0i7q/Y2XBZ4nuEgLicT78gOGoiJYQTnnAAOEzAID45MWev2
RI7yoA5eorqnFo4IElyGdwxe07KZtzMTC/LTIlT/3yf0KuIKcxr4G4iW9UGmsLG3tQwoYTXisxHB
dQ4bbT8JCdOr8bzB/FY2xFSXuz7IB4jUiFKkoHgay8A9FJPoyFdMQx2+ys7G9oKJwnGu/aqnTQrW
LcUtUvhx5q+WVDo414YXAjKs+ucmW0TmCIhgyE2yNHf9MMByGsFY3U8E6mFFayY32pj9GN9mPb6Y
jUPWwFVVIU/eaBuqzKrukzDcdCb5SeuwUsBA0tq+r9sJThizzcvQN8kT7Kb882RBaoVNHKDInwwJ
Jmfyi3d2LMbHHSqsh0DV8AV0FgDBbO1hU5Ay+FpgdyEKBG1esrGqpAhXZt22i+OnKVCM2iSGx5O5
BPlUoXud5TF2YWgj8PWQUr0wkewUB/75BiTMuM2mThNFZTu7lrhusChu/U4PlDCMFjUfdnWr/DyB
uDtgNQng7moxf5oJUfmK2hSrXBmPfrVNpGkQsexGFgeKlKxLzAP2Q+H0g4kdpKrm8DDaEdfKH8OO
Wb9Di/gR+R3kCdQVon+NUMlkV8AERnlVup1kyNV7/uRg7Y585XwZcQDgqTMtSEjX9Rxn067tOrwr
beJzYw2b2IrlvciqnYnJ/XGevPTShfCz8TL/aqj0CZzb9x7Y2yqo0XdPYZOT7JwcIzgJ69LAqUM+
Qr8xmyXNQvZXyDbJOIrz8i312sepbdvtwjHa9LUJrlgL+T62JMQ4AFrZelLQD8PgHTKIebvW0/vI
RuFKgPVwSCM9Qz00PoGV/ES0prNnHq2QloIgROuY70266oBMNxaZl7uO33yY8hpHkviERG1blclB
SWGsbII2wJ8whzTMVm8zBGhKY72d/LfGz2E5+9uZ0fLOHV35bc7drwYD9VSGt8Y02w8l2tG1O84k
czIjXWHN3ILNgao/AflBgJlv8lF8hQpKFu6EtDbG1rrxtQnypm72OFdvoAKmxLMYCiqGguLRYTQc
uN+XOgz2fhFdBapZElQ8+7msoueuii6CIHp1G/Ewpm68HpP8FawQQjsXLsFg9NdgqqKXOi7uOGgf
53RwDilU9XXetxezwLTX1cYNAekHkvue48iAkxjNkF4Dgp6UbYZPmVUw1q/rJ68eX4yiuxnxaWWq
u0SamB+QD2BOrkhKqUh/lwQqffdTy9hBEI9w43gsFlro6QJLzT0OZCAGA2D/ONK4UKIGRmAOGLnN
XXtro59k+lt6ajWYDLhrf5jXMCnsNajDZCf9Cs02kuYDKP9Xh0BQwIv+V5m22amZzfwa7e5tBNVg
Yw2OsbJCP7hSLeX3KIienTwFkaX0W/Q73n2riG0lXCmFR7ewF7I7BKiHNLWBKFXeUZnBFgb5S+y7
bzBhczTYgbnJXf3caeLZkXmGu2g2va3vqPhUJnAYsw75Bc7uQzTQsDcIX+zbpr3wauVyFZyTQ1Ir
NBs7vegFMGAREzLpZzD9ESGIXt3WRsoSUifxphfzu+fI+4LQGqJf8nY/ivFzjgr9oa0cvc5H3WxG
ExMqAloSIMPuYFuDvpYtXqlI0GSoTfoYTnPVaXfb2UVFqI+RvhCGvG/dCM8buvVhdG/ygty0bhH9
2TymaWMFhyJO5Cbuhvrgje2T0v3XwgeTniWXJdkWLNf9p6JyXpQ0JKSJ0LjWeOJWPHL5ujPqOwQB
MF5s/dSZWu+YKF2YoO6rZaEf873oQ3ttqQmyEVbdmDcKQGS4TxALZr1VHfxY7bpqGNauU+3xOG3y
CWN11xi3Qz98xcF4MUXNNY7po5pNRJSle8f6VlyLmd/cSQ5XaWL7qBTrr1Opnzyz/G4rzKduvJ0W
4pOuqqsBLvq+tWh7zqVxl5tDtCJTmnddGxC63Ascv91bPIzbGlr5GpVMhKLOQyOXM0OI5+Ydmiw6
KcxGUd2940CaNhL+xqXbJgZxmtgaO2XvMjO6n3tiLNESbYoh+GoA5u86olLRoV74ozjNyIrwHcsQ
vuOBrT1DDBJCwJPvJbDb5rvZmdljRwYKTZwor2i6pYPJHQhGxyU0ZQbHVQlCAd61pTuXLUU4JEYT
vmp9IiMUCjPdSKvDymXzTO0UIDb9Lpx2Rq2Wd9jyyy1hVzXevkg4Pfmes0yWfWyUjA0eZZ9l4xUZ
rCQMBWiFvXXZ9V7i39myqIJmhyiTAO/vqI9FVRxRipPTue0Rj6HnD1U6WOskjsAipnxZReVkq9G+
TKwxml9dE+242IZgDSXUbTzjuQ3MxRi9dA8LBO/1XnUcNvYQU8sDXrXBfuLmod24Ri4GuXmKg1s9
NfpOqcR8Q9Rk15uavcJGWz94sX5ohQc460B+NTB2zITOrqHZF3nPJB/k5H5HyJXxN7o8Q3c5xEDb
gHTjjCiu3bSKFteaFlChAJUXKSpm08UY9xmolWNuJPAZ0yrG3LhJzDZR1rGHQfCiS4wFHSaoTq5n
Nj7PLmfQvFOPXltfpekoi7UTJk3s3iPWDzdJ4hUapLgRNekeiKtHq9SJOOzZQYqQE8WQlYPTD512
OhW22TekUFswlIiQLWohubwOwb7OirhfYW1l5ZQFMS4F9CAlc8G6AFsmzq/jsG3VrQpNGCp5S3UN
JoGkjrWjMDfoDgXzmiQBlbyUVvvasREkT1akKvGA/KmLjkwL6+otofOQIkPLb1vGIuwnsx2KdoeL
Nzph3ndALQbtMDJfIzctJkUgjWv4y3tFdDCIdjsHoL8qMZf137AqT8ntCGKi+9xVhS6OHB1J5osb
yrK11lx0ZnYE2RlVrudHGYEU3eGoH9ObWTo5KYFJ20qx68YAKRmpxPE+IyCDuAisC/q5LGx1HxZe
BOpf+Va79ZsaL3cyBI2LjhxqFiiaKRn3Jd7XGiIdNrkLB6/JIQwAP+zj0ExNXm8wozElM4lgRcAG
OltBUWLdDLI1Rvu+2vCmL7g1JzDQLhu+HYDwB7nXNUW6GNHj6aadolLsQrPIctLn0Eh/ApwInqcc
0U3B6ZxVsNUCsDcXbcBsGjkzcNEqyVlf546oPsNvPyPwBssK5BUmWwastrPVrge9tW9hBONzd+oX
WgM9tZpTgW9b4GGevR+zNESybETobjWZDNg8u2OA+J8hX2dc6UBUR98n7xcyNiAmoNRHghKb+4oU
0LU3Gb23wkew6bjcF/48iyvYoGAkcw/MvmTZ4lcCTEMSDo2JKG0yxlR28JuQfWyOMuINe/RTYa52
TuJXj8DxoVCZwJTIMXVPxlDnX7pU9BdpbKSfUi3MKwOU9vdyaqgSBTX+tzw0/e9tjSBuRT/PeJP0
a5FN85Zf06RPt1aBrqmGnrRpMtT6Owu4JnVPYu9iEN27zFEmGNUEUUjBMnJIJ5ze6FKvSf0kPdmp
3gBWwKpYCLJG1cjbxvKzN86sOC1aUBFNlaUHrSts3oq9khgEE2ppPL0ZlUdaXEY+II3ENFknBiA8
o9fpNolYGI0o84+RdM0dMwK57u3yM9sOYQiIJD8TIh3BbzIInqvD+FNtkrhKLxAHr+o2Tg5drctq
jiei961d0C9GXGAHw3OAWX7TTgmUSY5QazkhYNZN903JJtopL67uxrG5LcqhuIoSHvt5dBiDSfby
bF4UkQWsgRWwdBRoKIKfcFQ9haMbH1PTNbay8Hcu1mvmvSTPRbVpXVgRcVX4mZL3ol0OskRcQJjH
e2b1VkrDS+UPTdRydhzhQY/uUD/zSyhRp6Af4D3Dgak5UB5FaM3XY6FqCN+t4IcPeo8QTm/4JV32
o132n07MvyTtyP/e37n/8laVPzdilj//sw/j/uHR6WYq6qHqQF5KB/FHH0b+wRDCdgNaegHTaPaR
/9eG+YP2CD3H8/AdAje9kX/7OZ0/wBktsgOJesOn8vz/UKHRhXeZSpkOsylwTB7/2q9NGJf6okFM
jVC+gVFWVSxUCehTrWzn+qcLcvujP/hzw+fXdo9ESuCgNAmWeYZtCftjIxU9xBQWE01xq07WoilD
oqhme1uzL27/+ZPcX/uTPz6JORv6LS4UrIJff5NMYqIs2ZAJfA3pQLrdqtU87//8IX/zc5g7c8+k
WBR1wYfGd+RJzhNQ0b1ENIcoqKIbNbVk59nEA/xmqgDq+eMvYlDHOAFIDQ5elGlLa/yniQm7S9xH
XkZ/nQEjvI+uQZF6VqdiHJRA0bwUCkU0K3+bR4PTX9LeQ9fanDWuPaz4cj0PurOB1S0lFYByDlHO
D33sWStLS2XRzU4O7Ov0rKeNYoW0dnTsdk/KTvTenLW3eDBoURgVaG4i9FDnRqMurWujAZW1JfrO
/56ctbzqrOsFJud9T85qX/4JlL9Twc4CFwBBMNYywsVcHMFs2+MIeT07y4fDs5S4P8uKzUVh3HfE
/m4dGoNE+PwQIbedeBeLTwL/1wJppU/EJD/LxPSiFwlzfFYzB2dlc/tD5XxWPHfCKS6Gsw46XCTR
JQVLuAVGP70NYYhkehFPY3jxTmw8KMdAgPT3gDTRWWdnzbWBj4cknEWKTemNq2NeBNqqb8RTuIi2
w85Dvw2Zj5ai3Vvouila0HjTyVwE31ZcdJ+LRQY+g6JbFOGIw13A6vf2WTFuAy+/WhKeKG6AKyUc
XpCXo7nO3spFcs5b038hPBAdOt1SOA+Y5dCno3VVXwgHmRFYL+Hg5lnLzgG1AC171rjbXTO+MKNG
+V7ICTweplv5EgH8uLYdFdy1bTSQV2Y7aOftRUavbbko6jN9g10RLyVxTNlDedbdl0xnP3HARY1v
MYJ/S4Kge4a0Nn5qMiOUmH2R8JN6ph7UWdcPZn48YVRF7a+pGcxVtpgA5NkPYOEiViBqsAmYi2Fg
OHsHkKzhIzCHNrqzI5vYIXgJ5Ey1f7oOUuuCmAG8CPDcDJjU1CjM9Be3Am5pnAtjQchRd/Yz5HOL
qqdvJ1vQFKQZgTN9LuY7IFrRbVlYw2s2ivgtwqom7kFlR597PxGEd3QxJsT2h6/i7LFgyoLfojl7
L4azD2M4ezL0Ys+gA4RTY2So/9nCwwXSRozOO3xF5qcYzGhIEWaI26MTyBfAgxrZNfmRzOeqzscb
QnldAIuS8RWRgKCmkL5iIXEkbBg6WThLIHO7tJEbitCVdjzMJ+TuopjPzzICa/GnWGerCuRXbCsk
TmFhiVVfPbWLryVj2Q827eJ26V2YlSR24YEB3sMJsoUlAHlTYJLhy2CYIUuzvTMhz9iXuEmx1HSZ
ldVbDIJ4DszaB9daY5/CSbW4cdTZl7M4dOB7INOaqprnJlAR4KUkNTH0oD7A3EOaI0afefH8zNib
u9XI+8dhGa+kk9qfqwAOwDpb3EJq8Q1JohRpymNWxBZzthYFWSi32dlwJGtzQfmfjUjN4klqF3dS
Gxo0973ewbSEvaAtjoEf4mU625qU72BxMqOpxTFRKditRLtjg4rPNr7wbI9SZIOfqrNpioJsvOF8
Wzw5Z1OVdTZYsaZhtoqi2Pk+Lw4sHWiglMHZmKWTkBz48mzY4liT39kgDfKtvTi6In5Athsyc15L
emgooxffl3v2gCnfHcNVhIOX7FUMrjXeTJnJ/aC8VBMguHjJ/GTwLyFGjC/W2WtmnX1niKTxoNVn
P1qYV9mtF1oGpILFsBYkNWZ1N9cRGZiLpQ1bAtqZpAJTxnEX8qpuNIDi3GF9FvTsB6fBQS9bZztY
Apcc9Bscc9bUeLft2UcXzm3y7vK0JgDremSJeSyJl0sz3E9r6C+48WJQXi95jb//AmJb9A3Hh+du
Iy8dbt2zn48TLt4+udj8+rPjzzu7/4qzE5AMeVyBjl4cgolDdME6szAOkmeKhzA2MbJSmtNOXiuj
sw7B2XGYYG9uNrVo3WdQeCCrlBDkzSeG+a0HkeRilHPhag/CPzhyin3YQYuj0Z07h5gTuzlmbglt
nTNHDLci9vAyhe7ltBgiTQgAb4hi2ldLauxLrqE4w43LMRv5tbruHLN29kBMSUSozp5LEkfxXxZt
njxBIjDfOEDqe9ca4aiLs2uzUl3C6eDs5Zzs9r3ORus5igdYSh0hBSnzmcUDihONRKHeF82bydq2
zc9e0X6xjZZw6+9wWAIrhjZ2y7YgrlXd0hc2tL2zDSHeR/79aWWdzaij3/XtIVs8qtPo4w0MoxZb
UnO2sY6LozVURXwfFJ5mqrA4XmnTY3616pzgBNES2bN1xGKQda26vTASxoXwy4QZrafRZPdpcVHp
NTMS0K88fG8NV6NbI8ICgTE4Yj4wrV8GTlGLMTVQ3o22yoRec6/Mg1davJFEvTYP0SDEl6RplFiH
8zCeapfQLExQNlx1p0uLI3uv2kOLh3AI0Xp+5tm0vtD4giwxk/CkVim2bBjEFqHRW7MEfEdoWNq9
zFMWZeiLE4yNtKehvDMkQ6MLqq4gzdcDw9HaE1j2ugmaF4+HL9uJucrvJgan32PTqa97NgqeI94+
tO9DlLza3fJ+pK7T+5hDI+iIAon7M2rE5NVPVczCPnjGgS6Vt0ucIlQbo3VGd60TCXoIKxe7A3wo
nxR45WI+BSiET31yOwGATfc1fHrIVURuTvyukWqStIM5aq+m1hlgtBlOUhUr5ZuQPDddx668Hbo5
iNG9kTV9RzYHOFCrcfMBvHPTZA7tQM+9w+cMFBHFPvfOoV+gsCZGDIBY4Zu3AT9zTiigtZKSVuxK
z/lAuNRAxs56RNANqX1wRv/IVAiq0CgqixkjrZLbNLLtat9L5RiXelps5JAkaDFwHp7HFbqc9hH8
1EDML/8XoGtZ3eHFBXjGaVe2B1oxOtvqwleKcQARTqu2d7nzrpXpN1qQNtpwaZsXqdE0jP1oAiXA
+vvYuXEAZzpsJIZ9Zyu7i3bkO07tSmlye28726cmUs3E3mVimLtqa1MMO5AjKYkikenTfhI1IrdJ
qwX6rC0/v4aDqr+0GMTtlce+SHYkA8p4k6aSqBvbZcgg404vpBSns1fod8GGo4zkO/dk1Dc8WEAo
1tHcDReurtTXfh4IbvB8eF+rLDKsYg2dig0nUq0a13gqB9QTyvcVUg7WYLOazOOYQ24nKkWQiGrE
zJ/uSKBU6tQNThqQ2ho6wS7zzAGuZRHjPwNzOmSbnPQnc2Uh8X8To6UEY5uWYGHcyjb87tZTqXOT
dLnNwJhp4ZFAn4wXA57Uxp2TrrwglkqTOU6AKyBs5reJxZKD6foQ+lEX1hsVBVCghBPNxQayZ+9/
sWLK/1UYcgjJNwEpDf4bcEdHM1gUku1giLLAPTXSRXdphXn92QoXmvRkqtQkYr3S9ZckSYPmFlVg
I25r26UXSIQNFmXqOj/7dj6o/acl8S/L+8eexOlLnvzckjj/+Y+ehPsHSioBL8pEo+ySaEDn4U92
s2X/ge7flqaF6wktm6Qj8G9tiPeHyX+QFSObR8NN5+HfXQmscbCpJK6sRVHCv+v9T7Qh0l+O6D9J
jJCF8M0QvPo0KHD4LKirnw+80jK6qM/UzsUH4x2qlJD1DSVo0n12Rr4ZZywD7OY2KZiUrJNAW+PG
yKIG1Hxg9AFEH1ix9yS/2eJUpAsW1IzCbvgeg2VVl2IMh21QEOhzVCxp6minvVPuOL3m+ujKCOK+
NZtxuKs9ojk/icxQMNCdebQODUgkMujwRgSfG5FUYYyFOSnHB4mUMfsqR71k+jm0k/0NO1GhvpJu
lNwUjqLyIqdxTL7SWiEgovXbNjimE2Prm5jUki2zfQsOOtkB4i6JZx1jN6NtuKGxaIWPphiDdo9Q
Q2+SyXik5/5eBZhICKvaOG0GW9G4workhGsyb1L2Pw8xwb7oO8tGBoZiQJ1kFchPptm+9kFtRUfN
SN5c2z6kitkUT24SP7tNF1zMTaDKbe1xRCKRcZYFVPmeMMq5dgZrW0ZCsTj5DjSain4owA9Du7uc
OjS6HIOsuRC0X9Qn10iNee+rmKMmwM7x04xHmuKDX9CWx0xXDnHFIrzqaXaoXZUZ+ghUgnIVFmBx
VLZPqF4Mj+RRKRdLTBwPqBth6svwSDpVUK3DxrXunQJCPO0EIp3or1axfksBZutdxWGeVMCJUIvb
2WhCMhSjQL3ZygqvnTCdxV2LZBHqMwVRviqyyX7hmDl9yZRs70bYgStkNycczP5GZQ5e9EQ2/n1g
DE+4y4kiSSznW66seEZUOYP/WdXah9RXattx313dEwXk0j5J9x4N5/5Up5rqi8Cg4XPiS0m0DPFN
+yzO2/w1TXQz7UO6Kx2k+rZ2txyXm/A+piy+0R0nD4f5eZSJb5jQc+sbaGBfPyBeaUbkRipor3Nd
mKW9opkPTnZtEjxSUAtxwG+cFSIcfF4HBXuC4aKw08wkilMn9rsvQtHQMp/MMd1ipS/i57rzZvEi
THr0t8V5RJRgqGBeJJ0Y2ObQDtUyScJtVOGt61jgKyIZAYv0P4ZQjODYSCaAL+k2qwjreAvCsY+O
3qARQ9S6a5MnJ1IKaQyEMzDnHMYrNa5Ixe4YjJlBkl93PyZmsWnmFnPYliQ0OhX08rykt4Jl1IZ4
QhrrIXaAp5EyOFaXWerLfeYN7d4eVXktCXZacyA/xR54i1UGUO6BEgp+RdZEl2cLVkQk+Cu9JUa0
gQDDNlKDJ00mGVsv2iVrSaTimwU7xn/lwcBNsE+DsAT5YQqfYiXr4TClBqeZcNTzJaT3XK/EVGaP
NAvhzwGFWDIa+v7T1PftJWtcegDR6l+UKROnMBi/p6kbXes6fMxbS95XtEQuzFxw3auoIXC6DxiW
DpAUAEQE/k1Ra+cRwrcgI7xs3b3JSngxSg88VB+m424yBlhxlgYY4LXzHbgPUsWNrrtqp3Ygh7z1
YRxLY4+ZC40UoaTDM1keIGKGxmF4lwQsprtxbpdQQNpenXLkpcmoBzROM5X7NJPDAa1a9WKXNTBq
G/ejHFxq1VjSl3AT21jVTggtBT4G8hXOXJSaxtHOE+MEV+/Wop1CchNZt1FJ+sPczNC+Q0wAK936
cm3brn4UXt1vGAIirGl1AHMTuQ4zcUIth+kEO0q/eYMxHjyvAaKjdHIwzITsCdcySaGz9c52CZg2
XMO6dBPZXcA3BTo8ZYK50ig2jLHandB9eEyK5oHg1HDn+ynVLDDy/ezBCYjyPr1OCq+6Sg1AdYlR
J8eBXtZLQYop6fKOYTw2cf2GHKndgYruP0dS9HcQ/2HhRpWzshpUDCIe9zZNHAI3Upsyl9Sr0CiG
o5/mX6J5IMXb4o+XR946UVHxJ9KeqRNVsiGX1t4VNXoMl7nk1gic4IAybTz2WtgnTWbjZxs20aUr
h3ohVtUXEA8u0Serzex33bJledsKbODBVcSSNB5Hqd6PnAs9eOEpquJw7xiefdB11X6ZwgFlOvC2
I9kk4UbZRX8I5u5NcAu3XmLb98047Ioij6+yKC0P0KmcS3cO5Utu+jXDwCIQOzczkmJNcVytcQ6b
tzWZVY8juuEXVNqUgySoRnCnvPJYoUu8ZRZbgToNpXmUkdPDMYzG8pObe3dE27AjGqZ9b6DjB6ZA
Lpxv1tMGh21+NwjzYWg9cXCK1H9tUYavC8Qzu4SYmvWUOfJidEvnOZiEt0ltIGeRp9+NvGdpSRzO
tRtj8S6v/cBwULhMLsigMHUezIycdZuoxpb/Nvt7WnuC7EH6tyxdct2StwAFLWp4gGrj1EWSpCHk
qc4qaqvuGiUHu7gLvR4DLUqtdlfOjrhrIp+IvUyn38c5ctRVDykn8QARG06fYEMVVU+KKLDKsbbi
rt+PRMA4OMV8ybZD91Ey0Ituk3bsUS01CkuMgTbLSKENrgIvIaSTNi16UkAqnEiECEknRCcbo4bg
hrex+QDYgGOePo69H/Zruk5xfy19QxXfiJTwwy+2z2HZZATgda+dsqoj2E7q9KYMdkCfunVWdK95
UyygrjE9MKpObiWh4WufPuZjtmDg9wZjBbyteEdpNdGl3ZXlmBZQn4rqvjO4C2UWWkS4+N22bb0a
qC3Azp2HAeNA2h6R2g5Gq1HUnD8FvUx3UPR4Oum0Ryvph6NhTMnVHHvFp7LXSBjyWlTvox1SWHlV
HHOUrqpNWDLTd5r8qfT8gI67IS6Wo/EaxkZ6IuQg/VI3hfNk9PVobLvO63e0oLsLQioz8n5BO/Hq
B9OzUkF1KDAcwfmavW+wR0mhtxNjj7//yxjWVHGRsO7kkOPUKvzuXvQVywb/II9N2oueaX4SGysX
1yblGWAAlfkPtZJyw4kWxhBDfPlua/SFQTeKp8ZDvBJO3UNJXROtkjgVd8peRDHLomUaNgq8usfO
m3ej113WlULKCbXQfhjdsGjYdHLgzDON+1PfzPGr1sGDxWnwtqb63ZF7unTt4vS2QTzsMWBTnOAK
8tjo5ZeAVv3WL1714BanJPXtA+mW9cmZIs53XpPs81jkhyoebHslWtk/okHSV0yyu3VMu8xbWYY3
HGHpITLxGp8NY36Dmk7Qx4CtjeDH8nMnJmZ74QBgwsFBTPSgXdEqLhPLmw5QGji1ol527vxZmp97
gD0kiVl1jz2bqffzKBv3fS5M9cTOOJQogWdiUqY+u47LmDVcO9YxRcz4GNMXOHnGGKF+C9O3DIWH
3sBZ0k+DbTYHoYtlKy/GeFtOhn2aIHydYlSdp8KCwwjizQrWrlGbV8wC/McSYNylCxwrp3FNfteG
9LWWCniKnyAiRCdXJZqQU8foHgZrtPfMeAiSyzicyzW1RqheIx/wxSazK3f8potS3vNNn1sjrOh8
hAT4IphMLPtNNk3nndpGtdPNFJo6QnVtWPZNCqdAwlj35axXgemM/aMFvKw+GUYV2isXHjCU86gn
DYoyhU8JIERm6XARFA37ed9CVjxZaDTVNiockzzyvNbWhRvR5IMjGmRyNdDGiQ7SG/KtH9IXMCwk
gv+XvfNYbh3LsuivdPQcFbjAvTBTkqAVKVFemiBk3oP3Hn/U39E/1gvK6nLRVRE9r0FOMl+mUiTM
ufvsvfbYRP6+FtnBMSteyJwLyO5UL/xeJdRY3N91yR0VarwA8epU5SFDXL/RBm06DZ36TPxkPE+z
cq9NJeNTltD6mC1u5XYg0W91CkmLNhS6HwEHtkILNqoEn64mgrghbMyWQtmDZQfWQansjZbqK7oD
pirJS9+e+jef5oZ1yV29GZMUcJ8K3INFHfU3N6j5EPDoXst2MN7Au4VPgv6II+hA/ItIlmcephDe
NSXmrWbq0UdjVSmO3d78AEhrt5dBL8avsbEQKWWtTSFHpXEQh37iOLgRqVXHF6Z4610R5J6PQ4/r
Di4f9NZbQTtL+pLRb/4rEJJXXzTiqNlnwuqrQ4hL7CHIS4q8K1xYVBxHWe7B13f9rcyiTj9Q6QtY
nl4xdRhK7OwnjWJEfGoZEqunDxNruDRZCkvZ2kLZJOtVmh4O/6jj7BVyCVP/53QHcAaJPBqjGprb
iVXd+EFHqm+grXb+V2TVtI+O1WL0ZDHFYsIp6dq5gShsh0DWM6md/dCxs6tm93x0GLyRbZHyeZwr
eg2Ps+tC+INRDQCggA5nAwQs4f8pswvsa+r7mM7joSmDq1Csjs6yr0sYpVjA5nU2R4PyNH6pXz3U
yuICDJHKG1r1ZkWogJTnPolT4G2zpvFta1Q43IQFH99KGBa5f510ar2voBOzPCWuvtfi7pkwBQEP
CAyeOXX+FvWIkFNYRFuytew8/Lj+0uc2fO96qg3sObVetDaeQTqKfOdTALyL85wXpk0T4aoyWB2D
uxvTzwmMVUx9gZnuJWL7yRlzyKe69QrcsOfK1+3sGIKeOwaDMXp4+maqHxJ7Q8szjd55VXz2BkFJ
UI+z+ZWxpqmwq6eul01wadlQpcB8Vd1+T+lcYL1V/ifOSBb1lcKvtmEhJKFWl0AlUVYoqsrbOZy9
QHIIjBGfd5o+T1QVdQmkjKAQO5ah7TXzhX+aRNDv4PgYd4RRZm8oZkGJXftsFxPkYOR7T/eT+tQX
7GvamfZGh0aGcwDUA/9aWTuvbpQ13mzoNMAUWndK9TrcjgaciixxjG+tbOtTiEZzH0yGoNCwoocU
Ii5yp+BtQ0QBr9saPBftKtLk/M4Nv1UZVDtc2A6fsH81p5qTNUyF0yDhTHO8TqgrN5sWOJd0b9oW
+LevfPUAQDx5Ih6SHPKGD2STMdMclF9NxNUNcZhojNmk3eifwqGgn8UQyR4o2VJr3pYedOT2rKeO
4+99vyrfYgC2xCs1WgvdWzJqeXtsNQoCGCRVMB6xgZf2LQVRrtolCLIuZ+KUBuPbfyuOf2ZySWww
/9wFtepqFu0f/7H9aP6Obm8s/9ofyiOtcSTHLDayixMIWNRf3FCA6lEcickDkKBNjlAa0bM/K48C
5ZH8OHk2WB0gNBa2xJ/9UO6fOOJJMstky5VOiNz+/yiPwpaImH8jPS6OKBskCH+RDHJ0MmN/Lz2m
SZgJPL5reyiwqrRELi9m5pq/mGw5D6cNB96Zxh56LqxdRosVMNJ4W0H71lz81kZGS8mqmoQX+i3g
PQ5Xg8bCleM3bbila59mn8IoQJkeuye5tcBe7uk8ySBJsWlq/VrftE1crHP5VNecYwcoL6kRRt7i
1Np3jWudiiZ+YCLbgefu8f4E/m1UjATVXWur182qnvzgXDJKkkYqh1tO6t26cBe7BnRVFIO6BRho
B0s74nWaphc/7+nltHH229ss9IetJfzgxY18kMN2fjMJtExQmvpmmC3jFYthuIOVC3uGOuXN3BCB
8C1IDD5zW9bH6nZoDfOQmqgAtrXYaWwXqt7Q3OnUXv1WGjs0Z0qhw9Iq2jDGHHibN17GD72N3U6e
wCQmV1KI4pCFJgxot6GYBO/jwCuRqUb5AbgioZS6lwFvZfZb15KK+6m03okBiu8xTm2YmCBRhw1q
on6doGQHm6qBYUmZWAmzvJDzuWpn8wwYMQd0H8TWNsh853cVCrqcQ7NLPNXaENlcGF9vhdMsxbyj
0dzRaGe/pCiKuBOiebqDHZldEGDx3tYZ9GnszibYDZIHd8085ueotun1g+a98vkIew+Hz3SYlGuj
TuYYZej8ccNoZwVE7Mx1nDvWumv6iELgfMAc30HP3QxB5nL0l84IbjLwOR5XvP2QlOW67alkf6z0
QL/0tX2loVR6GeaEam2ladLCwbQQG4IRTCeV6TdFNNdeEZvgV2tkwyMAFOu2d/k2EKmZ+agzuMVM
cpGGzlO+MvPxkpKrX5Gvm45IaM/2kBuADwyZ7wpqEXqGA0Q8H/EpN94RCzZAufVlbo9eIsa3zVxA
+47NJQKjdqg+5sY37IVXNN9OoE+PRLS8gD9iBtdSlxMv/PyCJ/YGkPZNnNirPqLrqZ1e7Spe5BIv
cEi+dAZ2ZweTLGzJLkuowgpwDuQared4xRG/S8dez2Gtamid1H3Zya3Z27sUwxXNppsxax4REdfw
MVISDwYLOtI6Y0Ay0Tq05n1fPLD335X9RNH1V2LO8OsnPk/9VVdxc98l3S2uhNUoqx2PI86VjBy6
b5xS9lf6hNIC2nnEMr/CVbLUrHhtnrFumJ09Wy9/nwLImWsSQ4HmnpyozA98Vds+HU8M7WvoAsau
T5SAjjGJ9WCZB86XzbGXar5TIT83jJNxpWWB7VVkBB64bW5EfDcFxsrR36PEeQrB3QNL38FDXlfk
0E2mFuiVh6mNbw2CMiWa2FTPdPjhEYp+S54qNhGMQ2NG49MAf2lF9eUqi6udLGwY9dgz/dB+smn1
WidNpnjONe8+MsNNGNNDNibR7yJN79g6NKs5tnFb69VrWQ3fYM59WmJT+2BIVD28M91IKqxq2FtF
O0EGZ9+a4hPZdAzOKbwEeqCbbjfFuZ9eaTuEjI/fDub4jDPfrXYo0xGjLNbzljblIi6i4ECvVW1u
49LXNnGfhCcMDRNe8zSug6cAbioJV5fFTrJuQ4IM+uRNuKaDJPyFSeQzZ3iihNdJrhmC79wnpIz6
2cstjAXY4rV7OfnNtznX9zplV/d15kOFCwztEtPoiFsyhdpNNM7tz1ghk41RavV+gCVKBWOXUpZX
imdWbw0l9U3xqiGeMy3VvqflM/XurLQiQqbzR4KKf5ZmtA18o13bLdmdumxYxlORvQI1QbZef8Ak
m69V5LymGjrUmMYIPG6/hPd0wLxxdAzNEoUCkWotjbi88Y2JBjtG0bh01k2ZPYp0uEsr3DEtCm4N
3OSm8vP41s9ZO2gcdJe63EJvX6qsQNf7iMhiqzB4sKMJMaDQf6EF7APLP+ZNse+jZEeFF28V0xpP
QV+VnpZUX0IYZyfpvuCcN+SOZLFOMCPUQnxVWk1jRUBbOeUee/qVtSUE6JWLfkQ6GFB+Ast4pvfT
seORQLi9FN1DW6TNyVmlpkVgpzMGYpi4/rK5/PKFniCR5EesIPF3PyBKqSL/duviSJOYzizMJKsw
dmQ9JVZ66MV+dpmy6LYioQQVg9hNjw0BwyiLJAJLCQkW+SzG53l+a2D9VvSkEb17rTlxLxcdC5QX
tx9u0pq3GkWHXtuNe6W9RVq+MxMbHrwx4wFJaJB7A3y576rhzNH3MdAo68zrKt9wlYCDGleFsned
ntOV3W9lMR6I+XI74LqRdn/HSHtrBt0JejthnTj/tDkos3xqzsasH7qmPgy5XCpNMP/KJ78KX9n7
Hfu+OyZcxAVrdPpqT/D6110OjdYM9HfgvhcrKw9y4mhGzs3uXlggHg3NfNQATSL0aBfOQ7/m/gED
TrgV6PJwNEjw9ZP8bflYcGK1840PCRYebKLgKALeZFQP0lSvU/Mb6PW+z4Iz+42VS4xsZVLkXrC9
Kf3aQlmN7mIcLkYX3rm0EyzwP5wgE5H2mA2H3eCYdsJzaJ4GFnNeln5VOuHkUnkG4e24LNfdJOjH
k8PWHd8jx4EN33J6G5XpcTQ5u36/IwOjHRy9OaSEdzBSUdhJDQSJvLB5CcfgZE4v0xDunCzYjuO0
JtMPulwfyqMOkH4VBf19X7n7fh6vPWvG9ezmXue739y0eCjNHfGZgPCLPx1UxcY0GrRvqywPoetu
+cDWXBrrib6PIpt4FdLvUU9e3INItx6VVn8gye7oU9zMPDaIGdPW0dYXX+/gxre4fjGHmSk5bOx3
nPztjHWBBPNemdG60AXFIcnZaSjkI3n+ljS/nNS6wHh5NcREW/m0l4naqnLezCFewDQvNnq6G9r4
ENi9A2xbR50PawKWGP0eONduOORv6D3nUSVvbGncTDpHYV0EV5TMp2IwNewnbzNBpcxKi73ZZ/Zp
bLSYX9Sdjm32zVd5SCgVIF9MkXd25tZajU286REjrAZDl9snl7rCa5gP9tXqqRW2OxaMZqfOpV3R
cBvZXhMa9wEweb6J5r5i0Ojb/k6j7B0z10aF5HrmkBSw3pCTaXaC9hNrwDRlNg8jSBQispBlooU5
2uR4g6UcWU418tV1+/yRECp6i2rcEzstDH+9rq8K5LFH5L1XUTy683hpS/OhKGja6zHFaO01dKqT
ZRg3Ns2AQ2MwcUqXWFlzbCfqBoPqKmvjHvbKfjSi90F37tou22rujTFom3DWdwZtch2ffSqbm2xw
HoEH91uIPN/LA32byYz3QdHvUloC13X7VOXGATP7sunWt0lJhEDnre2Gvlc7cjVY2cbuW2xgL5JT
LuDJdEuJS8fe9UgZzcqpon3fhaGn2zh1JqW41MtFbCYg5xpfQf2Zh1O0Y1QPuZSkCb66e87N7E1M
zruRjv5RUS8AwZdHgOB5YcQvZo6RwrUOrAf43hLeGTwXWJ2yWVcGb44oUSuTjtlW9euuTy8mDjSm
E5rro7WJjOCbwxbVezVm58z0Lyw2/eg9LxhIyDQnza7PtYNqqremJwCaynVl4H0q9XczSEnmkrbC
REEW1QPv5qnCoeMlX+r4apBQzqb18ZzxjPmoLHNHLYqH2fIqlfZoD/Mhjyh6tqId58/9aHabwAC7
M4PCyUo4f9ANADzw1oilV6XKYilNvLmVLFakf29XAPvxNeQOi4RZ3ptOZnpqacMiErn1bWDfAf0y
kUJz1qGz2Ta0RmvrI/1GSYcZIU2eK2Km0WTvo9G9qKmiOjH9dEWzluKjseXdJO1PEXyxMYODG1bY
x0mbixditR8Kp3WXm49RnYTbbIZRYNg+XNmJ4glcUfREVuZ7iNTz5oBIWSc5hbPaCtztbib4SZCT
lHhV1w/1aPvPISL48veC6dyMpdq2UckMQdXooe0CXphLtTQeNpO6NjXzmMBNLJNPxJDXgefzKggA
HwTacklavdcE0R19bp/EbtlJRtWDGO0tzVMz6mrzQln1/aBk/RLryXe8vEt9KJaUfhli2EHBvxKJ
1D2jjC5+B6ih0o7EM+mjzMmBL8KZX39XclhPXELu6JwNy7ik9Hs0abLEKlid63qx481Pfa52E/Aq
vUPqA30qtORM11F8oS/T3U9LtlL+kbPs/0hdxjR9Xjjpats+d81DNyTqgWR1s3Ud2mdby07efW2m
lQVTzTqSRnNjpYz1sBbmd404zHroe1LGQK7O/ay5e9ehAo2sOQH0VQMMdEtzo3YDVDwdNqbW6YL2
EWphNyKb5e++DLEcIo8NlyQ2u9tA1VqylK053FBFZdFV2XQBCGRRh6BL6A+FARAZpQCfkuhDtcsT
rSvcfQx01dlACgnUc6ZnwBFQ7IN6B/4GxZbqtB1XGhy6fKb1IoqZO2ZG8Lty6JNsNfHIXYedH13c
yBw4fGvtoa07mrYbCrlW4FAEKJuanGQLDLJakSmMWtD3BGz5sNhNaj0oQq9H/kDiYLB46XiOYmJM
DI6icknmzmAKgT6DKUfVnxsWYTTd41QS5O6nTZgSEB4Sho1B8PBmSG33VgxY5WL/RH/H2IoOc6OF
BD6DKdhPtV2fXHLqj8WSFW5MS8sZyYo5gzUTcEUTNEFxzMfCvvhto60jVrhLr04V7OkBhIBbh/m5
C2Z+eYLf5RUJaYklDz8ZZUdoymLp18zzo/rJMU9LpDlwFgF2ckV0yCqOaxup+dNzlRehubUk91JN
JTxjZzDRvqqXzQlFkxcYm9bFLoNdRBNfzo+PhjDHYqopbFVjsSEprmO4gTIp2Nv0Zh6ITeTwQR38
3M3TmxhH/ci0K+Z+rcez6Dlf26ONfefHypP+2HriH4sPB7gQu0/u8vjB0CKPofKt8TUj0Y1uKuc9
POesYwYbh/VYO9GeggJL3Feyq30abztx8oXp8mT6sRblbZz6O9WSbiEkSpkPJQb58jwrc+eMcwY7
ktUandr04wjus+BvMRK4AWzzWFp8FyTvm7PV9Li3CM3OlOYlifqkGEvSqgqmo1tqyFS+Raz2DzU1
ZnjQKjwHuyzwmfWmVuGVLTod4XV0VElBltDuLdIWvygC6gj7msZ1EmPzq2iZUFI3WcikZbgbc1ws
pd4Xb6XAN07IS+FfHbAnQSB2fRtjeToZHpGIvN3lxlzdh1FcHnsw5dfY9/2Q/oYZ+7nF+nRrRaNx
gDParFUVRq9RGjenns69K6aU2pP6YE8r+umQsQD3cX6gP/dXa/ku5qXEfShb5dyzoS3OBuCFqy4F
gM4kH8SxbsqOaHum3BeyW+pa5YOxHLtjgiupamqMIxXleKtsiqejlWXl8u0PMYJIpNw7zk9qPWJ+
ODSClHEV2oVcKR9a35YwtvMCLbv9rcMKoMzbp+0MWnf+kBO0vM2jWtvCbDJOmQw4L4ibSA9RveyE
GYJdEos1KLCs+EgLkIOnMeSB2jj3FftmeYyJQj34LaUwazksXT1dj9qmGMYvWWS4r0038fbOIj92
N5M/Bh/0Poe7PuNsHDeN+ErsVKbL1jd7jpNJITMG7JhiFjKX2RT1LxHkt1xH1Jy3Zfxbix3BhTrM
PRSttuEVw+dsbS0nuugp1hov5/nC0B6U3X1cZWJYmU0g38wfe2GKGdW5aUmJvwhWUB66B/6rHyti
lwmObzMxgZLLCzMCa5XFtJi34fCE5sryy8ATvxduzba2YOEUylssCzyuUlPuSt307ZXZdSkW8KbZ
I8OZBzUG6g5Hls9hzSwO5vwe1vdDHRDOcEz9BuVzsu3xwe7N6EhsJDua1owRxW4LwiNBwfisCZrw
kpkRZxT+dDRoKrgLSKI/DGbOAUFCIjLyqHkE787BFwm62QadGs9pF0iOreX9DJj1AmrG5+bChqV6
zld83u3V5AnD2AEqZBgfzQSFwEBi2AMDY0XcFto6CCH1WDWSJN+FPp4SU6C/OHB5UhP/S0W2cwWV
UV/jB0JRbWmRC1me8DoF9sFtlW7oY3utJvVApAQAwk4b3dOYBd+5THdNKlkaN2u7SQ+ZO+07VzJU
0N4ezT7Lprm7GRwgukUUi3UpC4OLk72WszQiiaLuzwSh/KOsJ8XhJzG/rYy65Dgww2yrF4P1vHTL
DabweuPOr9rolSL30+RU9SfRuPCc0Vf3e2BwoPtK6v2posTsNWXX9SuVZvrGGlYe/UnbOGNYe3VO
aoy7iJbUfR86pXtoU7oymQnp5iYkUmfhoQeZ95rSc/1ttiq8TRL2d3K2iBlUthZ5diLTJ90yxZtV
uOUFiIGJYSVutI+gruyOBo3xAJSCNT0LxnjlwJ+7nYxgvg526yO76631GdcyORpwSbb8oV2nBn2v
j9L6LkVq34RMSMIbjKT/qFt4OPHAZtnM02zvVErfRbNmc+ay513OJpha+es4og91LP4mOUOMISTY
Q2d/nepM4CEiYOfqXQ4f5zbgFbjxyXDjdwooNQgi96D75rbhYVrpuIZ4kRMvcZdbcozaLQydcw8d
AO25csAh45Ck52ztmIHlyRSrVR+g8QLPsZ6HefTG3NyXhhZ+t/QcrbAAn9qRjhzSe+2+8C0quWZo
xaNm39guin2g3IdMAxJftE2/bybeQQK6Ci1onq2kgY3Bf8IvFu8ocIlvCux+q7FsLc8qpvnOboo3
KvN+xf24iUnDEAVlFSjz/Nghxa+NfiSlIoJj32bPWqoRjq6oECc+Q6Y81rYWmbSu6naBk/sHSAgI
MYP1BCO9vdS9b992eYzSomU4t5rCm7qWkc7RgEQnXX1rleoB/+XidJvLgueq/2k4+YllxAZfzrzT
C+2tKlEwC6r6JD2/W7fsayId/artTBt75HesBg4XrkHOhba+qe2vfmBVK5nzuRB7tb3O6V9GSqK4
j9UF0SZ+ZvxMIC31PWgVbedHcMXGAJNb7kz3jokXPC62AdWmW9rLCk+KYtoXRPgO2OnFwUXs3dN+
3r9NRkovqVUjVpiBdpeqV+UUuwa+WIC0603L4ca0pqtI3HbbB/Gpm8xg30LAp4qMHryVXrf2GutV
sElSh/lXGrdmbSETR2IlEu4lymp4vYG1Q6hzhi+HwmAED33L8bo8CANT6IRuONiJuE/D1mtZpJMO
70dPE5XHNuZ9cooJlQ3In+raF5ksO2ZIRv5gsEuTarjTnJrLgzls3VK4uNZ9mztQjIdmbPepRHuM
cc1fh4ErJkmBbbm8SJZu4G2adelNViflg+vrZ9dtoAJp2WMjphsjGL/H0T5WZQUfxb6Jy/jZ/ZH6
hvaBCZ6ywwK/YSns8TtAuKM4t740vaPh0k7sW4tQIBpF3e157nYe+c70BC4qZvjglxm6Yr5aRvLZ
djbsKO60kO3ixgWKvXKaJGCvE1yyOnySiPh6XGTo9waTfXegaGhNX/aVFeE+c+x9iCcQTuHI22lg
/DKzfdLUXqN1t7lqvXKMX9t+tq9T1a1BEuVXPDvqg2Stc0/rBlljnycd05Kenlz26lQCGvJx5CRA
B0XfeAOg9Zpc0tY00TEztiy7vqVjdLDNo4GItwZdeGn8pnt23SS8BXy3VUYb3Qv8jXjTMd105SjB
/k3U9brOR1WxVlxXxWScB+w34xobyEEvJIKY2MD+e5/mSuxzgf0icg2EwGE3mIHYgqR87HiU4G4b
62OXZ+3nGAMvs4CvcFHk9yYYZcwNN46w7rVGfBpmsEt5JJLNW/ONHs22XxnuAzbuQxtE2MgHnPm+
dgoSeTBy/dBSY1biR47y/jSAyWMQr9uNLPHWNjNyYknvosV/FBz0mKCR619mn2/KlN8mjqtvYZr3
ZZ2cCjO6TcN6M+HUpwBTs4D6YGazQj3c9kb6PCE+9qFhPnWZe+wQ8oAKpKsu+5EFuRHG0Gie6TBv
XkZYPUnF1sUBTLmuh8nYEiFQJ7uu3uIgPMkiZlnAhnum1mfssCtXlKfhxsd2Przajf3SZMUDx9n0
iV+HFKAaqnXp4CMiDS1RjMegpD49uDHVETbSKUZAuhs6Pdp2k7qNo2+qimOgbA26TDX1W1rg1iMH
wrcI//RnXY/qto+G9jsK8I565MbGxZO8KOlR5eKt5hYksa4hkq7gxrpXsqww3uBHuc8BRxDtxIZc
uzWhh75RSaQ+9EVzS/m/tPhDy/1EcHspB81E3XjACIjuZhohYvj/ZOpknjYd2xSxUwYGItNv+luD
48nGKUP9DIUYxlBts5CSuG2+wDUZaHBW9othNGCPGPdrmFm4YZ1UBMEpoNqWNZn/S58CLIa+F7XF
4syejXVIEPDN7IZpOFMmOCFuNnGtsUAcxRoD7PQHnPvf8bP/XEJb/9wLsuui/L//69d//Pd/Vd1H
W9TRR0pw7w948VKAtvzbfwbkCCwcsIYh2iy+EHMBAf8RRlN/sgSMG5fyBPMnpfZXQA49bcuf5h/Z
MO8c3CJ/cYRo/PcshxI3VwhdN1k7/b9AxSY//u8NIbCJqZAjAE2wzXLVklX7+vhLexqSiyybnMVB
mSeOJ6kZtHaOOeNrDrMof9U6LX6P3aLgZpx0UDpjVzFoQmpq6zN5eHtATafDamWoYWa+sVUIcK+3
kte8sRmNmAzxypPO7L6iQtc+FBNgepJ0j5YcQnSIPHhvtc6jydZ51POJlgRQoLLdshiub30J+Hal
DLaCtp/PnaeloqS+RoZE2UrTyG86W8O6p5Wy7g5/84X+H0SfhQ3015De4pTBKAO2yGS+MKXx07fw
Nx9MIOdRlcpZ2eR8jnpUQL8QXXYY0zm8SVkVEZqJFQE5Qi0v//on/z3h54+f7NLvRBIRpBLh1r//
SkLREcAGDjsFAYYJq2wv04ju8q9/iPOPX7zQl4sONDX8bEGk8R8QP1hvprpj+GiwYZCb/slQR3OC
AKAJcgcH7AC8W+xWVclV6/X+Gmt5yIgUah0GkgYNnpA2me4EtXOqy4E5colywxKIQNr+JLy1NDAZ
U1OjL7fZTwpc/CTCw590uFSV/UTsicx4W4Psoe+VuvM1hfB9uunaoUXrJUnBwmCSDwlS3jdg3Yot
UAh1Y7gnK5bed0xNb5xawksShsbvuhitaFMG+jQfJffdBz0NRbIOjaln4BEIYhWNODnzW1V+unOT
/irzvpx5BblmdYTALOONRhwn9mr2S/F5tEwXvDbtDcUaumseeBVMyTeK4GQF7NqpfzkEeFpsArNj
AEKDu4jG1Njw5YLUZ40/dZa+l1XaTFcCicWdy4A74Xgi0u3J0hCvBgMFupbWgYlkWVf8yjpjHvf9
UI0PxPF0uctKXibrJgJjxyJERO4m0Es/OSU+ss+aGj/i7Jh52ApyMsUoMeuQjJfkO5ZiQvDQ5gjE
/+tr5x87X3SeSs5PZwf1KpjTrH+4QrW5iJK0+S6csDgSWdKu4JcULV+OGDdDirzAELrq+IXfCLZT
h+2YlyxP8VgxFK9SEQb7n/+hf7+G/tOweDr88/fQe5R9fnwOv/723fPzr/zx8jHNPxFoNiWOQ0oe
wAmA3vrj5WOoP/HIlzoPfA6Fcok0/68dUcOPiANteTFxj1g2nTF/ffsYWBwNPIm4ERX/WKcE5B+w
+P8Kk+/8ENj++pRVPODwQ2J3w/dokcv+aar8m6ds5XD6w3tARqewVLefis5v84eA27Lxz+M8x8BZ
sYAQuPEba1sJszghsdaPY164rC7QNBaz4zYC1r3GwTIUB3fUazRDNN+8LcduHenifrKdF+UyjDbG
uKMRfNhVDutczLgZWIgK+UTDM5SHQY/FhX1G56ovSdP1xi6xU4Ev33bd+Mygaq9rXw+1q0M7eLPi
LDRS0iSn/MvUMcUg34h9bRGylCGepJj//X3JH3koyV133mAWzskoGLINnyVkDt9qnQeqYA2LJJXq
AoeZhOAo2k+qtYDiZFe+Un3Vw67hHkoQoLoSEUVCwOSH3vHg3iLmX4mzXCqTkJkJ/OZkT0FswwVJ
8mo3h4Yf/TZHnc1bhqMsWTWFL1gujfqhIFHRHmuCYjdRJ9QHln5YIyMeqlGXDzkHn8NAgzSBkMAA
hOa4Xs49vA1TfR/ZseC5rjp7y3Mn39aDjXJg9mxZyMZtx7n/ypx2uJbGVDKMB/gBsti9WHKwNhzB
O09nzl8ljf/U5YykGA7wtaEyWrDXENhB298Bdi8PrWaOB8GscCsqMkYYQqkuYvGxlCtVawHP6xBr
bbep2Ec89o6fF6uyz9uveiAZgd1KQNHoYd5YofmOPqztsrjO9iGf38Fhzc0XGLHPsyIDk1vZ5uWm
lb61ouHM2Oi2uuEdxDMNXzwASr/eJiLk8a4Pw7QvXZ0YfRszdoDm19u1wtPyOEQ4Apy2aI5TbKtr
5oTa3i6XtyQOAWSbMjk5U6Ov9FbJHYlMPkPLoLRbNan9VThjAUkt4zzsTBTolUj6EgTTY9zbI0vU
ololVo8HPUuKYxgYLJd8dBHTzdiV8ltfHPwj2GpkAKurbN3MG0WibbtQyJuByetkIYs1lNg3nFgo
thE7v06Lj2kY+t2kNMKxHen/lTEP8IQqR8dgA1pgRTCfannX59xVt/MB6ODAdQ01paDyC9ZWxIlc
su4x2Qp9hb32KUBe28xx7HubQXt2UwH1s3XHnc8O8KPIm+pJk6F84MKZuVLsBAZAMl6Re9R2bICu
h3bbfAUz1h+I7/19nczaWtURyF1p71SuulWhU9gIripdIbuHN0MlOJf7mbll3Sk8Ot/qrQp0zRsh
5LbsXJswWyVmaP+uhqrauW4uT3Y8XVkCwYPL8+iaw/YH+XZbdyF2kqzY01GZXcbaOpZtVt8gcuyJ
recPNso31vrwYivrIXbzj8LAkRyR6IBGFG9qojF8YHTRG652novgXvbyc1YB8nks611IhpYwqZk8
CA027sqMBBx18WqjnKJHiHhr5nq3N2q8p3b2kfiGvjXygqrwNMU+q81fZq31n0Of3iY+e8Wi2JWT
yDYOyqTjB7fhPD9lbrMDk3slXPJBOcPr1APvy2rcJFq2ddpc4dZAbrEaD4IGJIn6t2ROOBW6ehVp
/2UbfrDKq8H3xjT49I3q1tEJ4gHWt1bFTExzhhL8y7fKeze0Lw1AsVM6ai9FJLZzo+PrxiXbWP/D
3plsx42kSfddeo88gGNe9CaAiCCDgyjO5AaHEiU4ZrhjxtP/F6nqLlEnhz97XbXIWkgiGAgM7vaZ
XcsucMmde9J4NsgJ3QjHWPZZpp7GNIg83MItIHuiN/JG+upEaMEgY2mejKFuDw7OS2rOjox1gbPZ
7YHO2nyvIGsWSMYk31vnjoledyyh7Zo731qz+1m57veWVdbB8NM78kgNRpMFPjDnT04gits6vE57
fI9LPdeRv7rrbvHZhjuEygnIhPN+HYJ9UL07dtGSu8x0xDPjKljolEiMsDwtXiNOlSOuw1T6u9ag
bHpsw/VMl+4lcjkWrrX8mofzN7Tto2sIxquOvApzdco2is5MHG/HzugrBjYQFOl9MNZnnqltWDsz
NRvJld0oHZMB4TNr/1uSeHSv1d5nOU33Vcmcgjtj549CPFPEXsdDln+qsJedzdLCyi/F50nYezPE
BGl54fcihZhEG7t3kD01Ug0muDzj7Zl7CHWMeOvDCkIU7a05+hkdJIB9rD2j13bnuNm4U2NtYmD3
L/IZPL6W6wP7vnancxh4CAnI8XXf3cGvGKKFGdLQWeM+yYMS/1ZXwpHgS7M1/zYSDSpFl/f90RKV
+hroEBCBRl5LykK/r924xqjq/TEUhjo2vhH4cTqSGb6YfNWHuLY8LvCVEshIOn04HYg2Jddo58zk
k826EqlyKr9A0MzuWsV/gQDW5YAJbxinM6Z8iK2+93mQSbMHm9JiH5Quw1XlUgdg1kyvugRbhhr3
GPs310RxWfWZTwACvy2QnyzyXKpo+LLd6zxQR0HlydGg5gbjhCrINsAbtvp5flOYGTL4Fra5N7WG
m592CjK7t7RiPmGB9414zLpxvq88XoOnrEkLtRfkbXHzeTM9MzczTOndWKz7qiUQgdJYHfLaHvZZ
klHxUOyyoXlzB7lXOo1F2KCxGYy4ixdTYbOV48YsK5ynOR96Uv3ujQmC28c9FjbmEAEE3VNCwhQD
65JTxCH2YZ7bvAGidqbM2smsC7NcvrTjcum5TNahi3xuc9LssvVuLCuDFkGOACNTutmIFZ9RZbC4
i+p7YOLiJr1XkKar55iv0MReuYZzPCzTHKuyfMu9hVrxBA4CjpYdiyGqLpiTDLW4x37KvenZBk+V
pjy4k/Flaeb8E/Wm+kgm5blpKp6cHVV6wkUqNzbfx9J4D5larsgi9hTo2ltnJpZN2FIhGQ2KDxNI
BzunSEOcTstKCmsZz4sgs8+qzBz9yGR0FheER68g4ssLizgGQ0ZdHMeNVm929Qs0yWQlH+MxnEqa
LNu3tINfNiBnrx2AKnHgghOfVLVeMKcgNOu7r75U6qDqwLhcxv67qoqDUvwqJpekUU3jOcsw7zXv
LPjUudNjJNdY/xoZHizN5MIn8NEDNPTmp4IGmwNwiHRPW4mMSAni9POeXQcjGnzH/L6quOF1g3uc
rRdWU0iDu4l085dBJdlpqdRSRJ6PAKsKPb6pXMe9L4io96DUeLG19bL3pCDmTvhAtAS4SWZERr9W
nICmGbyzIuX72OcGrqe9mOYCehpuEUOBXWM1Xe3ssuJt4zjtqi+afra92MbeoMFsLIrdZtFTUEVo
n3g0zI1ZUg4hUmASS7Yg3kjDBgEmA6O6Cij0w+OCwJWeY8M2P5vUuJhR5XjwAyoKWcobI11s67Wz
ifsrdvxdGetsqZpHmYPaiuy+KuQ1LkMzw5xH3SdbeXC9MFQkPX2nsPSn/qiKbnpvegyjRuyJMg+Z
xODpeTK1l36fLVj47JWZRkF9lyMt7jgJyuxkD0kHUXTApHuCUcCS0PBN76I2Tam+tH0wUOWIv8w6
W7NV5kwHjDV7aFncnlpvoIHV4HkGyRQrxhkoBhhBZuecoBosSCFozhcoCTiPMYBMySu+Uu8iM4OZ
TDfFDqO+nkDtdhc45+R9l7Vd7NCYtu+cqR6Yj47ZfBqyErqEtoHMCWm4zXkKhpdPPDgZr/2Garzd
yiHeAmzvaoyqZYAt4CmPlg1rbfOONXKViGuKmEZ2JsLQ47ltJtU93hT3S5hXqcnbz4K73K5ePpBJ
VbgKynXp6mE3gJfkhznrKm7yEV3/fBxzrrJpbhmlAULpXgmle/hYcUAYUU4gyTlbhqwVz1PagTGg
MszjeVSLjL4AizE7HEAU6vaMOcls3BaweCDXzyrobuvMU+GT5TMAYpO3ZEAZSnoQjtxjJtK8N0xD
GcFU63EE8GrD7SXSzKDlWivjWDdNXbME6FPvyocpap9mYFHlPrXAxcXCKMCzlDw59Ls99hNvH2lM
NMaWs3tZ2IAa2eeF6aNDfdpbH/D4xbOY6IcA+mkV82qoprNEJ7dmb+HqWRc/m68md+3wShJWfQ/s
MeiOgJdpfIEguXm1CM0Ny8U65s210fMSxEtveNOp6bFpmHNAtTNe5mB8NLrexBqez3N9Y6oJCE9d
waPcAQVkSQDpCjOlAftj6chyDWPyjI2Ufi+zqM4z+ruw/PHO0V1WsZsds0iPcxF7NYQ9mIvzGegb
tndCDOcB4uuNr8ziRphQdODm8r1qemh8KEFCvYRTYt2Es+O8JFI+sG/i+rTIvoDHqmkWF9x8Ecyi
6nkavfyTleHahcRlUH3EHGqMGWuBlZHLbL6FpUdvjcm4cNe1fh+ewW2UT+z4eiPWavaxQRH+MzEb
L8OFmvFSAsRUhzCB6B15oKMwiNIAEp5GzI5lDGO2uMf19NYXgiR8A69GJRAPhsC5XsU47Eu+gDod
rkTug7KU+Wf8NpEMGIeeKp+MDntZq/yE6+U74dsuxhVYhIellUxgAWHulaJvYBwF5V+oGcOb4RAw
/I9a1S/b2GMTkf9crIqaqtHfup+1qu0f/AvaR5GAjfaN4h0KJKctH/tDqnLs3wTUPcEzFtkxQCT6
SaqyfrNhx29aVeiajh0iY3XN0Mv//i/YEkhVBG4J1iJTOQwh/olU5XycBwTgAvGrmdRHMgtguxP+
opcDthBmVnj2rk0HzPemsUE/rGC9HdbMvEWLcBnwD67FrkKNX2lRxD9atNWdqDsG2zlwnXMeSS9l
WfMadVKNUyR0BhmPGCJZa2FpBwMKjvgm6TDxRCGDlCswslz+a+D1887t0uEeknzyWFIqR67A7svX
VtfAXmvdDHHN/sagb3qllsuZr0KXADgZk6S9KsniP9Mp79wNZeFsjTVNnFXyQaVm82SgSunILFs2
1iaur6OZ5HMaoXntgesmTxnRI4rUtWf8uAs+VGb+3Jjwa2E1J9S1BXQPD+MH+vqvhdUyrKylrCgO
z0C/3a+w8040BBC9V8UUfG54wr33TJspR3JWuhoBYZiRSjp1Cye/eFoKQGOrKtczCqRba1clFZ1S
UD/vNCnlKW5qZ6T6hfrvrb8v/ZtffhO4/y1bbheD67C48lxBR2zoCC67n6dmAGXTEngYL6Z6pmyb
tgB8Esu894wsIBVItftPN8ofDKOsrQPhrw74i+JuozpKfyrdHaRggq/mp4qCSItdoT04nxenoJ4W
Ad6Zg5M52Ace0pflWl6XpWDhsTwJkJBMK5hTTD+U9z/9Fj/Oqn6cCM8Ex82954fEZT+eCPSPeeKC
d1EOkXzogm9ORjEnfzOs+sOjWAJZxea0u6TgP5zullAwu/+WS8Vw4b5pCpeUPYx/86Xaf3CSGblt
dchI4qZr/3KL23axZg5kJ8zurFEhijsG8i558QvMBbinEdPoeBJqeQK4Zj5qF0/3jglP/qbtVcFU
dhnFcwSbcFoDACkHeUGHalV8s9hs2tvO0kJqAKe4H6ShYhM27HhmhuV+SuyrIUyHG8ueq3yfl2l7
Rxq/flat9E6LW2lkwoTlC9kIqlLrAa12FV3dRbVVns8mXo2dlc/rOewkkNb/eV/9eF8J6y+n/HfN
8P72ofjm93/wr9lK8JvLMgYzCLMSjxZ2ftS/ZivWb4HFOMFkeOz5DFB4lfwPZBb+LGMTYTLYD3h2
bG+Zf72vQD1g7tnoEWhc9haF/ievK/LcH54YPo9WXnls2B0caZAlfn1fOQEtkWvvPXd6Hbx7qUZF
ejkFwm7qy6DGavyNqYPOZdzXK9SUV6efEK72acKC8wxzC+hBvTaQBM05LNpYVRX1r1HphHINj52z
llmUtDbA6GsbyGctDkkWwFTMpZs7ZVS5nujOigpVOWqyKa9jI+nxvV4NjZMCHgV3Ja7zOfP40YMB
Y7Zga282Pltnr7LkMZ27wPuSJqSwiwN2OjrPDlNAO4R/5hfQwiEe0F+4Kz1benu67UInqgnmK3CP
iPPNkXwx4SgzB06WHgZ3KVMd0cyx9bMagGLAZBnpUO77BFh9zGYbISUut+/yZKjWdd/z2g3MqwYY
1nAAI5FZLQ14MK4PvuhQJaw10OZOUcnVRrx+eSw0eU1KZnWGqkES0VYft1whfZQGbU/hSkrrWuBO
i2IQQ7Sk/W6jbjQxUfZq40PTjKi+5MMq1bWXpo2m1891cTCtiyafRg3OOODwtFybuJgKNtopj/rg
HJZGUHxfGqcWpAZFGg4XZlcxnjeoNaErS5RssgPbap4SlCqQpOjH5+SMVwBKqTkj6pWluhnUGLCH
ZjVyx9flDg+dn/X2hTKcgrhIXg/2FcwxaolVsVKgLBS8mnyg9y5SQ230hyJdJ3493HkjtcdwbvSx
rGvxDmQipMQh0LrcF1zALagbyV6yZ2RenyChEciRFn8xTewabTdp7CDysaJtQT2SwifXm8wnRhFQ
dxyQUEzIXavtsaSvlU8gOCEToKeQzXsNWBvB0exRRTDCQp8ASLfphJaiEw3llFD6k1UyQYAv0fsk
sQucpWxqIefMMdMjOQDdpcQkIHYBFZFqNiDziu4WMQTYZYuMVk4RMI6KC9hl7zyuQWH6HnAl83y0
3Nl+o0Ra2c9m26TkvEZltNjqw5VGyfO66VY7P47FlCAc9Jr0wVCuOApwtNkihqJF4iGcFRFJinOo
AM1BPMZr1rSUHzsuAAkymCWSdAX69FgEYC7x3eF+Y2rXvZOLIbuy5sHS78CgJkTR7ZYE7rR47Bgh
KaU33LHzI1ctp3FC4SLit+Q0EtEo0n/SkuREROUdf5iPiQ73zbh0Ic1wdvuCzUJ1e0hFyXEyxsqJ
01z3r3XlmXd+sjqvhIf8x1bpChbFbLPk0ICczrDFp9MlKc7BZ8cnMgJRtGZNsRw8tN/VoRED6mHp
YGPXgrlCWPU2DXuAdbKT35tk9gLap88dt2wojzDn8Tag9vG5dFuY9y3oU4RLf+G3xgrPpQKMenzZ
3PM1edKlnM421kZzqVdjPSDyl8HrLM0e8bFz7GT+xO426CPRphJSm5hgzNFQE3T1qfcybzjwqFrs
OG+E29812LfKqzrtm2XHGrIhv8xg2mVNIDzsh0S4miqfeDHblr8+9QX5rVujD/GMR1RGJdQLLwK1
etiheSsHdAa3qbXrhE6omGa2kkXj2rrpUYQ01lhcpYVpjrEzmZbmlR6EVTxBYsjggFvKuzBSw+nP
i8ZV3dUyIKJdcN9K/zQ5TR1A3AjVjEUbmoFH9NjUwQp0cqyZbJbe2KRfhW3K8XUOE4Z87pQwowYO
aRlPpKVysci4ZFA5Emk35oW1hXT81vqCOwC+2XmdGylyNdWRmsphwJle+oCm5X7KUtYlEFh854Es
il9epuy17aPwRg1iBK6V6VXPNC7xIAtHo7aZa0oLPL9556W8JwLnQlCqvkYkTvunvKOk9HIcBEkZ
pB+LELrsEiYp3DDyrpIjuBwo2zXZbFgeamc31Hrx7fdDeMBnJCT4GVxVt2nV0Yq9WaY/BxaAz0iD
+KbVsTLy+RguLYUwKp+qawpJQK3UjineAhMP7KFKhrneCbq9rjvaQGku8tYCMR9jBZgO9kHkEBCj
8OJMHpACV005JA26zSDRKJvee5jXxfVoWysvU/Z82bDDbyc+9V2ZLEeFGXQ6dotMblCVJeNRIgTL
eeNoxmam16tvnee1z169gkULw9y/gk7cXrFPJFrrk/Q+VWnlovZmQCHO1oLOmh0+KsgJmdfx9mx4
74o4sXioHHyjoTNcDqVXplGOsC8PKxb9N6Op2vc0nIPiytCCmFLOyA07N0teEgcEv0hGe9PEJZPS
x0AAxjFPE3MUHWfITIhgRYXlAuoe4u1OKZDrOwbNpNCwB7hZHPipdUEVNOCf0Hen18C1vHk361CW
h6RuUeh5ffc8VUnbMdMJaNaMFpEUJwfv7bxbVsZSpLm88azow246pHnrvs4oM7SE0wbTkj2B4Ev2
qMGtcQYArV9vCaBJLIO2bR/HIfMa1NFkxhFAAdcaaT15d8Dn2oypgwlaMSm3GPPQb9GlpA7iVsOM
Odgt6YbrAYHvlNrJbalIHEYhzbvXpO4Dck0El9+qoWvvJ6Pzgv08evCGmN1ngEoV411KfdLaWh4Y
GhoybgFPGmdJJ8Qnx3NmEgaKCnRs1sXanOdApJuIxYdk6mzYBMGGIjtjBpt9c/mWOaFVbovnsYcq
80DAIhyOhkdnXaSBkYoTuKvRPNb+qNRZ3fsrz6Cw4rHoOwrlofcq1Rqf8S3aGJ1ry4Mq4jEAyGk6
CderRGfii1RzeqdspwGTKS3zazLLpIqykqhYhMuzGvYL5/pWjDY++2TS/vbik/reI/b6rp1hGHda
pj7fq2mvX8uZy/3gu1VFqoa6ATQ/v/bfitkOyNhZElfbtmm8wPKAD2zpFkrKkM6LaY/cI87dihMB
bAxBlTptZ7ySqcVoWOvWfNB1T1rOb0IWFWmObz421tYiSEVyPSVmgc0wSvuSXz63VvWl0qBcGQHJ
/i20mv4EJVI+gcprbiF8kaREDMfcV7bNiGjo+gQr/J5lFpxaD0BA36s+rnnDnjNbqL6PYCQuO+JO
3ztGZM8DS78W3dl2j5CSiMdr0qpq1wSgazGpjOa3aRg9azcTbHs0s6n7jkWxSZ6Uzu2CNxuE4D3s
CCle5lJU432D39uvibQNtQ9gQVtmjLHVCey/2dB+VCm2LYBPgSYM9cARaGdi2yL8ZK4C4ONmBh9q
tzVDkMejpKfcN8SXP2c+IH0uzFFb//SYDrt0PKW2ACRhwmD4eEw6p13Eb8aovlVUF47dBseVAgRy
OTMQhC2j8dfKyOZP/rcwwmfkeL6zsfW2A3q/Hs815pyXAoBNCHMkVADBcI6HvZWv4T41euqFZyhj
YoB9SeHf+AOG+P8pf/x+dH/r8XC5illHW78oBmuhKPOyNjxE45l7mNB4QUX9/tcfcROTPn7EEBuw
YKOJmc9l0/nxlOZ9W8uZhzkZdsfDhu1R/sVYDLhYMTZv/5djeRa1qY7YWkY/Hou+yY5Cq8bbDSy6
4p6WuCc1hebloPOh+6Er/OnJ+93I/OsHczgQvnN4OiguHw9GXAr76ozVnG1iGXmLz4SJzBO+CqX6
qOrLad+y6o7VjJPCr+zgCx4Bby9txYIT7/n23mHsTU3xW1vWQNyMFkD6X5+Qj9LT9g2HvuP7NJQi
SfvcUR9/xzFNbdoyOfl5EzRMXDJoqiDRD78f5T8G1v/aCJR/PhK4/yrfuBv+HZzY/voPfUVQBcz/
4F667kfvqmX/BsUSR76Fq3VblvxbXuFPXJMkAxoKnAAcpf8rr/i/bW0JPAtNynkp3gm8fyKv8E/5
3n+6dmmrdV18tfxQ6P8WCvbH66JZvcFBLicUVbDZ2wVWUsH2MWTYngeJtIDxseI0sW0yp763w0Z+
ZqVL1jQIJYhZ1g+RxDUe3sPgdp0zurJa7wBMZCku1qGezYumztWt8LeyDhbL4JhyXvEJW9bV6KHi
UBfWHjpdC/1AXiBEZzAyS8xkXPPMjlMK2kDs96W3FPgrh6y5cHNMB925OxVwk3Ib0Eo8ewTInSzF
7xiVqEUVVlYKMmTQ1Dcya/WxrkwWfbNjHrvMtiWbQGQGkRJGp7N0ib2C9Rosb5OyD23U5jVlR1Yy
7fitzEtojcUzqfgQQ2PZW94zwzv5lvbwnAxawYhhggq6IR7b7cNFh42+bn2XEFS5mULl0rITT3zd
uTvIymxTbH5EXPjGYt9OQ7Xqa8VG3HjWmvG8HaVheptX9SZx84u2JN7qflDlJYJS5YIKSiu22FoG
EtYdEdoN7GLV7fvMtv6bUoaZu1EA5WnehjFOepfKsHdvAVw59QvNXc1yWFZpQ+uep3fLRBRf40I3
LKX85XtP5wKOh3Jg/gTaDuSks2CRBU0P4IhiziojguUOV2Qp1/wTMwUWhMa2NkRxYpnI2IclY/77
8jFozOlbDgO4hULtwerAsTT5AdnStL1XWZicgHn7sbkE3pnpjPgWV9wr02IRWesXWl66vMNOlghp
3y2knk2UD9+p5kOW+SmMibLdxMfIqnQVwliTIf6jesIxSG6nFtvKXsLNZJyOyc10yAaGLGsiYh4p
EDBKPQBG8RbUyFzh2oZyZgZmIzHGfo0Q+Kn+fXsyuE7p72cy8sFFn07SipEp5+U8BUrb7VvS8Oxb
M68CTokp6EYgCg6ndc5zefKSViU7lfTDGHdy6PUhCfwBPoAuVH3eNZP76LH4izJjxWvUzB3RTt7N
vDxaf9xT3tpeLlVFRyHFVAcstuzghlBX14OdbuChZN244IavwVHay92CUQtcKE0HZ7PVjJ9T2S6f
cgTAWBQkQK6DTg2fp6a2yAp3oi5wzpbpo2UYNa4LNuE7ifgj991SAW8fB1ouHAy1d+L3XanspTpv
lXA+g51u39I69V4SLi3swb6x5lFXQlLcLeZKVUxZp8YCAq2x23MXex0guqygdMG26QHdkZJmV5xv
G2RwdfJ+XpRzHRRsBPUomIb154uQXaUeekhk2fwuxZwnwI4Sgvd+BWmqJ7VDTpT7EovcV54KZIv2
yaIUaK45xyzTwcqtIPNQxzuZVE2L4wa6C6yjbap+pjTEAl/1KkA9TuKC7mmzvwu7nLKinj5YmMAt
2zOojsmMWkybJf1aQ/O91djBMXUbReJLot3VkE2X5lwzj3Sh8gQjoIeazgjsa3OJjl5dJMGgcOsG
npphjhPr6Z2DrjU4HKw0k3Now6lGTaR7DBoFnsDiHlQuv+aVPRHCnB4rmO+LHTmB9re+hhaf+jGj
WJm6ybR1UpixtGljQfBroPBNWvZNu6spoJFvbAG6+hHUS+29rKXT0HPEuGc+DNbQ6KuwwK5xtdUK
ZHsiwxq8XjMN9XCjWZNhMKBWUdMiPFUxMvBmIWEq9DYoF8KMWSj/rAoz59jbBHOaxqxeJV/uzg1h
1k6c/Vi6ZXuyx9K4C/CmRqRfK5wt5JYP3sxzYcH4BoiCH3S1ukqfgsILbmWt0ngZV2+vMxsOOULw
YBxDuItk2KfuxbYnEVVahBq4wjrEACTpPoSCEuxQ/6zjXIXlo1xc/1Pag1XamY0Z7mmOM2OG2LQa
MCg+r6FKfCJ6NkWTFgVtibV3XNo0ODfbCXoiqqr7Oi4DWOWpknE1TGtshl11pmGHXgKxagwI/ety
X2iXDoewZAJe5Rsgd6xKZDcxiyNzcV/vHLzSBwe/6DET0nqAQn8LXA7wUFoNp3Ywv4Mrte79lp3O
Lg8c6p+1ts9D2daP5ZJ7FYW2CoKj7X/prULpV4mv3j4N+Tiq96S0u+aqBR9t7dH8+cKJo3SPsxhx
baHd2ctLxji1ob+1bugf2LmVQ+hEl076XmRd/uZ6njCesWgW6aWuAQsdkjw3kpgbRMQ2lpkB1pPw
xygkoo3DMetgWfhLe8w0jkrSGl59TbJ3NjFxMSTdCXpUlgMF6rhsqVcNrspspfrPKniWAiHuj0Sk
AQdoYA1zGubgn8NquaG4zFn3dj2YYTzTu0ZPBM5K6KLrEjDqJdUPuwRn68p+70jfTvDqDvCs1QQr
FZ6lkX+uaKK8TPLCu+316rtRV4Sp3iFHzl9KXJWXGbbnt2mmtTsiEVEcEmNa2v3qLgVQwgBBkQ1w
/zZ6Jt/9WS15zdDQnhXr105SDHydFOnkH5aqVwFYh2y5sEtPXFaMUXzAN1gVFt+Q35fVSZdjt9a4
k3aodkN185819I8xpfOXU8rorfqGwePDnHL7Fz+W0Zb3Gy2XNF36IXNzPCxsYH6MKYPfHBK/rIhp
MRAwNLbZ/f8Q6cmNIcsgGdD55jhoB/+7jrZ+89yACkxz8z2Ypimcf7KO/nVra7Jtd23bZ1y6jd2t
X3aADaCfxG5L1l00e20P2QtlTyP+U0TQn/YVNz9W5j/bTX7VQn4ciQNxNshUO7/s49CScgJCZVzW
1A5HUsGU3DkYeg6Vb37B7QOI8a8P+NEvhJOJj4YcsRkKfAxD5vbnP4kvKxw86YR5DEonO2pUiD7K
+3n5vlCGtSu7jCc3ryRHxgikxuNfH/uPTivuGnaupF04vb+c1mSyskbiSa/NDPARmQm9HB2r6yH1
NgVgyn9+tMBjN0ZM2natkE3Xz58UAbGvIU/ErRXU4skA5pzF7MxZwk8tM4oft/mfqgZ/dF6DgMuS
6QMunC3S+PPRMhqg6C5owCXk1dERqxH3hf/sFLl7nrDcjyjHtm8KwX/++lN+NIf8/n2i5SM18dQn
MvmrOWT0aHgugiZG6EujlTHAlrCIcs/+yroPbiCWoH9+BbHPNbmMQtcVeI0+flJRB50OdBVbdh1A
TLb88KxQ+LkKf+3i0i2sS+p71lik0/A3fhtKlPnZP21vSb/bhBWRP2z+G0Ce/Xhs33YbZy7EYeyN
jrw0izuyH47Y4B88Tt4BXCdXsgGCfuYnwlUHShA9JsuDeW/MJp5yEoGINAqT8S0lVUR/ayuwv1n9
Oj64uU2ko6WznBEVbW2QcFgyXtrg/4uosIb6C6oztWchhWM3UDAwy86is6oHpyzw+wf11Mld181M
j12AUnXkUX1E4pECoE+MAcdb2eNMj4Mgrz8PXBa0DZHTSfZ4atqTIRr2x3T0QAU1M98md+nwotvP
uktEvBb+ICJKi9ouGpXVNBdBynsuP8x6oUBa9OjCWexXYUHwoVnoQGNV5Hh1LO2KxByMQcIaDFU8
eJlwp977Us/P8Dcy75hBmr3lTd55n8cQjOnkbOBs3D0FoPoJckdJSR1zQVvVGYRmbAbYZ7NRn7Wi
7LmT2T4/AnAq8oMBJ+Z1bNxMRv7GMNhNeWu/NOPGT5KJgUcsoGKR2i6PB41GfxNxqGrrYcKLXR/D
jhEGRT+MsA6EdpS9p6GNSldi4z2YV3A6UQlDBYiv13+T3UhjYh+AIbcba2EunnQ0DwkH4cNzmRcD
9STj9mjLFFLYAO+pPmc/STZyNaZueYFivxDGWkbXeg5t2TH+JB7pV9dukVJYrydQAw2zma6Wj8yW
UBJYG7pM6Oae+qjPxBIILmLTLV1acocux/NWjE6hnqlDZslBnoflx9gISpB2Rj1gHLyu2TioTwVr
PL2jQNfJCUFVmRuXWcDyxgIQMPEs/H0xteAXKG5NN8skboRpca4ky1dK24iAsKii2dDwae02scRf
WixnjGdZcT4ASM5Gj5FD/lg8BovlLi94z8vlMvC1KEkk2h3B2d8XoarJ1JRtYo+Z0lju9dAz+YL4
Xq4tFoLpV3MwGuvOCWY4ZgHdARRFtGrrGcQZMk/PqylQY/G00KogXO0kL9xf1DgWg0kFxcIQA0tI
3/jfh9IRCstZQQUgVPGJ2zEMhhRThE+LROpN433l0wvCktDuGJ9mxKGIlDrLsxzD6X6ZZzwOXVsl
U+S3K04IKlKMuzSYpmdqytTtAGN3a4/tCJfpcKQPAUhwclX62nuh+DY5Us1BFySK0dLuFoMg6o6d
hnNttt2ADtZgWcAApw3aF7zGk5cpgVfuvnyx7qRnrQ8VbLevhjVbb8Rxyhebp8hXJULG54rfqafZ
wyxv0lqaX3QXhO9EZVizisTF9lHqoT/MgWJSVA50z+2wKBifPSXZ8EEwtb+mvo9pQiQ1weZBMvI0
Zcj5XPN8ekzm7bkTYKYrdyQni++Mkl1aaZzApU2MKsoodY0G7PFoLtWrymyXbaYPtNSsz0enzl8s
dj/8RKSWd0h+KQBmqmDA7zdJFoeSKBKA48p9WUPVSBwzhQx3lZsnBrQts32kO8RCouv5P5DueHPi
KWurxyJtSDzjVMcmyKC6BbhVe9QFpIT12Nc5CbAVknaY7ANR8MWFlbA6hiw2HQEh+TwESSu7N9x6
BblLGn1gZjW6z21QWNDHJb10saY7jItdhf5tT8lIzURWJVzvjlO9dmPehXuzsLLq4OQNCW7ay4x+
79oro7qqq6uGsuFFEeQJMX3uJlqAkp220uUq6SoPgVL46W3HYH9lQ9nJ88BvW/kpC7xs2lddKGkK
5t+VlFsCSFpuWj3o7Ny2hlaf5g2BgU9k9qcT6A0syZ2YgFPTINhQ4zC2ZBq1IWy4+6rMruy+SJL7
cArxezgAxSue7jVE+CqDB0uWFacmf30pue6mzk5jJ580uBvlzeU+k67T7ydqJzrwotgx02+Q7tLw
IW3JhlxKkwD8gdqysDz6fuMOF+BmiUmKdi7lu+V0o77Uirj2zs8CZzm3lGrZo9mwVW6Ktm+dC565
fsaN2EAxJwi1iaH0rbdf8SFAlua5ZuwT1oMTXTyGadYXi9NWzhWfa12fuyGYTdwVSbrwOmFC3N8W
eTKIT6Pvph2o8M7SR1Yqerzw8KYvJ2mueXlQRphR0JxOtkq/eLUYKWuC5gFvp4OUNZ2P02g3McXF
FaSUbMruGiK+cA959KFMjOIhHTIGmK2EhT1l2UXva/hjQ2MYEK+H7swKKqAHC4XkOchyjCKRtXjb
ncf2t4RanMItFR6HOpAnMiamjilRscCtYDwgFjO6AjIzReP/Y+88tutGsm37L9VHDQQCtvE6wDF0
h6KTaDoYJCXBu4DH178JZt5b1JEG+fK1a1R1KrMkHJhwe681V9hQwetI21YbkZjO6+ACDUEThYEZ
j45mbafC6h7bMTe/JfbqOSFtwn2lg1wx/yRt84LELZFbCk4NytoIxOxJpLtUjcapDL/Bvw5xEFcE
8va7MQ2nB/T9E4IoytLnMu3d9X3TfSIwPK7bL9BklzNWfxJrfBxf7rSxU9VfeD3arQPSIiFu5RS7
39poArBM4KC7QPp38KFTgx2MrbmkdrcZLQAUt4NFx+t0MQ0PP2syocBrMkHW3uCYQ3GgokhRm6JF
V9wnKlrsBybvPmNFJjzXF3VIDXucPOd7JFzroVk679nqbOIVRlHyJjtbXEqQpQ90EOz5xNKTGoOA
kiVtMcuuJMicakTdZ08ILWBHu2pThloCo5KFaQmk1q1meF1Y9QkePvI3IobPSPlxXh+r5qKiI00S
xUBUATKkoD8TpqqRVDoMbH58acXak1HbxqHNRdqxwcPBzJqeAe+Xob18N5eivahIGTMOqJTxjhIX
jb/btrqpCAj2cdX9iABD27VJK+2XCfpHuaesH+YnxMTbpHj3y+L5mt023VnrZlN2NmkuEycbjCbc
xdncRjuN4ibhUlQxrfNGtXZ1l1ix218oGryEUycT04xvUk8GqdtHVNAIsi+yIDIjBgYwWY5GSL/S
jC+vScwH6PRAE4qpS71AZiZGw1l3SmCCCHdiNmpthEKFFi0ZZERkYznHKRo5xsyG1JsPyzy4cFlD
liJ2OgVmIjHOCKqKLmMaRuKaCAU1S0Jwrbuwt7+PdiKaNUDRVJi3HRmFP1NZDQrd1MSY1BNIz/f4
X2sEjx6Pz331EhK2tzmf2Df0yBW5tFbK7fxFNXojHOGp0Z+rN+4RSlnY9umKQ4IBnVx21FIf26ak
sIYqAXBSUiSKbHvNQ8/WljjmujfW0kSdeL/AJQNakbbxZZlk6ROdtPIeT4xyMEjL3sZ6PrBqu0OU
PM3DZBCWYuax6Ue6rC8pRLo/bby8154m6mxHU0c9NsacmgEtVJ3MTVC2xcVipPOXWA1sAJl/I1z5
cxZlm6yeGO6tmTO/CrRP24Qo524/KJgRPltj7C151RrPS5Iu95CTjTKgG5J8B98ymFtRksvoF7o1
HjDj4pKrssZ9hufQ3Hpmo1kwXVooDoJgpS2ikeWK6FJ6B3ht9JNFrygGJF40dnAkhPYSY6k9HaAG
TME00v0PNM73eKznLH/u2967MkfD0kzyIWaUnnvW8vhUtplLpofgiMKWq0mJTE9U8XUpk7HZeuwY
HYgLPdXoDskSWEbTKK5IyfVKelEtXueuGO9r5MH3Zh6iIvMY7js2ohGqnVQ9zk7vgYdIRHZh4fu5
s71mofdmjtYcYKjOU9YkLFI++S3RE9OVrLeeHOIHXHxF51MKds4SjQqr3xqhfS/o5V9D8Fruumhl
EzsOhkqKmNOAsbAHu20VpRXvaiW6jEiuWN7VoRdntAc5bp2n8YSO1m7CjPClxOs9IjFd09yHLOTX
eR0mVWCSmXpRGCaNxV4iy8NDnKskMNk63XVjzzEAD099qXtzUe5W8k8ZlBJMJ3pDnOYtDqR583Z6
/2+D/V9QAN8VMjbP3fPf7fRL6oL/519/kwrf99jf/sRf1UHN+bctXRMHg8BYY9Btp5zyV3lwxUDp
lB8wMQhmQCp9/ykPGv+2UfmsxUGKdoCgqJW01Zvrzvm3ICbAozAI1ImqhfOP+FCr6e9dGWIFbfIX
2dQiBb9NYjTi378rolEwi3oJI1tTo3pGBQ8GIHHd4QfOmjW9PCnMK0u0BqhkYpz7bVs4IIIS4sde
LLcv5lOm4LH861P6fyxA/fWbMIBhA3T4L8KQX39TUZSNbkw5E/9c3xa5Zj3W45x7GwIWsiePWeSr
N+beg2X1AKbfvbpPi5h/X9oTkmexFkuP63r5yEl3cNJDWYOAjrzSuhiBXq3UJf2KPJ/45Z9fDh3F
arw0LEpeCC3eP31Jwi1i7vTgmnnq+HGsite0Scqn0K04lTiFg7Tjf7Uff7i9X8uWf93e++sdFbxI
krIV2bsHYXB+cjO9ptPR6nt3PU59fCXzD98V94Q1B5kT+uy1/PXuu4oTVQMSQQZLiO4h1XBPp/H8
mTjs10rl37dDgd31MPsgfTi6CFh2r7fb5FAhnUU9mIqfkDPUBbTc/JTGdwO0wR5RPNjGJ3f3qybu
7wujhNLpsAi8eUfPsSXOlETo+BCt9sugLk25Q3IZ3bgLSQ/l1A/nE+l+pCHb2k2YVo3j/388XU+s
n6gJ6Nw4GiGeo2b8Hlw/q/QtuvJxH42N+udjQaCLtWiacRXXPqqvZ5bbpV0VHxI3sV57fdb2VEPT
a5AV8cGoVXf18T2J9WP/T0X07aHSNaAculo/fyfVGaimLXKWDyy31bmaau2hSozkqtJleO0im39k
MWv3s00iBRJRvd05DBuQIiMtv49/yh+GCcNx/Q+fsPzt9Q7lwKxJCm7X53ThcVJswp4ibe9Vnzki
/3Cl1YlGJjFKK/yQ6zB6N0x6pVG6CJ2LweiiB0koz6nyFmJwcJGdfHxPb4Ph6PESgYwLSEhTUNs/
ep1Fw0zmpJKkj0TcdTzKJwA37guH/aU/G6lXfHMwg5GYFxfZM7xM9mZzWo9PH/+MP4wck/WGO2XH
wsp3NHImK7HK2hYXmBDmHMs1Z9k67s1DvWT1FmXiciCcvPi2YFw+Je2rPf/48uvAOHoIps50i9IQ
Da2+Bku/f94FOBHSN+QFhCD3xJgB2BNsRLBUNiOGEWV0+vHl/vTQTYr8EBPJpdZZZn+9HjEXOFo9
44J6LvkIcOWtIujJNjB9pAs9bAc5XSCb6u8TzRUnGgGV9yql6/3xz/jTQ3//K46+Mib60AGWfqGo
+n4x5jm69NKQTXdq2Ne61erXZTpTaCesAiGFF3/y5f1hKTCFq2Mt5qPj2HA0S9tlFifjIi44oC5n
WWdYJ2KIjOSTe/zDSFolifRoIF6injpaSrsRbmRNkI0W6oTEU2bZcxDXg1YQ4v7x03zrmR5/RNIy
5Ep1pmrorY/73aB1omXQrEFceAjObJI0iArBJhN3Ow0sCQKVOFKHWW/H08SYDQwwLWeKVGvWqqnV
kDxXVZeW2UiocyMSNmrOWCA+/onrWD7+hTSVJZovusz6cQvPLdtYM63pQiDXvRhVux7fvPzKSEZU
JlE83SyOin7Qzas/++DXD/rXK6MBpSkLZ4LtkxBHH7wXo9ZvNMxUc5J9CfMkpUJj9lt7sOG1WDlx
eg68KkYh7JoyAdpLR/G0tI1q59hEr/i17o6fSMj/MAhXzSDvCSWcZEt5NPNJZEQVKthzTrr4ZOas
P0RF4t0mxPxtqLpGN8px+hNPzMNmESOs094avn38Qv6wuAn6b8ab0PnNNvDrN5PGzeJVpXOuyaQ9
VIL4CCMKw0urRSaqLKe80cza3CPTM84mznZBUcryCodt88mi/oeP9+1JrJYFKVFDHo3GtJ/kAP/6
PMQl+z20SdTCDHkqyEGgZDnnNS7IqdtHnWpOJGGqP2sZygdTeT1Rx3I5jXW4PuVgqkuXfs5nI+sP
Xw/O7beTksG28XhkicQoVonFuWUkEYl+fWwBOpsJZOin/tAUz6G+kD65EB1CbGe4nZlxA3JtKJVX
CAJ90kzm509e3LogHX3QUH2R67NoQiVxjp5XZHaTls36uewTCvDSKeqrJWkVpSb2HjQ885vZa1XQ
9+0z0kC6p27lnYZDNV/HEEjkJzuTP33L/ByLkyGvkf3nkcqihuWUxI48jyjp7JUDodRXk4AAN6lu
u1RdfWdizryZBk0RVlFeapK15uNH8vvkIpj2cElYKFvQthwNpx7lp7NKFfWhc1C+Uvd3ARdlmw6P
3mM/2+p0FO0jKWTmyccXfps8fnsXXBOpjUBlfryaJqXZ67kjzlMgp5gEumQ/YAbeOVauX4OfFU9i
ghiOX4sJOdOT8HTy8lNQEzQyeDybovC6T+aW358FtWaeA/qBlVhyPLXkpTaFdO7Pk6pannUl+FSX
OQI4nEVmG8jOnglhZYuH9Eb1m48fx+/rqiXYLDOb8CgEK9+vUwoRZWYmvfTcFXV6040UF8ucAJmP
LyL+eBUTlxNzKM/9eMdEU6Q2miU+X5y5upztdjhVBemUgwJ+JTui5nI+hz3t/mQTZtiPC7xxwezE
OLkRCi6PVWeaqKBdwkg+/mV/ePQsNTrsIXRXVESOVpo8RApO1O/5KrI6mQh/uixML9mFa82UUFbM
cFVYBgzaT6byX2Uq6zGFdC/2rwYXB4t07FfJOunGZaGduXbm5puJLKMuqEcsuFs87jWQgzEk6MQY
IxJ4Pr7jt2Pdr98/Z911h8MengX2+JaRCZAAN8XnoGiQcyCrp+OWwEZOxbe2ogdN76LZQlO+jgb8
zOOoiHfW5nancZwAqqqyK9UUSYBWo7vF0PjFI5XnmqayOhQNJNJmiF6V3t8hdJYQlgnUxrzqYRZs
iTblf36yV/h9Lw4JRiL5WXcLbNjWL+/9NkrhiUx658ygdH5i50q5ZOyFcq+shngqaSzR9cfP7/dP
eb2gyyfDAWTNfvj1gnwuhbGY9tnkeNE26t1mlyF8/2SB/cNdMSp1wwJltZ5wji6iEyK5aKl1Vmgi
vKIjhaICenaKYkCgWB2XWLv9+K5+3/himhKAUBig63x8dKQhL0ix61Bn3dzQDsdOuSWq1d7RmTY+
uTVKb0eLITUqtryUC3lv3OAxjKiB/jqlub01iBnsdk1kGcQ2RHp5r5f2XAakXMNIssNiuTdqZi5/
4aPDGYpUvTxdQYwHYxRseS2tlSf6SJwOoW6GimnUN3G/7e0Z0h2S9WKTlq5NXJM3hadFO1ffSccq
fiB8apvbGY7sEpg94K2gbXL5bVR5dgGsy3sFYkRfyBFx/SwooXd+Z9jduDXd2BohALn5q6p7BxdO
GKMsR9pDIDCvq+fM24FkMOgeYD2lLbr1zEWD0dXm+WtHOtEFgICxRSMkFToxlNxEdk8eVXbCk7Ir
R1+Ijrdr2b8y+NVPmsvEJ1YOuHYCpDMFjaLPf7Y1yhl0TLP9o3LSFOuRrf9sy8m4lskIYSKulTPS
cxLiBWNuHm00stQwmFC+ek4r2wDmqenhkwnUa/KrEmL1Jhz19LzMzOy6z9EUrWYU7Y4igBETO5/X
NZbfsp3Ol5T4xEBBxaGnZ0zF6Eeh1/sTYfc8vIr+RFf3OKd7ryQyvtF+KA4/X7vKxEQfT7bHF1zj
gdk6JT6jfVUjC9/h5783+r4cNp4A3b1LYxAvhHeE8eIbMvVoYHcp8W4G7pbYL/rQ+iljXZ3pQ24/
IPXGNypZKFc7dskfoQuMcUZPZmhlootqFBiuHM8rDd7YpqfaS1tRz9Gz5bS1CVC0656DUxmPqDZm
GsZkVEtvQztnPGnbgkyUromJ8wDuAC3Gwtf1pVADqAabxmWzyejUXJlhocV7lQ7jWZcilfMFoSVR
gOl8lW/Vit/TYIGPtiQnW/DjMvpnOwsOs7NJJKAdwLlxuY+1zH0FDJCAx8EvjuUXdgL+nbwcvjEY
NNxdugWx2LNU222lQsQgW1k8sq0yap/5J3whimB9MbhUelJT5+y0Nxz1jalxmoIIwcsdWUDxQ9yC
n9hm7UT6Zclq61txY96oHOwbkc8VtM9imSc08eBh1npVaWV8o7N1O+qm9uhiQ+m2SGOIYqjtfDzP
XTLN90PCqdlX3dBkYJAVfJAEKQXqcdT8KS4qWsUYXRwNhKaTza+EpSNsaoq8NACfVGKfjFmu+bWz
YMaATbJGp1RLjQoMPprlt3xC/bkJbibZE5nABt0zqqbcj9WEzHBW1pgHoSrYLhUjWFSgI66dB3lR
9PAF5g52MaE0HvAZbLgvdjrgKddNJ36CLy4RGswyJzJQDdGFOerLHiABRMDK6sLH0CsylDz0xL7U
bAnh/K4qFz9yY/NC5t4IzKO0ouZUEEN8gvIQI1NIo99F8I+3CfVZiaCizpYmqHjJxCm6evhi4hKs
sTjrbraJVFtZhK0UWndiVHX3GCKG7L44GLJurMkwwKZiQeh8yYOkmy7d8FsJ42aEvFc1pt+NOnIV
9BxMNyANm2yjGskGKl/A1PpJ7erFpoP4mbHX0ivpD61NAiIyEe+VjChhguDEubX1aqdwL7K5Jj53
boBd+ClhAJf4n5h5zLB2X6KGICfav0P6ShAAhHW9ce9kSuiTL/gidb9CLVPsRbgYdNgbm3hugMQG
ipO+bm9tO3HUJleUCfxOuKmkWFYyT+dQidjW1us2O0mM/mvSZwjTBGYugj6ylH1JL8r5cim05at0
MZYF0WCgHkmrxeVUN2o/nYRWZTCadOp925o0Ipcnjlf2zEY7SGemXz8z2uHQo20tmX6q6tqWLVxr
Z/LGe10M46NlKOPAk7IM34Y++pUXMNxEoaPfGgmmiwC/1TAHRVTq1RYSFGmFLgkNwDjk1OLM8kRc
gk5OnFuPM+1KyKaXELQyNS5woy+P2H0wcHVeHva+JOAYUYcl0IRhz9OjDcStxkay4S7FZjZZWYIR
ZNF3C6nRQaYldseZO6xPLELjb9Hz1vdtshgvg15Nr5NTEJCHLbH46vQhE1GqvG+abY6XwDFcSQBF
qdnbstXtHvpJhKc1QRVJagdqjHrXJSMsZwR0RCjnHm/GcyYCO1RtYkdKolYAh2bEXlWu0bEAYvE+
STyZ3hvmIH5QkA2vcpppUF/0yb6pQia0oFkWh+4aO21yt3hzG1MtibNnc4/CfBgX1kps82G0WXS9
+Tnq7BFPmHsHhKeG6NNt7eZ2v0m6liR1pLcOQvVeEaLRWtb44I2tbW2HBHrNqU496KFJvWzYMK5g
qcNItxVJvbF2N6PI3GpNjws2H4sIFu/ipZCZCI/+mgkCS2EshPYXXcOaE/RFHQG0mMADB3bhuH1Q
uEXKR9/P4oKtC2X7VJtqhD4z/OYAUbGy/A7hfOab01j9mGjclIFVse4G2GYA7TvK8oZTjK3l2ZKy
nRBMeF+QjSXjD8se+hPBitP7EKrL/mzqpIG7OCFTICBWw/2izCrJV8YYUzpOH/lkakXWbNgSLVXQ
gOVBfJECUcoUEfYjQkgUSyQMlsE0EGZObi8evNkwsu8u3bI5mOLJ65GqmvDXlCmIZS9l0d9w5l5S
hLsy1wLSd4pXwrCncWeiT2sP40zr/zTKPfukJA1L+PRXTcmElluv8RJGl91i169jgtXTH8o+uzYL
R3vBgRoNFFRKs9i0ePsx2vUeNSBhEhkdzAg9mHC89FbCR70smOXpabFrZ1HoOxX7KgQ5TRZVrp/p
nEmWszB0Ru2+qKwpA3Mae/1pONYQzcpShYgtrVAzD4L5h53hzLHiCvM3gHyp5ZgmfN0LY/hdfFFI
pNIyR3pWA5Pyked6DNg8RUAV91TPkdst/Tcb+SeQ1iap12TWLNvmtqUe2kakIYBWJ0ohdtrxfaIr
Gy7NmKCAGNj8+OQWG0C9nPEarLty/dgg8tE3LYVuPHTIqM6KiBAtNRe668uSJ0h6N7tp31pGlnN3
mWsSgyDxsC1ypfUQa0l8MUe2e7ssEbZXCq93UsSmdaqRUM8qygeP6U8nVXnrdtNggSUZ6vNOTwmu
cSQVfxMP+Q9LjR35OCBQ7qY2nu5Q9UlEVEAOS0CUoYNCkVSyLzHdm3HnFX0X3jSWikamJUhI7LOs
sAlGueD9ilqXoPjSIY9mt26vDxp7Bag+ZDSz9hCnfe2Mc/xUaCBZOhBqB9ewsA4LgqFJz1xn+3Fs
XcTEIDAuNW8cll3YeJmO1EzqTwaCwmkTw88iaoDp92D1w3C3WHrRnKY6MsiTBpXWdW5Vzp5JJin3
KRL+Be6hTSEA77QJFKYywx9hrBc3de7E29osGzLqIjcbN2gGWScl0+eI+EUr7MBEBrv4qebU3m4h
+DvemfkoxBbXZraw0e29n4I8CDeYUMZiI64GXt8M9EzgLTWNCGcrRMSgRLqIoqFfkKvNS2jdlvmQ
f61j/tQuY8k3gwF03SPWRQ3XZOs0xTmZL+BOVJdgRqA4CrQQVtNzl6wqMtvhnWzAuLcvbHc9naCL
MSp33dxR+BlqyTvJiSkmI6IznYeKlBUS0O2luNObwmKbNrBj31oD5eitbofRPUpRgQfVXZ4md8q+
AUaXZy44PxXUxjjfeIVyhwAPQr+3pwzwtqiXhu3PPMx78pWK8EQO7d1Qpd5easR6BwnBjtVeKkPb
lmy9IAzycIj8SBMisxLLvWC9NcliTXSHLXbcdj17oXQoYPrR3Khu6kUNd3j10XBxnMYPQ5BD94Lg
n4BoUCA3BR9VvsFiDBZOm6Dirx6Izj5hekWn186CtHnUss05bZhQg0HXUoMIZyRPzNvm9F3lHZ9D
bLbTYYm4mW3dtgM69wG9GnmJxvdpJsUDpSZpJ3WD5jzwZBfearNVQRhv5+ySjnT+01lSfdwQems+
gJQb4i2UhpQ4LVGVFtkwE6BirZ6n8UQ5mSs4XoGz8smC8XCK1w3SUS2fQD2Z3tSRtFBPhDFpvWUX
iDH0+QK5c88XRZoAns1yTWVe4CFtrCaNflDScnCkYGbqNnmnTQ82BBdz74x6+DMXYAktOa/+f+aj
x7UpcRmDEEhOeQvjlvmdqMMYm+43lGOD3+Zt8cXFWRtBYDPj8UK6Wn4bRpyAT5yGXPqN9Ab7sGTQ
uAP2fi3y3maGup710UusWrRz+MMMGzk8gg5AfJHVBp5Ys1pGcsp9G1TGFb6iBUFpxKlmwyEHuHOm
tH6nZqHlAYKQEY9s6TmPJf/kMAMmvGmHXFzlcOIp+RtZgXTdDj1k00wSu7rtQOoRog4dsrbjArV9
1GsP6JVwscQNDe/dKCE9wWHS7pqUPDd/6Z0E6SeWOv4mKyfFcgV/ZJC4o3QKpASoHDgpe7VtMQJG
wHlrlWcWXoV4ByWUHTNkyLnljIQHhD2fyTYbX4s1HFRtpePWrqbFCzokiU+moZCXUnsBsaV7Grn2
KvKqACk5Smv4rPXlwhyPhRq1JfjUSZsfOyUbGeQd+Wy7sUrdO9XFShGxbERf3wo2/1XK/QtLwLva
1W9Kubu+TNrkx3ul3Nuf+NtHK/5Nw8djC2raNC6pWf2PUM75t2UQYogndrUlYkT/X52c5F+ZwqDg
hjyfbshqOv1bJyf1FWqvA8paa2Nry+Sf2Gh/7aC/1VtdpCno8XALgr856gIxY+ElQUvpU5IvnvJ0
jM8Wk+MuhrzhdtRIrZnVMl05pT6eC021+3fP6eqvEu97b+2vNb718hS6afa4K92LwuJRy8WcZdck
uVkja0eeXhHU+5JA+L3tHLCK//BSSH5W3DJ9DRtrq37URy+0EIDK6KA2L9P8Dsm2HVR5D9JR5N4n
d/XbQzVthC+Iw1AHUJa1jiqXEgqGUrRofDQI1KCElmjQ9gbov/FiVWRoCXS4g1uwiwEY86MdW7a4
H9/tUXuDJ8td/qXApFNu2tbR7bZJH3Gg4eCyhESHnIzeGMMbpc5pbVxY5UxRTa2YI+vlDK1K/mhF
NAb8gV3+N8keGbNg4yzfwaa0xrYcVV18UvP/tWa9/j5n/YYlbYe37uP6DN8VyZOZQHJ27plf4kk9
1Fo6nGlFU3zSeH0rEv+ns/B2GRTWfLzQONdm1tEH1vRp7TUCBXKmlQnncJfKEcfeBVuWpQz90Zmi
5EvRa20WmGUxLnt9qOGvj05hfkdXpIAvKSO+bppyyIKmGSpti7FTETNcpPpt2laUNnv+6iTAWuzs
2Cm3l4XndNJ3xk5Te5XNhtzNMUwTv0lr8/Xj1/xr3ZrVdQ1pxVcsLIPpBRP1r0/RNcxiZpAVvtFn
kD+o4ewahpvPRnXctl08Xn18vWPw2npB5FwOEiMuKOnY/npB2BL96FKz9kWs7zmPwhghyWkI+w04
zic3VJiCrH3KWo0W6BEJ/JnuhtSXuz0mtAOJZEHTQpL++FcxGb5rZb89BY9ngLCWZh68gqOX7BBC
CVsXMxWnYRLdmMm2RTj/WBDWnyM6WB2ybR58fM3j79egY4C1mkHBCGe0H40v4iPLKcKlj9HCrU6h
IGe7Mqew88+vAgCAC61gMvNYR9uzn21Tg91Wk9dlIMdOBqHd2p88vz/dC6uAucaouCShHC0C84Tj
ZSjXq8BXPRW4hjaV5+SX//heWONc1jXXMxCrHX06jUdzEQUkQzFpngtTjk+iUeb3Ty5irA/+/YhH
cG5zGUHbiLmeouGvX+gk7LYSg/WKsoPJXseRkZ3YyeLVP2yRW5xg9OgeMxakrcg0NWOTEwduke7E
/hzySZ2Pl30nK1KuEhIdfPr/TnUpMZS1J62dzlEwLV3VnHYmp7rVQLEeUacWVHVCeDfRrcPU5OeG
TXD1RWRE/Fmzh8Z7FocWBjFJkXMJBmwKPYlKKWwo2GIdvZC4NL8Q7zis+/CaImnYx+lJlCnP2+Pq
BqUGDs1p/LmwBmqq7CpfOktkBId2I6HkS6HSiIFVj9EXTIiUfmc15ffgUvEbYRLT2os8LvrlppfN
on8NK1Jg93Dhu4UAEqFegQpp0U6pgiqm3tlpccJ+Fv5olkDl2ZSzPrKvdYyi2XSVUaPrwYFT7KDd
u9F+xpl7r9dAvjc90tIOGHJtfSkblenbWQEYOgsXIm43WUmm6qYjOXE+mHXbxJsRVcm8sXDwEVUW
ivjOtZce26IVc7zXZoQ+vjBnTMVNaqwhimCW6AhUyiRuhh4xyzd+OLHF6crpoh0EnTfR6moXrUSs
U1cAdthkrbWcutDf+DP0854qYuCybY1yC0VWZmngBybOcWDv1ido5UXebWfbiq5JZ2TJS1izL2c4
q+DxeKTkctSd2/IyZi2DnL4MjxN2zB+KPmC7pTKTAUHn139Vg+IjyE3zRiCu177wl9EMzEJhF1uV
cRbdYwStMSoBY77PDFLsDlOVxt1WTKUOQn2eyt1sFmV4arRMwmcGjHa8U0pm+ZU2wEfYiczIElLd
Y8peneB8IkAnzVutborGr3NVPLpyKF6oJA25z540SQ4z/F6g56k9pZeiWppHfRpyzh7YQZMTlbhA
oFtqHd8HidWYjkYynOAayudN1GDNCvC0tafVElMKr4QFcopvaRbbEMpSHCAPLByOboQCsIco0KTQ
BZEyKJNJvlhV5WoYEGGuYezG77uLnUnk57XIsA056Zie4ezLXpqZVSuoODWTyGabCJMnbOfY1Sqt
Yt4rWxbphNDG59khteEElpGptgWF9BcKC6QhEyML910VkwZvXi+6y4JQMOe0llGpztKwmYcrK+dM
RvuLGLnAyIyQA3Wj3Im4h1zIjTMQ7L0bZlx+26ikPEGBNVvBhbR7u0sLO8y0L+d+ca4wwRqPttbU
NaFLcxR+FR3A8DMNSDiheni5gr4ekiYo2qGMoSZNhh0kY2wTJdoi+Ib9rlGPG6ahIjTTEcOuhX72
NHvJeC3jnKMZlnPH7bbu2Fj4TbPQSndm29n2th5qQXxCNVMiijP4LBREli7fG3FmEc4EBbnxlT44
8sQte47F3uzWp5TPs/JisZyJLRBzphe4LkA2OFMRSEZOlw5pfaVyz5u6HShM5gUd06UnG5pg1hhi
illh+JzGwlyuDLenKewajfldT2VIJvg0J/HOxtFLUAKosqAmvep7QrH+YNCnRPGA9vF8oq+crmrN
VgvK1K3PkXTYVNec8BCmrUv4QlXiw+NQ3MrNlFO6SHI1MGxThb1+sEr7FmaZeaq5ikQAW8/NQ1Y7
QMia0KHxa9OGijZJnnLsxdnqnRHZV6kDHosVJRVL0F8GZcZb01m446GQ0XdCc8QlfVinOS3cCtId
EVKgzMC69ss+yyEVbqRVY8geQmrMp5YNDC4oLQzlgW3POZ5BrKbPynLnc70gKJCc0swRwTDE+TcB
wKDa1sxW+wWctgmoJJbNLvHctg8ACBUBLRHbh8MtviwYPaNtrVkUP+KFdY0YO6sg9MAUZ4zNQl7Y
nqadk62MuX2wPBiPRWNku5pExIamyki3cXEAz/kG9SUMnDSMbMRzhvaTsdA+zGi0n6sa9DkqjUaS
41zENkN26jqM1TG5E77jhs0AVw7xHaUXjeNgbUeU/nTqsaSnw9d8InCRAFEwF267QwHQpWjc4w4n
ZUQFZh60CoDDqBHEuXDNVxPUSrhraB8IMJzowCl5FkrfAhwZjW0nZfSQsjiVZ2YEvC0Ak0AQlKps
7UsUFp4HF26ubkPqfwA3RRLz4SCpucsoYnz1pjr8WWBqbLHiN/BCOU3RXJTZTEV2ievoZ+sOsXlq
ZbL4NrODo9cSwdGkslvSr7YTkG9+o0Wu64ehUoeezM4LjUFNAkzm1Fd2bUPBy0P87Jh4O3SYeuE+
Ll1TX1uYfr5CnjJFkBF8YQVoPmtwPlVJ+gJch3neUliT7rVTp/l0IvrJzPbzOCtAjzwQ7NdONZ7R
8PaGTewqcOCW1YyvJM2XvAlbJxuYkmJN1kHWYI6sU2uRPt0+jOUdEWXFUAwu1/SYRuhP6dqJZNfP
MtXz+Urypp2sDzpjHVYeUcE+4SVNcWkuAqqS7WWQOomtV7iuczVrYjfVuhNdyQiY260mzJRcDJgA
nXNW8c9wlONXmIn2KJ0V9WfkdjSjCnOm3j1taBJTGagMIKXd5dzKn31sEic+NRH5QNs2S2y72Lxt
7P5bXPoXPOH/eN1+qy3tn4uXX0tL6///bw+mkP+mZmNK/ktQIZxp/tX/eDBtoqSQIoFZ46yGQJxD
0X8YbRwMXTbHrrGSvmy20H8Xl/gLV+cmgIGVa7Iyw/9JcUmAdHu/GbfY7696QhMSNsFUFh6JXzfj
dTsh6snza8KURkA7c+oSAqOsa1k4qHNAqZHu8MWE2uDdsfiSqj0xOO50FBTflzqnJhrpLsHntcsU
3+Zufs8OGsSCVsMyzNtK3g9hYuh72egmJeJkualI3igCvTYpZDVKc7SLxinIHhmJkv3ad3rzBGvT
HfaLMY3dzqJ71xwSLdbJMi9yWJ9M5wAeGM/XdgYxg0+6cZ+8BLAxucd40YIEoiTC4L4aqPeD0iyA
N0LMpVsLvMM3hrGN/CwOze3/Ze9MdutWti37K4nXp8FgESSBxGtwc1eqa1nuEJYL1mWw/oP8rvyx
HJRvIen4WTjZvp0LXPhIFPcmI2KtNeeY0kvKbuO2WotstB8SMl1chu7bGo5ht+NX0nSvG1Mvfbq3
lg/CN/ymlhx952hkTOgRN8Wo+UoBuiQ1WQ7YyZnnkawKR0gCUOHQQBA4QzwoXqhmMjU05LeMTr3p
hiEtt6TpDXe13lkXXc8YgdgNdlu2/MHyNouFocFvbU6UhC00mKZF12jp0bRiDpE6x00f3VnxmKWd
MwXs+83jWGe5uRFeoyVbScjssOHMnJBKB2aqDExzYNbrwFC9gLJrkpqCTKP29RGn+mF20szYzCNB
I6RawVo4MBiN5004eMZmsBYCn5grRjvPAo+Cr6JFCEZANxSDwQHes5lr4jO2NBsMDsEFqxZyE7KM
AxfwJI6vlKrqQRnMrf2+zgZ+aoGwdhAIw1ZuEvZJ+jl9foYrZep2TlgA1kEEURdbNtLpZkj06ISM
IwHiT8fJDnbGW9ytqjpwf1lKwhMMk5Ej2X8WtF/QybWy/5d59y8L2v/9P10MBu3tmrb+yK81zXI+
eSxLLGsC/iB9adatX0uaaYB1d3G7YACi4fIiCP3nimZ9QrnpwqCmkw0cYC36/9ku/7QucYxeaHDT
4JBo7//7f79xbKt3//9Nv9p912syydLwgL16dO7RGfA3vl3R0nxGnCEZJkaZqJyTgdXsyqhtIs8Y
uEftCS43mEfoHSpmbZmONtAJhmzRnlSLMMBvU0Y4n5u45eBeepLTz8YZeqM9TbBLP5mjN8Qn8WSu
rDjS7hnr5q2bbTmlSTLbwJklJ21fhYgqi1RY+3RxmMHZdXilqnXdM7JMkHZiz5zmFkOAkavL7EtW
QJGhCFFthJ5dLLdJYzRzAGpW9yBMZTXjXsA03SafxuSaaVF3xYQu1nwbgeCEu4lwLsQDmQ2cjQ5J
FqRd3Z4a5D7bJ+m8ODmpPyzZdCrsWtyrJB3rY5Nqyezns5fj987KKDq2VeeFAQabKNpNhR5lJ2Ci
Pf2ytGb6pIXtNNEuC8mr8JfIAI8DnqikvcbQoaAkYVxqepdp1S00O0eX6HaAG83MpiJTmY7+2HUt
o365AOUJSgd09NauWo5yvsPxe1qDIGymDDNA3uWWWVzETHmF2SxHMl1i5T4T0TuRsF4CaNP768FR
cR4iHNfi1Lvo6WOq8cbgYIx0rlBx1RfHaZhshYww6a2iWW5IPDc4fg3cFAqmTJVkYw8DClhQKX0V
CV8vW8/ZAQ9WuMYEpQL1Q2PWp4z4iu40IWD3i9CaiqEmpOrGvULJADEaVfxMEQQ3eLiNct6XrZU6
9IMQ44nypmqwppyjgFTZ3smHEX1BnmK8gvdFfqhoemJ1qJeoNES0IOwzE8MxjkvnVgAow2ysoZ2M
jZccZptkb/jbkwoQYHioEsoqGYI2tQ1kxlE7OTs5RxZPVTTo5gmxX3p1Ts2UyC3VS3lHbw9pziSy
7ioa0ERBnuSZAyPkWOhvcgdeU7S4VzHwRRGo0TKZc/KrzviG0ktweWV98HoXenGGyvSzQ09glTy6
4/rc0ptMdggu0uk4qIqSnbQ1keJHUg3i53SYjf1kd3bEJ5OghJ1yFxvVaFMAfTGg7a1UdPj+q4eq
b069yaATP7uFIYklD+n7XAsm1TeeAE99ILIHxFKzhCHxYUOL7+Vea9GCUF0no016oJPXaAUBLqFI
CmPjGHpoLVCzqcVOz+0Z+1CKcjC05GcdHSnMCTJVU2Obdki1Pw/Z4HSXcy4p13Gg59aXbon0mr0b
mpe24xCkISzuJvhvFIXDaJ7joMyGi7gpopCwyM6uvom0XKZNE8XySiceDewQIqhtTwQB0eqyaC9g
WTcXWiNGcP2DcK+bhYSUA1kpg4Y6RWmnMZqCgWmFSfZEkvU1auApEauWLNOvjQiJ2VbXgHwHbpRN
GuIcZENbh9n8be/O9sEj0ZkNUeB8Je/Jjq+jycz2XLUgRcBbiG3qUV+ghGkK1fmyt4Z4pwNxP+LL
WN3BmQv0Mh37Cr2HlPUzI/LZI3pgnCC3EVCW4d7VvBO3FxDXSp6RazmHzk2MO0xuWU0TqnehUI9Q
bQ/AeRw7s7aFDQWHxCc3uk8rrHIKn3a2dYsCcOKYKDFRioa8C22W5D9Q8xI7mGmz+zwtorGCSm/0
L7LTdMEwMHSPFrSjCcmRyNB9EeG2aQSibR+dDADGbp6afhOq2DW2lReiXicpc0QbLmP9ZInamgdH
N4ufjlbmp23XWvdDmTcxVEw489Vj5jXjLdQa1pFZeMMPZgwkhyamEmQ2pGF9l8SzdcEIoyESeqDT
TdNf9AvqsXS+kHCSsq3R68Vqx5PK3ccsdIo2pWyvl3YNdnbjTrZ+a4LK3rGTxQsy2j67KjMns7fm
soYSRMYwIIXMPUEHi2zPQKAuvG5tcPxbLNShxSHtJb1y1niTGz9/ybXEuBe5/iKV11UboJITSZPO
SxZmWyhZb/WXjMzBlaP3WKcR2Zl0TdgmHQAHpS+6NV8znVvOVxtigdBWWDGtb3CPUl4nqZcQzmnJ
nCNfptuLC+Y41R9bLdfI43rJ9ZRGZ7ib0XPpM3ow0b8bOskhW9uJSWCs8wn3BWUQu19etk2+tToH
5n/MQP47glNyRY11HuBnU90RODpnSdjtzClv5abQyvAUTTRqvvElq7TMMvO8MUqIYb6q0QWh3pTw
IBHVmf396Fn9bchJWlKQEIHKK8C9oiTiyOytIakFMXLgt9bo1MVYU1SjaU1UFaogXTU11qRV2S9r
W9FOGjv7WcaJ4x55NshmLYTNgZxDMM151M0tCa6eF6OnxMaZPziZoiIa+riP7rTY1sAgJZ1F+qvS
Uz5d9Gvkwq6tQt3adksLZAlaHRTRoMgRE+3qGMfHFgkdPDWV1poeqJRlegN9MyVXc3QIJaRFht2y
ijvIkgsk+quMD48SYZV5+eTwinBjDwCdtpkG0Yr/bn6gF+TdzJDeoNTn03w30ny8oFnsQoscm+az
Lda+VTlNjnmyjKTm+Us7ej9hnCxRkGV9eeFBh7/1Zqu7MjyqBmTx3vLodaH1hT91eEK2tpwnYC1R
CrYJ3S8Zt3fmUFM/ReaU9TvscS0Qi8Rru/URY8JU0rzmr44rj+6mm4ymH3vKw4tg6pKjjFmN08b2
okr5xJZY8XYspuUsVOPUbQQBxwd21G7cLHJgppo0UbGPAZCdlNyK2jhZ1t5o9jT2JMboZBZkRksa
rWtXD8od24shCiHw9gveRTet1Xeyc+ybLAsJQRV6LaLt7NKLxkzUcPbrYi3c5wgXus1QjvSv6OY5
CKxAAPGN0On1kwmk1k438+oeJT8Y4jZq28BQY/2djHDbRC80tZ85oYEfLr3Y/MYCO7EVWzZD72bK
1sgfxrKXsUMWGLmyQzNteE5yJrgevSYcQv146MowKTa4W7Oz2awNDpxurX8Dg5pplL0j+YuoiLXI
d+dZT4lNkeUd1F+zPJ0K/A9+WpAPhxa2YuzdyxZHvBe7s8Y4dpBPusgIm5/NSpZnMS/oKmFsUxZ7
rUdpi5jRIjAAXig6OxBIbkB4XkEqDojMJ4RdKX1C0fBrixgesLvIjD4jBxg6A15fEFGhiaiDPLFo
39veTXSE5cWakwEem6CTZA5xx5YKiaLsZvd+vT5z8SmM6T7kZgNNOieDpnNwTsGuZ8dAp+2PEWFM
rHFmIw5VNE7FLqsXeQlmNzaCzkC4h89/wv4UV4V23jtVK/Yap8FkL0GaUtXDxVcBGX36AaAkCsNK
Fe62ytvQ3RWFNt6MIWTA/WxzWNRYsS0+Mb8zqJrpjPf2j4pb0m/HSfVBnTPCeKgssQA8DS2UOfuh
SKkjHM9Y9Bv8zMK5A4Pg0eGjMXkWVvmgkX/W1ddaJ7yC2xvbR6/JUR3v6T5HikAirWVFTpxKsz1f
jnUyndNarnNU7yVI2wCw9pLBPO2TBRKn23jX7eK5KM1KnpEk7qcbRtCE0FQmHhRkgAxifZ1jpAhA
ZMPi9emBtiHLf8FpobEKgmnhtva7aKjnB7SASY21i6HRtohHWvuSNjoGj6qOvtIwWQnAc15xNCGQ
eE+TJiO8qUQ6TdRMi3j+PzX4rxp8bff9zzW437d9+T15LVhbf+BXBY7AzCXfgZ4d9Z8BRpJi+lcF
bnifqK8psxmsE/AHRehfPUXN+AToh5/QBRoRB7AA//aPElyzPq2SK0gxtAL/QX17V3P/qQZ/Icu9
GvHTRsTuSvlNF4DwIDQfa9fxlXYobftE0836YbYt/Vo19rbwwMViftNPCH8/xHNuncSSEcUoKr8Z
n0x3X1TdxjSI5umyrbRvB/MW2K6fYnnqILBtGMGSgsIPIBZxtZtuuUVbu9Pb4qQqTpsuPKNthtp0
isSjGZ2Yxo3QvuaIgo0uxPuGULbvB+2hEt/rgSE3WRTGoQT7aatnrWlPexiix7K1ciycLd6rVO92
qzQrFt3WcVMkHWFAd/cH+Qe8T/S4epVsMtes0qAPCXMhBxd562Wam97WUv0xR5jgFfZGppAzW9jw
N4mJxIyZzS04dZLcxhMq1xNqDl/TPHbsBltbRrIOC0PQ9Mr0kSFY9CJ0P06GfQgSQ+v6fWsUgaPy
fWzrp40iCWr4MjhDSyKDWjaapwWxjL4T5xuUXXo+WueVzpbTHs0Qw0SEnyH3cJ0sZn+iBv5+ylyS
mtlPoyAeR4YZziamyhkTF49MvtGNeTt2P7UqDtyC+YEJCbfaV+09hO6YEd0iCcodF+9msMRFJxrd
V2AE9yokDAPQSWbL+2WS8mCKIsWK6NI9tPlUcOfZVuKbfQyCHiss2W+FPXLcd9KHFDtnAxu7LNOD
y1gUpx36M81wmnM9SVhy0ggN2plhkUJrf5YyQ8RkaE9L8Zx69Jyd89GrgCBnJhNN+Py+MJ5DVPf7
XE8405mWuuiXCnmh/dCLdWZjb7xVb22vaQbMdCJbv2tGGYCMfRDkiYjENkDvPiJO2VdqvCj6gZoU
NcTJbC9XpNDH+8Q9BVpMKDjdbuQpdh7ZCJomXJX4g89N6KXzgFFmtKgPpm28NKeV6Kkj+h9NmPNE
V+3JREitXtVHnC4BbaefImW275J/weYQ9skOoGzCjiVIALcnZA4LrrDQPZc5Q3kOwE0dBk6YWfkG
TfVeczAkWQT7enq0F7jQtBlNSOkenF7f8i1jTqoZ1WF2QTER91owuinRCNe9Rwh47M2MmonZcOe9
VhNOZyWXgLu2QOZ3xSCukT9tdPeWdrqvt4zgotYLNAVC0Dwyr9+0rn0w8OL6jnaSDBZJhEGuJbtS
fVPVnSJtTH8IaR4Z1nSECbzFiOFdCabqR1uYHPkWIKzaae0KvwfWW/bEQ5OXRc6DXR+NeD33oVcZ
ZX2JeqHwIdoeJn286Sd7L5bq0qoZUupr8lGCg7dEPeLqN2P1GCbaieB4A487oOwNvIQEOX26SEGt
u3rvo3k9VemEU/yntmDZ+YxPnDS9sLkecXTUHKB9vR93hnZWTseOc6KK4k1RWP2u66+Brfq6voZH
gM4Zb/smPS7qGsMfBR8KC5mWZ+lUHKgY/dC5NIZom8hw04OJaDjSU+Q8dw5G51EOmxDtipHUW/Q8
+zCVRxMjcp1hpsueJLjfMMLUQURWP9xNYfI5tHkbME/xVD2XCBwd4iBq0N9k0RDo8dwxoSzDjP2b
N43UnE0TK/wv98XYoXF0NrUusG2OKKV+hNrPMkO9hPCqtm8GCbwqvU7TkCXiYrAT73QxxWebVr6d
l5tBRM8CihHF330lUTM0jr61tewM9RXjkBPQ0Bv89AUWpvjEtcartsVmyuNSdGNFJnXpIKRKD4MF
u2MehwAU5kSuBQvgstraM78b1snBdUd14X710AShxkchVu4qQV+NVt020od901SIjiaazAyYs3Dj
FMNPpwXy7Wpny3Srx8e42+u95V5bZn2niNiAi/VUAwshb/yQiXDwq6KUx7wiaRLsvrecucwiEBbE
F+gTuwtiuVYnQZI/Kzu+0rB7c5xrrggH+TLw1nIKukbWFuF005+Q/9zgKp++tGOSbrTSE2dRprYQ
LfaeSVmJQBEBUBVfFoV9bbT4GWybHAj466dtml20YTF/8Rih6I04QkY6HxcZ1HYrdzU+3IuqqskT
qxDgZEa/AxmuHxpL9NsqwUuElPWmKZjOzy0w307H59iMSI43qRrsMxOD0SMeeLWPvLy9N0uxQevR
bXSpqR/D6BmPQlfZoZ0428LIspiSGxkGeYZXVlGfYEuegqgMAyZY1nZQpECoscCIiPaLkvtgNe63
gmrpVKNrfZSuXm/S0UPBm/b9ST44/T0H9i5wMXQiRmElqhJ7wKrZ8cAP7mNMpyaJCdWLvOQBffXG
Fmz+3uqNyz3eyPi8mcQ9MQZb1JBRCu0draArHryZz661blQio33WLlfD4o7HfDECiupHIiTwbjfG
VO+m7pRszZ+WjvTAqfTyWTS1c0KYhb74Lv1JutNeigMDsiS8bj3ifYrFPQklJ9nQn85WfJgocjtK
uXCZvhGd5mK9ta2dkUAntOXRg2BG0yQJVMkX7PRFsKa7wBzJNqatdRt6iMmOEgM4UQykYvxc2cZj
bdQkO2MmrsrhGBfNVYHEmwSKRwAMe0wfcSDhBQXYDtxdVDYUN5dTV2Dy6ffKWdbtxa91ymqJKiHe
WJp2wBRJrdPxYSY4wqn5mK2RZTBJ92fheu0pqlRFMlRXPtSh5u5msrqDxlbmViCp7onvI67ATzrE
QHtqou66I3kiKCxlXeaOEy67DI434HLo5liyqnht4UZfpNXEpLeS1yc2dQz1ycdp60ugFZuaDFls
OTOLdp04Y2DXKBxlXxtXZWhxIEpSdV6OmbOHR2BdM2pMgGJMcf8QIiiLj7Kz6uvQNis6O2bK5k8y
e3LIFKyZjOobYzxVnZFHDj73xUXyhGYcG1ioVd6Jo9WcKJ1+RNffq6w4ybApkiFKMOgpb7W6zDzX
eWKYAQ1AFd0ZPIsJu7+j7C+lHldOkKO7f2bC1e5ko/WrqyvcDj0inAADsIh2PQESMAvYX0/cocvP
rJ6EhCrNcBNnvb21hmjeZaTJwoDAyE4ncN4DLFpOiYiMrsHy0E0Qc3mudRirMwv96x12ulOb48VD
X2YzktWx3s0ZM2QSvswzcwrHWw1H5pPFX3+B0ykLiDswAw9b59ZVxA1Vy+yeQ16prvlTwiOusxsH
YUxAICOrVNo+EGbkHVMvd3276C2KWDEv3/rRSPa5QHgX2nngFW54xWas7xSohiCdzJDzoH6Km1i7
6HGzPZeJXj7ETlWd2WMnefVSdCqzy/XwqOJIV3Vf0ObemlYa3yuHONCkbvY07IPcw0qrkVGZmg6x
p7bbnICvbRmAZfdgwx+RXoZ7L4wkryTUE1JbFUgh8KBLdRLlRrJtS3u+05as+loYnv2QWCrcVhDn
D0rnpJyLWKHEncOdQXDuvUN7ZaeNlXHwZCgwA4yIQNuCs9Xs4t30sujaSwURo24fnpPR1JODO6Q3
Vi6/JRUJvGX3ODLJSNzrpVFPcXTXVMu41cMhO8/i+kgIK22kRTiH0B6PYRTGl0xisq1F/A7FMNGZ
LQ0Blq/4zJqsO+2lQ6U351o4UgCFtKmFHfrlkCQ/mpGiAQihjioKHl8z3bbVhLyNAwlnwwOGwfBY
i1adJREH9jz5FiVkPtep/Cx65yEddHsDUXM3pPZVaI3qRA7WWZr9zPkugzlPIP+q7oqeY+GHgFiC
NtHobEbLo60Zj6XNCF+kUYo/sqHX3GHbHbyb3IU6o0ens7eUdF7Ga2nrj+XQXXWmUied6qkOGjIl
REmKbKPu58F6qta6xaBIiZzsRBgNGIBZQ3s3ZucDrXA8miUFk2dNuHYdHhTJ2AAR9i2LKYfiViy7
Sitmv5h6e0fsywORGgChEss4dl3spVcOeVPBwnP7I8VHHJhxGB5bDdz+SL//fArnMoE2hNibTdYm
ECv0xh0vvTrP8r6/yJIk3fd0Y6B8NFXGm0HsfTIRzRW1Tk/TJy+INqF5yHoarxAqjzyVokuInYsZ
P53N6MgNPhPVfh9I0Bw3eV3pQcHzHcCuiZ9V1/Bpm/FJPWtKnXUDLSv87AyXq5FsL60N+11Nszw5
lWoiH+lgm/XyWaN3s220YS9n8SPV633bN06QxRWSWiGfKIoxbi/T14hG0Qbkv/fLSvAfmdZ/ob/7
U0vl/Cs5Q9/eeABffuJXT0Wan1a5Fc0UHGHwvL1/9VRs+cnG34GNZIXpghB+1VMR+ie4nogN2BX4
X1RZ/+6pGDrmQRvbD/mbFuIU7+8ptd66JlwchfZqw0PBhQvQELb3tqWypLQIs8whSBgN6wner+le
NiknBmbCxWYhemGnVCODtOmYtHXVkn4d9dH52TTx/IEbhcbTq+7Oy59C1uZ6V2JlObxYul51d0pv
Vprr0JAxmNIfUKktcJESli0s9RHlZ9xdZ24UfmvwLv7qB76Re7yWd7y1UyGKMyXWEcdYvwgHP9E7
cYdsIsLnzKUKPC1+YBwND6KcfqSTu2sjmtCvno+rX5aU1xdbu1T/Nqq8XMz2bL44mNVkJnrvLlbP
raS4cdnGNGsO5rj/atZa9oEV8fcXgfRN02y1Kr27CJPYNmK6XAdGkYijVqWgYB3TvP3zraxPx5tb
cfj9fFPeeitEQbx7ehCNd6QT9V2QDRUqWQ4gU9TcMWj+EYnlKVvqozsUV5Ast3++rsXL8f7CYO9M
OoGWLsAXrv/+6llhyW+1qAPSApWBTldPxgCHpNFtHkM3g+QWGthbMQ3oX80QBPfEQe4uJm2Bad5Q
YXjv0yINQngZmCSa0b2nR+DBvS+86TFZR0y+ZWg6XbRCaEznGmNAZigXZH3gqu460uTumGImPqZu
HBJthmbw2JTzckHKNUILo19ydjCDmAm/YgdyGN5Frnf0VOtAs8HJQouoSLSHMjUfsJc0TJ7aXmaM
S3tHbG30v1SBtSo9H1MKxfcHn95fPjyTNi3OMpxShi1e0L6vPzwbTXg2RAC2SpWdw2Drt5CYPoI7
/uWdIvHTs5F0mbzPq1j17VcEVEIVohNkXOldAzQCi/uihxxHEFvshoUwnj/f1VuBFq+Vg8gLj6LA
9wng31n//dVdSY28RegSXUA6Kd9cXzLQkUz5o5qTBJgqOyCO0v3go/zNTdLgY3po2EzVjfcOOoa0
DhMnhk1IsK9UW2eHDvKEP5reVTknf897+HKLuIoJshXAatk61r/m1S2CGxBDK9w+oN1BQ64dRdB7
U/vBPaGMe/dyMbX2+O5Ygy02Lfn+mxM1XG0WLsQ0WfkFwYFh4+SsM2J7qsS9c4ca3XwrwSdFQBQ2
M0rbXZlYyENQGTl3kvDOywR0nfvrG/7PGeO/sOq+etj/Ip28TX607df/dfajKt8cNF5+7NdBQ+PM
sH66vGggJnjrVkn2PyXhJjMaLAnr10rHBM3Av8Y3HtJK6KEecD5MtLw2/zpoyE/rcQAAK28vYFbP
+lvnDH7Pq/V6ZcyS/61DzIeyuf59755csnBJhVjcY4/65OsMdGX2s67vnoUVVx8cI97ufC+XWpcB
AoAcA/+7uf4pr14SJUTaNM10bG24NSPyUdz43Ufv/e8vwu5HrLDLCe/d/Ri1QS5qMlFNcUoB7j1u
tbT5CHr/mw8N1auN2MdipZbWu4uQAOcuTTEe+XC77xIm9AHnxXg9WU34tyy6hNpwBlz9uYyNpW4x
sHv7mUkoD3E4QszkyEpHNcpRStdZpYJXT+3VRyeff16GOeLaaSI74t0NdWiEaifClhZ25h1rdbgB
P9Yd/nyR9Zf8+0yyXoTzG2YYD3w19/J+H0hBaU3zaB3sYpz3Pc7pwTcRzOdBxl91RObQfMAaeP8s
rBfkBMLhkUwsFsN3hyBDeW3bO+ZBwonddLhmN4DH3O3fvytebaoB/Bk244O335DTVXAcCvMwJFa2
IT47RGJvMefS9IRmaPbRN/W7D/Hfl5Pvkeh50S7DohHgUXj2Tk+xPNH87y5JhaVVKdzm+s9398Ir
ePelrcdhCTqZVUiuzpTXLy3yMtlXU3mgf19+qcD0P9f9AmQY81lKj44Id3KcCze7mgheiGAOtCh8
oDS196jToiWYLXtoAWTmzlMNT5ZhWxU22qHMvBESRl7JewVkQvm1itWhrzJ9+EqMna1doxY1uCw1
jvjgG3v/9q77NBB1k5vCbCbeExNwUYRW0vRMpZW9d7yRFgShd4cZLubZnz+9v35ZeHmoCFmKWI+c
dXl//eGF0m2RbKlDiXxkq5mRs+nbefgxVxW2d2LPPjo//u7OuIxuCA7/Njjyt9fLm1moOmoPZYKD
exkBdrkuQKpcn7K7P9/ZX18t7gzFAeAJ5JAIAN5eaUpVKqO+OchlWUAjVRoqv+SjyKLfXGRdwdn8
2DHYD94dd3qSImCDVwdzcvDrOSDxMPaI3Z/v5DefGSdtjFCS87B8YQG9/o4M5vT02IoDBVO9QY2I
wS6KQDc1dvNBItBvr8QF6A3oQDHkeruv9j87ImZAm6pD6rbJWSoITq2qst7mY2x+kBXwuw+OQygl
Owwfjvjvnrtm1o1JaMVhNjBBRAW89sSJ+w+289/dDtlZZG7rDi4Q+93toBEH7+Vkh5E8e4CLaMwQ
KbKFlL31AePkt7fzcpolatpy398OjM65Cef8QBryvK9GM8H+jOj0z8/B2ypl3Z3WO1k9e2wZxCi+
r1L0pbLMLj1UDim9dT6f105fn4/I0m8IXp6/C/gAX/4/LrmWyWCoQJy772rlWI8Q88/pgSlHvEkj
xp76KADUt3N5mOcOYZ6mAZX+80U5avGcvV3S16JPsjcCqWHM9u61IoGmi6w23yspInc7yFFnYJ9I
0Na8bCPZCrg7UuiChu/1dfdk6m36TPuFoSiaQdVuOcnqF3VVjpczYHVG3RJVg5xk+1mHTQybnSUI
HQt/P/IdGvg72G7Yt+JMeTOiBS9pNyupwrlWsWFd2JnT9lfpUNGJF7S81I1MShfkbIMVCU5x21U+
qu6ia3DUDfFX5gWlfgMFW2Mwy0NjbSRxsZdGK9KfiU2n+iQkuM0mxVer7rRJq+vdYIBRCBKmCAgV
DeQUU6yf66i2nS0x2F20cUQxoiFaHccUcajrVREOW4FDNzkO4M4vqhWtJ18oe8UK3CunLPzZWLYi
SAdB5+eccUwXpHkGOZEuXfRDK9MyCFXPfK6wEyfbRZEAFJKsqD+8HvBFDScccjwEE0m8UYGr8eC9
UALrF2JgFON38Xm9XEiCzUoVJBp3HoNsccEWw2ud003qYMfeQPcZ422In/DzoMeC/0QNxc94xRbi
66txI64ww+aFaxglIQOnF9qhVk7iu/XCQMyhuz7pL2REJF4TcdArL5Fe/vwdfAIUxTXAB/DKC10R
LgOgxXllLs4v/MXwhcUYzSuXsXphNJYvvMZlRTf2luyfvBXnGL6QHasXymOzAh/T2alu4jocY79D
0QkSsgGOlyDnHAWwyGYFR5KPCUNyXnGSi1VV5jnoQAIiYiGqPZAI2LsLiXf7tm7upFblISIi9ry6
6Wp919gjXqN6AGMZQ3Sg3c+7doNDN2pJEwF52blZhmANDGYeFeLcnabokVP/xIBHS5noc8KHnols
r7iL8CKYUFkb53PxQtp02NGTTT+vBM7aaTUkIS9kzsTt1PMcRvA6J8xCSWCmMiG6OLW/I0uA7cns
C84nBMW6OE2LjFe8sFsV+mKc8p9RrVjWELEDWk+7Iv66wAcRpBfbYXJfawra5WJLLOB4q2CNWHmb
3tpjYXbIkTyvo3AznWrTs6SsNt2x1DcuAggkQ7a+nJNyzTS5KWZqI0bNE0I2wZzGs1ARcR5CzNQP
sfZgOkUkmLE5zLUryDmGH7XdvOxcLay/xANymiDR+3kfs6apbUxnPcdbl+jieiFumcmpK9tHiYap
OsipasMA8aj7kGNGqVcNz2LtIG738RYlt/cw9/oE06FJDLxFkW7VSHqibI0uyIv72uGnwGILAPg4
rKxpC2i/+JZNc3Kbo4RVqzrItC9qxynQ8cnC+kny+SqTUKAnQPDU7Yxyym5oHvNdMPRh8AllwcxY
SsgGDL9JlUBrnXGyDL7eVXm+q6UyTD838hTzCkOiLrAqY/qWumY37Zhvw7JoZ2NONvCI29pnKp6P
D9NQoxcP6mIA8k5sQJeGZ+FsOr0PTM4A/ECjLz6Xhup+7cD/abv8l1jrmv9ZLXuWPM8/XmtlX/77
X/0Ww/4EaY/GJm5Q0lpfvPS/2i0exlPKdZCKHPvZ5Vf03D/sqqb5SUj2LQ8D/qqU5azzT/+99wmr
Kh10Srtf//p33Kpvt16H5o+7jlBMU3df0mjenZmgCuJVbPFvTANUIK9TU791Sy25cliWbp1WTh8c
nd4e0miDoP6F6kdlz+HStt73XGxFOIMEvoHnJQdOJSwtUIb2zBAi/OAcbdjvbs5kRAM6kNMg2B3U
xe/re3I489TtGC8v9WxEYpvXEvDyLbJ9zZwRDOCOKwnlW/XD28ibdKKAUZrqWZuLXdHKZZ2nJjEr
m9iEzKsPs+xMl715VN9NZa0mCW2JDrKsdOcsl4TUOxrew1AbQazAv8hu+861tV3uTmYXaL3MzTNv
SvLmGBPEgPVI1D00KCYH1bdJQITcQWV3or10FhAFvqFPVUPlpOxoV6ZC5UGBRwTNgeXOwFKgvlsX
ZFsW6qoirQBkCrDf7Dyto+lbXyfqtE2W2vlapFMF5XqJnKvITsJz1DDJtxz7UAKohlOGbxsKIXMQ
OtCwJWb2SHWs6l6WV5d5qofn1TKRL4IZIMMhGXcUiXNAope9mmzFXLlnduHALyDWBlGniDVJMMky
MSc7rI/3tygaRP5UajFcunbUirQ5neYey+9EM4sIHS+cC3Hqxg2wKyyrlat0n1J+wZsRGVLZc6Cn
obWAcxduCVwpr0hZIJMhcTMCFpu+rka80uh2z+1IK8s7d8RzisatsnEhUTTpg/7gjBO+KJRB5vT/
2Duz3biVdEu/SqHuaQTnINCngc5RozXaknxD2JbEmQwySAbJNzrP0S/WH9OuKntXd1XvywOcuihg
Q4NTmWTwH9b6FgKhELxLhJHD+GaBsiBYC3XothET4TWLLZfgOt1gQEM4wuZ98S5ygFQqvOn7Nqj0
HVzuNixRyPkCqBj0ggobU+V5s+q3TeqHy23YtzbctqxHc1LdMIofxH2sAa08JTmKLx4TCh/4jqwk
o78So9a0kBt6jDN3/AHMjnYqhzNc46f2NFpwX6VQSCFS4TkEVGNj3b4P3UFXt+yFvJu49y190DYg
sh3rzu6pTWYuonZcAWyqc9ZOOBc4Kt1siHxicRB47oITvG3pV5DbWHQzAHE7jJODCavu+4Inadn3
Chj9cRGwsT4PaFhIEeC3iZF0m7EfkhsSibJkOzoxKCCL97rZOZSYqNCJJCh2wwlGF9SGYtmDpBMd
48jPzlx04tVOnDB2dSXdG5S9mk/zB+guyAb31di+URdGY9j8aJ8geeUJmJfNY8qAToG+JvjYW9Lp
IXd7rc/itl2/tZwIR3a4K5yPgVWIPNlM6FoRRRHf4OzYuxXiDBo7yQ1ZEgbqTTSlV5z5zTAnl2SM
JGarHbv7pofBx5ztM7El/s0TF8rKxlhtSnIJk+UCzQ5auL1mjkYdKvFBA2uGEm0F1QH0P2kUPfC2
8cjUGb1JH6fKPmotkDT2AyFIpKLM6syZdeCxr1MFGL/Mn/HqOyl2rkFZdcMMGmU9cudBbA3u6vpM
0rqLQ9LXEPxBpUdi71p9Ed0WkYr0GdIn84hky0muY25kefRbZ7AfEsBCQu/B83r556aJJ3Tw/YTQ
bet6NRDvl6m28E7iYbLH/jqQK9tRTIuF0VvnPrWXh1lwI4JMBFs3Ty11RfA9wlbLkWV77EycvtZA
ZRd4VH6FVbssWjCHUZp8nJOOfKapEVAE7BJvrx8ovBetrNvLYpkk9JLF+ON+rAb0mCRCQLIqbCJ/
HrgqTcia20+9T8bC2TOx5iwT5JveFHFYvzihVFVBeR15+fIys2m27+OUXm5XW2Bbmy8puSeO82Jb
GAS5Lk3O3ayTXaWymqUiozenCfYQAuRgXpO2JktRbkcvjhv9bSQpKXOxY0Oq8szr5DBEbT+dioL/
ro/+CjbjX9VHm6z7y+NXk5W/1kinn/lRI7keUCGKgnW2xsxaruKSn0iPUyEElBl4x7qqWvf3P2sk
x1m9RuhaeMB7kqcF5dPPIsmxP/B7+CLhjetY0An/TJH0hwRbqiSmMaBBQnDJ3Lj/tCjgCCkcwi8o
xKNR299ivsdo0AVR9x4rNwVlm6cgApIt1glGTltIyVMCqHPMocttodkWySEHA+Lf//nr6Ua91Q99
9/bWX39V/2O9FL8TQ9ZlSdr/z9//EwfVzyt1XRv+9h/7us/6+W546+b7N80R9jfz1fqd/79f/Mvb
6bc8zurtP/76vRnqfv1tSdbUv37qbPn/1ZXy8LX5y2NT/e//tN5667bL6u+Z+q2yPv38j6smxDTm
2CHIbi4eApcjdgE/rpqAr1DXUifbjNBWvNXfrxr7AztMnGbRacOIJ50v/bxqLPGBaFm0CKf6mjXa
+qH/qQtnnW//Y7IFNZ1tKAN3SZW9rk2jP+xiSqYX85rv0ZCRFhFyci7qRQMO8CCRlll3XcSOBRe6
zxcIr6DGz0m18r2Ni4b3guZ3XGu+sPokEH7c+jHBK9uedv0L8BZrx/S2eSSZi7HYL2/47Y+X95vq
6HelF6/aA0tOwCjHJ/9vn+rqX+bCBTvXsgtfRl8VDhYv275Ns4T5Tl/o/C5xC7Ir5FjjbQDJirYg
Tm5KGbTv6LZwHJWud+Fq0h0sxnQ35RRAjUlaaV9OBfEmWHNG8zJWqn7kg8aFTu79vO9hNlzZvIl4
XQmw+t6hb30TKE7vDa7wgz+447fcG7Nri5Cr/ZiOHk1sV+dXc+MccMIX2QYDv1Vvw6XQqOuTRb/7
RSy3CnQLsWeWvx2Utv7d5PL3Ca1EEhNCDmLQ7MOIlKDQfp+f9yjv0KjzPjFqw/r4MUVcxDyx8fZO
iKnatnnm/Pkb/jr73jW6ee9/v7tPd+w/bv3/ascCg7xfrtJ/0jXQYL912ddfD5LTT/yUNIQfXNZM
Pu5SbxUieKtV9W+SBpt+2UFUyffTyNGF//0okCQo0IaunlQkADxf/vEA8T5goBc0q0gRsMNwXPyZ
cwBa7m8HgQ8wDx7UCkaHPMVLPX39l1tK4jcd7J5hjWYidiDEkVTHgrvG2sZtNq1pnQJkj2PqMdxY
YQxKDKRxcYv2RvlwMNo+gNVhukMVxHF1wFMoxk1fcy9STMVaMIbFbLPj8hdXNaNaIjmbcLhPnQqp
2FzrFO/jkCzWlgz27jjGDThWrfCCbUqraKLdKMcu2MSJtN4mgqywtg9JddmkXbMmeC7mQphhQive
hvh8htIGDBPqkZCxyrGiS0Nm5lPp9sRf4TWxzzyV5I+Ys6s3euPwXFo1o6fKEvvKqPxscmFA7AF0
SCwqSCN2EHHzh05wJJiMu3TDWWpe+qJ0LkgzWon8+QA7oCFz6EuSeTRd4GSL4RhngSf2SLBReCvd
RO+xdsdPbOZ8/5L+zTsMppuJ11wCSFBZ42igJ9TapC0ILR9CNgzU3fVEc2BVbnePp939WutIneso
yMWFP88NLk/HWrYVPJ+r2sxq2KQoFp4mSKP1MQNg0ZB1Z0tMf2HihdgG3fFypQXjeByc4QWUh7ks
2q4OtpjZ5ULEFfTQBYJ4jf9rAQ+xhEN+zFVoOKq0zXDWN/cx7ILLZAn7l9ZGgrDNRwnlSUviBjex
7CUplNkC69NVvnPtF4n9ETzT6iSeVyeNx9F9E/AAIaOR/ugSyFLxHDo1eQR+2YfNxcgf99B7FXmZ
be9WOPrmNVDOTktbYo1UetqNRk83Jb8CVwQbhbdgir7WswskL4H2xykb+CaB/1QGN0ahTtzFOAUe
Jxktr6OYp7t4kN6An9qPqsssUb06OqzMWNNAT8RWCPAVAkPp3mMirN/qNeM2tXoTn4/Uh0cVj9C2
exatN1bQJAgO5zUmV+fe5JyVAAbP4roE5RJqMnXdRQ31OSmQRO0OZULs7mz8+Sk6hfFKlRHMK+yq
fpplwqzBaS2nP4BlTT4RfEDCTWIjQqtAxpLp409MMdQah4ObcwARfErJKQSBOcwpsBCCxODzFtAW
b/xTug5D6wrmYLrIL7PQgNK4zgk4IpQsGK9ne1xhDae8nqGwVypLOyDXD06ZPuFi6ovaGJpHma+p
P2EbkQCUwrqa6KLWZKDMGVNEnfkSexhA1/SgttBrVFwVxo+TS7yQjdrCPQDsJ3VIrAFEPUoCa2um
NZeoPWUU9ae8otkyEWaiNcUoneshwNttbK7DVt83a+ARFLXwBfjRCKshiuBFMgIjHSmO1fSOqpnM
pGopAUX7DiBfjeRi2MTQdrf9KWtJ1TUFMABujNT9Yi9Uwb1lfYWoTC5s60BJET+ym/wyuJanRKc4
pgg7UwRw1ky7yxCgljecsUthONB5QaMw0SzNY3Tam82eVvrCXddpge7im/y0Y6taAFxbtiOluI+c
JP0qf67kmMOTlyjFEu4CguOxgo1Fpu/HHh7koW+kGm77dc3XzpzTdySZs/2LmIDM25BzhfXjuiDs
2e7kOMK71VSeluwQW6m7Z2hRLBa1wQLYntaNQys+Zh02tD3+HvaRUDAyHN8sKccp0tyvAyUAnxpb
zCKYoOMN63ITM+JqIZnmqL3PyD7sdnkqls9lOYrnKi85XEnLiJqHFmZWBrAG/l5+Y9AnzTekrpbz
oTQtq5zEIU1z1+chNhZdLhVDnL6MbtgzhrivsH4qva/B7WZ3rtXAdUc1n6W7RYc5SbN6zGdw32Sw
bSbUqNdIiANAxtxkX8BaFsPO6nO/wdIm1Gc1pzVGndZX44HRKesPolzlwChh7PGKzUtnAxb0rcra
VTqEi2brKRTnzFTQADVdqXc6nPviXEVF8wKpQNzF5ZyJS9Dvtb1LdcbmQsbSeZzzMajOcs6t63nW
yXJb463sjhGxdsdkSmqkEKrmmSeqoiONoCmmezijE359Qb7hepyTdH2JuMKZCKTtY3EuwimLxu3A
BubGX5bOHNKy9sQOQLm+tfggy20wcqTNCsvxLs0Y/xwtG3fpn6/b/qtVZPQy/++Fx/+qsf/8Vo7x
7T/3HfTyCLMQ7VJdyTVK6W+1mE3vRc28VkF4twhh4Ss/e3kAIAg+VxsL6jjaM4QA/2jLbPmBRn5t
9ZkPrF/6U4DO4PcVxKom5J9BWMFrBPJGutbvZXuTit71vPAQ5k4vjh1hq5yXlSJ1ujxKgpVv2bX7
D9wsuY8ZcenPJyvyLZ4e0fyaWAGAgxp71lcOEDDh+Dyn546j6wZYj/WlxzvGJNSk5qnLw9bb6j43
H72emN7LkuBQWMCk2Xkbu+qs76Nnpd0msmBHQC+CObFtSYKFpJTPBJGWxRA95D7KNQhpUkxbSV/G
2Eyy8jjGRibRk8h45GwWe/AeWTcQbOHBFX5PCpEwUmOHP69QdPCSZHlnn+c5b5t9ZqFJ2ISZyh9D
vzaQ0qiXGqxoZUn0QjyA0YFqOBG26hcSSzbPvhYBBXN0/Jx2/9kzWTJdKFOsFG+slhCkEh70/Sac
jEmuLZYnx1DUYwMTGIAGMUBM8vJsXylmvO+/XHL/t0b1t6KaDxK1CKBXrFIoOHli/GF5ZZRanDkI
znGHhjeFCM1THE+R+jf6lD9eLmuDQGtA47DaE1CL/n65EGfeD6Nj35ixcN2d1YAtPOvWcOyzMVmy
7N/sx6hRf/+rbGT7UOjIfMPeRH3/x0CfulqKOM6Gb4yOKNqgd5bPPJ+rr1kU6eZsyeChXEQkIbT7
UAd4I8AKEu08cQqbfTqBTmrgLfIo6lPzknfSS3cpH1qr3xhcS7t5TpI5qo+K5Ndb0GjNGj7aS3GU
/czZ6c42MSKB1vCVnYDHF3u6qHOp/F2Ck0k5mXgSc2ojwShTNBlVoq6Jk7b6W7cHZye9OXMx2/eu
2S1k+O5JuwKFX1rtFO0Gxr7QDgwV82NsXIX3sfPcar8QuNAdhFTdDqg8/TsEvk6dlZ1r5oswC0Z4
tapy7YOfN8OrqNLwGWI+JRLsSyhh9QxA8kwzqD4bFtLKzlBqWIzBQWa+wRT0L4yvDFkyxVAALQUB
NEb9vtXTAtLaaRFRjcO2cWae8Xlq+zddOFs4OaF/owEtILsUZESzrmx7jOJ6CixgVYRlhsdIVP7t
xAw5usiCzDVMbXgLmAQWUDXQsdQHBKgZmZVOWIgdkkJCan2vYc0aC9f5aqcJgRJDUSHCCKwu8yg0
LHq7ci5q535ZbBjcskxDw9vRDB81i1r/KugrcsrFaMBjkEodbdJyKKLLzimlA53IG8AaEABPwDws
N5Q4vM4LT7lLTneQt1eLScvqHPzr8NiV/srrS8iUOixl4T4tiJLIO+gGZExOLoN+n/IwB4XnAcnj
r5L43kGvm/6ityRvRQAB80FBssvg1ijyesXQC7Yabi2n42R7mQ8qKY81lVOLsjbr5iS8cPEOXjV9
WdVIKtzJgpNR5OkuWVSmiAQLUrUNQShkkBxaUe+BuAKTw0pify6SsX0zpE+8pZ4khXm0YP1wNwIB
ukDeVZ13joVXqpBaneRLy1mPkv1K0gqwj0T1utWL/9HJCdW+UFmX2/TTeXGxYBEUWz0v/hMS+om1
g1RExZt+r6bevE2hMzxlvIvOLvS6nMlu4GUNuCOXyRglF7ZzRcuv96UzdrcBhnsAlOVS13tDkgRI
pYGgCRREvrzBKuh9R3Mhn0qilPxLqaKIjUlnA2Gciam3jqBBV6IyAjAfZknCp4EBXYY7kYEp3nRO
bR7oMyo8va6kb/OIswAwmNTouiDEdNtSzllx6A2syD5Y2veSA6YGm1Zj/ml7v/sEnmSy97XrdI/k
3U1v/mCg7Bo30Oc+8kx4IX7YEd/O85CI16kgS2mG7ER+GQvQPVKmxtu1cxDfNWXq5mcMLSGpR9VC
UA0TQ+isSZD13W50GvlNOkN5bc3zZMO2UvJ9Qut6Y6BcvKVLozqAmS4MXtGVpcW91RFnXZqyXraI
YotPiMe7azz40/tQcehtJquKn5GztNAVgGHKHdowjqkFbuRDRHtwP6uZb+MmcoHYDKgyd3PGyjYR
BYvWMjFdeKD5teqDpNn9XieeenLTYkbpFS7EB2G8K6PdIl2aFXKJuf4WWWVn+DxH+9CIJrqPZS1g
/oQZECszTgMvd/ZEu6tj0X6KeTxCiSoIdg7QQ5EgwiYj2DRRKeatV47yqnfcRg7f66ku0Ea1LWqe
mMuV72HRKa8Q5TR3Qq+8IRbhbXcWlZUYXMgw9CFHFw2Rs1xiVCRqhOh49nKLIM3uoh1sPBilRV+L
swQe+YbjIQzprqPwklimhYByr1N3zqygI7kcAxBvAF/eEGdm1DZorOR6AqcR7hXheV+KNcbkzCLi
+A22iesfgiSdP3WttcKhGeKQ7YJQGBKkJnfJDQoEhU2SO7I71hrxA3nMAz2XBtYAV3Ge7SPeEDhA
pm0C0s2wnrPtTIsm2Zk4w7U40KR9Nrq337q4la9+hScPdm6S3hBoaj1PY060ixdb2XuezC4+26Bs
B4hT+Ay2oW5B2NCTkalD2pCPxa1Jh/eaCSA2PqzAzQF5hCDMep5ArZaxM7X70ms13PUsa0lqWKAu
ggwH+r2xS9z7tFzBSnSOIk7/bF7qR3JimETnkfcSLX1/swRp+NR0nfhew35GK5NqRdXjLhKIuUOX
tSN63kCJ6sTo71QiMPlI3ndwoF2cP+WhZaEMjRBh7LxxNM3WRdggQLJWfrvPPM/9lgaV49Bkz4YS
bobp0lqiv4k5futtUvbUWF6ae+LSZ7LyORF9xhjHRTwYz35x1xUO574qRQywJUKKEfXDgrkxmyxa
rKI0LyoZ/XI7kLXT7GYTo3WBslNdgPSyqo2MSFfY8RAsbg3qAx46c4QnICvS/tZeqCUxtdrl98qt
FVQzyqT3dhzqZ7yh8assRKmZ0iXyWbK1Ljd2bYmAfNgKGqMTNsFrmfqaKhKJB7uNqK+dfVlMZNB0
ZfAVFn7yUtGrZZta9+uAo9AtuRuCbTOxPOz5txmhQS64x4haBjDx+EzsWfDM9gn6JKTZKMR5y/55
Ki8LYxSgJ9KSCBvyR9G8Y/EgcanwtPNx4i770qjQ/e6Hpl+IubYAMYXBkia7vHLBgFdlEY5XSoZl
xzPdpN0t/t38eaQJYMaYFflZZS9k3HiGWc55SMBjAW4KQS6REUNR7gl6RJCnY4Kf9yn2YrVF7Qf8
21HZYl/57rSEx7CHWHwZLVqpp5mIJ287Ef463k9pTaOaGFM/+JYbOx8JtJjas85aeq7Imk1SR7fR
MA6atqPv9TbpGkHng9+KkVOwvHeSGdEIehZBYRa0c+0Px4IpMtOhwQkjj0Qggg0Jk8soKS9o5iuc
MpOG4Z3C00UNcxhqSOWwsqAaZd8yP03xoECUR+jUxLF/VWJhI16jrpwQdQUlTlzdWgGAfSBvlBEO
ZHnfT2F3lEWRm21F1Wq526DMHOKfFoDGV3KIrJh8RKGX9NXp/NI6VLWXh7dFx7DxlYUif4+MyUr1
9thUKnku5Cgi4NDpVAjGpaYmDoS1S5MdVOx0atcQTBKDSZYzrUyRjXMIp4g1zCdA42ghgRHIfPi8
zO3SfMoQDLMu0oWIH3F14w+GJb9kwYFSxOnOkkjnrOp80uaduwzAIGZszAZdcJ8tNB8JYFPM4Smi
gpCnKFIdHnVTsQBmAXsMeugTEKwharc6DUhscRNrCfe2SDx9baVNWl8ReDiaax0yQ282ypLwBjfp
RON7HoOCETcD8m1Qy7aPcU+pMXYeHK1kcA3UtCQaBV3C58haONPsAnr8ppgryhvJyGxrx7nnPpl0
mt81k1jCbYpuBDpFiEOJ1cc1zxqpWbz3p2i8bIOZKEry4gzlidvxNKylth4tamvGf7lYAlDrREdQ
4PVOcpUHIYosZlWL2DZRYY6VzeJuq6RxntPFUe0O5oxnn7WpVy57cl99dR6Rz+hc2KZNBeC3DPZx
iPgo5fqKWUeoPtQ0rd7MNpAksGa4afsSeE8f52NBICQl+S6rLE9d5G6VZPs8IrCrQQXgMNZb8x6a
Wnf3wq+yBa0K4pM96CBK+9ku+9tJuryy5jIfq4TZkwhj/hAg5bQJxqMMbuO0cne+9Mp7hEbDd1TS
7utC35vARWmz51J1yR1Y/hjWOlMn8PSu7qbtMk4GnPjo5Ldx43Fg+06KNp9LfJj505thXwU2T++a
S/ut45JISaWYsjPgY8u4KQAT0kwIMKLk3xA7cD6m4Mkm7B2ffZ6CgPgW2F0bRHkB8TuZNneyaRiz
eRNBTMcUaZ3EKah4w4yo/Rs7R4a/E1GSPIouqF4WyqUACVnUW7spV255aFMr5RZKk+XbEuYSaNeU
krvYAB/j9BBT5p07fi6/k4yX3MVBNhEgpBZgjoynVyZNREbFPssZNXOLkH/5Q5r53zqYvzLd+mWG
8U9rzAca1K/1X16HvzwMr78uM08/91ML43/AZE0aDR7OkxSGscaPXabjfkBCzP/CkG0zPj6UFD/n
Z7bzAaeQG636BaCFfsDL+Klq4IciF9MVG33CxnHZ2H9mlfn7IhPuB9ZLm7QcxJsOZmP3D8OzJJXp
FHaEgee2eGT75O5r0rsumnruwRfG4EkJBPD+zQgmPFkgfxVSoKNYsS+sdgX6m+A00/tlf8omyXPn
cvzcdE2d7wfoLtOxmf342aNzjEDvkWyy4YlR3kUjD/dtlQ7ho6Py/psbLDMZ243rg/kUGaYtEHD2
UdFlOZ+nIA/pGAI9vY7ZnF0AaNDi4OYevyK329zfg5SdkoMaBkcdNT7lazDq43PcQxsBbUqE6TXP
EDfYa3q/myThbaB7Dny9glCBC8Y4cL7XfNpksDgilDiECO9ANMFrYezATe1bm2AkNvC9z4QmqmeI
XQJbczLLSLiBTzFB7GvRzXGK1qyTsvOFj1iX53LqrOA5jVhrEN0S0Ydsuol0azDY9F7R96gB+7Vr
OKLrOwe8yTdj7PylSTNVH6dUdf69zDCweEaa5DNfmgKQLKzwrEPXZjzzzWDDi/Ds3H9o7AE5hyyh
0ZtZL3gZ0tFVlF4nLHk7jCGQ8qSikDtWaTfdEy4LxxxuldxDj2Z9lK6g85aLSu+QGQMqA5kOC33A
DGUfsxWRDjiO+cJwIqeXtZ84O6Gb4AaOlakO9tIp+2w6MddlY9EY2dTp0b76AWb3SdWhh+cxxIMT
w0v6mIbVN6ejFCRfwJdml0V0saZagi9Y1btik+eJReqCP/A4D2k7+m16QsXbdFgaSvRUQg2tFrCC
nH5QfRxUh88YTMaX/oSeH2Z7Xg/guKghHdvg6cUJVT9j3lw2PWcwNppsqcWl6EtxCIhE+pR1Y/AS
pyv0fjwB8JsTDJ8xBlCzJi5TJC0RkkP249lyHiVecskzkn87DfO3wZjqjXSIJdxEZUoJlcIFfdMC
Bho5tqmzDdcxQMs6m6DPRjlnioTGFkoNiDG4qyDBGJaxvNoi1zVX3Yn5jxEa/j8aBLIA3CzOmKxN
k7Nt3bh7pnXwGfppIgQSvaYJBIJggbqa20+ectoWKgtIBR6OPrJVcUokMGs4QcVIs99OOJePYbym
FyynJANEryKh5l8TDljg+/cREuNXUjyze3PKQhATuTTZGpDgiTFo94wUzBW5OtxNmKK6+8a3IXSW
BdMnqhrSFsZeFQe2ZgSiNuswzu6YYm6nNaSB+dcS75ylLgleOeU4SAoOlOYL/x7OPZesh1UBDpjx
lAFRnPIgqoJWdFOZkd42PWVG0GPTpTJ76x5pe9VdfsqXyNaoiXYNnZh8uI3NGkThnjIpJicfbmHd
Zg/Qp+uPy2oOIOOYIAvIPxEIuFO+hU1BjULJtO2zB5+U0qoMwlW9PD8yLOEmZh0VrUTA+XMBG+ir
N65ZGvEpV6M8ZWzIsWTaMK/RG41XOfNWRpZmXmVNhcVMak3qkJPG+6+dGueUECleB1S+qbOPc7YE
h+JH5EdQMuEnxfQUBtIK2L/viGvMQ+EnYfeWudQkYPWW/joCFNdvXdk4yJyImiDcJa8VYbBFQr/a
DVzuW2fBWb6Rjq7AcqYeWLxlRhoBMtDv/OFAtLcU1ziUfP+1wpjuX+ikbTXx1Mq4HabKJWZZQbSe
KTA+dFR83RbRGy6wg1wWZbbSb8dwOoyDtj7zIWctM72R/UQRuIT+KF2GEs1/74yoHog9D8/CBtlL
f7BUyPvCOlnL4FuwNr9HgkdX/2NMP2egMypZcxSRamT5uyVdjM6vG/qfeqc7msSt05AldJbWDvXt
dnA7ZhTeRHPl8Ktdt3c+Fh5OBC75MZijo6oqiSbOWaygwEfmpPEhcBqBkjsKi/kstnosaNsobQLv
Yn1EAYEtkDGGmCkHlMlMnSJyJdIWqXV3FUICNNezjtyyJORY6+ARXyDpc2B0OxtnW0rc+VEBfA1Z
YJZONT7GY5E6L2hpqmnfdTkB7XbfdvETWUz6fYYF8dk4gQ/g2hrFG0YyhXNUJKZFfCjImp1z46MO
Sj2edX4qnjnt4vdFm/SqzxEc5EjqznN8ED0zFsur9zqXzFLyBs4SU+p4uJZz4eW7tHMnZ5+YusE6
C3xWJUl/ASSr/zpUfdAjcCrab96MWmGbVxN/8IhnIdmTAg+2PCHsWxFVwXN8Y42+QDneKfGJwwMV
yOyMzUdOLLCaXLwMCGYr1eddaOdmz0OImck4Qkol+sh1L2s7JWsKX4B0sK/U4dd2iulr/FDRPlWT
y9rcN83yXZMeBu3VG4aRuKtKvLoy7R6HWgQ5G253te4xF7hPJmwY+2B2+nLruOheGLiX4nvnes2y
iVSZPERd5hAYxTWNuN/whyKtmUTPVm/seOgisk8PqkxB3gfQVjltyAi5842Un5cCaN5etGXF6ChD
BLanWJi749S41YhoDMgyLg5msfuy1uOLQUSGQTGfUwkJ2wMlTxp2FW97Ow0/WRW25EN0ilyKrAKs
VkR0ktmMTYihMJENIYKoZFAIRInzivbFwRWyDOlXTKVkVVXe2mNPqF+mjYBimRO6kjcO44+FH0cW
EX70JiIBd8JZmoTpWzF5DGjdAkEaHlT43m4jLqN0igCNd6R27TiQxwEUZ6ZoZom95ymkcvjosADA
dYcktlCvWeu/3QVCBec5e9GnwhCFDJZ7drLd0sFSwaLj2e3emypcUTIhuGfjRAUnOu70st8Sl0Qj
7pYBWx1p5nYmVZuD6TA31D90ryHLJa2L8lybBii+ZAE8HBkgofSBjpsdwqoOg4tMZO0Zek+WPDhb
IrHJ4iHgXJKcuJ0JME2leRxf1XxzhLvVslmEzfHIlIOAWN5issr9swSBMVHzy5Q/MY7KOHydrBrJ
tbf169BbIbnK9kL+2WTSeWZMUjIPwI7q3eb2KO/GcbLO7EXYzN0nn/MDtzVw7sDy2QGl9ZeITJRr
FsprdlNZLB+5NKcvvu2nzgFeGpYJjwETeOAxvBG0j6h20Ly9qX6Zbs0CF5pQ58J64i+n1ZR5Mj4y
XCuGjZ5Dn+ElSkF63ll6X5uwqXlERe4bMAzF3enhgdsSj8rIdUqr5Gaqc+uLhB3xfe6AuW7pgiNy
DKAJPmMNIvUeJ/W1wfb9xKc1nCtg7kzbZGszDxO2eq+zZcl36J+dxw4avcukfArxhZVTZ44NtOlj
zLzW3w2+FdG0NjJ/MSjXq005wE0+jmzAY+5/i4lbEhMqvynFCGOsaVdDibD68KEkDDI5gjKO6y0l
fsIVWkzlk6RU8RkYcsRs0iRnJLGW+pxggDc4AQR2lw1nYx5vE0bazibEAuXDDiaKa5M1U3BlkFLe
++w/U3yB3lix+YscfYiarLjNGKa8+05iXSwjBePGaDt8rrngb3WZe3dR38vzMayYB8i8YDWapglW
t4lhnz5vo9DA1Y0TV7LBWwKxRWKdAiToozc2re6XirNmZMBkBdZB1Czmdj4leIGoevZq8MJVa5/T
sxVA/6f10SP7tj5UzbAGOmQLKACv4HDY9GMtmKtYdtXu+FEimdoeCM5eVkF3b2fsHrZZnNTR3vRE
/gE+wE+4jSjo+uNgD8Nt3VpVtqeS4RrMoqa70SwD8J2zBT3kS83RFNZ+fRMaO3quVE8Sw8IIjXUG
Wvjzpje5d8BmGDSHFmjiW43xjMiHLBmqqzwudLrT/Hsw0XFvAn8YgjR4kCJ26z0iCCIE07xablAK
sgKLs4wib+naBJlWPrIgzYIurbcxY79zzFNkryVEh25LN4H6rjGB4XB04HjzifnRqx2X2XPFTfBp
cttIbWhuJjLVw1mmW8Uu9lsiw+klGzVvN5tz95tEb8Dq0XN6JE3LJL7U2D4+Zgp0AlMmXEudY8cx
DtC4AQvPC9oWDaM/XJVZ/q3wgJhvnDGO7sn2jC1esZKPZYvdZGe6Mjx6GsU9tZCxuCyUIIFP20Pb
7rSzdMEZag2i6Nw8ItGxVIJAKuKYlyuyEftqH7mDqfZkXg/Ew1gIWJEPDu6ZY7k9Cn2rHZkcuemg
ttyJ4SeSmAL2stN6TGV1w9MwhQ6VXHDY8/5G0UzKCw/jqNqLKrGeh0rOd2C/y3LPHVWMezIjbN5k
o8J0Q03l02Yh15wPeYnOZFtXrkIdCiaM9YjvsL+yR56IU2hPJAtSupARKEa2L6GVTs8aWkX93yp5
3Dnnr//xV+dfE4b32nztszr7bbK0/sjPyZLzwQbGCP4Jw8LqR0Fj9WOyRKATehNU8qH0cDlhW/n7
ZIlwiQ8h7hVmLwFEUsrDf4yW4JF+QDmP9dEmJkfgFHH+zGzpx/ToH2MeH1XYmhqFfD6ybdwyf/TL
uMnoOmri3khIj2mVevw/5J3Xct5Il2VfqLMD3lwOPksrUiQlSjcIWXiTCSBhnn4WRHUX+amaHN11
xNz8pkoiCCCR5py913YmQXJDrWtBEQcBH4LkwN+FSe1EjNb6HbLF7GLMZfHIoSj8PFnB/A1RFdFE
MrTyrR8U0jpr2uydHoQXzdRWiTPuEcnm6cfAy7atzr6yubDRljjnNT6UNdpmxy4F3oV7z7XcAwWn
M2tW+wE5zHaow4vcGh4HJW+GxAbWEKQ00iZr2lm6ureH2NjYk3I+VIJjbGqg5Nom8JARqgsWkwOV
XOoTeWXF39FBT3x/LNfNHc0favyp6UG6cfAF3CHhTXcuoYyRIdyEXcJoyOuk9qvNlKn+RriV5qA0
T5V1CGIOrfj3XZl8sBq7Hu5NTs/lJpNqznb9mJr6uyPJdIpEpwFIrNYxusGkNVGJmGKTGb6FB0Gq
Wz+aV01qysveozu9HUqv0B8HCm/hjjqZd8gKS6OnpbdZ7yw1WWzW8Qncpo47XqVdQRiCFzQ+Ryp7
5ABuE6HLqTRO7hci4Ydre6qHgxX7SoA0D5Irh4jFDxYB7zsyGKursTQPXPt2cNlO+w0xvclM1280
RHe0xia5ZOjsxoJeNFpNGYlGhWfCoFoWWV18lMDtxxG4fY4udkiPTjY7+9QniXqUvnNBR2JHOH0k
DaDzqriXREkTP6ruQtG3+0wvy61vrrmBIvvIypBeWWmaH0DdhoIjCiorMsAcAkbknCrzY6BEWD2k
BpQ2Rcud7E4Sm8J+3oraoY34VPz8q2L5q9rRF5a//9Ed9MIZ+L/ECmi+USyvvpQvQ+DhyP3XZObi
68Grh92H7TS40n8sP45BPnzIskkZOYDy+cwyigIVcgbdTttZz7kovP+7TC4Qp3owyrAMIlJlw0yu
+3+5IH9rEV+LoFu1h//MZNTJTR/8BCZExPoB+Amm2udsNc6vlByYVskbmtVXILl4RAe0a09L3f8j
jvz3ZeDCw2jGYOSsZsbnl7FIM4njBfkCaVzdpQg6UtTH3txqlDbAcGb/7lm74l8kl9Yf8kT8lrQm
kELi5sMfuT7251eMi34ZYyUw+odrSh1MqZmdENnlFRqwtJpFvyZCyyFZw3JRVUcoslJJO92nIb5x
+rCBLVZXXn+rHBAA5445OeHecTQsiUMR0Dm0Nn1YF4va6F7EAt1plrMR3dL/53y5FU5qG/F28ue4
JrWLEI8xjMZWDFod+szMnZJuGh1Jjs324Ps4Dlt4V+OF0sU8fjPNVmva3qyAa5fAYCUihN2wJ22R
FdLM/rKCYCvP/qSodhK0IDPDAZM4GVR4aTR3ZehRLQGqp0wa0RkFGxI8ywQZSVrUdvzozlSNPvjS
RL64mTqUEsdeZfy5jeo7FjXDkR6ggp4CaoigqLCbOIs0arHJ2LrUqoJ2YxC/xdGmafwCTZVLWoZL
UtjoF6QMUfvfGsr2kFCkE8mddcTZEu4AZ+GMY3sgODHQN0zV4JCcK60gi6CgCEXQTWak5wTIiZCj
DzceU6FuVHVRuWb50alK6Z2Bpyg4F7SL2RDB44KA+dyhCUIdFgazhfZKVVbzc857dW9WqDjOBDCp
LJLTYqntLO3UJFvKRG+MMQY1vwP7kbi4OqnJ+QMNln9HLuSpjWcI3zjwzMWaB++QdtPGbZh+GzFZ
2z/qBs0T8TRYSbDC5LVdXfTSNsV2sS0+68iuHR2wmTatAgDS3Kd7x6pmmgelhURHbPRC3t915oy+
GykfKe3FxLm4eg9uQzTnnl8LGgCVoVtErDKRoiTmph4GpIzK8K5K/ESSrGJyYbbkxhTGdTkao01o
HvC1TedmdHWpQ1sFAtuFCuCuCjo6TNFsjdqxYWch1ttnXRh7F16fSCJhk7Rds56qum0uaLKHVhll
rtv3Z+SYGajtdFlhGJ3GwUMV5xCzQsRVmVstIo5SlpgFEzV1y6eQnRHGEFU40ESqghPXpkfcW1yR
/J6HN3YjrfCa+NNWsDQGRXUnCHwcrrGt2ua9ozqvAgYL2edMxAscRs8gkMdrqTWaaG52tabU2kTe
GJf1daYRv11RE0s8HvoapCQnIFzySifOSJWwVEYo1cYfEXrB8wQIcwaZzPbOc69f5muQWpSlBr/1
zO3YDXpoIzdZlrTcLpLYGRo+qsv8Y2siX/kEHq8bbxNtxDAjFkKa9R2QOKckqlvIJsdwN5TF58bN
q/4CG30RPCAz8jh3UDGI+3g70KjGHDh7uCUHxHFOJZf3CPTcjr1iN4Ar03dO5QjV3s1hb2fhNXMW
FDBYNFZSDrexCAHeXZDMNavg60Jp013OKPbGFADbxhHznWwmpDM6Q65KVVK1MNxy7Sf5TnqLkaJA
CZXsdn7u5SN4vFyPnCNTzqxk1VHbrsjAJeDhHZT2jL0dh9ECBQOsXJ8KUUHBO6oEx6U9Z9hYHXxM
W8a7kJjt/HwRADp2xEwH8Rb9QCyOU5/AzVG5oFppsPVpzzwmDvNBFEK6h7rMMDsNgR8750Xfqos6
MZpiWzi8Do5a8AKh9DnEFG1nHIaC1szS1qFzbGyKQCFRAxRIkGU0CTrXT7THZhVe6DnUCS3VOgD4
cZVo8umJeB5LPx3e6PC+XC4xdQQ24RMwmsDJwz61T4zynpUNPRaQNLIHN1G7qhrgfpfekn18ff36
1+sEWEjQ3VsWlbyXqxfrPh05h7JwU7SS7k7Z6rucreRfLcvczrpI0iVHF7T+D+NkkYQSGEgOyejv
pAi9M2QuF9KQZ51y1aWTOtrav35b68/7Z7exPj7MMWgboVxxRsMB/fK24sZPpsVDL2kv0xDRvRhg
GbtNs619k5zpivpI48zGlyKml/L6pU/sEeuluV1mEURSvLr1tPl8P9DQg/RI/0S66ZKpmY9Fue9l
Y+wNQ43b1y/158vjJjkcWoggWKBX+cPzS7FYc+xxuZTZ4wOcU6u4xGqavHFDfz7L9UYsFAcEGiDH
ORkiA56wDlknfZ5x6RBhTrAbjbhyHx0Ho1hAlDeWgxz3B0zAp9f4V1v9/3ED/2Kb/+qB4H/hVp9v
+tm7/kMXA0XsS/U1k8OP56WLX3/pqXTBnn6dIYjPCDBuAYZg4/7fpQuLoe+FoJL5L0Ag/5QuSDpw
+Pjw7NirWubXZvW3KkZY3n8iojEpXbBrCEyHqeAvtvunXwG/lA8pAAHIal/7pcx5MTR9mEmJW1Dm
MoBYJALsRDUE+S2FNmDEzx7Nv+zBOfK8+NjXa8GfxmAB346vjxt+fq1Cs2ftSkpqQahjgltVoHFm
T3YKNTfWF3aA7PqNS55+eVwyYJ0C9+9ACqRO9PKS9NqqPLfkGAlv7LfansWuJtXm7K9vjIQEOIi2
Zfm2ZZ5MJSWYHxmzgaYqH9bpGZYZj81iQP84teoAP4lb129lwfzLiwsoeHF2smj5MBxe3llali2N
D1w2pPiFUeLMtNHKlNpt1PvoWf7+BqEVBUiomL0otb28GDVUybY1oFGEH/XarkP3O1UQeaRB2J4P
mYLv9voFT+cyVgPoOKRVgfj2+X5OvGsMSEM3RTNFekwvjG7+SlugvQBx9qHL3fCSDNqLlN3L6xc9
HSzrRclf54oE7YCxPpmm0z6eGm/Kp2jKTXYqlTeBkG3KNwbLn1dhzVvB+Yjz+fBXL+nzr0DLFoGF
UU6R5Eh3nfltdiU7/+vrt3I6OgiEZAnwPBuXIbXP03AD4D1sbxVkwtY11QPc4PmmQEV+RmG+Ov71
pVZkFco/i4LqH/fTOUkOxhDAb45/c9lwKqBJhQpjfLTHdFjeeEfrSHu+YeDGKOciurAokDCJnDy9
MWtk1XT1Eok8iI95OMcfU4xwHxWs6Cs08/RSQREYbyytpzPXr6uyRaH4zENF7/XynSW9J2UbpKj1
Tc7/Gbm2F3kQ1iQFgxKZ59pw3xj//zJI0NZZLq/PNJji13//TDY4oU8IjIqCYobFZBdmNkRmf57e
+Kz//SouRCnmR+uPzzpzHU6FFVFgFK/x4ORmsp1CO/77h4e8E6gpRa11E2S9vJe4XPx0QTkfjcqS
h6ZwxTXsGP/cynz5EymIvHl9QP45d1BEo+yPz5QbM4OTZzevZ8amlVQg7OXIU9bkfWM0bfrhkeAM
MAwEaPXKfCMi5V++uDXrznaB8RksBCcrzbptr0ChUujvZ3+nqAbvGxzlSGeW4eH1G/zjta1zFA5i
2hrUBKHtv3ygEizhUNpYUlj7OmKvk/wAyiL/2yEYgB+jDoho1+QHnZqUF0HN2TErG8F+Nlcc/cS0
bfvevPvLm1lnKTBGjHJWaLKAXt4MDc+M7B9S62avXQ/yYcAKbXV/ezOUVamesuFigfb80zCj0Ap6
v0ABGIUyF1t6mYBZmtrfvn4vf4wBvliDmq67zoRomk+miZnduQ7wb1FnC8S5KpblJgDOscm9Lt+/
fqk/xsCvSyEuDthQrXyol48NjVk2jzndJOWm6PLmajAceDKZb+1ev9A6ob6YcENy5qgqr3MtZdvT
jDvEagPyNPSbQ0s0MHP63PvHzKk6wAL+PKJCseZihtXvlwikUNjgVBvzYPrr+6VUzJdFfCbRFbZ/
8mj5XjnuZ74f5ZOekvOZwptxsOyqbd643z/fIf4Yc5092KhynZPvWMQ5clOAXeivmnqPQ53awrAM
x8RurfvXH+2f79DjAiScYptnlwPr8cUk7y2mK1VFynqnl/adjzDt2FBIfmP6/ZerOKGz5rGsdApa
qC+vMteJN+KBB0ES1MmuKSjo1wNBB6/fC4kXJwMl4AwD0YA7Asltkbf68jpulucLEnayqCE8TruS
9avbEbolv/tBH6tPAi6Fg8JCsj/d9lkbo+NB4uckh4QWXH3nqY6QPfyOkulTUPPEObx6AFH+AgdD
37Z8911Ubej2qJr+iOOyITwpdroqmrPOUHeJ3Wl/D1fLUDtCX6caOFRiFurcmOIVRkRIN/SZ8w6B
HnqG2dSz60djkxZOeM0knczBmcRWk93m6eToPW2QxLO3rGdS37pEJuso5187O1zSg3lLhR6kmIly
AXFQW4ThBtU9Li5wUyq9GPKuxSLTGJhgV3GP5O7ad7ETCv9Tqsa5vMIQTVCmA6ePUiqVCKRSc9OH
xyILzfpmCd1mPptoURS3Yg1Z2pudmKZL9ttztfp5B0rnNYLD8KDrsZpqBO+0KM+twm38XU+L033f
dFOc7lMKcc4G2YhwbhHRqIyQsFje5ibNzcgBtY1zs+1GZCsdm6sIh0Lr7gcXDe6jlcSJcd70bmE/
0OBPISS1k8rKLyWScvqSQY02ZknslMKG4Q7Ar+pA9kfloBNid0sfAGHcmHzGVEexAwaDhVNxMrMH
I83EchaErbC2zpw76UZZqslu/Dn1HoLUKudjswTleKaVb6Pj1PQYSny4YRJRWFa8Nap8attlFb57
PFDpbTIUKKUrP61Mip1FWbMP5affgqKk0C8qb8wju6IvvUlR2gGKGKqyvy5S2mrndWuVN4McbO9+
doJuPus6SMMxk1k1IiVROslXi6lRJv2wHSdUTF+DnD6FvVlsY+quVe5U6mLMhGvTNs61+p5V83Km
6CPHYMPQlkS1V3Ewc5irsUBb2dq3n6qgV3ctGiUQ/cpFk7upayMgR9a1297ujoUXCkzgXdwYFuKY
SpKFsUskBHYf/ENi6O8hgsX+0glk2f0YSDSGnBAiuVqSPfp78xpTdJ2ed22STjsoeaY88kt03woD
4TBUaz+7gRkvf4rO68wIDVgvLhLkvtTh2GBXzY00hdk7HPlsW8PWjnPe6kAHWZyF1Oz0V4NIn/qQ
DGGJgyaUgAVE4VYrwjzvEU/mMKAjZSxJsAEkJ0gr1Fnpb5YUHfztVNp0uMw+1OHV1KctkUdJ1Xwn
G7nXhxRljfGtQjXo0BiS9UW/JKS9lOgryv0YtDo4wwRvGruZj2fcYtLV1/1oJ8nFNAR9+T4gDM3Z
qyq3aDZhWrd2pp0mEyppRaJ5HMY4n03CedpdkXtOuJM2uWsHBJJVu2EmZQWbhpbHIEh0Z0vSxHRD
itH8MJeNoQ8+P9LZOZ1g2Hd+isg9oE/THHtrpTD3NjzEjdO1Mt4EuU6KKCZ75sfS+yjDoFhQ6mzp
m5hHd0DN98kt8HafpZx4wiMK/cq+aDsMgDdDmIzex6YZhuz9iJGUknlQBsvBatDwMYQIPt6HdR9+
lG6fXRltKJIdWRvND8McuuQqbYH8QFJBz76jdNq0uzGhnXYnVVBydDIa0m3CfBhXlT6CrKpo0vtm
zEs6YMoP803B539dTDVwhsEMsvnoJ5TbUVkSlBzRO1PhcSyAjmwhNCIjDPkaHxtf4FLHhV/ddoMi
MgXJorgu5kLeMfH7FmK2AFSDbWlmDegjvaLr2hb3bSFbWpJJMClYWbHb7RfCj9p3c2wZKe+v96DE
Z8qtNpktgmDXujmqPqDiKtg7ZktDp5lyFT/CfYL9MtGlNS/xagt1TUcvO2uYL2gWmG6eb2bfyupP
GLfTfFcPS/jJK1k4NxZuVO8nwT4pTgDTrPsLIoOURiGbjhao/qASlx70OAWEoCy982U0OxcrkDGE
GxbxmSZyDyx351hDP+8Nrc0FE3lPUk7b2fQKzZCcOpRB8LvPU74Wc69EbnSbYKin/lzqROFg8lq3
AlXR2fmZNCjbRklJN+2h7xVJ5ZPvJOG5wVI+I7msOP5OFIXYo6Ddl3vIJZa3K6zW/8q0Jo0rGJrJ
HruKg5NGB5SBoVFi0U39xvE/67zUId5t8iLO5yFJ0og3SdPCoGM1RS3uiYHRMlCDb4HiAGDRjbvs
QuUkj3NsUkojQ6kwEJDqcQ2o8KEFinGEt5ngU583C92jBTq7p36QTxDTGszmcmXU1yvkMLTH46Q7
VUWaMrgEI4FrY9+zBnzOsJzc5Sa6IoR/Hp9iWSrxDh2OT8RTS38KfzbJmlsr12F+TitT0LsFeoDw
r6H1s/dTLa2tllNBB1n7+U+rssBWEXuDw7obqvkrNKhOb7Acj8GuAIjP3O5BDkWqY3bBNmzNbkC+
TmbN0ajawYkyS3Ne1Ui1NoM1onNi0g1jZmTtfQz6Oq3PsqoWQPVTqFi4e8fY2/hNNt9S9QPg6HXt
CpSg+4mnzMvLi560ctihXud88NFRW1HVITCKuqQ08q2tB+TSFfZmMuHbpr9Nl6VY5fQptge3yF36
1T7N0JWqR/qXD8Qli7px7bTjqmweLZY+Pvl6AaGkpfLBfbjS/p76CoOuGG3KWp0mDDsKWAkskia1
FBu1sBjQpQOJucmWov4yK6ehu2Q35j28roSloLTkuYKInG5MkY/lzqtzf+cnuvOv7Q6C/Z7awhSw
QSrlhiJJEocR7EbD2rXSL/I9CI9Y3iS4/BIaHyWN2z4JKpS7Ktd6vJB1TkQGhiPQJdC3mvSqKMoJ
RA0N1+nOWmibQANy3PzayZ1FHwg+z6fjYjiMnSqdPfMiJlGguGjZS/T3dR5aFV9a5sTZuWcPCagm
fBYOHpvGjSdj2VciC5yzBld9n1yi9Mrcb2pkq7DCASTBB6FiIfUijZMTI1IrbKdFm1eARlNLR1Ml
l2Mcbx1RDceMBbE7ENXpuUdCn+acplwVw4zmcNhGQz10SPybWhMHzknwUYo5Gc5VGaQ9F1MmVeHG
n2+DIZPhloQLUKlEw8HBUbE3zDBdEng9FH5gBbDpIkACc43F45c8AnSEg3ved3bXHQZ0eLeGaPSC
ocBdPhLlkTTswQE9bDHAOe8V3rBzF7sOxBFmqMsktp0chbjCvWAnRE5EpAgAghz7ONSPQ2LZjzNn
W4abFQ4mHaQeVBvMqKLf01rvE/zu4YL9wemBayXed2r9HjwYwlG6DcI3eZMSCYjihN+8ZQJkaVyT
ysW1oQgAZsjXMb9eM1Mi19QUSIgzs/wxNlJmEIF2eY4Gm00iHj4w2lFl5sMXxaIOcQoIah5pq1q5
N2U8fpR54IDuGYEPR2tT/r7LcXrsatPEWWqVRe9FhK5kBkkPidK7GdGbPhLaUiJQwLZ+7wrLFoSC
CLffs+3zbzwj8WAFl+VEmkKW5o+WBXAJC5eeYIMFZU1kTgu8U5U0ZyI5TMF7c8xFBY+ELLftAr0O
NU0qNcQyC0NxMrd8hrnMO7Ud8gHDbmL7/YdumNNvTaEomS4BeAAIJe74s4bw8xGtiXck1oG9lFGY
nJY4CzTdJhFFdzn7im/VVeSXsN70eFwr2u1BBLymhWrFcejLiHngYiFtptpZSV56OxQ46c3ETNc+
EBYoPQwQfsdQGmYYSTJ0iAvCAoVzNkVhvgdGUAHJrd1xWOlLVr/RlmTVK4C53g51jsMiZDG99IVO
kvM0r8WD9BLfeGgDKx4Bmxf63SId+2Yirs8mMs0R77M8TAmawxyJ7XYYLuHxOZDbyIJBx1G0zVcH
YOONxso6scVGQRp1licJdhtSqDaVWZf2uhzE8cFyhnw6w6I8VLfUPMYfaw7GT/rgrrutRMfqSZAm
ep7QnOovE7kLsM8MBw3Kpo71bMZIrtyeY7A/14vLHKdqpmmGT5N3Fz6zTfhJzEulbgtDJAu/YloM
897PcNA82Phm8G+01pzArQttZZETXIuSr1K0Riflhg0Q/8Y3Yv9DpablYSSBqt+VOIL1fgBs0G1X
S8Jjgth/FbVQNQ44hdpbE9dBwFBaDaNNPwXBfsbLcTEtbNqBwsM5jfhaMwadgZ9gRqzr9OkPJUXn
4PAMli8TVpPvuexTDeWCVYdxShJQ1IpVNwuGogBwI4v6wiVBKt1XiAz7TYyKLd6VChD2bqks+0OT
2cYHnTN7M9mWRnUI/XI45jXI0p0sJ+MaeWhZ8R5asi19durfkyFuwgMu7+KxdYFgbPu+LvdF62RY
iqwlfAT/KNobq0CZw8kLv237FUSenu7LiibZZ57tbO4KMcoZPRhb76ggvvEBe3dYbBtNExQFgo9q
LsZHpveJA8ruovIH9x7F4gCnja1gXTJPyz68FZQz8ovaFzDHPL8QYOx1h1DLquQ3c8ZpshsRuSCo
6weC/xyzmPSOYhMb8gYScLuB3MFJQXeTeyRaqfQiDJ4K1bE5LfeIpYbPCdRzG+WFYT4Gs+tdQe4z
iw2IW5aKDHfVhzFTBrYnZUjiMhn9TkT5FH1yMLQW/FqShWCkV6rttxLLUXmQXbuizktdf6tCvTDz
0aWdIs/NR3MzwBkBOAfWZDenod9u2IBWZjSCPPwiYPtkl6PbmOB158BXB9qfMRaR1hjeQ1DJGpbp
YLquza4KdyAwRcgiL6f3CxLD4rDUGo/+qIXIDpT9bG4V4U3LMBwxamDiQVOoKTxHrjBMed1kGW7B
LMDpe6krM3msVdDE28xrV4IUBJN70XjE1RCs5OsIxuC6dytzdZFVA4mI/iLyD2z5ZjagKWsoDiGX
j1+iCEw2q4iyjNzerAwcM+Hgb/TgqG9+s4LbUKfiMwMQXJSHibUatVJA6hGrTEgcmkiqcKWj5URn
QhEoP8uRaQYnGMmWWDSW8kHIYHkX58n0Q6Gr4itfxefnIxLK74xL2A+E1/rZzwVkoTwY7I3FeWxm
Pf7SHiIqHEhlljBQhr4+BGhys400g8Hec+o1jM9V5ZByVkPhkztl9MvXidhFZvgqNW/KOCNjvhCL
+mQ7WHo2psY3AmcdRomI4coFk1XdpfMANhpoz5wfUIBmwXBttCgVtyAbLRP2ASfVbxQO8uqzkXua
4FJldv2hS1rKVAD2OavfF2zj8LC2o+WJx9IxsvSOpqJP3mgMEIXvNHWhW70vYRuF0P8mGi6yGLP2
Koi98SfBYuASZ9JXmaetmNOyD0GKcGMvuyyWIP6Bbbn6yeZ2+NRi5LY+EiU1lD9zvOJ6T0wAtkzT
ayzzbO7avLnDDNbKg/XLI+D1NKupAsj8I77K9xhGA8UhAotn5DI0AHGx2c0FbCTE7du4da0jz/lz
V5mXePDeYev5yXm32Kat/x1zwfQpD4MOuWISHjx/PO/WLeeKXwiqidh0c7Scbwn4zvTiP1o+JcgG
YJdSJcx6q7tMAHqqidd08bizSLbYQDc5rvNPlCWw/4DYcvm9u9F99x9BM8VKcfzjgF6jb0tQCWsa
RfnwLhxs846TGS5f6NFsT+cx6G7aEIUdDMCheHi9lvpHJRVMCh0RZNjEmJBnfFIXBqeFfbTwBAeQ
HJkEJcoNJuVw2xli+sviMAdD+i70kNASYK0JT4u2kz0RjIf/wBRZcZWwDG6dfp7+suXNVWiJEHGx
ilkQx5wU7zvPdfomzUU0OL465xBUXyJssd+4yi+ZxfNWBZfB7LOKuqjcO5Z50hvukl6tDjcBPEOU
8V4VrDrEwDj1Spwt5uusd4Lr0Tc4UxQIaB8CFryfhmez9fn7F2gaHgX3teHp+Ce/iHZjxxR4HSM2
ysNm7MmlEID2+SbE73bF/0/KK8KXSEvonwuo8D48e+J/qK7+z091Krn69TeeJFeu858uoG4bPxhR
9/xPvp8nydVqCVs/KmRV4Hh+5ZP+t+bK9vlXhkWr5Je2inbhPw4LUr5ANhsIIwOsGwh3/ipU5eXn
zX4ahwaS7/XHoSSgWfKyURL7hT35mUoopMx+qDZZbrnya6YQ2ZC26SCfUm985ev39c+HwRX5sPGZ
rH91FUIFJz0tMj6KVpN+Nc5U9xBA476SXyEp8J/hOJJdkYxlJ95o7P5xUZrwEKiZV2h9r2aSl7dJ
YrZ2mnL8qpRty6+9xBRx55XzIO7CQS0ruZzK3t9f1ELC6jOfrVflVb28qEfRd1Cjz0UbLpcajVdc
xSlxM1fY+BGds0SaXPrZ4Lt5epDPc6f+eKGhzZ0ywzE44Gyfim3AjSMjzZ0vAzg/XmFcNLzPphu5
7bgaSH3evn699Sb+eZ2ICFkTQoNTdOCjx8Lx//Imk15jOHBI+ggqX35lg5BziafXmSID5/4gtmcE
pgf8P46Srs8e4K0x9fKm1wHs27TrDR43v4FpnOjPYDjhMc5Ckjn6LA18cInrqy0p/HJ9GkAl/+yv
bht5gOcR6sUFGVK0Mk9WEfIgc+UHNazJsmmK4ugRaieqnavoBjVnPh0teCZBakz8V8qBU+Z7I/fr
LntDNfNyYK96KtKzMFvhjrJwgnonjz+tbVSb9Wd4NZojml8b+Z5RZ/OEoQFrjg9kpOs3htjJNZmy
MDRxTqCwRRIU7/3klQtjBqSZY8HIay3u7MpzmDICmOtsYgiLF3dAjkfP2L3+yNeF6p+RxkTIcg3J
ndeLSSu0T19ynqeYR0PUH1Jko7ijfVpwQZTTMy85rh3eOBm+kH9oGa3DPcMyxXsveSb8udd/l9NH
wCGRiRcJKdsVhLGn8wkHIUJ8ONxGIExMHvbTM5iYwMSd0Db9sV0eY15962tbX+fzZ4ACF4Ibmh7X
d4HHGSev28pgsErkAqAVNGT7jdHn4G2i0MVv+dZH9SRsfH41NOIOuwb2Dd6q7gxPXnQ1+0bm91BD
YERZPOTJH6EE7MpuwL+1p+86ibt60T3/DHDwpMxrs7HwpRzy2W2MW5tEAYyrTRIwSpJfYwULP8ez
lv4uliicrjONXn1J583m/xHrJxk1VbfU/ETwt5L/MnC/uea51m24emVh1LRjeVYZFjn3V17ctvx9
tw7Xq/7XxVsXZMfOzTjBDh+brOmz5sipbmnGIwzZKrjCmUSJZetnOmeADKNXr+MkW2g/HRojNmhy
iLYPESd0A/1pkuutvMEgF3coDiEPUa3gci1tlaI7oxJtoD9J0nD9YWUZrHNs2nmLf0drPW/5BMHu
W99HiilDfpnWqeln97MGshbs2bDrrLumzkEs8NZTYcPPsMq+4Gp92MXIePGljLP37vc/tCZrHe6K
cjLnf2i97UeLmht/XHYpX17MD+Sp5elY8s9aQNAMDzf3Y37vRuKd5C0aVJTl/ukr+n1nT+N3JCGb
P2DDPhnlYeE0QyHh95T+++Fi6mGUb3tBB689lCnVgP6w1v5ApC2evQ4Pix6jL/dFN5D+cQC6LW19
noPR7NSHp+tQG7CbK6tK3VBsY8dZ+2bC5Uw9XgivTcfi0lpGh6JT8TSpdDK1POpA6bq2/B46v5+H
F2QjvzJH+Zr7hQC23gC7cinulqZjXlrrazyCzi3rwT/kABzWtzR1BDZD0DFnbM4JPT/6pKTnjiDr
pEvplQKWMcFMjbJ2Ft0HqGfB/On3j8Iruf4McszXZUW3TcNNY1lvuE0fuRhP+vcrSYoApG70e6bq
J3ck/7mbk6r+EU5jy9MhXgGo4DxgCuu2bQyoCHv108QW2u3AMJ5sJKbZIaMLx9UaOi08W9KiMJ/t
ICLJINjKqhfTuB1AAhRXwYjgKaD7kVWFs3eIkirN6Pefp7XMnLR/eglkMa+PkwbhOkT8enHy+QxT
O9sTk/+z7pLYBH5F1Su4hx4fXqXArudtWmPeRIdS6Omh8JLK9j+GSzYG4psMZrrx+yZBK9jtHDmh
4Po6hxwa3XPMaVahPjRcJQ6+z4rad3I3jlZXzQ/MdXaylplcNQ/vuz5cvzm76bRpfVGpnnV29rR7
wnPZ8RZ/D+RqhLfCFodEDp5512D7JKsF1Jf85lbC0gl48Zz0N3C4SvAHf3/oTwM/KFwWjN//xnTA
uF3p1uILkk+PeCajgKlFF2XJ408q0iXUhzSLU1rFk9dVznwrU5SKjNzQrNY3lAzrzm5c3+z72F9G
f7j4vR2xIQitrxIwCEPlaccbdGEiu/3Epqi1zgm5rJNkpRC46XQ2pEs2LHsKyE1sb6y6RTB44IC3
DvHRyk32WbPR8Nb6tZCe7FztW9wfqXrZ0n9yptIrr2vVrH2p0ObDuq5Kva4PmQQ0cpf3Dmlce9cO
s7q9IqeQBvm2d0l6oAEBU7MvLo18DL3Pq+azvHZdjArVrgTaz8+bisQhFysAUup9LhkN/F2cjOta
lKSMw7vGojlxrWucopBPiK1Q8T7vjSRGY458yWdcKLpx1XHI1l3ztvQLJC673GincD5Iy634jHTJ
JkRtpkWO/PWWbPXBv2arLW1y7Vtl84u0jhNTWybcbuKnhKiW+YciYKs4H2JcFvzJALXJgLKnK/gl
KbpicyRyrQDS785i/eN2x0cggRXRWqYe7aiGnIkEvRV6m6cfofqijml5d6TOXcVm6/sD8X2Vi2FZ
k/XXetD8c0JUt1XgoLZgawLHQaDZD+qx2RooIbCR18ppp+ZoKDlzpxrVbiWOqRgZpMfYnElEOjw9
z8qt179NAVHJ/0vdeebGsWxbekR5kT4jgUb/yPI0IiVSjn8SpEx673MGPZQ3jjux/oJV7z1VqS4L
vMADunGAI4mmIjPMjm3WXitculbZ9fdRNDia6v3ny9durTxE/khWjiJH2MtZzmeaFj/0QSONPPSO
ANE30GepMMiS7vPzrYG+V/1iEob2j6h/ROJ3rPph/NJ0wgYwUUENeh1X4QyWckQVbVo6TopAUzBB
9Nyu99tgHFoD2xEnKvuJLBplxxXFqlyu3WR3rMGssnug8qzQfv8A7TiGd9m6dR936JiPMDlujYaq
8dN+CdjZvXyHJBsc1nHQSkzaXUScMZbX04w2hrSmmtwUZpbDE70OYZRmtKiJBiZpNhvI9m4qkIws
YQVWPv2wn8VEzXqmG12mPLwjeVoE6dZH8Zdtq9gx7bEL+B2JDZZj5jd8vDvHaqcAzg7LzFy5yKew
kPIgyM/dz3AyIbYHl4bflin81FUrWnNBvp8bZjXC9w9irXdmySM62Tgq0yYbkMPsrxIsfmLuEClo
MPOIFUMV/VGD1IcPy4jdWvaqWiL7YMaUHPOlBl5HjF+bzpcvPPkkFqhxBLH84mEBbDrqeRPQeYOF
uI4OQ508e2US0tJnKTWB9JIWYmGszHJgqx/efL9usKfIA7v/TkOGgY/HugRtcNtLFZhoC5dfLTQ8
aAi0UCaaRnna97Obx7if0MulgSX8ddDDELOsNJKw1mLM8bX+8+f8wqKzcH3YsUNBIyk0TdSj+WIk
eKcnByZ1HoP7BCOSQ3bLD8RpJ49k19Zy5aNqyFldKPPg4Hrcv4/i576r78SrRQN52zPPflNr/Fbs
QIXLsQtTuSJ9BIJN9Tq0Pvki/bImM6Q0gdLuYjL9zKxmJ3C8Pwdt1fCDiaJK62gGpry7BXQu5mc7
m3uh/Wj0KTfs+0CLIp4q1HQ5jG2Sx22XGmizxveqKUKk+bmhsYB3gv0FGeY1x1I1G4+rPsFy2XGr
ICCQpYC6YAw8GLCikwa1H6fXlS9JSURXQzS44Xe1UgKlWpWpL7+VwSXA5M6ZpudY6MFGnEFK9ID7
WRi92vbRVZapWi+bpbsqQN/TbiqursCdUm4dbXZS7oghDFU85jwfEi4rLrAcd10SlPXumqQ6Pdkf
D4FLOakg+CH2FXOC4I8S+bQ+xRyjqVwXXWTgJhDfF3x0ZYaA9KjyxRofjcCQvA5hKZM3Jpwa0p22
zF66D2g16eDDDfBQItj1kIzlIR3R1qCPt0wupcytQEilYjEsJxyAsSg5oKUNZ0Pk9YYyedLF140L
fgC5phmqOFRzI4mzg0sQKVJApQOhodSp7KVP0IIU0Y0bn+qBbSwqqiR27wHe7SWHIqhBfv1weyPH
w2UHfPXVl1ARP7E3hylLIf3Bo1aIJgDDDDxSu9FgR+B9GnvqqCuMwmyK6ZPRsl/xPv2+xTshASOd
UGsEsUUzHH4ObtbepapSdNz6K9VRtbRZ2HnjaPXiMHQyubExXCkKTLwU6/oJNXDI/hvEixZm5Fq8
1eFZQw36Mn8VW+ZcGMtiMuT0Bb0uYmgmlWDq0rUPmLClmOhA7qIsa7RyeBTUk33HAU2gtVq1lPRu
sIAXdl77z7AwI+0FbaXfqj+zvcusTbV8Ad1o8I0ULZFuNOYMnD06pYijsBBFkrPR8DVbniCWD/lS
WabMcoDukQ+OUZLmqS1H+QCR9FNesP/yo8rU0uSy7/Nvzqs7RpVMJhT2S4k9lSs6UF0NLGCeSVcD
1jAK+YH7CL+oY/mxIIZLdiOmWSYEwF938byu+7qrPwYIsEiH8TUh0ICd5XfRz+Q5E7VDEOhGz+lk
LwGmlvIVbEnnB5F0bcsIdNgHSocIF5fP4Mio8Evj2aUcH34hs4CQ6i+zTQ08/D6KSe7PhP5AVqv0
HRnAVnUf1u5jO1JUHm7iaPBbhcg3jFu0NzzCX+pKK7F39g9bM5pslw8w9/NwCFP7/Yej71DzsopZ
VHp2o+hD1dnXoi5EJnAHX+PoPnDAFazRMqVhALfLSsUwIbyQW5yo/8yKuDPC3SutSyPmp90nCwvy
svyrJKUpd5vrwx29K1CLkD9C25SLUOFc9jLWdkuXEOCm7V3Tzxa5gC6j8MwG3jSMdwRBygOMf2RU
y9dM50yPC59hwsKFGaUNudEhPQyzJAs3hYW0hIsJB2bV3+S4uox9SI3u183cpwxr25HfKuGOZVpz
J4AXbCfCqXf8hRKoMzW1cR4pXi98CmOMAzeflmg7PW4C09w4ZtjyCxVRuIhWYcFumFaD3sro6rBp
LQNu+AqwfWmhHgZHqEbpn9aMRlAbVOyezxxawGbdNSAiLLUHROT1cPuuYNiDbQhxW5NwpXelKtQt
3nWJcaTpweaPw5Y6eMzJPpIczdkp4p1pB+QJV/t3Pmz+/tXbP5z7zJ7lTKUuISDkwS70Nwgxtwpg
CUh4UoSfV1Aqy2iUW1kenQnRsAai48AGN77cf7A9OQhsX1Eglhalec2Ho0+bsjwdyfoi/Lj/ueE1
GNItXwYYBzOkJvCjEZlNkUxw2SC++COxfBmBH7KO8JPKtHNfQoWjrlCKk7+A6Jb8Sejq5PQCMWjG
bgOpfm3Pix67w/cOe842a93nEexk8LsbEEQJk20qWH/YbFqCQDe/ihxq3Bmw4sFuTWqiWTqW3+d+
xDHcWHj3TPPheSe6LDT4/4HaN/qtVBEIb9wSKtPay9EPEu6u7KwMTRUYzos6eLCgUlKSH/k0oPGx
Cxrd6et7AVnrZHw0Q8fk+OswGfEHNDN0jlwfXvOwhct9fqUpUmn61EZX8Wi7Evf/Z5HTZNAu88yR
uchDCuNwvpHukY67yz3DXB1W0IUcf8wWAbGw9dF/rY68ncE8TpnTfU4cRtqYSgG9q3TVneb2bLew
9czk9t6Hz/4+hXiwgBN+AYv69pCwDx6nL3VOAdlyEiiwXlGCNU4GTVVdQXWRyTlkHQp4+ZhGtNzl
bpGuKmsY7csGY5Pq5fzQ7bMBJv2TQbgVTQVb10fNCErjN/G0bSvLrgRDUxsARSG5JwpuwS33Vw3N
OHymaCz5L8XgamYLzRXWm9wUimRMuVJaKFVsVLQnxM/a7zW7Q/VnahEwgpdX3gQgOWV+lXy3xocZ
+6twXxUriJgYToGG1mHZertEmIEASKbYrDmS2Z0uDqW3GYBa549DbshAOYmx2/0uOWQI1AAwY7lG
dDqNYMIdE3n5g42QJ0t6j/xrnzaYwQuzS1DZ1ezNoJTyQpv/dFrmrJIPvv9a4pC4YBI6qLN/mwk0
rnABogDBcx98N3w+Sm4EtB2Yz6Sw57FZHpLKk1nKoYKpTtjHxdxIA3N4prwtyQ2lgSHdgNzQpF9x
cC1HlLGYsmh/8/dQs3LrHEpBhdGMcnrYcmOwyU2SwMlm8gf5FmHkyovtYMIPHkMGnTG/0JthNExA
9LHWxpWLxh/99uP++Vh7aUAOJhXPXOWhRUU3ERxD+5v48JlDysXfLmMrl48LGk/+SAIgsQDOABFv
aq5ABUq73qloHjZLJc1pv4K8JJcpMsmTK982qOXGOtwAh7ed0CdljfS961foVpqAAaKtIo2/5TmG
gOQL3qfydDjlrwfrf6DuvvlVfHjOfjX/64jd5H8f//P/EV5DKo3/Wjrb++d/5FH+Z5leNjnva+7G
PwBhayakQRQFbcrkVEn2NXcIWsFjAMygbOfCW/TK8fPf4j8GPdqUEW0N7LEty1oHmhMbWSB4Dqkt
UnOBqdUR72E5MbSTminVShoiIA2ghV+VQtqnVZwp8XuhxBDuhdaIr2zBQQYEyag0vLZJt9fcj0O1
6MO5gpdaG2i8XfVkUX8NiszmIrIx/jAzTZ4IqMGdJRFlgTbJCO+z14g0gnxDAUW/HPLKDRfVTFZt
VQuRwLkD6Tctx7nQcEgt+0NoQEK4SoZgThdlKir9uh5r8FpD1yX5bYLal+kxcMl1NvCR2xkgbLGw
hlSKiFrpUFwXVkHXg9nVQbdzmkgP7+NKSSKvbGNaDUGk054BRzGMfI2jhl/1MIBirIEcUFw1wyCZ
ousGQOKAah1KumUPrXuJYvOo8fCeP5rT9Rg0tPUUuh0nCy2Oot+VE8WfutiabKh8B7MBja2jWhto
I1m8CvqTRzPXyN1XZu1/9sMmgvHNwhcks26Ztac3dfMAAU2pLKagnVIyio0CRrwshmfoXmvdQ/yg
NlajShwMRdoMqVpkNtpvQzfrbkUPcoD42QzKehMqmVmQ11VoXEH5YBR3Wd7H5kKzfAGDGaog3Rp0
JciGRMcTz2llmmCfm2LaVMqu/AInX1Zsxk6DFTU1KQKsrBltBnQKY7EIgKRZYDB6BW72AclR+iwm
f1pRYWv0DRy9SQT4zNSctTv6zhMIvgEFIL371RPFptcWzN3tXQT/W7MY9TrtWAYrnXYuGiDttoMh
r10b80APJvKrqKdZ4Nao9HWhMy1xkQ17k4vO/z0R/+qbkRn9Nul+a32M+jCDS85CDdtz+zgXXqkS
ZnymGRFu2CZGpW7T6m0ckAlw2mSdRI0fLzKgh43XwvN+b42Oj7Jj4cbf2ewgwIn9wEd3YQ9XB+Rt
xlMBVv0Z11GzAFwC4qcA3yPy2dpW6AHAk7a4KwMKwSIpsmUW9faN6K0yXapNDy481ZO09nxQCejC
V0lBx40SpAGsaI7h31md1f5o6HN5ICmtPuRMkMNn9+FnAK/dQ9cbhbtGGBset4LsDUz54yh+0qxo
fo2HgnYivXZgm/TLKXxRtU75gHAkDbNuF4yJZ/Q96j9ur+Xf+pnmBaQj6cxLK0WotwT2xrbVIv/3
EKThtdmnwc+8mvRPLTXf57Y3kMsb8tx/aZXc+B2lZf1dp5h3Bf7X/Oz7dv5dNaam2hp08lHSqZG+
XnOh6fGqhn7vSgXAMgWgK62s8kwcCrFsewcOQJMDOaBFUUTfkRGdlLXuj0hsRzVaD0vBFVx4BXmR
kcaczKUnGpQnkpsNFTtPKGKeECSmqLjAeYfCpUJ0aOME9NfIurHDZaql91GdG2jGGAZc+iVR0EsR
iv6bIaL284BteQgRE84QVqrJd9Hv2P2yX9eaLETzIcgG/Z7lBUDdaO0uA3X9QrNmmy310axflLji
pWrISzX2hkH4Uw8KOGLRONavYDJaNLDp1i29kPoBqlN9pD21RtFet3qDFin91A09F4gcIINhBI67
TqBqhuXY6brHSG3hKSJ0NxCjGGv4Fptq7t2lFscQbGKzEL01lbad7kRLGW5ew/Ncp6tOI1sbLIgD
0a3PLdPYwEiZ3DWqHXVIwDQTEWTY1C+w1NBjotDQbCKxHSf1eg6C7NbtgFXdNAEfTl2gNheUn7X4
E503BeLsdIKXG7sIlW5nVDPmMStKzSDFXulVvOjSIhlXZpP3FRUbU5Dl0GOEjQLN/pxpZYG+Zh9r
dvVZzFWmgj8X4U6JkNyE1Yck30bWnMNN5k+19pWOZG36McEy892oELuhZRPztnVNs7h30fuoQUKj
XU6mGbLLBbzU3V1YIvNK9NLDoekPCv1/uUKlxbPcvn0OAlqDVzN9Xjnf9PXA4wIPVRRskvJzBDzq
KfBj/4ue2v49W53D4uta9nugz/oDd26E5tbYO9qNHvbWh/8p/+j/N0Y4B4zsv3aS/vl/aqhb63/+
x68/HSX5O3tHyTT+QQYDoikQWrYNyRWQmwMfnP0P6GMAnsMURw8eweJ/YRM18Q9VcyX4BDyOC8cM
v3Twk9BPNGR853JXALB9n0biMdQFYA3gWU1C58A1SYziCfA4shS6MxRheq1Q9PXAFl8lo9K+Cz/F
x7pwzUGyAYMr6r2qfoIcg3AdQa7BMj2RpNU3NJ/HrZMXpPpJC3AztUO2/GMFLuLzXgfE4QMHCkcV
nuhfZEqzU8G1kFgezTIl4jROuWsjFNmS3I4vDPXXDErKIVA9ZKiYQBBiRON/8DZNUxunOSR6XkfT
zVOTTyhXKGX4+PYLnQT1r29kwvwH/I8pJK9wAtvWbEAm2tgh7pK45T2QH+JsfVDqB11RKigOiuKX
j6S69JAk1YDmdOtUa/JvUP46axN8wtPbD3Sc2dg/D9BH/mOCIaQ72TiNQdeD2/E8sWnpZP0dH678
pm2eg06PL8AAz46FiQePJUvL1slYQZ5kWQ7hGAUB17krq6F7pJkGmm0npdf67fd6Tcn8Nxxr/2JE
J9AsAZCHk/0ke0JfzzQVpLq9sIkNIAOu/2hbgVjVhVLcWn1f3CeY36tQbRGerDU/9CoVzbkol2Um
WKZJEvY+XbQA+a/jNp3WZum3128/5Jk9R/jEZsOgwwp0ynGIjEo/awnEC1Wm5Csf/USPrqNu+f5R
bGaBHBL4E8CIxztbzUlahyKxIXCxx8BzZvMxcehqvjDjJ3GaNA7sIKyZTRJEh+fteBj6jeohSwKZ
AybTatPvsouFpv8oprjeGbC0Cy8kDl2RZNMvAJbPnSoAlgJ+IQy0APl4PLZOjTZug9D0QKMVpRe3
trN1cdacNflu7c6KA41+0163Fp1NEtwLgMBtc9vRGq+zCRV7qyneP+vsOlKFDnNP/GocP1Ig8go6
kwRbmVn+x4S027JsRHbBnshdfLLLpfwINLSWpcLGK3fYH1ZLCY0hN90Yu68p2Ra9UY3+U1xgmCFs
a4an3PF/vHs3sV/JVqJ2wJVzGo77VapWRRTAooDa34J5xIsyaeR8/yg4TzLpqgOgPe1uGfRIc+YA
jLKbkD4qZ0KUqVDE+t8YBXEanZPB9j0ldKRHXdfGrIL0sCn7e40k40qQALh7e5QzZk/mSQziMow0
ejcna6QDoIA5BMJ8ki8bLURwy5+UYolr7rz/hRAld+Ae1FWNrPGJ0XNyrbSVFkHMDK2CJbq/PvEq
TChvv9AxtvjVtLoq0GKLDSeVe05eSB1rcIxqyygNOeAMnYAFLYorw7eXRa3TIxdBWG+I+z50LxjM
M1PpaqCpuUMc+oROTZmwaqLDMqIVFDUdGDKbbN3N1PL1OlcuXFbyMjo5WZKozdYECkGwtJ68pJMl
TjtylXt9XKzTzu6XrpGDTg9gSsn1qwrA5oVplWf1dETuApUSA/grqMeP94kFnLVtU3h7DIrUUlka
xS861y6817kphOsFQkeYswExnVgM3aatUh8c07Py3tgWvhmuuzarP5DEMi4c4nP7xFIxSkjwUr0z
TnydABam3h4UtBpVO0BfWOhAkbthQ/uJdhMbGTx0SpI+1nPQr9XSVC8Mf+5NoeGkxcOgJ43c5vF8
FrQI5+hLYkMyWvohaUtvqYa3t6lG5/DbJ+LcZpEJSuplpi275Y6HygcVTi6rZ+nq4W70809T5NN9
X8+/bT++EXBcXRhQPvvxXoEJ0eV2gUgaQAXBw5HdB7+rR4JKJ2mzDAW8xNevo4gW5rdf69wogrYN
6Z9A9ugYx6PAxwK4imYBL9LKbEm2SV8Xqe/cvD3K3+tEmxM8STpaODRyiZNRrCbMifVLCBGLyn6I
1dD90RVD+zP153lzYSj5Wafzhu3C76YNBADlyZ7Qk7CWXWImtwnthFQpRNktjYia1jLSeuvOHcjt
kAIZ4L7IrF72n/LXdAl7DsIzpBejpxloLlBKFzgHUou9qSwsd2x/R2qfkvRA+6lZxFqX6R4Znux7
MoRB5Kl22vbrArXWWxrH0MglhYYmdBQr1U8XIS6D+r4KaYYkLxm9lpLIoz+1tE0nALsKcgOopazb
KLJefFtrf9P3qN5ZVh5/LeA/gk8AHl1kHZjh4drScvMxzEnceW3q5s064IG/h9DkQS2RR9aN6ygB
r2hXwZUvaQCWbGtkHAa3UaCSC0wrWHQGmXZgBZkpLnCtntlRdMfShwPVJiJnp0z36Rg7URiohtc3
ln6bdeWTgOBhd2GV/15kTaM7lhNJrErH1fG2TUrwCrQHG16MAM91bOj5VqD2ArIpbS5tqDNDGYRO
LqA3eRRP9lOMVk9dWBGsAVTeNlLtkaTdBJYz6yc0dN5+rzNuLgpPBoUYInACBuPkhgD7Eha0KsAf
6JTOj6GzaGtOYOa5r8dyQHW9StF/ROTHX2hU+GA9FPr00yCnDz1XAjM8SukXpvrVsz45UMwkxOkw
pEJYcJp46EqDBmFcXEoYenrVUtZtFr4RWVsF2UjHI1MpbiuL3eYZNFaIxUAu7wPFURdWhnJudSh/
LJL9o5ETh6Hy4X+sRqFOF8zl3/aZ9QZOAzEuxHKkao53RCF0iPFGPBa/yvSXBiDmMikV6zdBv05v
pWZ/CMJYKgX8V/rofj8J/7q5ULpJ0O9CCMj8OFzo7slqOSEo8LCYmJrCMm6AfJjLTI207dwmyj5n
9y81uc69nyChQOcy/VX6Kel6QhKW+Cq3PCskkFXFbENdMX6so+LXBAOTg+b0hRk9Y7RpZnPJNpkE
IPAGHM+ogTpFFgcyXULxbQsGSP+S8sXFDH1EdGHfnxuLdBNqkDgTrvXaPf5HkANpZ4ETBnEb11C3
08ilUlQzyhulgu3l/WvGCMg60QlIf718lD+GEtx21JRwWeZWG7ZOprI7UsmebF7y9s6+FHvRtPif
VHA4HmmYQSZPPXGUOanGuuBebWnFETENIS5yUW+/1jmzKyu8bH7QkrzY8WAhbZHU8TFIA4Snt+CU
5zUBs/3y7lHgMyaego4A//w00NFAb/YajAxeCKriLqmTAr6vBuKzf2MY3sMFGiObG+Vh+GONXHWI
G2VgO4ykNXZwARk3djSq2/ePgleCU4Kajqa+lqX/GAVDRgZMNThSbdN/HF19WgaVq184uNLwnJhP
oEU6KkgklcndnryLNajgv1PFguwMbsXezH77WncP8usGgK99YeLObDmskCFvXij/DefEIKG4Pvkj
gHCPC8b4phWOWLtqOGzqUH9/ZotUKsE7dXvgBeKU0GE0FUEPiU2JEiXzm2YexVqETb9+e43OzJ6h
ES2pJJx0eZKOd4IFDqWIZ2IZWgKdrVDqbodcs/lAywFoMGPQLyRLXy3NyXKRQaOHg53H+53ShFM0
c8D5ElKoZe7Dewco9ivgivZKISH9cS61+SewWu0BobUCLrqg67cDz7d5/2ujSEMqAe51WMRPQtPZ
sEffx8Xzqqict5DLlSsnVvQvbRvClOm3w4WjcG6asRzwLnAcUF062TcZZwQpAN46qNV8VwswFy4I
+c/t7MOD7FrKx7ff78w+pSKiGjbQN4jfT3mva6rCCoyF5ImVplsLGPaWWh/YK1Jt3/6NkcieAeuz
HYuk9PEGgt0U3q8UQuZWDfXFQA194cZ9fp12MBy+fyhdEkdwPb/a4eOhArdQtMDkTFeqed8YufMF
BP98a4OYvLA95PKfbFIuLvrcqS3hZp8aeyvU3Vj3GanW++SeW+FBILm+pGBJkSaEiXLZq6h7g6V2
LhiYM9cMKS5yXHRlsUFPHe+6hV+U4orl9eEoPnMXIT6Oss2F7XFmO8KEITv5DRwP/nY8k6Q0XJrJ
sS3QGKRU3edvToX3G2jhr8Yf3m+gyV9gLEkgCEgiTgLtClUutdexmXYQoyrYuurCCiHBmmJ1WJVk
Uy5sk3NTSKVFVhIlHOu0PpTCWiZDOsuD5nT8lAZOuhm68NKJPjcK3QwcacBdjnl6ueFspaWes+/T
OfyMwDG8sfHF2ODsIBBGSTFaaExORXkyH3bKyicOLdJwurVBD3+oVU1bvf9ckfUnu8rbwF1/Euzl
BUAwSMMsbyKa3Zj0SV6NlRkvCw3WoreHOvtCGEH4DOBz4M453nih2dr4Zjj0cwk1XhKM7k3cKdaF
dLF84NPjK7X8yE+gDgV5zfEodY2A+NyxA8aoiLYoGgTgchHl7I153g1VYS0dpbypVfj6JyCoF4zH
OduL94Z7wL2F/Th5xyDSIDtVe44w3P1f0rIJnqE41e/yy+oyfw8FDQe6i6+mnm7Wk5VT4w4ljMbC
XaRbA9RR1D+ERQdtnNFfUsH62yQyFOV3GmElJcSpWz9UOk3CYLaRvuzRAh4MC2LgqrKeEVd1Wq+X
yXJE02TJ8IKLcmZk4hYcYgwIm/RU7aMGEWejkSxZSC1/A69V/EBHjfhMDCpgeiuMaIW3Fy0Bd1HF
eXu//j3BBIQ4YJRpqKJTIzreSW6exlNGdOG1kR4tZGC2bZM42E2FM18Y6u+jASsSzgiqPfCq8L/j
oXxf1FZhktJylM65p9Gp3fkAqt4/Ct44gAASupz5U7NFkrWMx5QXMqcAarzJUhY8yyXQwZl30Vkz
QzoFnPXXLMwfnj9dHROGGXdcp+1ha1cZKkttdomg5czisPWxIpRNCdtPiygQP0N0UQrD87MZsHwL
WAsy9mBBf/d8IUkjL8RjiwIBjG6SVad3gYTEiUWZQn3IkJjmhWi9fwy6TnyawrZ7DoZGpYGlCld9
qGvvvsgYlKIklxmFGozzyY4APpaiI0ySEy2Kp3GaIw/+m+Dl7S1+Zq1wM4Ck0K4v4LrRj0fRaE1H
OGdmRxBGr5t5MpcUhablvzMKJpnwiZjvdJSSDhslbhmlzmN/xbLhmmbpfGGUczuCvCWhmaysUps5
fhdwakqYtDqSzkM/r0hbzgtQ1vMCIdtLCqpn0nZYQ0lnJjVUaSE7sb0DVbNpIlEGzUABF2VUqPlK
cRKYZ0kjaLuRG+B7NJhghjXI2mGeyH4SqiIWWIEz3KRKCJ91bQ2f4ibXl0jIme/OE0trDbgcMACW
U5y4XbVdTOaIv+wZA7J3ZuGoPAm0r2+v69+eJKNwHkj4UC5lMo9nPKh9P3ITzmDgBPZXw3Hyq6SZ
aZxM1TBbcEFGF5b4zHY1KWbrsqBCFH6aEpxE60K3yRKX8FXfDqkxr0Mrni4UVM6NgjMkEwpSC/G0
oKKDwuzmCNL+xMmMzzzGt87vLp28M8loaYhRBKW2TQ7rVBN0ZMtMViurGEVp3maxsHf2nJcPTd3m
AGOjIP+aJQlttVle3KI7nf6ck7BLlkMfN7f0LWcXrNyZ40OmQSLFyD2R4j3ZMhOK1TSUOCwmweUn
M3OiTUGP2IPZzpe0j88MxeVD7k6aA4gKT06qiZqBWtO+4qERHt5lcZPe2Ej4rofZry8chHNDkYYC
igJKkJDqZCijcPJ9Ca4qRPUi6ILeTLFfwUSTRpd0484cB0v66SQDccpIcxwfh25QJkQ8KCqqml9v
q3mMP4SKA8d9byvrZoouFWjP7FNqpiRasXkyLDxZMdckAhEaoms+GqwruHGjrS2bf94+5KczyJzB
zkK51CB5QZ715K2GljYmp2aUqaMQBN+2vVRFED3GtH2883gbKmx6eHqk+1kqiKiPJ5A290wH10/B
m6rdQknUeDU27SVlXO103uQwpIJV3CzaA8HgHA+Tt80MnxDDgLv3rMza0O7vGRFq96Ox6GpnNbv6
YkxK2hRibU3P8WcI7pF7qpcZVM7vnV2ehSuerLzFuTrNoCD41M+qQ/HWytOC5llT55pvxaZwjffR
uXGmKXkxv2CWQGXYmM/j1wb53SZZBCJDZGV8BfVIc93o6aVS/t+T+0rYR6H1tcIu6Uz/zC6jIVBl
EUcfijB7fNKsqflamfm3t2ftzCBsSZsOKRwy+JpOBpmqLiy7RjXhNXHA5NM+tzCt6L1uC6m6V9JF
eNbIkjLY8atAfYHWzsCEJYaoVuDkp2vI35JLm948tRtyHEAIBpEVxpf67vE4dKXQyG8gBAmLqfWj
ANH41GdO+jSjZgPRme6Uv1sI6T4nUCE/G4NWPRtRgcQUoD30HqCCM1Hs0eDY8CqENe4xeFa1VYfU
uUrRD3Mek2wqEwggSkjTaQxUdsFclMHWicr2vtN6Z1xEUBaUO3zg/CbP44zy/NgbP6YUOu9VRCPn
Nu8LQ1sq82R0i5yj0pAcU3XaIrMaTbtaH6qb0Boq2qDssP1u1IDvV7RKd8EWyjw4/7lDxBYmO+W5
QTUr8fo+o3Np1O3IWudqmtDSlIppCrbCV1R7UeCUBnej2yUf0smZvvSmRs9ZaxXWHTyTZrNOEwhi
1rC8zCUKbNNc71QzrXxEkLLsK3qn4YOY6CBZuPYc3WZ1ZTyqotWe4QyHKMVJqxFWjVTLss2I6+Kv
hDW2tzgEydMg2mpco0FgolXkjpp7W8U+dg/iBbrmYzoTdBpEBrT7fBGb5doQo6t4ianPqEtBK4QU
3AjD37KMrbCHFxxylc9hNUDYXdtl5oCc7NPrbKSQv4QdmG4Yv+oKBFQUpS4Xtl0Nz6Vaal8QEa56
+iB8VHJQ3XMfTQsesF3YFPOPEGokHGh37HQacLQaTYg0uTf7uqSrxR+zb7gtcCcMMYReyDNAGOy1
SenQRBPVg+oFIq1udcUwv+hQHBUenXnJF5W/s8/b3t42ClRgYMVF1a3nNu7rJdwMmP8YVHO6bDO4
RmmnB4aN3NkAY32klhWE3ZVuv/hxrn/p/agutkGX8xO9gzoKPrJV/aSTNfRvQVbNySIzFOMxUBMV
VYcs9r861dT7W0crw09O34n70k+MXTx17i4KTVQMpx7SS2Bz3kAfwRN08vYXUvgNVOuIHiDQarTI
dfmzEVMCghylWtC1hIoisLRs3KDc5f5UoTmJlmU2jGx2ISIFI1grL9xtyTfZIl0u4q6ia00A+RgX
rhsOn2oLbcplVeJxonZWVdkV2bNg8mCfJz1G9JtA3BT0zpe+KWLNm/n9HzRkpdlm9sV4k7uibryq
deMtfIup77H1pAZbXKM+iFrg+LMdU+dloM+Mu3tU/XptlHH4dSTZkC/9wS7ubYA2YpmqRY1+lDYK
P/fSvDSh5YnLLlxRrphvahFl4x04CvsZfQSLNkyIbqp1m9htuypatB48s8qFfRPD2DLcWZKD4dFK
tTlc2GIKOAxV2gaL3IwzY5na7oAig504+UdwEs33UJaoNrRORDp4HKv3v8dGo2a3EWRaCCYodfKt
pl+0RGagsuZFXkXTV9mTVCD8lxSxeKpmZV5rbjQWNygBJsO2BHmYS2mi/nsdzogCVs6UYh/aHLL/
xCpDmkppsv7WqWP/KdAs2IBc5mKH6ICIAPU1IroqrU6fl60WOKjqlKkJ44+J+wxeJ4WWHvYfMSxF
HUTC03OYEzwVRhB4O0M10+CN6fKbAvHR2uvbmMWbUxNdA1t9wP43T2WbUS0RRoUgRt6XEr5UlggB
wPNH+6NduSsj1FVBWFVD6Ri4Q3sHvacFKZXa5IEHdJRvWjR2wN6XBPf9ZEetN6EiC5MbJeqUvLeY
UIuFm/F36hbrALqRZ5S/gvvEryzdizK1gGhqRAEMza04d2GYKUraZf3QHJfVLIpgkblj5a/aIDLu
2qzSdfiHZkia3ElHWGuOJsmYCdg32GZOk07BamzLTt+RF0U3YjG7+fA4QT/wMdA6CLbgkRLml8rs
pUyq1WoQppnaU91hCq46zRqNZ9vOcS12PTRiw6YUrn87cX6HxQD75HckW3o4+fRId1Dwohlh1UxW
ck8+jb1ZGZC3rBNLsZlsTWTQV7lp8zGCWrMBZJF0YgMjY84eSF03WQ1aPH2o3bmfl1aPO7ooNLUa
VzTEmx/ghSofo9lREw8gnGNd2WHX/wLCNVcLNTKGh2QaQWt87fK0CndVSxNjli3LsravOtXIfk9B
TT+hH1rzVZL0MKjBaUS7hiw06SuORtMtOuJ5KacErZ/n+qqIFr2hJVcGvKHjosp1sbNaRYVgT63U
p2HGCixjVC1elBDkPu83pr9K09dbuKxGfVw3JLuRxM7QS1lFcN08K24RfoaBEzmdwUDTYxVwoMiF
p2kEq8JcoqjSZmlkr4AeO59mJGM+Oh3cE0sg+f6VoagJdKGq4NnRnZ8Qy7Tt8iWS2igbARYH0kGz
IvaYsy7aRa0YwrVRZQ3JWfP/sndmu3kbW5u+lcY+r4DFmUB3H5D8Bs2SLdmyTgh5EMfiPN/Rfx3/
jfXDz957W3IQIw30QQMbCJA4sUKTLFat9a53SEgU4bkSQzELT83+hHb70Ex5eodAdFp3HGEtsT8E
vBxHr/HeE/yjSKdacNz1NeZPFu5jbBk7ky3vrp5TWQVEBNWY0lXkUXCkOesYmJoUF5v1ufDrtRmK
o5Ul3t0ajbOJzUXTXJOx114PPc44gZms0U6DB090bNXZtyz0dcbSgQP+C4GVSYRfgpuP18sMy++q
m/MqulkjOZH4RpCN84KBphD7Ya5d7UZCi812HRIT8wkvyr44sKyd/kYbzC0gT7JKr3QMkIhlW+3E
foe4mr0vtW0yjnDYNO3HTs/nZYej80AgRkuAFXT21cquRKEv8p2H9Z1+EHmU6Ge0PNVwhnVhUe8l
JhHWPsLuZ8KUs5ie27qfhpsFP+x39RpFZDjNKjHdY1XMo9xFTsRSpSO2yk9DOhovf10Q/9KkYRiw
2etD2uNvv8iiMCPp2M4XdAzYyewSXRH0YMb5jUMK7e1fX2rrjn5GQ6lWt+HK1rRA/IeR/7paFYaE
N2Ig1XdgmXIu2TZWwgZr3ey9ed/a0XCe4mZz1tXLuuu6odz99fX/9FYhLQDwbUTItxwCEhiTPFGk
QLl4KO+b3jIe8I6dQ7dom98Mc35pMzYbBtpQ7pKTloL29a0meVnpiwstuYoYAAtp4hla9/PfhCh4
oC5ok4b4h/EKZLfXVxG2hkXIxMmld1W+yxyqr2Ew8Z7qteY3gN2fvDv4nBteAI2JacMbNITMw2Lt
V+i7RW6icVcG5FgrTRffTWzjmo0s3WdrnVwNmVOfT/gKfPnrd/dnD/Q0zIHyoAMAvbk+CfQOgVo0
h54bNYeFLPMdxpK/43n+2QpB9gJqgXQICtKb/r4e1EonNZm+aMl/NWeBDaxDYbFMkfe3VwjgPMMM
JhBQqX5pEdveHPB7daF2pF62W5kKXNmd5X77u49tuwq6Bk420KW39knSkVQwIE6+nsKr1kd3Dqc5
63+zOH7FReQmCYEMz19IYDfp7s+te5q6sA9iLiO6Yrqh/3aw/VOkDqxRja9fV7vXM2YhVBrjfG0r
KXbVkucCI9BsOnO7cQRojlPGq175m2HI9gm83nM2z6MtYp1hHF/Im09ELU1nVhTQvrna2nM8WmKv
cQDvh4gSnTw5uH82QXr/Fy+XNBSgNVjQUDLe9P/Y/w8VR+q208ky6FRFET8nxm/2s1+/Ce4NzR0j
OWb9eMK8fuo4DU49OyeeFBiC7Ts1fdS0+XcDi18hBrSpADNoqFEdcTuvL8KBlpLpzvkAfx8rxV4O
j8Qrar7scueuwqfl+039PzAJ+v9NBE/syE8f7y8BPZfP/+Pdf/8XhnxV+bMM/vRTP0J6rD84UwCu
YLx7BE2afGbfdfCW9QfvhgMTURjCFMQK/9LBC137g2ETYVXIcZBVwan8lxAe64Q/Nu8hRhWwoyDR
G8bfcgx6/bFBppSbBod8FaKCCPzQ38JR7trbWYf+pnTyREB+zuku3LnsRAichIwai24Z+6aidQ/M
ETsGzBUWMV3I1jRjzMzstUHM5mXrQYzVjHvDWnrdGTaBdA1jg0783JGixpSTloxjvJloUuHEFg56
Lc2GJQRF8JY4blGGQ8IUnuDChe1bKqf9iiG4Ry5mQ5XFLL5uQwy+LYxjC6+zQ6rh7mjGEyDVaNSP
3WBXX2KROkRtttXX02v9zwr/B8SZv1rhV89Dm/bPZcohRnhV2i9nX//X9x/6vsAFmVEMkBCEssbZ
1Vi3/1zhQjp/sMnhq83KZ7Z2WsY/LLF05w8DejojBmYajBO3wvKfVg/mHw4nE5NdtJn8d13/Owv8
9YbLcEtS1oFKwM7Z2An6tlf+xE/Q7d6rxiF9St2p8QtnjnyoHdrfwvV/XARumMtHxPT+7dnBx8GM
a47BE/PkWC49Bm2pEOdaPf2Olfynt4OCZpvPeC7Mjte3E1urV3iL90kC1wKGTt74rl/K6rcwNf+b
fx/B2w1Bf0A7w1hLZ6t5qygGN5gzcMdHg3hEd4fx4HBfLckY/ea5bafdL5ehtGBjRJLNZvj6blDl
Ac81xuOakCicWZHxMXbJSI0G0iHJ0+33uOnVx7xc1NVPi/j2+yV+Vpv82YVpnGiemKhB4HtzQuYs
wKE1tUeDXS00pOpRnXWEiq549u3sXOlhvdjZ9SLS3+mbXxfl35/sqbyANOM4fC6vb5nMGKG3kpxs
Pe6zh1mZU4RNDy0oBti60I69gUVXCODpFFgw6b2zq9x6+t1UbLu/tw+eWpnXzKKFnfPmT2EDlxdr
rT9iI2mStR3fN7WIgzwnf/WvH/SvF+KoQj1LG8JaIu3n9e2i2k4WGshH0ee4Tg5Ws0NlFgfeHMdn
f30lyrS3N8V0D13PJvHnNMVG4PW1SluISWuSa+YWMdibmSb4w0aM9ny3qtV78HBs6tok98xAB4I+
dzysMX3NVmCN4B8rEjh71BO/66dkDssqyj7TyNepP7S28aymHiwzln1bYovZlFFor2AVu5FvBI9+
bBpBINvUJQqA8b19YTSl5vhuNGIXRw5c0qM+7eQXqKzmvMsIKPB8M4K34oM7xYCEZowVXdkYjjgI
Dv3uIjLkeuVa63CZrusyE2Gdu+l+aob6GaDJMK864UXlnUuc+kfDzleyZ4xZq456FjNHIEUMklQu
jRHvEHto9mY7uTNBOh4OegIJ8Ht7LNUc6LrZ17uaFAIybac19wKUjNVXaTmZtSu0rBjPIlNvSRWa
NM/HnFYQu5Yr4RxrGv+zOqoTLViFXQGbtRYOIta6ETFjsE6s/iKinEfsysd7wLzVILTbJkBe5en4
lIgy+QpF3nL9qE118HVYE3b0LFtXiz8Pth29Wyn9++uRbK4hIGbCtcmZBabiwR40kSXNeQMBKAHM
dbPEwJOKc0bcVYPd2RmO6dQw3upHDqzC/DayUiyRMYsTReEVjm9EPSYQuwXQECUpjhgUPNdiJeWg
/VTXVZoZd/qKC6hitGap7l2mtRK+TwEoFNnvcYGp+vngtU27BL0BfppeKNnmjbbHwWvU1xiz+aS2
XEBHEVdM7Ai8Wnv3XhVxEydk3axaJLV97GAFEAdCEs3SAjnkVWGYoa3HTvMxGkdjQExsOhjS4fNW
xWZ0NtZ0+4k/6JbV3xfwxPLZNzTVvqytMRBWALes8YJx7ts6uhyNuByWWwtbW1sLcqM22uxgZ4sF
/9tSmijLhy5ps6oJrYjpOdTjpjbq0DS4VOqrFPINln4AckQ1N5oCMWCIc4ELvq0dsMJpXyZ0watv
Ga175SV2XJ9VUrkfDRyh66A37eJbVlR6/FLP7WBedwv0ab9totq50fFiv+k3O0kcCnWRfFjcRG/g
bpWafnDaWa23RD2MdxwLVnwz1zFiW9mU2ae5AsY/jC2qZCJqiCDiYejTXH2EklcPh2S1XeOyJwPc
PmK22o4+gIO5+lkZy+xClknzaOc6QItauxIu6WpLEfR43oP5TbNTf46TfMaOJTbmNZxxr+K3mrM2
Ay0iT4kfCfke233vlZF4WCZ89e63Xj26SXs8bvfuAo/pMVtyy7hfbKUlXz3VN/aXLm2M0fULtUjZ
+Ra0h+pjU0kPm86Zz927yjTMOG0/6qGVX40ewLARjFqPnTFzdVJOHvI13VwW0zZxwPONqiRzu6qI
b2evkbp1SQLFyrtMCCvA8M2+Xdy6KHeuLQaX+IGxuOsY+xFljMTS80fSRxZfitHUdkQpUIIvQ61f
TkUNVFpjQ3eHz958O+CA3/szliUeM4c6JTHXijaXRCuVL9jiymzfkW3jBmU3mgXRE469hDAx7G6j
5CVXip2lCxbmDuSZpR0nLLMrPHn12Y7ucPedP3Rzs2gEfFh8LqmoIo1HZHMMdQxzHL80x/E+ih3r
oRJrQ7JIrMw49Kq1nfZjZpOEoYvIspn6DGkZRLQRV3HlpJ+6BVt/tvlsvpVmYhkBWhJs+fIuoiFJ
yxi7R7Sf6mYyTLZ2uaTWB/wB4ie3x07dJyI7+qSRyfZlKLTxfia0BDtSosy+JeZKaDny4O7JFpp2
VWN+n4eyZ/IDgockBlN/krwIKVSElyDfrYPE6NBCOLLyniyvTPOwNNvygmlqbwdxOXUfu6lLPi2u
pT4n+kSPhDMH4ViqIv/Y3gK267ms0kNi69N1OctVkbhtaoh8ZuWOYWas6WcLj+i7sVmKBykG4zlT
WH0HMMTLPBj7Jn1Psnj3lMzSfBg0MX1hh8oIZhhSzw055mQaZA7crKAeXXs/LTjd+2JNnJc5nt2V
6YI74lfdTEYU1lo7sQKZmDKR7AftHRInhqdj37Y4slIragGccYb97hRJseem0daq1cv7Q8HHofza
Aa3mS1Qrn9+gwz0tM9QIvhHn07W2dtPFSi263C6og1+GNO8vOxy93xe8gQnMmRBIpoyDXlzx6UTX
KNn0hiGIi4Fg6UG+YqMl+il03TYZ/JVT0vMZSc5fyOF2chrXOU3x8M/jLwtZmTp5BgnZ3g6NrPJ1
2+yzAKlCdV10EQnv2jrVn9vJImKZnA7eS98u6tl224bQcpsyg6a4tPD/aojd3EEXyusw3uKlD/zu
tsARoRvzXa6q4TLJLRxXVNqV2b4RUf7IJ1PKwxSVehLoUacsUm/6KQ8cvbbeGV1KyNmpLvpP6/oP
sMGfSsRfwJmr56Xq+9d96/YTPwwKgV88UGMYRXA6ySCnMv0OzJgWLoQb5xTdFJ5zJv3n//jRtQps
CGkjAZnpSpFyA6/9q23d/hu4BYMK0i3A37Cm+Tt961YY/7tC3y4MzZ2RC1MCNs1f5wSNHHUjn12/
Yrp6wAvVuBzsJN9bufElQrF5/OnR/ElD9Lqv3C4Hdo4KjY4S9Ioe9nXtbM7Mt3C+JRqyi/QgXzgV
KJl+xy58Iwn9cRkL/htpuptm/M1lkoKtXBT0x7LxmH2O2GrkkTYHBrd1sWRxTuxSV3Zg+QRyUrCO
19VMO/Sbe33dlHz/U9ClM9Zi3CNp/17fbDs3GuNEDNcV7tafs0KL79b8sGZR9lJVlfW1G5gCiaro
zpWtlz6z1HGfibJtd2Wb17fQUPQnK+0kIJWh9EMWpeO3llCDu8Fqx/vBos5cK7Lu0k40sa9VhbyQ
HNR2QDw7wxcvchlntuZZDIPECFocXIkM0iLGQZoqg8bI+i8EnVnJzoYZhW+K3aFz14enBB/8p7Vd
bk2vjgiKKCQUlqTae66a7h2hlwH88ww3DVdBhHemNvner/9nL/kHXMmfFtEve8l7POH/+7/i5+Jn
FOz0Mz9QMAkqC5C6GRNuViqM4/+5nWwoGBvGZluKT4eNjvDf+4m0/wD+BcfF4eUkoqGl/ScKhuEp
ABk7DcR0ZFgIAv/3/3xlcYGX/qtf/4x3vEZ5QR3ovi0NOcvmDg/awh/hZxSsisp0XlR0Z6dCPjLA
LR4MnAH6AHPN1AjM3p0/V3hnH356Rr/dVL5fdZNAM+hEC4IO8PVVHZdAwKb07kbolj4ZQ+l7HJfT
30yLXu9cPy7iwancJuIMV9/cWqNHDSlz7h1mPObj4rTdfR438ND++lZeb8ffr+IgQOKxcBnt7Uxq
YIJJE+Pe4d1a6L5LLNid6abjDlKQdiSM+Dfa+dc71I/LMYlmyWyg/NuhZp7JyVkHAv1y2Vxos/E+
nqR1Saji79Km/+zpIYz/54Xezmjt0tMHbXIggLUyTHDSwRRS/M5/689Wn0MgK7x1Up8ZbL5eB/bm
sp8k9p2KXO8dv4n41Hla13MgKLEnm6woAhKKkt9s8yf08N9H6I+H6OCxwRfJpO3tQL/IoEclhXvX
KQNVDoJuPAB60wwhBhn7tfLy9wNGp8Q9Fc5Hy+1scktV/DmNbZTYRoRH1JzV6sJpveZ8IpEzCotS
lb+za/nTZwM6jfCEU9HQ3nwjQ9sOGJ8zlhuIbIXZsZoBVFP4VXCSXnTS6G5rQOe/ddqfnsxmsszS
QtOMfuHNCyGZmPS0Sb9jrCzP9XbywpUs0r//YWJjt+mSYC6auN+8fustgZEJUXZ3nhpzSl0EnGk7
uLu//i6/yxhfv2WH4RlEB74Uhrdvt7Y6ibO2rdPLeR0dsigsa3okLruozltyy6owdT1Io4XMYC5j
YDlkO/LymKubjSGH4wIv6QX7vygOV/IV4Ak7gD545fNKDu3a0VFkMFkvbch4XjhVs8gCiCj2uxyn
m8VHRRvdrlnZC+I8+7lnsJXWD5gG1A+tqezJH+emfUnGrh987HS1kem5Qd0QgxxKXxe18RH6I4St
mVSD+77WePlwyM4Q8Rn9LtYGmUN4SzsAYd2GX9M3pfT5YufLWEwG7Cw30gEq0/zZIr5iDkxnxQKx
wk/5AKxuPBB/Q4jCIjzjXWs0Bjy1kigjv5WtussEn+Ah51/ocCXaFtxzsqYnW9YgdAUYG4BcUyvS
DKECqKBaQB/4fqL+m5mUjQhy2YsvuL7MLwAF5plb9k4WWpNljYHbiuQ9z9E70+dSeWd0rmCufGLx
hd1UlTpjltDfa0auZ/u47KMzkNJJBHWnQw/srITMnSivpuRQVnKswtju8hc3xhXXj6nC413a9Gt1
qU+pASGZLWwhv8vCOC7uWvGtncclDxlOWkfPzjPnPBrMyd3PrqU/lRHeN8gI5rUKzQZbBL/F063B
qaD03uPD1dzGKm6uK8UVgix3ivsyI1HOr0greOBQiQ/83zXCC2p7+uSKabh03cI1wsbI29t17KyL
RvPi58RztnnGqdOz2zl/LE/9X3rqBTtzBtE9dYj6927x1Dlqpy5SOd5EtIA31WHGuHSks97aTefU
elp2XD6np4bUENSWvtz6VHVqWSFiVtfIJGlk6Rpm5Q+nBnc9NbvAhPEX69QCm6d2OC7b5Yt2apLx
4U93xow1i0MouApXgBMQj1NjXdH5N2F76re/t97T5JS+OrXk0Eem96AfPczPynhBW03znltyutC3
jr46NfflqdHPT01/sWxRR1saFDj3CRgoCwuQwDsBBtkJPPDMydQCElsAFUa1ACqvG9bQoHfgEztB
EHKc9AiWOlM9GNkbTBFrIBakmGiD32w4hug0vpsOSCLlXGHCFBYn2CMyhvlLumEhpHh0T9OGjzgT
3qUkG9gLvqgbgjJtWIq5oSr5hq94J6glNb2uDTNcDM+qEw5DgN98DVcVdCYtzeqMoCcwG0ANSJon
JGfdQB1Ni+JP/Am6jyUkRRtRxuqcj7oiPcLdQCEPEzCsGEhdrIP6hBuZuA59isp+JeTvhCz1sZfn
kGwAnIpca5/SEwpVzir7Bo4LNhXJcryXG2CF7Db65EI2r33YM/FT3UnzAznpoFy5l5U3gKBgX5qX
g4NZVQUmpp/wsW6Dylxh6QKvVgC0SCTJld7pSRkYJ4TNmdbE3kcn5G1SDSTVqjTqMhQncG6D6TR8
Lkd/1oYPc0diTbB0MI+AG2uQvf6E8sWrOX2QG/TXLHUBIfWECK4ndFBBg+jIKgU01IwU/NARrrUQ
KrjhinlUxi5Egg1vzDfocWoHUMiEbXkOlxM6yQEG7zrR9em2r+PibqqWBdKnJeQlsykLUG8kQHs3
nHBPSLEx49miBA+tNmg0Z927xK1uiCkML+u2m5QwiMcDUkVTW5rnYzblZ+OKl/YVAjVcGBVxoWCl
pp5GYg8gJtmBmqrEpiKwK0ull27bQrbHsWIte4Q7RKCt/uC0k/HeUuRmB5XW6dd9a/Yxm7ORqFCM
jMPPBbE83VVX5JlAL0K4l2/Veu0FDv8c7bavYiat261ZEN6KfyluFy3bpj4tIUzhtNiNwtEvpJE6
L2U1eOYO4cl6INetjsl5hXxLTmtTBxMEeRi76ahdCIQ1s68R4/ipJcHn0iRYcsO/mA0Fg2GLr2Mu
ug/FGHkWyVHLisog09KnQan8FrfC8ZtILPmN+huQfSaIMA4Ij0mmsyHCIpBokq6Yd/iNmHe1niTl
zqh0mMMf3LTT7pulyQrGrKC9x4bMtp6Aj5REp9qocAwlSG6ZSV5RCyqUubDivVNkxldrziTcTKfN
5yMdvpUFs5PlerBOoAhHo6hzsQOncwDy0PocGTFkcrcYTTUGmteIdDfW+QauK7P5CLztzKHee+oj
BHAmgaOTDf1F5LF8QsHwPQeD3laWCboJd1nVtuObRrIZN88jc7uytJ9nhoqY0eMRXAdm3o1N4MUT
Oq3W7uH/W0ujiJ0y1cIR32PA5TOoq8VOy4g3hoQ82CxFbbZnUIEi+mLM0M/6qdBKP4kw+vVly0G0
p/Qooh0RSUmGGVneGoHjpWUfkJ+dRD6qZXBVK51UF+TjaivygqpR+iltBTPHNEYhM6Ws+p2TM1gP
aVBzmGHbJCrIRMIxb7dR11xpOjHg+04CugDCVKCWNiKt7JhGDFYvtYIA+/OZo8DbVVaezWeqq4yP
DGLdM7SFagxJEmwfNUoF4FJtiaPAyjFMDceYkKagFBFBtQpKU1nfwKYn6lyp1rojedp50htUYz7i
p4X6ZO1F4MqclGHfMVRBxTTlDXlMCAzxSzRoGQjzWcSNbhdyIavHyBjRGDaFgzGNiscZMdfYx0Mv
FQoT6r2ggb/V+K1jlqvfGdNm6o/D/RS2RiRf5sEYhiNALCFOM1L0g76lUt2mi5HN4Cp2gtALVpM4
oldQ721hDO6xXSZHBA1DCn6o8ypyaVs0wslDtERk85lwNNSh9WS8BgOHSLkv+nboecXJZIKj95xq
HXh2+gWcvqrSMCHSBmqs9AiMbMa4MSuypQyHfOS1r+d8T4aXk8M1zy+rOS/Px7gS49m8EqmDdkmp
OJhiHbdtM4vrb8SN4YdoWknLOG8orSrAtAVJHppU0CJjWOTlUNvZ6NtUKkNADTzIoFdb5NUqGhqx
vl/tm0xyvvoqWgtGT14Gh3BeBfsypJHkQA6utZvdRDAdkXZ7oexx7M/qzMvHcEVn/Qjj3Sm+T/f/
gzz9Y/Ng+pdR6i/Ak1/13fRcPv+MO20/8R120r0/wGzxvtrsbVHyAxL9ALGlBxi9+exCMiFz8JSo
8C8Q2yGrEOYf2mugauAMwI4fqJPQ7T82bxpgZ04ni87H+zuwk4THSJf3U3uGUdzmzoTSD/bVZpS0
ARA/8a9QWKL+Z4H5VksIEx9d2+WoaFAP+WYhJ40KLY+70Img6tyIhfB3rF2szh1up5pEvtBqxMLU
RcYcFjEPQbtKlRhyn202jrB5AnvaJUovhksGtLl3rqFbdH13pud6cGYs386MtY0/poOcu6O9Ln10
5RGS9qxN5FgF5Zgg0MPnyH3eDKgz9LXDbUT2+jNRxqQXRh0TG6ey9vZEdCHZy/kncyyR31iR+oxY
JCVZKnVDdoLsWsRe+hgR5MXEr9dCq/CMj6K0iqeUamNnopK5bQtGldiZ9DtTYxaKM09b4IKeJbcu
hJQ0WHil6N4o+emWOCl8jQkV00Vh3usEk960SkSKaraK74Y5di+Ul1qHFR7K9ZYsFHQrwhhy9jpn
B2RtXMsJN84A9aH9VWu6T54ey8DRKEmiqZW3aFmcynemqNpX5lruliir6IuHZj5gugsTvCes8Fyz
hn5rQyr3piOc7rMsNQmpori36jLBT3SO79FMIkblmI+Phj25u2VJ3QeqC36uVV22s9zopXXrT6pF
1ERwNFnvdTacd7QrwYTqxzcSzzoTtiwOKq7zB9uY9mKqwgSPpM4nnFfuK1GIMLFLWFLR0Fz0daoO
vDARrkbXPeR9I2+SSF6lVf6Qcr4hjHFbL9TnNP6won+7UFQoOsKOUX0FlUhD0RbrURoK913o78mV
PYl5YBCIm4lDXDhjP9tUAZB9fdN143wOEJD7M35zqEMwx6a+aYXvmbp479ljEniU2iHMj3xXl3Z1
8JJk3TfJ0CAz06zzqOAgztxxAd/Rd8WYelyvu7ZjFE6DkTCXzLND7NTyrDOI3HRH46psVxHaubdc
eo19bTWlcaElER7VxSKYQbf6oS/0+Iq6o6ZFddR1BDHi6wphHgFiN6izok9HvMGWdEdmQfPBLgsm
tiXFX+O5yZeuU03YIaE9lCUWaX2pZdcN6tFgEcR08thuU8PtzjqF0A8z9Oa83BIhCbK4XHNVH2FT
cOi6Q4a+mKBRaCeQWJpcr3kJBIgDj1LEE6IJla6l8km8pLvHjUS+a8TEuCSLkV6ly4OeehCL2TjI
IUZuHxZueT4oS16sgvjAUpdPzOizs14Z8bso88gkjdGCBVVt44tS1PONW84JEk0jCzUxWkHhaYd1
1dRNj0BuPzaZccUo2rvp4nK9LhnF4HJqdRdrqkFEqYEkvkJ0MYJF66azrpnTiyZNnL10ukfZynhX
NTnYCXH3V5mM+wCM/UPMFG2+iGPMmoLJy3pgBV79eawJA1Iznc3ZEpv3JVgxG1TSOjDe4vkRsCLa
pJo7lA28cnRoxZM760UA/Yvo8bZsWTtoxqs15tuaZR5GmnXjJnTxaZ5MIaK2OIjisnOZi7XZWdTa
jL6juPg42YNxDqPaRIsHagu/3zinRNtpcKexs/ycytq5bYD79kpYaYBIiyTUDi3ABxrIdTk4SaNF
myzVg37Fqz2KqYzjEgU52MbnTuao2nGXQO8btvF84UxlJEmHL6+9YRowIIgteezHuXrO8RgLSOOg
TM5M+wruUqGFDNYMOrW0ke+cznNqv+YZtgzGR7L4Vitm99GNDol+rHiRdzNm565PWDJV8iSrsByL
vVENV/OYHLtKq496W58VRX6DO39B2OOQHfV4kQeGcGGeLh/qeDxvpI6uvs0vNbB5L4ILbtbnFNv7
2jH3Wa/pQWMuR2SO17GO8TthBe97owfphUZQFU2oNcUmgjx0kLPUFPHr6lhs5bmzfDHT91rEPuda
n5pVknoJ2asdD9WoX7l6uy+zlWmc2hkq3ZgHFzWyVzKmL0ZlXERzdagIm47W9rAmzRmS7kPSldcu
ibAOwUD16O1UbOyJn7khzmRXQrVAls72MeoBURy+7NHu13Ndk/3enQvLanxpbI29iN5RqbI56Mec
g2goI4g8FdkLy20vWpoOzbxngyOhFvEuihY7QdtPHEay2fHOVuAM9nJnKIyJmP4aCPSTu4akUKJo
yxsQxMsqxoJP5fu2aA+tyGC2KE0/WlphXhdMKL8K3QTIT/NJ3smWwzYReReWbmQ/QHBtvV0u8wdo
sAl2EBObIPgt81R76QPyH9Y9jbvaI6AWOzwL8qAFUNhZvfeil406UM3DLCzlJWHeX8DBOt/e6GZj
EqFFXdbhzJunzxEQ9lWUaATRDq1xljdJdGPPVRk2jtFiXlGdz65XBjNarZ1u2dYe/4xztkVML/A5
9MlSn0KtrUNZJce49m4qB0bfgKVEmAvQY8COeldFTrOb3O1L7sevJARdyXQ+c5A0f15LA3zMu1HG
qh8jGGd8TNV7S4veW4J+jOLluc/IU1HtCMpY2DkeFUbAHrpPCrI8M3EtZ229KhxnCbJiuhs5FxGN
GrCi2EyKOf6YjWMckl55PizdeRx1d1psXDaTziZJE+8ORuS7raY+TopOgipiOvZE8l015eI8TwhQ
zwuvKQ9RH3XYPHgzub44H/gThLVPiYkVhc0mDpkvHnYOOIyvxtp96SR8MFsptbOaNH9MoA59Yh51
xUlC4za4CNWjyjO/YUh5bkPZOyPWHkc00vGC0qLJxcvlKRp194Rg77DtLibgj6I8TIn7Sc4xFFkn
ej8VHqHAGbufDRcjBwcbayKRuhjjh0rd2jrZzRpJwpnBwQSU9DHy1ESGVnGTY79Rww196teOPdBA
Qtkalwi9s/Oia8/GSXySabp3tWbYuDj7ZG6KIOuMO2tV+rXKyBcYUuxkdAnXNlvZKXTx0tWTeRWv
07tVy98NFqzdqZas3/qiL8AUhyqcEy9/yaCNQN8UdhgZfY4ScD1AtK2O+Tg6YUKZClVwsSnqIDnA
mlweYP9V5E5QiNWwjfxeGp+wcXqxIixNGozAjnBQL2wHmAds7aOdpcRNj8SytRmQ2hCpdm/XuZGG
tLUN95S09VWNZcD5WswydNbpXtcpoWxlPkeunLHm6NazfNTmEHZFIEb5LuncmyyDCNdEjVwu4RB2
t53jtPu8T+SOirgIm0jYh5zI46+xvkJgklqyPEit96YAcCB+tjrsZkYXBzYMClVn+KVYaEbn/g4S
4uR7qdlogZi1D+T/er7lTkYIP2s9W8TIr4cJY4ijzD0MUERs5seos0TYD5VT7wjCw6WkaMZFOy/s
ZgFmUQmoWEIeHGSxyrgrO6N4MkXMBfXVvYlIu73qLRPzGZTt17E9r6B+xWocVdmsE1HjdnnVLXrz
hK4ugR0ay7Pc0QZOo3k8g2bBQtNBXakM3EsyxeBf6Str2xG5cVBu3ewpvJ1zYKVH/MpG8iblKg9A
kfIC/MZ8xO+CgqcobD/FT2Q/p6rbuUl6uyYEH1vz/HmeBnkEIJnL27jvtTqkF3dHsE9i2Q91Hzls
2sKezte27eaDRlbDdbsMy8UgpYDOKOdFG+FAVqXTHbK5WuXX2Vq7o/BSsnZlD9M+VJX7LjJTNR29
tFhUaMImeUhcjQ+GSYZ8RtefbAETCPUFft2XtZOICexq7KcDSpW4/WqI3Lb9KRe8/P/D3pls14mk
7fpe/jm5IAiIYLrZrfrWljRhSbZF3/dc/Xmws6psVZVz5RmXh8600GZDRHxvO1uCgMJiljQ/mn0e
u5eIYIrinLW6MQ4s47GxNeIi7TZkLjBfzFp2NOoOnbm6JmYz6A6NKxNzLxSY+6aMkSB/LqZat3dZ
1PCVoG2ejDuQ4aY64lkEJgMrFHHPy04Gzo4SdkOdLX2MH4FIAUseETnHht84gXLwhBXty4T5H/gh
z2N6ooYkjE6KbUfcDHIBQs2XuS16hinmM0rV3aTfIezVFS9siDg9SB3njejy/KEWRjOcXJeV5h5j
SyCuGDTZphXy2/GimFG1bjw1p4TxmOhuX6nSKIyInVHGSJG9vCIfwnDK09LYujkOcUYQzDzE01k6
pFV/PgYct+0m53Mh7dgg1AG4sgGSt00BemKT2fZtLobwZHdW+pZFhbeNFjHcBkbnnJBsujdRrk2/
JI5wz/djoM1stR8MqHEBoTyPijojupnEkD3EIaSGinwey5N2jGWbIn3eJDAf21QZj0VmXNsgjyK1
3FNgt+pYp2prJ215zbZBN2zBNJtHzVOS6WqHO6DelTlPT+r1e9Va9V0fx13py9K7SkHVnspSvyLM
0kfpDp+Kya7R0atm28vSukF/Ed0HpntPp+60aar8cemjcpfjJyDl5MzLCZ9NeqD5WG6JV7H2dmac
W2kT8OvaD62w/ERWOd7U7NPoVtV+jqd0t3i15ZulvJ1L+7nJvTOmhMAHIzc3RlUeRNp960p3N5Xz
p3H0rsY5+Rz0M+hp3a8srJN84qt+7uroJiodxj2jfs3KGzRZJ6foviS4JHJ3vliWnBCMpH12E76A
yfPzbtnKSPkUsUHSIn9P6oplKDI+iQIWqjX30WBd915jkd5RnAXe+M308DxUBNZfCaO9l9lCbI+Z
34RyvEuX+tKqBWgf2Tn+Ug2XxBidB0rcdJMRbkqze/cEwEidIoKb5gvbjjiFDhzmy2kXG4KDcT3c
LmX2NHv6hel8PNppcHJre/aVy4TEa+ia1WHdBIv4mNfvSZBvME7cZJqtzLZ3WddjGGEZGE33JeuW
84hcDnJZhm2wtHJvBMmBStVtmOm3buZ+OPMJ9dzzjKoeMjx+xog5+cEYn+YleM508kWWBQSDWbyA
f5zmpt6ELJLbfA6XnSjzT1Mo4FnkcOhN9WoEUUaIGHRpg5h5P5gjqYJ2eWzYBauwu1IVqlwfs8Qr
XgHEAUXC7z3kRM308tRPGHFqwsF6fDlQQfzKgp8k2uIZNUu5mRlcSYnOvjaxsS+7yNzYLOi+QOZP
5vGFVsY2qawENXOFcDinEQGW425UyWOROrdtMhxqx2lu44GMP6W5ywRygqqfiIU4anT1C3+fVlId
dJfdV0Z77OKW+aU4hIm4J/3nCrvfVZJOn1BHB48ZdWGYGbaE617ZXvpom8O26vRZNJinsjIO8dIc
1eIem6bOsNajqVYZ7eVtcTDFeD50wbEJ5jPdd8z26WMmTN/V2c6S4anwinuhqxbIJjuDDthag4wv
kIyedZV1MGN5QmP+GAD1+lUff5tkK3ckotsHk56NYC52ofDu7Dloj2gxCKQi1Qg5u9zVFj3RvPh+
Njc3ejH09eDW1+AoJyCbp6SNvwYcDBe26K3u0uAqtmV/YY7wCuzihDnN9rlHKP4RTzGRNawYFEFY
cNbziGDC8G7GsagogyQlqTJbd8cc9WmaLKRmCG438TilWxw4+W0WhauaqjqPG7bfhubgTWpm11lu
3rttvdOk0idue6nj4MFJnf0yet5dD7V0KAzijOYK+4BVg3N4h3yAFgHlOVsqeWap0HeQYMu0M44A
PCap+mIHBn7fIaKHpQX4bsJtbdTnC+zUPp3Bk4A9bqGI6XljXZ9AKI+LATYTGLgkBgKi8uJQm2pP
PHRA6ZzztsjoCQvWmUqrHXgTL0qsLEig4opoMr8xvVMdslylpPIgKTpTGdk7EBRJUZ0S7e1IZjvi
LTEujeaKLr+LfKyJcZuZ6TocBdLS29TziOoKvq70BcTKxkbvwWmi2ybBPHxqwmrr1eFnaBie2PbQ
smWXzIzKkTes11jJED05yVZ1nONzZRuXhJjdBYG3zwp3N3d3WaVOTa0fTeK1hiW/E9xw6TWnXjCt
FZzRLY6kIt27qu+hBE2wQrTImyFwkO4Py7hnBC85Q9SvOlp24Rw+UGlMM2CWuHsrNFC8GATatmZ9
HErxrciN42It77qh7hRPyCZp3Ix3OlgvUBJINA0PsRouQ4tfva05QWfuXVTNzUYnetcWDpig2dWb
WNVfh7o4w6f+kibRZTYG+46GMjdbPpOJ92x5qe8EFYeVygWYKUq/N8Yb1CO7wunO56K+HDlzqB5D
Qgk9vhAmkVrx5yRPrwer8WXfnhe1vKJsUF06OWsHrlRWsNQtNioId+7sPM+NvE6d5qqY4U5XhyUr
fkbkX2edOEh8qkq9N0uO4n35DJ52mtz8EPRxtkmD0D4FwXhhwvT4tQvUK4hfY3IVj2FQbrscFkbz
YzZuOl0m6P9wqsQENOXPOpUky06Edo8t3p3YhNyynbPOKaw9ihj7kNT5KxGHJJwOtDRPpJafrAia
h4PIs5w4UNZVOO4zCcSNGIV+YKQnZxU2wl0RFZEPvPfW8xVsY29UBwTHuJjlc9oapm9Fzc4lbXHL
kbTyh9a7zZPssQh6b3zyGKM4ysZy9mixJtxqzGp+alzCkU7E6PFlHnUeGpl5n7dQjtbO0NU094av
4sYmfnWIihR+MxfVVlQ0gO5Hwwru2ggr1T7WmGXPZUIQ8iELEvm45IQp8H0QsLyTo2s9EAdH8nQs
SdjexYGj3hdLDWydrLAtI9cYfC1VMA77NO2cdxhTdVcuw3hXk0aWgkoaE+85pye1aWH/wTIz2YNw
VsbS7tywqZ5HO0RIUjX0DzNJoXDa5vmYXsVuBbfgDeKRk/NqJkXNg5ljjuanSVUzg2MYGNleoRVl
qo9YJ/gddfwopsBNIShbu9p09qgwAU3FEhzJy+Jr9Kak4ImopNPUh4LYqfaE4MSFyJ1Me9r1adsD
6BfaOExzmb9QgNDdjrpZrq2JQE18X5x5/yf3/jPAAEbsd6zbdR++Fl9/Id2+/4sfrJuNQQT1pCLG
iTTr7xzZn6wbfBziSnwjlMZRwbdWLvxJusk/oL4oYNPE2UDiqLXh/B+cm/UHcVMQVaTBmsT+2GSE
fJB2/07qjfL5F8qNYP81b4GcYX4PSppw8n+g3LI5aUkPuKtr9Ccn4h00yW6AwOMmCifjknS8+9pl
f/axOAQNfaiUizos7Ri7sjJ6ZlREZ4J60UxQCrpxfOhED+4ezeu2SsQ1cgNkFSNIch4ydTAR0Qcf
Jcv4hEqAI+Sok5mli7OgxmfF1j2AmxH+WbOSb4AW8lfckeG0wSO81Bc1uEYUHPDxduPIWoyh8taj
B0RZmQ/g3DIwIEUC+Uxd0chDFFQVM0OZdfV8PxJMmp2HTgu4MQCBTKgFaBL1R/gh3BZ9Et83tEg1
BwLIZ2Re4zAkm7EVZbSb0mUKD2HMjOCbQ26CtedW/jT2hiIUfUBM5ofgQ9qPBLYQsxfyqXbj+iqd
cuC5UAQzgafEtuP/bXuBDXHJtMvIUjb1HnsQsMfMdOtsIGjBhIRJEOYubyvz6M0ITQ+Bm6RfEjU1
RC2hkooxh3eZtR9G036xE1E/Vj1d8ZEOy2avl6AmBiAUwgIaq5JDZkruBwN25Z0ndL+LQ5NpK37u
RZB+AVjKom221IwF8ch09CxMo3pOpgwhWRKiCtmS5JCdcKPKkbjI3PlcxN3yqiAyUYBF7Gp+RnL0
7JtyDVA1KlQ1308SwYhKdaty1qxNSprYRaMsQO20bBCz1qpeQl8LYv529eK11yv42GwbnvoVS53A
r3M5LxdKd0Ju6zGf0qON4GXaDrXVBZsisqZiQyHqassLCQbe4I+CniPTD4kfT5fV7wGiS84lheHi
R/QGoE80QIu3sfGRgktMDuNvXrie3qRTOXoofSnZ3CRzG31bBYS4QsOFYymRIeCBI4N14uvRQGfj
hQ5ysHYc9VUjBFv16Bles52spIsuCSNN3wj7tW4mxqf8kE1G/FXjnhSbwSsiNEWty9klV+Ju7Nhv
7K2d5g2KjjTmDWh93Qc2GlNie+vgeU4hj97DvCbUcCNGFxg7jEOejk1EAT0BFL3jar/kDU+JJEz1
l1D3QDcEpMr2EPG4dahjhvkaKM52dyHkpnNpdCwHPm1Aw1OjbffSI+KpOpjISsN9YdFiDLRrDJ1f
KNmY+zGe4zOR6+krCRcqZGLuHPEJJ3piHSBpouxYWNJyToAq84GQ2u4t6CL1QCUQfpGFJo9bEgNR
Shu0NKMF0kabnnfK6OMd+/p0FJXg1Nv0HoH7izNd6Sl2031OvvpRZmkDAKXD5YEoYfIB5kp472YV
pldeUC8zGJyuWyQCwr3vRDw+m0MEzWrWXj/vGgRkn0YzVcE2EiqXvpL1rm/rsuGEAu3tV2ZUXZRF
Utd35YiFHalV4hK2q4vq2XFCgbK4HuzniO7Bz3Vum+QKZZONMTjl/ElOg+nejFT3EXBWN2qbTRW9
xK3npI+hF8jgKqkSqj8a4Oezpow1U/fM47vPtGqknxlxOvskGuNvtrpufq9Ku5jaC6dX/eDuFcl7
AJZBMeZ3aFU5zvdVOr4GfVZeq8xxi22o2PDJzY5mQPyuzy+TXpKoPEH1yoNd1PN12KVkiQaYNWoY
k8JGTx00KKsCRzOo4e9pKuRqZK3eSjNyjV3DoQwjrA44LybEkbVbY2zz5EgcHD8n79JmeJnQ/CGn
ImGOpV4G8fjm4T3A/95F05eadf6JRgv1Zha5decWkd7bjFLZzptQxt+UTkXQkt/aTXgscW8X6MVi
74tjjoWzpTMpHc90N3Kyn0P0Dzz+STFiqxiqHrjXgX33UBXuOKpzO6YpaYhMaAbX3SVpv7x0KueV
UF5ErUsfZvA56N9bkGZMAP1umklV2IsWEd02yECvNqPjrUZgy+jOlz61LPBTc/yEphZG0QTkO7PX
W7Bh5C+XDXZQNPjfzwf/0yf9n7Bxh/x3gdJDGZY/i5O+/+8/zknWH8oj84UKnO91Q4iR/qFOMsw/
WENMjjz8oZqBjCEOKX8elbDSWZRqrE0JRH6uRUz/PCq5f1iWwEPHH7IXMMy4f+ekJFwOXT+Jk0iX
IlmUn4+aHf8dP49f8GdxUmUuMzkn7ypOpXsoxsy4UEkh58u+L93Wb5TXLK+VKucrGxuDdQEalrBx
xF50RUxb/k4uwJSug2qAb2AKPiWotF6iMa0ey7iIzJ0QvQ3u5NREDdPjLoqdS37aKwlAtU0qtOHO
G1NEYc0mVwNuYQ/or6vO4EluvahDeqEVvEsgZXljU0iJTrFuzGo3G7X9bLGCzl+KYG6sz6gcg+jQ
tANO4TBZeQJXp/EJjXBubsfEcuvHwqpKj9NbaLmPtiFSlCocbvZyTkfqUbIyJacFiXqd+EVZWfZO
jdXsMfBHRn9yZzwHTJheae2Ju7eSu1ZWrHpdOK3guCHdCzMM88uwgpvZJ6rsJCj9jJdsXb/ejGRa
VlalS4jFTsv0uuTkehjxHcQ3A6KZCL14QOzEjrfVzhkB44YNrulbTlhYll3ywoEwsSj1ESHfgPxO
cDHHVMr6slb9Q2Y5SNk9UWhvv3AQaIsNUOTQfi0pPwh9y3CrR6ednKu4mOIeGXMEQbFZbBH2t8q2
ra9eGAcA/nIs3mVXhBD2akK+0nA6qrtKZ0gGyMTbV4PlMJ7n4VcJiEIyvHLadOdBy8GCMNrqPWJO
ZJ5jkTT3OhWec3DI/5+3TV0Ga1Q9mlbfEN4SnbzAWUyaaZL6AjwqGjhvVtArtZkaq2Y4CN/7oA2r
DbkyPAXNzCnddx24NIQyHnxFWS/1V5btNjqMniOSTdsl8JmKvYUl32zJKWrr1ntMsibfDDh3CMBP
8plAhyQc3S3AdvDUZtWAAyBLkLo5+jz2pqI68EbiOWG2T+FHSj5Ym8oU+TCyW8gBR2VXnmOYn4Xm
xH+eZgNj7+Cg8UbHMSp0Wz1BBuOsQK6DTjH8sjfkX93abUFvFzEvbKjBVPmCvPZs17mVe7XEdfyN
uMpE+SSylLcizmN7V7ZL+ZbpcDwPI0jXXUDGUb61c9qld3OdFU+TI7o37OISwDzK1Tcx4JICpfaS
t9BDTjdjOYE0VjDsCJNs9CIiMgwObJULoqQG1HObpJIxrU8E15yGNIwFyo8iSc7HOAZNtpArorRK
C5TGhSP7LeM5MvvE7sYT1Oawp66NPHtCXgh24txDxUSFaBj1emca5Fa3fKt152YvjFXpMx1TZedP
cYoQjNaX5i2bbUoWZK4B88xS4cBSuQqOuhRDvvOABVxfx8JD32Yl/Kodus17O5EBwPBSdW8NknBA
LDnQWLN4QXPwEMk4Pp9BOQc9Mu0gJTSt1ifVCTZ16jrjETUfrq1xiINvGYNqvUfiHDZwIHRpbArL
7lZaaMpvl96ILmVWkceYLFnybYpk+hhlxLFtaCTh7nVVnt+FZOT3GwRFLr55GCl/aMzste+j+oUn
ZjJ3BJjr8liwonA+D4PqTLU5Ejx7Ct1HKnfrEXBZk1UincIVAPSFcS6BFr+N8YirywoH96K0es4G
MqN9lZDuqAh3eDSaFiRddeWmVMOAwMzjgFR4UTZs7WECKFpFFie3XOXT/9vh/0xzXPe9/77DX742
5Zeft3h0vP8QIBvWCoWQr4zWEYMXeRps1j9iNFbfu4XuWFFo6yAM1xLp759bPAgKkRty7flk47XX
rs0/wRCSTxXyY+TykqZ3TXjR39nhpfvR30wupUW8H5kdlkLP/LFkWS9eaBRz+Ip521jO8zkV+VUl
E8CAvODgyPBVJIRdhV0uK4wmNpEf6Kzw/LFYLDpxsviQUdFBfhZb+ZqmRbnLmq1FitSatGU2a+yW
NEngyn+kcdGEoruHZLQNSDTGgJLULnIoyLDa5HahSPRyWZrrz6H4EfYV/Mj+qgW0Z+gnpWFOrd6K
nLwp/YDsYQ0PQ0BpdsWlJ7GJDvt+cbL+noAjBMXUz/bOE2Xv0BtVOdnUiChKfzY0JpveawxnnZxh
BkBdlBX95O68fCqVn6owzfZxHprmWSiwDGwm2HyY+Fk270FktM2hl2Jo7h278ao7xH5md125efZs
1KWhTmoUbXM088FEpafdkNihESoJfAAdcO4iSF1H+AkDKRVvKX/fiK3sDGY7hCQcBQxqfsjB0sWw
L0gOZwhis6k36VAligauOTWOXZPb2S0mQkYMPdS9u42azqkOeDSdYwue5pEwxvbMuap3B8De1IhI
7HLSp1an8yXWDhOJZtdM75UbtP0XGfYQMwhnTLI44jZ8MFrbheLTdvCFk2abHAAbqvGxwjToBfCT
oAZUOZh6iV9Z5G1EYzkgy7e6mqPkiQDnpblW0L7tuTnwk5hEiYTbRYMa7DNknvJ2QKHK+Uo301su
MGnsuiJgj09ACe+Mkka/nYTKExvSUESwixfid/2KJiLcuQ6Ev49qEop8sbXz4hRxcb/kbYjWbAqH
h45XjZE6GTS9ymjmbhSyG7kh6Ledd7NOJ3vLf8JlGZaleEeH1UHFm2geYpvWuM2iCsKa0shsrhtF
YinhWz0VtAn+oKxF/4JWOKpQTdjNvIlqfG2HIp713jIJfzrryA5r4Ohi6qDats6Wyw5IuiEEiZcZ
CIYou10U05t1lfRWle4HK5vBsszqMlJ5kJzlToUENsH9El6rNhbhNoTjaNlUXOsl0z3Ez2JCE5no
0CAxW8kLY65O3ctspQ63c2dmd3k1Wvo0juggDwNsaeibIQLUgyvjZh9jQXG2cVRmdxnuTgSDgYHQ
LIwbo9y7LrqRzYTDfyHFKkXOaXoT2JHTYq47lM6iayRsFRmMfTWX+tgHlfUcc+ge+KKQvC2+cILa
PrWNwhruCKSseNs51LTbvucUvoMiRXZJTCBBa3wpdXwaSwRApC8u42MtRZSjOBPpbRTBC2/1MtW1
X3NPBoT37uo/UG4RbvNgGuNNljOQZMKmhoiUVAqR6jRWiW/RtQTqpmfEIQhjFgj9UlkPLLfhvSx6
Na3a2EbvBFSTfEgzJuEDB98xu4oNE2FjGKSU9OKYo1FK5JbZkm0TOdETYTRUV5hjlcY8j0aqacjL
rVfu8jjeTKUrbxP0TBSKjMJA916TAM8HN3Z9UehXi67t6iTHnKSPIVgdromWqSKyrqggoWMx2fuh
IAaYUEiS0Dh8WenCYbmdiuZIYdDQ7mPVEaInujpT0CACBH5LAJmoXkReFuekqEj7RlRjW2JSm8nN
QjKNELEGjXtdsP3f5oNiJSderldUVlVIWnFE1e+qleI4sMpXn/N+tKIdSGmtD3HNaHiR4qzkSDZa
Vnjoe+E9kYNZPsiw5W4lo1FNF5I4/mXnctggk2EodLJvCIXjgc85RPkxYiQDyR/9ItEVLjYpLkmI
XE0bbeWKT32l1KuWbdp/RuPkdHvwyLraBrDL6b2DVo6SXAPP63F0YyA3iRNw2DuhY5TkvZXmfars
GtQCE3pyFsnONCHFlHgbIhsdt5fi39iROpna12YejXx3RgUS3wA/Rls5EwjEsoRMaouKcqYzvE4n
+a2eI4kOb8wB2ht/IH5ymjcMKprGHLo26vkmSiSNEH5A/XFPkdwSB7Bp3TKrSVBJgNRAbMhYM4Yz
MrzD6FwSThiDDNJBpS4cAuiaNx3SYkzwXtA0UOk0Po1IJh28HV8FgAwCPLMtJX7l0nxsdTNTlDU7
QxJQxWUgymqZRElWu25CFD3HciQ3ca/SGkvNSPdddEzmog237Hxp4SdDkvc3g4M+GyP2zP64lc3Q
JwRmWiIgNJDpaJh9krTEXe6uAotKEHK6mxAjoGQ3kNZdJS3Q80kCpM8cw2UfHsqe/QzBvy3WkBc1
TivcXYcnkxxK6+BYkUg3K8niINnRUX9YwlDTLFYOC7NYwgSOapu+J7JqNlGPALXyPWr2um9xaMzl
eZvCAoHnB9WUFfvAMXT3qkmfAKoKecMKJB7QhesIR8fTpyRLJltscwQqSLdtvlx0wYllg8NVAR0X
E2NzF82XBYnBwc6Jonw4l/Cf+qw15tE9SJHHfHFL1JgS2VA+9dNOsssBHbJAaLkDbsH+uClNAjRT
+F+TViWsl9bkIFPpC2s4zMIg+mCTkoi4nHh0Q9YmMXsK8p1uKPeFVpa5vRwss+qv6YmCXyeMLw6a
z5WwK+eiI2yNVp6+MdzziGbo9AZFCYieV48Kqw2em2W4qVwkpQ910JjDc1em5pJuDIJbO8jVaUZ/
JELS/VjE86a5QxfooogpVGi/l41MgvOsHQ0sVk6TBc9Ylct6l4OdYIun0Y8bp5btgv3zrVJ9UEt/
qadkeBkZXOlmi4JwRsqSuhIVO57fhzlqouE1Hbr8rSabojrifM2Gi8nlNT4FZjLGu8Jz5XiDihvT
CcZt5R5TlILR+RzaMj8LDD0WR5ViZX3KedJ5Cs04bD5juXDum7wvnl3YQPFIpwZoUqGRExyqxaxI
zU2dGa3WVAxAQq7AQiEG7O4nS2PgfciyrBzvRg+HucH7W8fNUcvIzjYDOl5+qa4e70gRC8YfESv/
gzb/z/0tsrlN4jcAm/jn0Wf9Fz/ATWn/QZSRBVwu4YuI0mby+DM/ENxT8QJiy0SQSCrAT9Cm+GMN
WwLdlK6gZ8j6FwtsmYxEjgIS1Zg2LcajvzX4/ApsAlsBYtOX5PCTJLPZh4Q7Ik/DHnu72NTwtEcX
8G2LS+zv9+FwFXqFXGnhhyMV61f4tE6IwlnhHqp15XwRhi2qYwtLy0/T5n9IEbO+d1D8y0O6Euq8
D1QBcH/gOGlN/fU6GY49G64MbVi/2vg6sgGsbVUF+kYjdKHjOVVQiqnGdTXRquOHFU2WWw+9803l
uWD93dAXD8U80reWm45VXg5BKHBOpSbTlR02k9oX7LXjLibRAyt7F5Ac3TAxtVuQpp7NwQri47JM
/cFS6DmwonYWqbkc8Th6bauhJQ7DpIn1Lo4ysz4PvcoOSM8ggQpBhwxvAyJ7Ecv1YKxbFReutXOD
yf4ivWUV1U6ddVCBTS0bFjhO3fhbk+uglDRBlu44nY/Kdu4cxaH52ixR2c8ConejoZAfqVb1zB2A
UXklxdhl+y7Ei7E3knxqD6T1oP0ae3PheDmNJbOFhzgfIRI7JugOyJPPXwApN2j4JOKqiRC74xRE
AZm43aB9B6m8PlRAOUj1Mw+9aJ+7K1QbxMVwjqcszTedUDhsCqbsU8Pm2l2QdyHlqywdL9+6bVcW
n4pGVudNssj62KyltQECpoZ0g9EeNtQZoCNXgiBe+Nmifk3W4luo7emx0E31jn/KzfkvXfYSDgI3
rdk7X4a1VE1+71fDSkLXWvW9dw1zqtBHoCrc704CJ3lEvD+OOwry4B8rQTrinediqueDZUgBQjh0
8tWSqdFAUBM8N6GRvXjpGkMW21KsItROdJKsBiubxIEMiWrcrS5dyM2wpzjaMSeyEOhBG+I9B0pT
0eqMzyzdpEQMPOleo+aKHFKWjjVWm2uijocf/fX/W55hnn6LSz28FsvHYpLv/+TPBdr8Q0rgGlYn
11MwTP9MZFxd8/SRkXMqWLdcOMN/AlMQU4Q6sHgSOaOVgqPS/A7/FOqwsoPV8FhJAQ3FD/n/X6O1
RZq9K3A8ehbckyedD2s0hAAVEEaWbPowSKgECHLzSFwiqpTfr5/r6viv1XO9DgkAQHO0wEnKGBTb
0c8k1+y5+BACSs9jOGwmL3sEDlmW8rOgL3D7+2v9Crf9uJbNzVaAgeQHeCvh9pPbPxWNR4kW1K05
sUj2ec8QCc3945H/r2mWHwVO6ydSpnDg72iVI6rg16tEre3lkIp8IvSVt05b4/7w8DRep3qJaHto
zfwvPte/3UPK1KEx9fqwsA19DMxLiTLXdVNx92QL4J/FxKHjO2bejJNw+ot0vr+62IebWJvzMs42
UbG1pefpkInSfkzJPoi39RTW+7/5jZFkTDgnVYQkkDo8Jx/uJUNl0aOVRl1cG7cJEvdtODrNX1zl
P3wkiGFLAwZj5kMy9+tVrHx2OxER28CYmZynsY1nKFXwnI6Q/t//QExmFsd6gGdYuA+XijO7n6cR
gScK+ZPDh/F5oce/eKn+7UFfA6AtbbJYrOcf9eHlzXICeud5ZketpHWg3BbTXOAkf1EWSZfXh3eX
yzhkgNLqsHLp6sO3IwxoIdNMgXvCCENT006E8nATK+rvcujibkOtxNBeMonUr4RBJfNF2he1dZjq
irSgfGFeehATbzsx/RhB98HU0yoQD0V2OReWHnAWB70FScjM7ncT/dQHF/Ux9mOUNTVBD2aJbGq0
wvexjYmB72z8KGjrE+/VzRQ9AjhgY5QXa0eGR49BfYppK9FbrFPqOWRH7P/iNLh+4l9WM+4ID6rJ
F2yxdn4sJGU14JhpYBf15lTTvjy7Jp6tEqy46dI7d1DGBteLtW8nkiuQoMfe9d9+vmxlops2gdXX
B+zX56trB1dbIxkTaPc1Ei60kqZNeuHvr/IfXhibUYH2BjIkmVM/LHHhgk9LEfuz6ese/GIQzjnM
4oAhPXW//P5S/7aasqRBuFiKjwVdItdn8Kc1G5FUFzu0ym8k5ZZf1TQAUxeOTdASQcHxfeEEwrn6
/SX/w9sjUc9SbymlZdvOh3sIrhajoeKSlsWO1CNQ39NHOf/FNvHxKsIkbpbz/hrUvipiP1wlhjuI
bYuTclNRrbLtiezGoKbGQf/F7vDvF4KoYldYNyTGuo+p5pgDWoQSCVJDmjPOrMWxNkq20/3fu2mI
BSlrWw8MqHp59Nbv8afvqZyKOooMLIXam2xCYSp66TUc/t++ikCRwxfDVWyewF+vkhMm0RUCewTg
UX5elpjXlyEzbn5/lfXW//wWC6bgdbtxLEdzEnM+LNKJF+O1jMmS9Nqluo0t6ruNXsxfrfyrAG2c
ikjsfn9F5wMVyDfEmU2bHLa+X9bl8PbL/SsmN3RwNiAWy4Gi/NYsENdE6EL7na6suDjp3nM/E2cY
BFtMjbnwWWk6ZG2OqA9LXsFEWGYmsiPTKGkCA/y63tZuiGo2aWocYLG0Sb9px6Qb/KbP57fWI8bZ
t3LRYNdAJfu+1GMmt4PbQYhp5rtk79pLQruM3ZEvSTVwmJ2Rzkb6CcJLNJaWvcCqTIlAhYCzsPIJ
kJSdj/JwvHcgoV7Cli9oD/gsKLcLA+QeYMrjsYGxZHaERMORbzRBs8vGuv02W9W4+GSwuDOk3Fhi
A6mUnfmehdkPER5tyz75RXDzVZBFT5muCZ21vCpJfKlxQm4zSKl+1+oon3BFWiWAqRjRKXoNJVZn
Sx+OHkQj+9gL5nScLeWgK4I0hsmpAZKjaN8DC5qXepEkc2CHrx+BG+l6Sbr/x96Z7bhuZdn2X+47
C+Rm/yqS6kKK9kT7Qpzo2HOz2+y+vobsLFz7OMtGvhcSmUDCcEihoMi95ppzzMlKQFAQepYy6AzU
ekbs2lHrUfex1Wxam1n1GQsoFVBzTJ6Y516dNUG2GCwF4dFOkvjGPP1YeRBVwYW9mwXOiD5aYuut
vT4UyvO0MG46PQ+lP87uPulNEJd+U5uUhGiKrKI3Ou9DipT+pMkq/uki6A54L/hqb+jKW+79EiLi
XBisWCAgtj8Qmi3tvXH09QcShsiwgrc0MxDamB4Szybp2+STrNhDpNUaEYtrtccWaI298bTMeBmc
Pn3TCLHJoCEI+tomNU4kzDwu+nY+TW6xtUTRpPTRu32z0UQ1WUELP8HbOnlapmROWtWapI+XMd9a
SPJvQz3qzZtbVIMVUfATp9u8ZDTYqbUxly2WXYtUZT+aGpDUhGqBql+pLqfRNxc76A5QDX1dc980
aRBSxCmLcECImuvcL0zzvtTxTgVsI9rh08o0sVz1VWxqBw9MBHYXvQSTo/k6KkTRFustn7uRP7PI
MfQPlNlyeFw62fd71RplHggcJka4xIv7gnxBYAgTVP5QaUtmHoBf8MHWPlwAfOoxvMKchbi+xVxa
YPVfWHBsyCg27jc1SxVJwB5Q0EfvYs2+ZpXM/llk0syOuGSG/NQqlRDMS52xee81TLDJpu7U2pJl
g++3t/nGN58tAixhr2TqnBBG1YwrHCBSc7f4E+DKmPgaHn1nETb9SamtwsIokSWIqpIFTltl9WG7
VC2JoMSiT6tsqvoKU47HKtlf3SSyTTT9Dc1YnIHxAmfV2WGO6s9phoRSR/RnTom16yGxOHbYM9CC
kyX+pHON+yNFX1GGa64O+aSL4ojkV+VhwqjXwyld5dsyJuJQESdQt9xy0n7L8t5IF9Ttxh7gMeWx
3b32rqnoS+kyxSADfdrObelGeB1YXuzTrs7W4in3CiMJ5mnObkD4sJgxmtxapb5xjRzsUbRSkEhK
YxToRVhtf4txgMUqSYeDsti4Tcd6gYCGDxTsEv9IMjWz8luG9mlmjQ/aowL/gfXHZPXBame8JBrg
9QRdZZGRthgTACjSOl9vUPM5qV4oSmAbqc+YAq9gXNjjdidXoCAwqM+JjD3VU/gD+qsBuz2xZU6p
WOtIvMVnK+GcGrHOXOygwWBZhdlaQW/wRiAe+5kWpyxiew+5bZY8sm1zsqcoHxK7OZDocmnioHqx
CsRk+relRcFP2A4G7z7n1DJvmh4g5DCjp93rTsIYg80PdJrDfpgEnrBYui8NVqjAaRr9jgjcGh+b
eooBV2B5v82dsrphItdqTtNx9sDPgDM0KXAwYdFlmOolZGmmiqWHHoWtf/KCKfdS47D2+lxv8XN6
D3xSAsQAJUYvckncODAkrWsDwZ+M3i9hM6musZ8RFanr7GhKL37XWJWpsGGSMCESuFAGmlFr3jWh
3Hwz5GnxwyT1oABbjK1+GIhKkBrGe3jWLp1Fu6HPEuwWBDQuX5bKJ+bGXeVpcAdIF3reiR+AL5gh
G2PEAde1CaNEXyEgAxpZnZ8Nj84G15zICCxoQr5VcoCbsZrGpWouk+1GQIrCeEpzmRYiv69PGn4h
k7Uw9Mwgc4bpii8H+KNcr5uzlWMiJWygKz1a2WIRUtLbxIHRxiYnmIky80sOdvKoWNbZWH6mrg30
WVrpV4bVrnvkbcJz6Fgdl1xAWm5TRbo4IF/Y7qorGMVVE4AobctIdey5A0VtU/xm8a+p0OhbtzkY
EFOToOu8dQpZA1tshFJo5EHe6iJ5UDPuG5BQmBwCiraoVrZjOM7nvtDcPsxGx7yEPbSx5wIthGSl
WqPJ6k2rikiKVlM7H0VF365Aw8Cp5L4/nupCmvmVx40ni2ZhLfR54cvDJiKwMeu4aMiyHCqSCuYW
m9+SPSndamO8rIL/ndrKjq+bit15ASm87vSTT1ATIy/mv967s5O26d7jVDrU++WxGna1WdjVPuHp
MG8kN2Z08N5YYOQXjcC+wr3F2PsARx67Iolb/qrOtJAT8WJJJD7XLAKbPrbWjC4QbqlTCmgX5owi
eGLhKNpoWWf3xxyPHwHbQUCcSVWWxCy9nZoHKmcn80emm8oMxFxjkq5LZv99jfYLOk0bV2Icwlbi
kNO+xqerwasI23Sadp40uYdmLdNgVDsFzzCGZMkZJpOAwmwfizZ6N4eyBabHGkDjmOiHQP+77jIy
VNHIsQWA1spza6cKmVOVNrvye+E262HOTJNHl7YdrknuFPEVub+OAom4hVur6XitYRb0/hkbI+w2
mGgZLlqjiqEEkrp5THWDmBDsQpvNOm2aWdQAH+HzLVvtqarAvm68sjR4yNk0Jm15NqxdUGaavbO6
oT2ZCRjIyE+XEavsNF8KsG1zeVJwJm76tvWcUPidAzLfwslqt2spowEshB6NsYgz+nURDeZvhg0b
2LfujD/mdJ61nQ5quww0wrfLZkxs6o5QzfNnmBP2R2brTX0qGsVdftVr0u50lM7L0YTWIAKLOP6O
VQVpj8rO6p6tguGRwy5TewpUc7Eid/BO0PpTvMj9nOkvuaL5MHB5lHL+nDtRbTW8KygOsTQfKFQ2
u0NimfiZ+86oyON0LkO9SzMisUNY3DZFVaQtNxJmOy8kU/tHCUXw3SKAle/aJF5RmLijglPBZ0Lv
uK05boSyMHt3bo2uQ8nj2LvXeCt4BhrFXEYmpXPkaEvRHteMqNcG857xwxkk1r10Leqf4+DWfD7D
7P/2IAa9XWDIF/w+rIY3XQeUGowJdiaOCK35qcgRCdLWpVVvjLQyzE2vZPPSTQUOKOLqcOKg6vhL
kHldXWwMB/41E0bKo4jxv3Cj2vX6O2VykbMHhiQZeITk8rDsDb/djFyT8MGd3nrCXgVjhdMasDlm
G29rkzMsN4M1zkwvMlvu/n6UMn9VDBikiGEwHDqOo+MO/2VG1G0Op8ZKjEgbOPQcLb4chCiHOIbR
lHSxs6V5V/N3SxNbK+uuqQUaVqzL7WoMM2f5opMFmBduJmFalyuO5Zlqx41FrFreluzn6ntr7Nk+
Yc22162Hw0bQlZULnAFaPUbrzN3wjlE7yQLI2hC6TVr5Xh3dS9n5r655gILkANKkOPXJEvn8lK80
1N8sZWboOzIKibPTYlxhG4QkEtlVN6nx9e8/o79+RDYsyAv7Fnsr6sovokrapg3ERrsmwW8Yj5pD
zDv2MX5RvJrrjyXZrB9//4K/CkbohIK4L9I47W3CvGw7/qgOjNQa6tS2wRknovWxamCIGDo4J8t1
+Fcu/H/V3//Na1loRmxIcD+xJflFnCoccxxKK4M2hakkIr3ubaH5JYfVgYX+97/WX6QVYfsYgRFB
bQO5Vfyi4dC0mvUX5xCetubFJ2V3Xrys+4fP7q8vgscF7zAnh8vWx7388z8oKyRbqtYZZw4mqcq/
q1yktx0ew8N/+qvwZWElr1++M477q35T4XTKTIYc7LzluDcyUiuQdKrd37+K8dc/zuXnI6m4F/eB
7v5yIdiOXsBPJg14+SPJqEdApiNYM3C7On1nQ1dXet+ygjVW8Qg2VBsfcka5lbIAA1u9WBZLnHgy
tc5hUcbiHoDaYeSLsQ754d+/13/3uaNpeWiArNSAR//5czf9RsNjcfnc3eHeJJB06DXp/sM25d++
iHDpUruYItAE//wixgioYbhQGXDHDhdgW9N5Icw9758qwv7ywZtIc1ylLNlYuBF5+/MLFbU7th3r
d5KxwwDAOAUPiNNQC1YLc+Q/yHR/fTGWmwYj4mUFoUMl+vOLpatCuLLXboOAhBmx1PqgVN5TJ6T+
D3+kv0h13L8sF6VOt4ivIXj/+ZWE1RFYBR9AoUBygazJCbJIld/gsAVA7GRgDhUWhP/wyrjcNLHQ
X7z7rHDsXz7LxOuU6D2WB1nVxKGVVXIrLK7m317l/1bn/48Wwj984H+hyl//rLL37OuPzqbf/o3f
N+eCalSHdQD5zAvEwvW5JH63NhHNRH92kWwQbS0L1OX/35zTZcjyAC0HlZWFmOWwZ/6fxbnw+Gc+
PAqbhxTKLAr5f0C4+PXaZ6nPf1iJYQXyde/XpRjWYN9YBOA/B5Xjrp+Ht96wZeQUntj+4VO5/V2Q
/mNtIqYsru4/CtVcfS5fak47GJwuz4g/X/192xlLlxBD0ks8Ihooyy1hCMJjZTVTHV7HiHl2OfWE
BJVzrY9lGjXOPD1gdq9/NoNZX2O/voTs0+rgVXaxHy2WOrmgy6pMxZevOeAOm/k5k755xLap3Wbq
YmLlTnZblLH1ai6J9yA9eZ2CsgYwaftRb49fS0eHGbBm84NGR2pA4+QFzxJmAqfhhAy8HFv/kMUL
4RTNQ7QDdjDe9NVwO4p2+IrNuMB/Y7vvHo0zu8wHwpwhjeESAqE6kmOLJQHAYMUzhpTdWQhgqv5c
vApW92/R+bFrzBDQe/vQte6Sh7ic/DRSS+yC6a2G5GtNAGyExL2ybSpwJYMrAr/M95nhpRvQ+cjF
GYAJfoMD0R5vprCCKN66oINMZVuAhHRfowFjO0L5c6ejC0BzellE2eGSn3JUCFBFpn3T+cgzY2Go
D3C5Lv3VqrJATOm1+ZOCcWO+QGitA9uonMYeOSyoA/2gvfrx4lA/EstPxRH53lAw9oKGJlf0eaOH
lpBPzNTD2jr+ATXPppUgFXzmxkSO9minpvuyyNrXCNddVNJ60uej0jrUeAM30H6Nx/6xl5MB0wv8
nXO0VvzXoUER1bKxwGLSuu5TT7NZyFU8C9nnwxGSwnKhEI1cbklbuf5RNvixNjzo4RV1JVGfKKkK
TAc+L0z0prOJvoNHt0mntkl6dBXsokBb8hiP19rVT7YjF7hMrUMiSbcnpDV/6fVNpiumw9mTC4Ud
Y8mr0UA9B4aXElSOrQrqPsdoJ95Yeg+uzVx0MroSg9wz4LxUsi8gh4AEXmtfI1xh3FlZKT7pJdJW
EBK9/zyYLoBDMrDMfGYOaSkYfVSOjUw7/7hO2aUa3LVixRkls3lyaZcrV5pCfuSVUd4A6wRelvfe
3DL7uhXtLRNhwMuJpv3EaM5gPLo0xEX0VbVOOBWl6kLgMO24HTvsZMkddI6F+wI3paXpv4oOo2yo
D+n0CisKoQE1dz42oixW7M8p0xTtj7TnplpptBG7gDo9tjZi9d4dBoq/c7N4Wbq0K8MSX/SwJQ/N
h1P5JpkpRMnEBx9R6BckRjbHYRe7yZ1p594H1wSAvqanmygwyhEIiO7mHowuBN33LtXg8A2iEOU2
h6SQRbgIuJtw+VSvxaprDyJ3CWFMJOuozLEgw2WgcL3AIk8tdr7kmkFZTSaCD5njbrLMYaIcShYc
m8Uyh6dcKvUIFU64BxzVg73hDobe0Lvagqo/2RnpzEkyIMx6/4UlsaF5IssQS2p4G/uhGh2OMtKy
28jUR5Hf6uM8fbpm382wRi5L4lQSaWKG0rTbxGizF30Gd/9i5r75ORu2+jDKobzv4hQonJysNQ9c
bcwgN+suHRnFWCXWtrXNFDYMSMJyFVUetYvT38ZsqZxN3xAmjchcZ+teqqS7v1AGAFbTly0AlTbJ
d4GulkUkDmC8r13bzKGKc6h/3VDS3aETdVM3mN7xYBJ7G9zNyJYBB4qZwcPv0qyTkZgAAgcUK7ji
6MsV4bdlkbVGF8MpqtaAkzw08ly8qBKCEzQ8f9wls8UorrX15YvElJScFkQ2Nr5YYZ1orXVw8qsg
s/RDEH/+IGQ0iY3jeam3cWZ/xPxSDTE0HxN7YNayToSFOl4KyFby4ZnQkotIXvXec48bnA4KzLtw
RCT3AYZKvePLW8JgJUDNflI3luFc+gxIbxJdffjy2J1V3+1YrxT6xiKvQiSK1hbEIYypw6Ex02Hb
S4ixNkmmGgvLJh09046WstGnB1+bkuyakdq4cJIwVrIpqXqRD4h4aT02Ae4et3BYIUnN3CmiGxPR
k5mDe+VpMks3iEmNy7JMY95F6ikUAe7F4leaifGO7iYWSWx+54ABq/1g4jRB3xlGSOvEee3F3coW
MbsG2YNeDWNWGWuL1VaLuSPpbts/Tr6+9JSuFHrlPbkLGQxuzkne3jethaLmLUKsoOtsadFhZQLZ
nMx25FYyxIKbX4vSdkwoRXD2BCYt91Ybclgkm0lInqE8aNVLZaSF3Om1AFGAZ64wgiTO4KQvrav7
iCk56aUNOnJr3UPHk9a+LjrlHrQSPgRx8KUw8k/iRBCQl94ZdArDfRTfsMFMk3+sI2bSHw2BRXFe
oAxUZ9tujDZE/lg6tMZJuumpIZZg7+CkVPGjXogVIzMu5XQnWNdUvPu+W6NCq6abCZOYE6VemaVn
7r/T9DWsOnshwuyVfccu1zzNKffXK5puEEX7IiVH4i3OXN9DltSGY0qV2UcDZZS6M+lDTb4U1bjh
sPapulWLKd5pc0zUNxzjOP2Jk6NSZ0uVbXKSkIPEoWB6hT0jdX9Ig4nbqA7Sp15aUBpjQ8QiAhLR
sXtJ2Z1YR1gbkKxJvZNZw72TZ9U1PTccFzilVCLslsbHsOSv9l6VTaqCvOrZlQMvYFUIdwardc6J
I7aTvW3NP3Lh1K+wJ1kpxWQKCayVWZRAnIXMsc7ftiQfswzctujT0PqtVbNWMXJmvqqb65uOBeJW
qFbQuzja3HO1xorGcWoPluOUO4B77M7i1g7dYWkO4yjXpxrYpLFRhrAB9MAMEz3j3YJ1pqaVxNbO
NYDvXYdGvWEkYhXg2deep2+o23T3ZmNOJ8PogeD27mezFOM+HeiDdKFnB6jmzZY9bkI/xfxJ+n7Y
Ef0QoN8LDDJIqs9tDkvcn4sJIHRq7Dtg2y/1lMavM5wpFCUJ8IfEZw0jty9RfqmZEDzkxMIhUyvt
aZO4LrHO3IbAlIiINt1hCfuKuBu7Kd280JoScPYWyxzdXbUPP3beuUz629kytMAcUGXzzlJnss5T
MIsLmHj2yi5KTbXeLrKEDsbO5Ng6rQ1B4tIKa1knL50HAKtFRXTJ1G5iR6TsOEAd5+7SPYyOkgl8
BgVgMtG7fAfL4lvVF86CiYMUEoPFgpN2o+thRmdl9nsqWCFvphnP1dRP+n0Ta2OI/8c9tF1yYTTX
1QPx3oXKF689D0PeHagX5fBTAUzPF5bHqc5yAS8fD0myV8el54ph4MVk75R6djIG8TAP1ORRBYH/
ImGHE2tkF9seH1wx18kLX94udBM1vIJy0QOK1cQZhFJD2eIS38VL724ak3wCc/tt6tePoql1yGWa
ti+H+NtaWKNMPotyTsYhPzkDbdpJtXMzfXkq4wskBZrkm80RF3XXmQ91baImWLBFJ5KifKnDQfOc
n4pek1tz5rHu+r19dnhw7hpjegImV70uI8nAqaAWppxdKKtVKz9bX4yBiRH/CKSupLOpfACvvQTp
xBsPhzjtNms11VFuVjRY9pmlTYEQzqNP+WC2sZpUfhkSeTkyc7ZCNINmB2nRwSqUzZ4DSgd9hX1B
l89s0VOAqDOokPx5gX2hzocvQpwqrOtei9qR4ymOypcclggzTmmHWlHYyLXQNS5ITJA5w6K+8zaF
WPp/s/6/8A0XJfF/xzecvnr4139iNJEE/58YE154y0YTZIFMQzfuZoSk32d94f6XjpiFh/t3xqWJ
BvMvfIPGPI+5ACM8QoBB67bxh1nf1P8L562Ooof4+J8CHLh9XvSlP07gmPfQJniTjOBY7t1flg29
u3itPlPJPqiR1R6XDltY6oGTCUKyqXSWmZwNrS6ylrE8lboYokGqo262b201HmJn3Lc9pSK2TlLT
LoDid6wRJfifoHXnlLWaHyrfv8sGSMD+c9z+5O4AmZXOySQ/Ula7KZXzPA5dTZRnuB717MfiZsON
1jOcDGYe+O6n15ofYwWcvpvKbcyUzUB0GIf8LSHhExZkWmleVfMTpa7MCqbdBabZPcWweFKXVu0s
9ucLcP3GJETYDqYVppY81bAnHK2/pY6CGo7UGAMKLg61y5sfScI3VpGGsYRxnqr+C78mLpA5KrAI
bHpw6602frezA/O3ZIWdrO95Ud7g7GVp05TlEXZCCPrqjXiEon+l27pp/a2tuQyAGL10XcUBoMId
pYPysaG6ZSfLTg5Z+jRr7fjGMNnSSusBsrNXzuQUUAIS522Ow0KmMUkajVoysDIgi+YBP9lkuPde
4WQBrgnCOhcrG3vJFxCC4VDO1k7HMlCaJoyfOb0ye4O2BNXf1Nl0Z43ixrQ8gOxD0JPcKnxGTwLh
r2tnlBu/mY9+kYDO02sYpkDoDKqjo1kjrwSDSUeGvTDu3eouzZuoLMrdCJGB/dqdFZdns6uu6UY/
9h3bPldrHjqVQ7bpUjhZF1jAAM3I0twPbY5vNdc5zizkQvo/FNtZSmfMYWl3GkzlcOSpRa9R1WtX
fFc4JfDkXx25h5Z4TX43oKtJ3dad+YAWoz0UHffKOgaTaEx+vRMKk4OVEKSWD223QgFv2/esZHVp
z6bxrcXgb9TiTPsRpS6gIi5+yjwjCWszTbYAHcyDWKajyvOLhJ/GYA1bitw6zBC5TXFXga/IYarq
uvi7Ncyzo5rnmsU/vUXWtJnt4iZjDDmZlGSJ0YW/AfeRZgB7xsLgn7Nu2S+UtIT24B7TilwVN+hr
gwXDVkMS47BoWLe+N/20YIhuie7TSi5z3lebEojmMxIe+IIiA80KZABzevfSlf6jrpVnt0yXbdrq
l822mK+tmta6FWfVovJXOlRoQevaMdLN5qlQxMxaIa+nBj+lZrH8Tsrs3czV2ZAgLLGx5BG+n72f
g4kYWSJn1nQYiOYHlWL5WFmTIdC25JUGJzvoe2fB7SbxAxl+tXFnWmY5Rn9MRoaji7kQB7nGwzZX
V0aXPWKQIhI4VRQslHzB05QzANYvN58//Lo4jcCeqOu19W3Tc1LpKpQqBmdtbgMjE+/1KHaiz4qA
/sc6BG5V8VpU02M9CAu1bAZIWGl5A7qpRTnMgnS4qy+t0v5bbuAIaBkbkuk0KtMPzay7Ta1BBSXE
pY1ldfVJjQsnauL6yYMpxoZ+CKM9ORrwOgqMqgjoBF4wnb4UIy0PXTyOb6XTTAgYsfEy+d2DrZbT
kiyg1OYLx6ZO7OsGf1UAS7X+YOpmcVvDXoHrnh8sbV6DhU317E9j5FVswbFr3pjrfC7W5Nga3ry3
ELmOo1FHXAjNLRTVq6UZr5hoPld3/JHn01NZ2Zi9Uhmin35lDsVnWaXDzUjim4QadGsVR2vEWCiB
RDhUCAYOlFa5eCYvJLU9p26dYzf+Drj31VkgVUINVdhLmBcpyKAa9zb11HUuoQPAgCn3amIuTUCJ
KZtMfKGJsKH+ZL/6+klVGlDfQWxEO+pfuWcSrQCcAiPAy9+LWlRHnVpNKnlmzl/dfNLLuiYAmQyI
KDVFB1DlqNNyt8tYPwBHey26e7mY+3oCHpTkwPFLC8zZmMC6KsrlR1weVtlx/1bGODwtDvY/LRHH
elqjVdVHuhOQFNhQ9iCVsQhMtjVhmMVxCNHHxT6yNh96we1zKZziXDjpDT76hCK1geFYpQjP5TBz
gk9upuqnKGoqSCX1x26xXJeL5fwcVfOZJUO/wxpIEcNg7+ko3qdS206wFST97njaKKhKnSN+k8A1
smsty55wJTBljtWx0IpDZnPztelLGxErNw46HsXZX4vrzWGblFdO7MUHJjOIngl6z0UxKMY6AqYc
Oq06Z4P32Dk8DVR85RTTp260wYp1obCh58deem4S/avry0cD6SHCH21vUwSNSNpltQWKAws9rRW2
KUoDKHKleh3Nqu9N6MNzq/ag4qg36xTNpWrCQqC/ztm6lS58e192Pwtdg4FrcAOYzMLZ9uB1z77P
E4gug9fMjZtmQ/eNsWv7zNnoA5yK2Yu77dKtNoQUELR17+h7UWvrC4GaZ8+BKmdO7ALspuJ5pYmZ
DL7d7GdbjtiJLkq6TPN3AmLj1lo1qjCg/jBSzjH7ANRL7A2ZeoctVMHanYo9cqB6ziyxPNnLQnWA
X1d3emFH/kKzWGff0IG+2DjfMH4zteoPpmY9V3XRI+2OE1L9c43Z84AJ0dqmeD84IJU1T3Nuslrh
DpGNGocXOn7D73VxajbWBu4w5VFtuu19evJ0Gh7q9mvqHfPEEDWFq2bDhlzsn3nu78batQ8VPsyH
NhmexeLwLHPvY1fthmk0n61EZoHdaWfzYitOxKWhwcA8b7YGVSg9T8uyaIYDBv3tcuklxGkTy+Rm
qAGb+Pql7mUDtTiQAsHcrts9yeVIkHcxcJYUrjxV+QQ1CJNIaT+xjzzFsbOpqdCscPGiDvlbEJL9
FuncDHqv2aPD/KDgUyJSTzie0bGYDaebwRS7dLh8H50kbCp3Uyz4AVugsxgJg0WedKXRR4ULyOHL
4MeUcKoHkuJvi6T4ZJl5tnaHKQPDYlmPcA8D07h0xeRa6C+sXvKF5m5ULuWXUZka1wbyVh1P+KBo
o4FjCQDvS/TlTopTrXuwNvDPKxrOi2Rv2be4vz9KqlDW3gkbR1XBOHNeollHghpCT98R4tzHWXOU
rdiVgKU5dm2V4xyhC3o7w+/4k+PD2mY4QZnm1/uidq5Nyc6ioFsE3XJ9lIZDLadDJM5Mldq3anpi
Pw+ca+GBxmrkRtGRDhzkPXGdK0PnedYv6zfCyJkSu3xrTyuk4X5fGnRYZYIuqZojX8aeaAXX3frb
iU6msrL2Yx+fsRm/d/09xt2HxnLCoofZbT5IWb6OTfJcS2PX0J86UjiyauWJPdDBbfXr1q7C+dIz
KfNShBiRffTibDv3EFOrbvmWhfdis7G43BsKp32lr/GLdcGVPSkUE3nqs3I3CbXTMlDxBbN41uwK
e/rEGBVlVFWM1vi6tntfh/LSJpzmuy1T78kEQb1Ob+MiTn1y0q37xFnv5OxfXcD3ltXTuwcMP+1O
DpyyNiYumRrcyOTcXXUWZxtoNGdKTX46nHULZJmg8z3OTE39Llqxd3otbIrzsDYxpCpkJd8r+L1q
fsyiO991wYXNado6LbiWhtU/Q926kWZ3N2r2lvvH2SGFwy7g1p6raO3uqfwhdFbNI/zOmzLDUam1
4qxnDPOdMENYKEfOVfR3ccM5+MvrPOrb2Cmfs6w8WxxU7d64wqnylFnpY1MjiACgT6LFGIISEbPM
1K009NcssctwlCbdLKnaL8q8oQR1NNPQy0m/z/0C+41s4OwfVO0/YTDEZzyo4wJjfEb63uFcu6Of
+7FtXtzZAaDif3AlZSHs6XuRyPrivsceX5ZJNKXTO5UXPkGcYitKyzpjNDV3NSrxOovrPNdhc6/w
80HCdj27lxjSKCukLyfDM9ep5SnDTMhEkQYej7HkclmO/uvMWSnnUabXcLRql67uR9N1do1GT5zt
Z33gWON9DfABINFNO6P1CnVV8AxkJ+FtrJFHgJrtQwzv3nCc13G88cvmekm6s6l5D76KcWqbL1Y8
ENRJBM+MrguUaB7V+l44P3Nb+1rNK1ybt7oTOS0qFbe9u2UBYLeqs2yVedfJ/HOW2Vnq9lOFpyew
rSUqiPhMvLs01q5tcDOFNxyFNUZAb79Rme9gwEUYCVkPfaVmv6/y+irJ9Pk6MWw2o/FN07JiJuRx
5KHNtLZuxJDB4M/57xxvMwOgTMa+aHU+61YWVE7Jg8byLZhKl7bZqT8D/9xlgk6fNqWyqnsrPO25
a5ygWPKZDMZQRBTXZiwa7Z9lNR1YGlzbHUdSMouSwW0c2VRN9LqlBfV19RRpepcEGHOJa6bNNwig
TSPijj+Tfk/Lqhe5Bndzyn9gYwyTeTCoNeH/yoBt14+4SV+bCpxYP1LxbohrRMSncS2rYDbribIZ
euHixX6yaAEMVIFX0jTz96GxHlhRyF09FD9TjNEb05PtjpPp4zgCHyTfddCqBaO+1r2McftaFVCP
OMDTvJjOVQA49oMoHPDdddaPsZTudlUedhTPeU8meQ9l2A4N5d12QHz5aVS1L7K/Ebo6r4lzjQ+b
JQZpQEoA8c+X/WpHcUzRdd77NNO0ySs9XIhfvVXtXS+ddjm+GxzD87rTvQU04yj7zdSw+EwpuQ18
J69pNtVzPvIsfgZW9iNtCc8xH4OmahN1U3AnBqPMAZlkxpY/Dt57zY7BS5M38BRmANNSVxeRMdC6
5K7ModFO4r72cKM5foTJrtmgFEdor1+ma9yWVPHEpWQp4sYlCkhSNNuOAMDZJWRxMKjWDl2v1cJ5
ZL+cOvKyGsncB7bnmAA0Jux1htlUMUMmnFZmOd8OMWpk4ozxKZNEtDZmQ9W4had+21QNArM/1ejB
JLZFQT6HxXb5FuMLPTgadEB3/kg0vtt6vgVRSSu2+yKp75w0BqVeHB27+qaNl0V19ZbGOj6CRbJs
bXOaE6hLfKuy6SnO6wNuT0b3xDyuPY+21bc2NFSfxMhlTiHlFUdTcFTcq8IOeHAB8w9/2smxucO5
hvyhjEb3WZTZXOPTf7N3JsuRG9uW/Zc3RxrgcHTTQDQMBvueOYGRqUz0fY8/qu+oH6sFSnpiBClG
5R1fM9k16UpMJwCHw/2cvddWgi2fFlIQOXlo5FDMPTYbYuDayrTwBViIRsJIl2yooYoN7JKCCGKq
50FXBN42jBIrXUFlSVx8A81C5e1j9fB2Ea6VsdahwhFj6frJHBtoiYfWC15bB/XAoO06K7uQzEQK
5i8+Uy2zlLvZrbKEtrjyosJNqmwd0B9c9JMGD4wgLG8E8Ang9CRKcwn8Ja5wIdDnlSTet9CBNDDL
tAAWtM7XiPBoo+Zh5eZGttM0nZC7AIl9dkpW808JizmU3akT6iddCvutfAV+fo9x4KrrO1cKY93a
4tSCZNOh665bOmdhV3+fPSh1kr5WcX9RJsEuGZ+RargogK916V8OY/ykZMUZdhmaOzk5z3g1nPAU
5fG1nUeuHo7IwAF8Zkp/htr4Sk+BZdbtld89wvK6iQoaiCAtVgYiUaoKcmuxJWbDmNd8YhVJicDU
fZDNjbZOojE8I+XktPfKi9YDPTwlNA2G7pLWyTWv5TIwawiAGAcn5ScBl5hT2sceixevcb4Ls/Am
HoRz0Q2R+VC2FXmHOVzricAJyANLndjJpMsWqqew7ubamRLRFUMmR5fRJK2lju672qecRXrtKShy
EueKYGXgWlnEWXlBxwoNeDvdTolF+hr8PRSaj02mXfrw3VyRC3aXkwS3U5VPfjyO/kJoN4pTV+yI
kgdB6wTJCiWIpGD73jrrGEsfKBqdHUrwq0Z5DcKsd84zpxgp5UR6u45i+6QK4ytTUFBc2Bx223Wd
2w807e4FittFF6fjzpusLT2RcwpDjqukwZxlqAPexBcWbuh2C4I/SG5YGb6/DYBwLNE53frZcBuF
yRPGr+C/5fy/oqlmM/y/V/Pdl0J5+Fk176V780/8qdxThPhmmkiYEZ2jdrWhyvxdzldQ9YHyczDD
w2YRbzrYvwMXADU7iIaRC0tc7LrzTzVfk98o5cM+QQQnqL0T0/Abwj3JH/Sulm/w8+ApoagAiMGk
9UE47qemoKpBMR52grGNJUzbhVc75rNBGN9pF0/694I5TTG50gEaB2XjhrPzdA1UOX2h1n0aeC3x
fYqSEzAXJTWvL3L3S5wDAKegp+9aW0354oVwbec2aMlLmI022jhNuYzamO1nTHrao+P17Rll3eWQ
J9YC36umn1Saozy2eP5yMMzjJsDL9YpRUHmR6UjUEC22lVTjyTXMSV+gZhhZZTglE0sV3r97pJ/I
Duemy/59soFmoygB3QYkTh4Ko3OK6IS4678MyxD3uopVq07Kod8YbUWpzk+AZ2VaSmI9R+WQL3j7
wwBKRSwXev05Y9sfbhXyfFQqo6J7UE3eYLynQ+VCej3Pk7xIVpGiduqCHSteK60lvScDpn8EwPDp
deDCoYkEWUIFYMJ1vhPW6yx1ltHnv4CRBDep57FfjcdNUpAEgZXacB0//6MqBsJ8UDJu/C4wb5Dq
jG4z1oSRWUXkeo2vvXqJ1516BjYeuD9nXdSLre0H1S7OOnlFzyTa+loeHmGv7PedmKvw+zQQ5YLW
GLLnOcvt/e/O6pboteP/ylIvnY/rtLR9/M2zqOBMi/X8iMxa21eazuM5mglanWfKUwUEuD/e1HOQ
I93mZ6snT0psgNyfv9/kL51AUEt2+PVVEiXDzO0x4gMdS9dfT7qZ1H4w6dD6oiVHj2+ZEvfK/i+Q
Us6s8Of8REqhanjCjbRftLRrCNLIxK8p8ch492rys4mrDunlquMrBQ1Q0VNojC9oXoJulVapfQYp
7dLILHIQ2ikpv3del6ymeLSA0qoNzYwJL/Wus6kTrnLNUh7yUFl12BaMta83bFj8Sr+ZHEVpTyi3
UCrIMv9G8Wyf0xhx1buvL/tNlv9Pf5H77rAqIUw2AHHNPcuDy4bZkBMy0fzQu4rOQQ4b4XRUrP6p
GkpKR5Ma5mus5OqvQGUrSUrSIOe1wKsvEjsxbwESEDI/tDW3jJSQ8aKlpIXReyzaRwzGzUVgsjFZ
YxO+Nu3aeMBp11/wf1VuEJSS0lWbb7MiqM5RMId3g407DdPNEefJh6kMIosZPONdBKDGDzAZLcfy
WBmvHAxnOyZBtDMunZAFbNZF5MnF17f0wB8231L8D5rQWMDQENMp3p9JJVseoY/la0tf/8nwfORl
cRgvs6RJo22bOuJFp413ghpgF0BYHQkKr29ElxXVQmDcXggLSl5eVAp1r7lWX2tZ7C8ptCgbdFbW
VlFpuLo0pjnftzF7y2kU9XVol92dsIRQFiU1vjt4fssGrctO81RrBz+CImSXNcKtFL3TKQBUpw5a
wF+8/dqlYZIfTN3JMY/cjHmZ2J9eUK/QjaugwxCX2LO94t0SiBZZDkM6/egdr6MXV6nLkTsG06MK
dhwaFxwBf8+I8nb7bV5kPuXQtlRVR6T/fkiQAhZ16OHHLFnfOjGZ5uSC+Esj9o4ZeLQPawbvDIsk
j9kh0IaG//5QfKpTRVT1j9HpngD5sostmpoQXsJ5osmhuGD6/XQSmzN1EnQ19MYqis/pRvTDkfXz
ABI6X/XbhJttI/xC0L/2f5XYSTlJC+c1J1T5OR6nlFwWR1ZXIqoIHhtI2KEqP4zWPepolfgl6StP
QVb31FEglWQAUi4Hvc2Tpaa2E7N0yH4aNvRLzsVhB2ero/raYY7mNFpV2Q4jrc6ZWQ8iYMhUoxky
taojk2ferh3MHn0mQImZR+hYzN39i1JDgPSJYr4kmMM5xCSD+YeKANCteNUvOXtj2MpsZAF8Tm1t
VfD2/IRl6aAAgO9Dn1JELg6GudgYcvSa8qFZUVEPiZEmGPClx5T9a4SZJRdCmQhbDCZxK+ukvoj9
UT5Ng949QDUQl6zFnCMi7ST2yvA6DvBhLtBldIRm5jY3AEeEpXHQzLMTMbbjMwUkIVcFmHgk1tap
MoGvkkXenmkcfNMF6lLquo4RmVBbSIDCy6k39dJJOwyTX69F4uMM1bFJYWHiBmBjUg8MHEjG6772
xQv5geqzbCuTtmAgZz0p9ki8xNlI2p/mDOnOzNFcWQG2jniKktMorfxoaSBkghiUeC40/kdLNMYN
4OX6po4BErhFgayKXpfZAvvwOUIrTZ1fv13Bf01K//P2MP79qHPTf8jgnZ/enycdVEaz+UdyjGDf
RB2CRe4v3ZL9jQMG0bcm8E4gU5Kf+Vu3RFoNa4Oc3yZ+AlURm6z/9Sh9478GWcm+A1ezxinpt446
by6kdws/pzBTGrYGqk4TOKne1qt3C3/eBd7YONZtEweo7kMHbh9NbmdbFn31IIDKrjj4JOwP7Pw6
m0b7vNeM4VWlhejCwqe+Rpjk0m/1+qJquuGZ8Oj+dhSquDNyvVi35IBvjSSJHqZRu1M0DutodYEj
BTW04aSddsQFEMUxKgOE484f12bJP2dRTBOulZZLtTU508PAPkWOPp8EEvx99DmBaSwLYcCLCJru
KbbLEfhOEBTWMqQD+N1ItaFdEtwrTDcxdUqeVW7votKoTKz7dXpqtr2DTIK2Oh+5opjsdYpmPHHV
xMFyxIungO5XwhNVqrMM2NCBSLGzL65JxzGDbaO27UMNeQfBhxzlNXnb1oZfpT4HnmDMjBXtCnIU
gh+p9aiDkeybAyV2qieNRkIGjotFFvnLptBOsdtnG08PL6QZqLtIastULYar3npy9PaqIaB0jGik
mGX5q9S/G4HSX/s9LaLaplA1nulZvfLS3cTJou+aeytFkIN+ZdVDtFHV6lYNvD8Uz+lOy6p/Kkib
27YFYqUKsRIeLxoVOlU5Pi6vQh3ss7opCQ616SjK2wGM8Ep2LeqXnsQWL/BfI0gPy6CwfxBYwN7Q
sIYXNW3+QLhDpQtt+fNg1M9h6Wx7oZyyMtGAokR102tjtDHKIf8jU81bM6t+yUm7ZyW8RZByMpLn
EVfVuvaAMcABq9alqOWyDXXawxLGjDt55AtTPqNjSvICiCp5YxbpXZUiI4lE/wJWghJT6J2UBNk1
Rdsu+yqeNl1KGMtORx+/oHtxV+OVIttTGKBXtF4VK6+v1F85bcaSzZg0rYjku2AI8EEkOIxKFPYG
e7uwa/FbNNFDL70RcRUNBqSoSffUvcF9lLC9Jd0GDthzaTSt4TZdLRd1Sg8IPUgtVpwqSUBRZIUO
7g0TZLwhg4w3fBCq8vYUm5QgxUBHCHhG0bp+URCaXdWdb65svfW3RjD3m6tCA+TZDCj7wygjOqZO
HxQfaxWKGjoWbCQosV/Ap+afLOfKQheF8aY+6WX9KPjOVXp6oxMOl/riNpr6RYncYtmI4prk0nBt
DKg6DCeud60+6C6++Wd1BPwGtWRhE163YOd4yjeXsI6iPcvqIDgp2vBMnzVPdkNTI5X2GUUGm5YO
7kOU7OsAbshFGlfq6aTTYoEjnNP1QCiSd4q6GKyJ/5GTBdCxsDapoLelxZRKhtLjIMtpG1namdJQ
eE4zyHS1knYrS8kcgAEIkqLcv03ZIgDhGsSdkhr+tUq6qlvE3EpcmePasfoEXkzT/pGE/mMaVtgf
fjVzyz2xJ6IXSlN5yIhLoE/gnARF+UiPUayTdGa3YauJwXm0pt1uSJfWXQIVjFUdgeTuzKpfejVp
zzVpf+7UYFNf1HZrupMugaR7ZBBlvbbRa2m9ap5vrYk0h7RXTOJ5HJwbP85OwJnQ3oT1jf7iFa/c
dR70JG4hAQ+iZRTkzW3djY47zsywUZ2tWIQSEXZFcnUd/fC4dQjjIfMUIE+CLt6SNrkEtPbgF/UP
Obbxa0z7GzH87EgT7lC2xKTIcCkHYDrCuAxle5Fpxo2ikPmhKhwphGxPBlt9UiteR9XJT0L6FDm0
KDSaAymZHhu4isjlzDMuIqq2V1xORcNkCi9SQ29XkRZ5J4pse5KW9VO/GX3I8f2J5WvWiQxCajvT
Mm+EeHZCQbdDWoF312TIsWqcLOs0xPYymJAausbz72GwPUal3DSITpa6+QytN0WaacsMNjp01xWL
rXwM+H5e6XgW7ou+ZVW3/VeEbLy7MuDG4Z9MSnpeOYKujaRHjCaikz/6rlyy9CA+ZYukbAsnoeU0
BMoO75jasn9t0p3U2uY1R5OKKFQYxo9MKJlcWt7s3NFCPL/kCKjlMp1KaxNqYXdBGyK2z0Wea/dt
bJXuIBHTbyD4XyTYVS6I40E8a1aefjVUNK8pZmlLVm5nTc4KOo3KiJBjeq29KCldL3KnTi44CwTr
PjNTF1JQwotJZHikoHMbOgcfiBGCN8J3tRkokjwWPuD3NL2gw3tCg2RDOzofOhxbIspOdKyTtDlY
As3a77Yd4jOSYH8ptNB2OmKapT8kJmS6wW7XhA0pJ6QhR+tcjb01dgy3drppV6WldkUz3/UhcWsh
19AN5kMz9DOOMSxuptog27l+6aYoXGMJsu7RIXnrwUrrZaM2zTL36/4EJrW38oA1PvhqnL8opHXe
+baFDNbr0nMdJNGDEvbBllBMZYNE3z/tozw4xZ6pXChJNV4r5Fk/h6PpK4uArQhfzxEdF+VZRJN9
Y96Aw8/O0lDNHoB1Za9IH6bbcIAGrOISWWbEUq7t1PbQgarJ0sxUbwshavrx333w3wJ+tqH/vg8+
f/njxX+pf7xU74v+YCb+3gsbkO4tEO+ccthoEsHIKfGvKBL9G9UHXQKyF4BP9RmG/b97Ye0b/y3v
soXLXzXRUL/bCxvfTGr9MwzFxl9Iuslv7YX3DrFgmi18BfOvQOqgoAVxUEm1C15BLQhiyGjJsJ1s
eJ7SJ+fo3U25+nNn/d6rP5/v/9lvs6WZ/QhkhEAfAMPLNe8flW3Jpn4g+hYWVrkDA3fftd1jawyr
HNHGopL1+GcL6l8pOPPJcX9AeB+MyP1GmUHpdH/AQYdMCfy9dBuaK5cBtKMNX0blyAH2wyhUNdB8
UpclE5MTzUEtLcLM14/RWLkADBGfqzWgTmiXV1/fvP0qFTdPgHnAuM9hCtyGqh2UjDBk2iS3AO6K
U/YHE2bEJvXXWM3P6C3fDVH0ox2SY9WN/bLkPCiZLlS6mRt0nvT5oPa+TjUSm9VwHqhdiTgGNYXZ
rC2gsCsDHM1ZrlrFkRmyX0yZx9N1OmJS1wGm2GJ+Gd6Ph11U9WyTnpKCed/ycmvJcKik/Lg5MtLH
h0aMI44VCmNz9+AQKEQody6iaEBuagTD6ThJQgILCLNfP7TPRoHLQpUVGoQOHmn/erq4j8zQJtMM
Y/BsrMOmCZLCKetjtbUPr5bQDUpQQp3BNvQmDmZ6JJ3OnwIHeVjS+i7Sq3jjdPTobWpg60IhZLJu
mvTk66v75GnNh3ESK2ZiEl///avDJG5OeZu0biMkwekyG9ZzBXidlcVf0b7/32+y81YotW1inIgN
cA5nP8RoTq2lrsN88KNNzk5r6/WkqH59QQd3kcnHCsVcV1kBVfXNM/V++lVGHOR2N9HSH70bgzPv
xqPMXSDwAmxIndbxj8yPg/drHhB8kkO/wGRfTnFj/w6SMZ4VmG05e7fjTg9wFTudY52CWsy3JebS
Iw/ss+GECd0FQDlz5PB1LmtIBWWrJS4FFqNeqTNzdNEFJVS6pFM0t5UJmqWv7+nBK8AlQqphemgC
OItOnX3/EikZQImgt4Bgy2TXKZ3buDTq374wwQ2EIMVNJEXlrQj+rpID/6rkwEUx2xr6euurqdy2
CXmpgVei8un16shz++yi5uXJJGGQyXL43KQ9L/qpMvuetXDdWnRrE2KM/4OrsudB6MvqTH22E++n
Y6bTbyw0O3IHgoiR9SrJMq/E6OZNWrto/LTVbz+qma5m6jwvY9527I9nSaWdeKXnmkOKpId00FWi
cez73VF4RGwy+GveDRy2W4CFJx2ZENhtitBcUjGYXTZEhn49ysHaxLRjrrHhoHWooY2wDq6lIR86
tCfQw3YVoMDhb1c1hgcsrMR+/f5Qc0PYYatGf/iww9IIzbemngLaMCUmbFQ53MJ/7Mm7GaOX3x+K
OzebNtEeqIcvcDuh2SomJ3E9078rWm/YdSFn/mLs29+eC+hsCU6hu64y9w73ap6qNWHrc8jPDB+t
Km5wxSUSwvoPLoi1nRo9O935svanXKDnVk87KnXNSKnPJ0WdtAvRlp5/oSKAOqIX+PjWss+dP/Z8
7qXkxdofrI+y0q4gr1PppODD29Wdq7lvb79+Rp+MQmHb1HHl0shlM70/Soqc3hh5Rd2+KqpVVE/P
ckysI9P700HmWI45eY84i4M9Z9hpUeBpDAIJJyETr5KXPi7O868v5ZOXCFzIP6McPB1R+HGYIRhw
Q68PTuwi0RdTU7YrUBbW7e8ORbwWoieb8j8zTh54iI2eANOym0GxvZgonTpGDBjFiB5JnFaOPKGP
lwX6jAWOor/JoWvOMHu/roJqikWPUMi1jUjuYsvKzhqoKi+cJX4z6ohliMby/G2CeMbW5RAC2HtC
QenKUDnr6sqoRgXmEkz4r2/ePHHfnXPeRjF01m0qWJzk3nQj7z5/AHJ7YgnJuQ78wu/ORZvnTwiC
7QYNh6/j8BJKYh+ZgR/H5BBicmKE+0kTRT94YDCNU2DZ0IgL+jgL4EoVpADDgH0r2LDrlXZkH/Gm
rtm/SIRv5JchTMPRLt84cO8uMufpaEFe4l0Gr1C7ll445Ik7BQK1xhntBwX1ZrwxWQ8JzaCnSNk+
KtRnURf1U0OOEoS1qEW4VmRzmK7pBO2lbB2CWonBGJINxP9aWbeSCNxJ6v73r5/QxymHRZ/N8nz0
RXuhHtytKqp9JJ58jnpiSqAsTx3lx6CcoL1T8jOOzIfPRjM5Y6OvYLnjlu1P8LpKioGSOaNFVjOu
0xiNGhXRpkLM7Bh/CT3/dW/+yUyAPAnlT85JlOxm90ejzR6Fbcr3T+ox3BFSHKJV1iUxKQVDBsiq
A61z/fXtnP/Ig7mgoQlSDRYLwJeWvj+kivcnUGIT/bKD06s1f45wddxYDZZhSc9Kyv7I8vTZNfL2
0t5nw4KO4WBA+Ozo0Us+h9SEEU35+qMzhOdlEnpujPrgyFz/5PlxM6kUkY/mWKyG+5enJx10tkqm
rs9ZJZxb1sWdQqF7C6VcPxKW9dlY8+cQELIGQfFwLLswKlpD+BANux5WGAWUHUEeOCMJHln99lOz
6N1y90BMzrjX/cvKgsw3ba/O0PUXJDWUsXUv7FrFRooygiNktIJ25R/5hn18cjZVNZPCCS/g/O7t
D5rbmPdDiFxub9b1eQ1PcEVGibZ1UF8uUM7I9e9eJJreedM+H4xJaDp40xXwYGVgs0Vre+SgdpfT
xGzDqj1Lgl49jbx4uFIEzpKvR/34FImfg5BMcJLJ38x64/eftJpGbG5hanSrfko2BKcQdhHjo8VR
emxy2vxR++8e65dOY58tjkB3fHBDgcdZyOeL1I1EhjVyGmV6VToVXR09m7KHBCP1bVxj9CL7sW2P
UXU/vvmUG5ivKhc7V4kOLpQWuC7DAuc4Ep8GoSxe9VJSuVxgDiQmxEiiO88gQOHIivphvyUpSJnE
YYGL44h5yFOPu3IcMwyPxAClznaw/eTM0eHFff0UPxuFNVTqnPeQfx8ua1M3iVEtQ87nALOWFo1h
9Lc0J74e5cNcofDFizDfQbipfEv350rTDFWnGewdtWoMVvOGbAGkjscV9NN/MhQ1Fc6KJgLjww9R
MrVVkxoYZQlGMk+E2QwITEeMNXT1N19f1Sf3jg0W6vU5UA6x6Pzv320PUg3xWigwhg2FYpFfwmoD
niLJf7OmTCmPu4fQfp7+1LwOtyG9qNsozSYORnVP7IAK0Oy7adP0WX59PR8m+ts4psY5j1WZXdb+
9fjKAB/EN1JiHkVY0GX1OsDghVPhN9GU7ZAD+Vo3Yix+f6ZzlKWSYiDQow50sEjHeoToKwNrWBkO
eghPiV6MeE7O+vryPn1c7IfmQx8aemeepO8el19NUWWZfepyAGmx3BcY6lxaw8WRaXGgf5wV+jwl
VeNloldqWR+ux4rB5Uw8L1xpvj2uyCS4SwIIIqmRbHNVPylCijdE8Szsko43atZjiOLPLvXdb2Ad
fBGcZKit1tQ4ELaK2QF3N7PHVk7Gze/f0ffDHKzLZh0OY83L5Xb6MJynjn2vp3l3pCT1+bXMy8ec
H8zuf/+xia6b4PXMe63Rj6u1rfoFXiMSxY48ts9mP8UH9FnQrBGBHVwM9KgubkuRukZUmoteDtpN
LUVPVYodnwRFiVBCC7Jjh4xPLw8xGIsiuz1aOvuXN864NDVnWDmFWesGUzQ9Jii8rr9+VJ+twLCy
ZoEbzRWEOPvDmN2IHKxkf+eh21gU+SjXo9VQZqHPTtjb14N9vCZeZszPhDSwCyITYn8wEbay6w2u
SSl6gn1A54XY9SpgEP/BOGwiOcTrVNE/nOD1QmtJlE9dEhGJ2Kk76W+MoQqP7Oc+3jtO7iYIWdZE
odJx278cKx9kIaQ/4/Ig3kcTJvcusGB2aXl65Irmyby305FsqcQsRpT6nBpwcOeScegUk6MkGL7U
W0e5Um6KakwvA1PLT2Kwq0fqUwcGE9YqbGEO/Ep8ABypxRxs/n5RjIwCtKDS4sklhyS6xHhv5C8J
x39y13Snaq4Do1AfM6tx8hXCoUQ8WNEI25Q9A2isrx/nh/s8E+Iox2gILdltHa5aVSaioMi7wUXW
oaxDS003KsWMa7Dax3aU7AUO7jR8OhIM6AlbhKZS0jp4qF6JuqbxQstN8kxhpRwzpXMurVHK+inT
CzVKlrHdl2hdJglcqp+dBdN0WXWB3SBx6XCgJpRh70rIDuFLNNYVIrHUx6KN7RMtCietG4POonEa
Dyow46rowY6jK9afJHpLczeUqUPuTaWbA4CoofTvcRpYb92RsAcj2k1s93TYh7IDJyOHHHnrIkVI
waNxBtH2F2FOue8GTJxsIug2g+c9pCgqT+o0QHsEbCgOvVcAnq2ZrvhK2X2xUCeLiF08qKMOryHU
rEJ/9WCCWqNLBFWaXY9BrCBEyX1FSwB+2xXhSiR5WjWxr7HPJGgbzYwqxM++rp/XYeQpJLWRWdmu
Sh2LzFnaxR70KsepUlSXkWGgO3LtaGphGhiKN5yi3UU4HWX6OPzQbR/41WJC8kiCXjZ0IJMRrwzh
EjRrGj2ijQuQVQ3h6Jk3Vpc7DryqKjOucgSl1rocEZtuGx6wwB2WO9rKLOAwc+kSDtoSKHtUblBo
mc5FjKEX72xNoMuZF5fleNlPVaLcKz5SuJ0Hya+7w6qtY+APNfW084PMWMC2mrKfpfDGn3CzFXho
bQ//zibw0jotCUmdzk0ZAxUVKIjare/nhKqGEYXgJ4fQLyAhXW/aruV7/h+STZU9QzXmOLaohKq1
03tA+P6SYmAQPioywHfssyijywLjNf7IiHvXAa1rXhB9522LvSX02cy79bzENk81o7CtdR2LQTxD
Ww4hcZJda74MVQCSihJImIInGQl481cI1BB1IaQc1Bs/aFog7grIjMsMEHS/Qlulcj195vyqsB38
rPIE3AUhMql/ordqQBZXWVjBLATz5NrPVQLFOJDGMxkqHO50/Ieam9QSSosYO6P6WYae+qzrQW1h
QeB3A31dAFKcyjAr11Wc9WcqbBlYHaJXp8dK6UqsFERQRuxte6shHJfNy0Kr4vBJVCLBG1ATdLmo
MaiXy5YiY4uk2c/9FSlaKnObXCx9iRVL/6F1aYrWzwFC4zq0x4iGgyJqMw/z6LJuIu2HKuo4XObd
OOmbPlaGO8fL7GprqIinVwFuV0Dmss6lG0NzMJdpUpTGOitU8dOPkKVCNhVo3CYO4sai1qahX3t9
3DxbUarLc3+0GXicTFSNCEFMe5GhOstXVUxoWNHLoFvmMnfILSgMzlxVEBfxqe2N6riW5Db86Ikp
VVYiFTpmbs1svltTZDT3IZvh1q38mYINpYpdEAXg8rbOcnU8t2IfCiK2NCCJHeAAFGt41qz4oshV
r15nBsq1RZLagQqfq0u9c0KobB2CdWPXp1HZ+tL1w0i/mwD1B49TaGY8jCiKoCKHGf31qNHkPQt/
8Fg4g3fD2i3imXplRvfY8zOWG1Cc00nPmvmrUmXzbHTglHcUDaJnp6vDdDeqeNZRrJXmsGQP7ilL
FR3rTzAU2n2AJRyIeSubnuhI0aFFc5ixbj94ufm9y7tQvR6AQNWPaTGqN2qlNJfapFE86hVHTjvW
oeyygxCYgO4okFIaHlpkl1pQeVs0XZy4earYv7rRc/Lt2AC026ASFOFZEWjqsxKoBgo+nLXKBmWQ
/1PvNa1YtHbtkJbolIAHce4VKODYMaI0DcsoOgMk42insleNRyTktUm4hBRP8LZKAhB9mzRuXvbB
Dk/hC9s7bRzT6axogyxb1kYeKyu793Vil7xZp0rgRGDCPstr/Sr1lEBbxmWddgssxdJepXbft68e
7fzyvE5zi0yzNiDej7XE6gnsS4FP1Uo0XYNIrPrvlVqr323T8+N7JE+xtkvqOUlklAFLfukbOhF8
LURjV2vBtm1YSzqxTu26EP5i9CZTW6LBB81d60PqPyXaEL8WXSkezYSM0DXY5xQxhJ5orA0h34Bq
NbQoPKnHQCS+8ZSkTu+SWK+cR8Agob+xEl5XpOAcRWBz6uJGF5MqXYG3MMJ+5+ikUwdVWrmqCo9z
aWEXCJYVyA6PEIs8yi59UHHJozmHO25irBLTmeUjG7sPGoT1kFAKvpJx0CXw7GkT2kzEqGpcwmGx
aDYdXuZNNTLLn5WkDUyXAO72VCr+0G/lxMNbOXaoIuYfq9hbOE4+xidZOkz5r4pu/8iZqUtf+sCy
fpaOaVc/IG1jJWBGlcYqVPJYWxSTUrJJADYDfUwdZvhn6yWqc81qVdcnOaEm5EnwjuokUjeRR1Fu
aNRhIfyk8h4FZOwQXFqrakx22xyX0HrsajP3+bubWIOwfEvMUSO3Wg7FY3IBJst0ZYP6SO9sdcod
kK5ADZkl6EDz84p4y/i0LionOfF9mBxuN9kSyAd0vrJ6zKDaQy51mil1iGolW5VcaIeu/ovR+LV/
E4KWr3/ogz3wChHFYVyU5JOCuvA6PvbA3I3TENnG7KNAxbnFH6aEKxA4BoIVkKgxigHT5g67WT6E
5QM7I+T1oFKyziJUN9HknSTHRLussGqqj2ZLQMbtwJ1uN2NH/jkGianU1rQXg24T+aMO10Vvk8ce
AMV4Q6Rlpiy5/Kh8pdva+K4Tj7IFtiKIo1UVYlbBhrQWSYujpZ8adTjWT0UwUZMTGpatBQFE0y5S
p94+yayI4vmgOVnpgg/SUlAWidqdVGMHJUuzCQK4rMcKcE5f9Dxzt5YNL+YiUNtM+Z6msdJvtKD0
e1CnjHAmRdhba86ViXYeExgP2KYZSMTBCh2JNTKUiEBtfxLDlV8rsXgg3VW5KKs2t8462rnNj8IB
S3IBbx+dPlxGqdW3gUA/skjrXjTrRrEK7crKosjeqI10XpRGVesHEi1h40iTjPAEp7FCCgyfJyqi
ihLlEreaZ46g+5o+sNWXwh97oJa5j4FGQ619/7Zv/68Z7X8gYLw7wnxIzNq0YfZ//89PBXJV/dLu
CXHnH/wLv6Hp3+jGIgvliEVIFmLcv5W45Ot9szRKXpws0X4hGeG89zd/A2gHIgX6dn9a2WaL+l+u
NE39RhkcZgafQpS8vxWbtV/1mEsdNlUHTs8WtQekuPNR/l1RDPcHfiAvuvRVzp2uWTc69DZA9hv2
CMA2BqW6xzGsHROwHpw7/xyXOhuqHI5A84Fvf9w068iSKsLLADE9AOcONxyemgwHxZkZpj9lIla1
F8JyJmXn3SO6+vMw/V4S/NnQHJXAnVizkArZ2f7QpFGV+HqrS7CQ1S6NCnjCkZNNa9In0NrL0gr8
c3vC4T/5LbgC1TR7An31SvjrI7/JfJr/57T/dhMoFTr8MnDMoZgfnPZ7rfZNOQaXYeZjg6KWLZIl
+RaQyPvJJ9rIrietWiZmpr32ecVuOkpL0pQ1B2ym6+t2sBMRnMeFadZFeaSG88nEQP/LMVzT6SJj
NN6/S5kTK+YwORdB1PLBlzT7q6XsqvR+ZH0bVxqKrnzXiSY7JsjdP5j/eVMQsQADoB4BVmxuBr2b
kcZoS0jAPiE9iXjNCbl5HXKHJAoxhKeJlmqPXWoQ0uKUOT6X6K9EgH/tLM8P//CRoJuns4+axkL1
vD96StcVnaJzEflV8BCaQ/NK6SlY+43wj9Qb94tkf10nSBcIO/TNUafvj6QHwVBOinfhBbp6b2t1
ecKxRzsyyGeXY8wIC5wpFFcOWxTocTkmefqF78liSVz9cD/4qrpqyqa5/3oyf3Y5lG7mLD/UNB8o
PkkniD3R48tWM9u7sjbLS4vT9/brQT67HHqdLFca/U68Dfv3rI2NGFRqeJlpDiF2JTa8LTHm8iYi
wu0IAuSz60E/Q1gcywSdzoN38/9xdy67jStbmn4VoSZVBZR8RFJXoKuA1MVO22ltp+3MfZkItMwt
UaJIihdJVKGBnvRD9LhHZ9CzHtZsv0k9SX1BiZkKSik5HcRO1eY52MhMG8GIxYgV6/Kvf3nL5UAb
2NOfqsE67i2i8Qim1lFMoOz4ig6+pkHqljAU2y2fK4joD9WIpjbCmq6fJjN/BFmpewoQm8tIpHut
hvYge6mBGAQRIssNcpiRnzTHP3k2AbXuvEEvqEsXjqUOKLyAcNcsegQDVat03RVlY1TeUbnTCXzq
A67qA21lnNAtBxYtAPdQF5DgJKub0y1gFgnaOs1+GLnB9XS0rsD6MV31jktWrCl3klGtmmgUTIKO
ShN5zT6BqwAsbl8XBZuTmL5yVP7+PHamzytIPo6/68CCqLUkF07Wn1RxJaezYNaYtVq1VX85mI6u
G/Eg6VaMUe3UdSFGya2ImDrbpCoCthSXyCuauDSrqTh6H+5n/WYW0tZ5FvjjLpvLIyNdod3kgMJT
YnvEffTBpPYLpFTlXlCdGB/oIAQHt+0MnubzaEITOWiV2kGFrm1GeTJ5qMW0HDguEjGZ/GTByQjY
t0GxakrBsKPGq7Huz0lq9ut6UP5p7S38Z/p2U3KTVFt0xBpV3lfwwR6Ov/PA1cG98fWduiygiBBQ
PImq/Qn5AlrxLGmyQA/72a0Pwr49Nnw4YqGbaSw6Ws1JPtTDevlEluXQPmgIRBzZP3BQ+VxV7Ict
G6XSbwyiVW9BiO1uNR7bJzZbWnmQFy0dfoHCCWBuvS5msSPa0NPmmhtV+tgVhtGLiQzHXX2swZGo
r6Fcqc3C8a9lPwwf41aCRbM23CbMn/Wm26tOKuVRd0ZJIogikmjTEwdbOyQADh10ctAlYLjmDsKa
Iki/Na/2RW6IXLg3fgDU6zxDea7D9hTYn+fG0u1qYWgQ5ZzVVr+s3JrWG9sLmz9RYWoPVtrvzixa
nlCzuQbYqQakDzOUY1yEHKBmbmsQIWpBCF7px2BwbhpjKnE6znSxuAkXYfW9V1vZj3EQer/WXfpB
BLBa/myEEQyR9jxMNPrkNfRefRTo1yvfnd7QKNJ/Or5zD8qN1HSLPQMXxV56zo9DgV7vl4OaexW6
tOuCgTE+kcc6oBFBk5H1ABrBN8rfnqNEG9kEF/ozX1tMu/MIoudZZQLJ7poww6ULe9iJ6/rQvQNK
XWdFbNUmGAl5p/rrxZJqlLC/qsQwLkVTvRNOJ9XfgvpSv18GLnwvK1rr1dtECLW7qq3RK6JWWTwO
CE+84c7hSIo8a5MO0nSSlqcy9SYe6Jmg74zKNGSE4amir5wTNsPB9YL9wpojz4rzmFtv5Or00B1T
hh/otc5SdI0YByGk197YeLAJKnD1jsM5hsTAo4kGvV4hnAUHQ0PAoHJC9gcuC1rA4t8BRSBzmb/+
giggol4O+ktizFC1ar/669haNivPA8HLu15fhQ3j1AV1YBcLSkgyvk1S4noqnh3FNPWbdUKcft9Y
QvFa9mmRNoDDuFPVWlHbq2rXVdeHPQ469ZWz/rks9KQRf6wl9GbSvN8gc2yeOPUH5yMUEVu+hrWR
10YG5F+tyIXFfRRcs71dGPlr34eLF5pFQPYEcEVYAODw5I1FC4dgCclVf7bSx5/sih0+gRmuf/dK
0hJethQsVlAnGvJLPC1xZvPasj+Lq8HQWNanN+sa7MvHlZCYqXyv8BKgYJxYcsIoCPklLlXq5Vp9
2Y8qS53g+TqC5HztjjqTRQ1+puPvSnFY+Zc1KY4gvgEjTiNPB5fU4Xig5XG/4dguzY+b1dHH8apm
fzbC1WoNnUqTrKg/MT5VBrP4eoXnYiaaPoacTb8bhQ5YtXJjAQEF3U0ghFhCNDHthUboL7sn5in0
wu48EXdaDiXiI4CH9vRGrTaA6FPve5PVwCCeRvfRbqW1sG/hDoR3Efo+G/xBqzWjYyB1q/w3SpL3
IxJWznfuATET/AROGKWCospI/jxTY+U0x/OkT+sv2OtrjWkXHsLKie+S3wO8BMA7FUxVdBgRq5xp
njSbo3IEscnSDaYgOyfLuzoh62riTvonBCtu3JxgmzAgUSglbAVoaeXlxMHMWEZsALrwBh/XZTpR
dppV8pD2smVc2mSW2yQJG1cE8z8G7mJ871KwYVHI2rrxG/P104nZiAN0ZDat3PVgN6DN1r2ob1eB
7HKJuPdzfRnfk5q4m8MQ3puPkvEnh24GTpysb/yRt7hMmivtfaM+ouGIp5enp1B/Yv3HZpTzX1a0
KCZXFvTXyzJkYyjbl4ETOh+XgIqpfaDfGXm5Wm86HS/bmk+/oeMCyatOsQ8oIzYoxhK15q2cvURD
22ZsQyjTmGnLTnNO0sgOa6fYRfM+QvoSVA10qiBsYEKUtwDwwnngTNkCfqQ/eFF9cLmcJ3eAIa7Y
3kE3WbqrE+Szeze0eCUkyKjrhggi5FG1TtmFgjCa98OwWYGkbanrH2ggsX5s0jpb0GZHsdvRKdHC
PGjaDxPARBqJGTw/8vCe1jpx2tJis/xHrlFmSXlihWJSI6dyjQnMXgAt8FhGrdv1YkYwD7p8Wl4N
JuVf0G9am2KLxnXLrVY6q1Z9Bk0TzXJwDNx7D4Z88/hH31PKQjrYLbRpxEqC/TSnYqLFrOnBugfj
eFIud3VvHP6q2WEDZnKsykmHlh5LWlQk4by3IhRkk4L06xbZBWisyr7doudLtbkANzGI46uJnRj0
d4M2dnFTnc2n1om5iv2fFx11qqhElCFmTk5/cGtUPDLDfRJitMMxpvB50Qtg3eR7LcH90FooKhPE
GIXjeacVVqL7mLJCy1gv8Xz5krP6iZvi0IkhmoEAW3BsoqjlzRw4MZR/C7+vledrWvTEleVVXXPi
xVu2DPQcFOfWQQSjPOX3OE3Dnej0SV40DBePD20+6UxbhoNRNXVprTGdQR4794y1qKBc00trPNVm
XX9uOH17QFZONN+gYP/41zhwbUAYgucHCI9y9vykmlEw0tfN1l3YTFokyKvOxwXkHr/Za/9UWcwB
McMPYVSg4mvhLeUVNVRG1enAKd95SWN1DQ9PnZYK8/IJNSFkmNtbRBnBS8JGAY1gHobXwCgfxHrz
zg/i6vvBAHI7l3Dxx+nUh1uotXBPVcnv5SSglIa5EM5CDDBqbfP2nbuGlCdYLgBU6SG0UH4E34a7
dP32kqwvjXTHdBy5DNctGnu2JjChoY2WyYu7GESnMJXonfziscko64ORHT8Z/o/cVYj3NF7FsX8H
9IrWOXRoAUBkkGf4ZRWsW7/UjGj5CVebbMR4ivU1rAJyqnTKxJXC+xWhK4O+etVx7W4CtXfYJt1L
47f1YNyKAVSM1tMrXfPW5Z8r5bCxvknmTuWmHBsQe7fiCNnGQS2Gt3Q9A22pg93va2t/+jif1OZD
8gG0wKFCcOZ3wnUTNpLG2qXNZnVVhmO6NmuUn2lLOP24gB+KFincicMorIz63nKVDGvQMVV7lPKF
WntpO+Skk1piXEMGtgrvovoCGM88rs2GSWQ40GUQDJ10aSUYAwHWYFdvwaFOyUKsD+JLeunFSYdm
2tOXhgtUpb1caOWH+XrhwTKjhy7gDYyX6+nEW/7qg3Kbdm14VGmhOp06825jYRi/icZAfps+TiS4
Rut1k2abhkcLv8jQKdusVNz4ZjVpxXG7tTLi9xGN5altHE8E5pRG6jMCPeSvw8pVy29pfm8Jbs2z
u1FgN+0hnRBJQYcjbpHuOKhyn+hL6kguoYQrU8bfCpqzq9nCg/x1sliMp2CFBAMvnUfxmkk/l42Y
xg/g6Wp3YBfH63ZC0dnqchCXW6v7lrtoXhmDkF+HQzeK34fGQPvdndiVZTcSYDYwi1N6hcEqtpzD
hoh6bjf95Qw6/2aw7s8gneJyjeo0M408sKjdAO5aPuDU8WrtgcYJ/RRNlk7cBUE3fdIXtYDO3yCI
6m36ELpOd0AFLbRd63pt3jOiUTJpL0K+TnfdGgUfAadwbep1R/9IxxZd61dDiNva8IxD6zWrhRp0
42EcB+81Pu6vU6ojm5CIjEMc1fFMMBPrEelHARWBy7dlaxbZ+hEOUHn1mxfrzvrGrXhJ+WpUHQRD
rz4N1/25nbhUtKwbkUO/9sh7jBzgn90EqoYqRf8TTevUba12DwRv+jBaz9lBlcSZ015o7jfdNrhN
unl4QcsbdUmFsqtbAz+sADJuLj36PBq0VfISVxsR5TUg2h37hFKhAksor4qheGz1Rq3BjIbrs3KV
fjVOPIm7Pl1WzSp06RVY093Go1dPVk9Gotdnl1V7Ml5ckvBawUw+WU2fAKU2uR8rU5rp4bUu7heD
5eIjrVN1ox1z9dMabdXSX6hU9bXLYNHSAZrYi9tGzfCvDIeGWs5yAcplBEj1Gl7JKY2+6BHfXi79
yad6IwFYMYiD8ZM9d7UP1JSXb+d1QJWimyJ1WrOmH9evvbIbPUVxy/5pFVGkRzmQPYcpkWDR5wim
EIjyVmO65sXrJSDQNYQb9OerLlbx5kr9b4Rf2E5VAAxoB0nPj4+xFSQPVghlSJj11hA/vYfLP3ry
3vZLxwcqWembnxLf+td/oI2rG4kZjGzPlYANIr4h0ZKlU0rne2wEx2RZ8QtDt2ARg39cONWbhwHB
WI+2P25ccA+CsKLmdfNgAPC+HQl9SwbHl7cR5vHfObaAjXSuX/4VUAhxJCURlHXtgvJ1goTki9IH
43ZHBrXaRY0qd0HdtnnwVs9MBqI4TE0GwGKIdYsUICaGeGQZGMYFtocGWwueYfqcmwzqWPhKItDr
FzWqPUjiwOezXeLOLtBbF5QWwtAH6Dh98MHPaxfoAhWiJIIyIgB7RP0TRmf6cNx3ZGDULvCkiBBC
apI+m6N3RtpAAAOURACaCx+DhJiIsewuvXlBuREEbjiV6cP5OLPPLwqu1NZ+IYBPcOJt1WBeB+iI
BoCWaCKRPuenB9U/f+MCjAkUHfI12LowAEBRlpQ95/f1BV2K2tevXoBL4smtHcVH+SUVSSSwNs+5
7fyUGE1p7QYWACmFlAsoW+PO4S83Log+wPxB5mDzbC6bM1J8IqOoJAINPlliK8SYAbmKRzYAtNYF
MUQKE8m5ZD/mfWckARHiU5JAOe1X0SJaou185p1toGmAgLGGIU44UxlsrPMNvPKLg/Id3oDevBAr
E1X/20e6BPXUGwCsu1l+ukfOaxOoKsEy35ikHsgxiFvSJ3cMGhcAmoirwnuyec5NGYroqOoxIHsO
6CWzdCq5C0FoCkACBEfP9RgAAlYUQhNDV5wDbsPNg1R3NQHKEEVQ3xpCZ3gQRAZfaRvwlcmcUAEu
qK52lm5sQgLwkZyrHwS4SXHtZR0vgD5DODqHIwJoAVi5IK08V2cAwICiDHD1cPXlyM/ONihjEsMQ
A7yIcoTz1IQCw6B0BLgMuQSox8nMPtkbLtOqSigJYBnZk77wjGwi+gsryqCM4QfLFhoVIPWBC9Go
XgjAFdC2s4sFCHo5pe9fxSKmyQlO7/b7ssSdI0DIjDsQKrBt6OmMvrsoKVBaOmuD+0TwsR5UgGVu
B/gJKRbYxJ/PaOkpq6DS2stak4o+wTEj8FY7H7xavxDQWZFR/3IUeNMZLR6iWcUPX6adOHATTFxh
Q+0sXufOo/WEQL2lrzinVYsEvtInZ9FARSGpF+z0O4sW0oBSkeYguIWb59wWL1BBSmtvcMuJW/yL
Uyffcuj/FvAWeOzP7rsTqFBcO9FeMPiCdZrFSd+dH6Q8j1iB5/ndNdEMSOnDk/CgJAWw9E5GY0cG
aEG+OtA8oejFs/Eozujc07haUQRUfIt4FtUBW2dG9vbLRLxZPKHfjQT4Y/rCM5KBKIlV2gVljUVW
IJAHOr9ZpSyDavVCVKTDSgY1mXjOTw3oqoaeJu51wPy5K89oXtA5iiogmMnOc+nqB6CG9hfV9wLr
unP4y7pxIa4EmIsA9qXPue38rcPx9mBnGRtXRHjA7m+XKJt7JD6oX+Bk6Odn5O4xYXwv7kPEOUUv
JWgN5Q+PZY81ABvfFlNwRrpOOcUldjUuMUBzMtjpIy9ex/YF/d5IK3rQqme0dl3UnSopehLYePC0
o9gqs5Zs56WRb36BsO/GeTynxYt2ZkqLb9BwnNIGum1tb/KccwMMiioE7no2xLl9eNW1N4nUwWmA
JbdVc3Juu0pmr0nijzqm7c/PTgSCKEPp84uDT/U1ZS3a17zNznWnkeDFw0lbSqQb5OzsPEw0VRnQ
TJTGb9Qay9/fqFxUuAW/eoDndwRUPZ0WsCaac4meMZtH9vIxgAXyofLlgJxdKLO+2Y9vt3XS654W
H9DJbyQgX3xV/UKUsQL+26qAs5OA6HSmqAIuCGPQ3kT0000f1rijAtAQtL4lgNb4qiHO7CYwVE0A
slpG2ux0ewzS625HBsD/WuBg+f9XEZ2XDKDNUdwHIrUHnzXNAGQlQEILACXsT9TLb56zuwPINigu
Xjj7ggEGFlfZ+qvWyGVAFEXV4+bTn52XL2iJlBQA4B1o0EA4y9cfIUAR/cE2+KoZz2vPw5KhuPQy
mSyIkEDwZYEs9vbOuQfhTs9lyswEEcuZLb66cb4Vrj79okIZTAWnT1o06ds68sAl2Fwt5+TviNOp
tNlFDqtKDxyo5tAZO5+aoAZ1qjS93uKEzmnVIt2mtmrwa5ShgktqyBtcJ8xFiwFYFM7uW+OQKK4a
QI6glqFVxfbWzoXyKF/BtRXG3/Zi29wi5/TlDdX9Tn2K6JqFDS9vd7DLGDkpsclm8Wd3r5FgV/z+
ZVG5ItDJ2G3SWQfVjEUjLr2zWzUdaZRXLUrXIHeiS7G0anQAnr6A6H5/yvYVZ+JLAWBnbDsvaemf
bYWHKgS/9QtZ1dv+z7cVb6KsjRhsU/sH6VdFLeDm7V9rA/9NKg1MA5Y7P/wf3Jo7f5V+N9z75e3i
02lt37X7T9JSpYllP8n+8b1tBWYwHCfpD5LtqvrmjHrDjumaL+ZuDaOoWvo6yb1ixy8XwrFRrwLL
ch3TfcmGEiIUp0F14DtrZQ+9bJy03lCwKagO+2hSOFq6R06BVWLapTt7Hltc09nQ6RYQXACqb/rk
2pH1UnqMzMgKs+HS0YXZozp6hwEC0ym9m1mBPZQ+K0llYU1+8w1M5lWftmMG9vOzZUqiIfNvAEVB
c54Y/9AG/hLX3z+Aclnq9/98O51Uvun6syOxe6iOHMofcybblmOvrUyWm82R/e1gAfLrPpwXRmbp
IbctRCj3m9/slVui55QeTWdhvnhBNpiYtLD5VIe+ijknM9ORtnKrAA313nNf4sCUjqBWxAHvI+DA
HMXSjGkaqS6Le1T1TB5WFEUeF/GPO3DENMhl/vc4cOY44AbIZCk2r0BXHZfsxgM+dgt2EhhwpB0m
aJhUR70y1yb3R2D72VjpfAUURnXo6yCn1gUFlvKgYWBaTjZOOtcihMtc59KggkNZda43XvCSE4Fg
KVYd9jZemnaUjZOKwChg2A/Ws+nKNgromOw1b78pfprlZCDCH6oy+Ag/R5ANk4pAIJdUR3004xe7
9C4wn21JM6ZRReXBkyA3ql7AIdtagGLOpd7MDvYMQdFlRHXqP1thVGqb7jQbSkgc7Hz217dvjl+t
mSVpSrrOqo/a90psun8MS3mnAcdRffQrj2FLj/Hzix2iOIfSUSQJWYRaford59J1KOYvqXyMCo0W
ZAXI6N1zXLqLQ2mfb0cvQEb//tB77D187nX/Z0lsHitAYPn9D3s8OCT65FKaDd0rtekntc2Psz/I
IVAoAnLeIPAKaBaahD/ZGjm09p3AhGQa9QS9kBy4+PbPt+oh1aKZ5yX99jZccHaezbsgfpb3r/rh
fofkMLdTt71tBs+xHM4o4Gi8c0ex7cg+iABtqCppMVucJlldkFtSHfdpbKH7xzgL0tBFXF4dM0FP
H9Jz1QJu805udwjIo6owuh6NOHNOr6jKKWpct/Rg+fGzYw+zMcWxFHVYqm8giJaPzRVxjeBSvxDa
in0pwpB2ZPs2xdmrIgzvMXLtbN0b5VSAoG/Yx7nvR71/9pq3GzJ3ZhCxM4jzZWOlUxYAftUvd+e5
UUgs0ZQMDbo/qQ99D/Vd5IkwjhQF1YswkzZR0Fs7isJUm/athS1rkEoBh3zzlg/xMGdbi24oqoJ/
CviiL+ZLOv0n79kcyVISyHHld8TBdCOfDvvSCw8pQ1oEqL9oI6jPtjtkyumKIhT7RivYbj56XID0
YDON7HBc+mwHI/ugksf+U1/Xp8ejbyjgwm57rmkH0rmG0Fx95h0ihkNT3lIiwam6pR5N2SqitruA
QUVKoxcT9I1sOQoFlUIBw6cpE0yYaPzH3x1rlmRDCi1KvUL217cr6EexgDuTN8gOJ3g4UeGtLvTN
+OIWKP3TJaGvofXP2bBiEeRpTweED9n4f05Cw2hVaLfxGrOfa91FWnvJDNk98IYkdU78zjlkLN/9
nk9tpe0U5e2wXfIrExi4EORHo7yVQb462w/ZLv7OccP8Hbd/L3zfiL048GTDDYy84BpTWX7f4xAf
zBmmSW+lsd+hgMhI5uRALk5RtI9efHjOaYGgmjx+EidBnnHdoK8Q9DLA8kCqEgLZD15+34e8Jxw6
8vJvqQuMGFAD6uCAR4n2DfmVxF+JhzHNXmWWs2fM3EaktLJZ1eleUtVSDk0aBhTworbpcIYO5LYP
hWJyu+oN67qzQs/3InMmfyqCVFBi0p5F9P4Q5JHgNgp4mTkaB9ZzNpK4HxoQFIv/NQUXI8w8uihW
ks/hG1b1Jb9e6lvYe8FeQFHgqqiMpVEpDUYr8J4JFPKJ1/64W+qQkF5zZ+1Ibu9O2l3NNtK1+089
TuKXUNqfcxdvlLDquuT7+CzuWocMk3y8CgjJvHNBCgRSHLAA7yW9aeS5igac3zwZr9SegDFGdjzL
BhIHv4hMY9sLEWzq1b23grVFSyzblURShK/K5M1cCnrfAtk5aq+VSeyMgAFJ0zWO3SCvHLdruTMz
kHJWRSSXrgPEIGPRBA+X6s7ohVH+Ahf971SH7ayt4ViWbRH+2qW9B8gTMFTV2V6agWcdCoEcvXVf
uR82Tlk2SXH0mgWc6Cv7GYs0l40WnZJUZXFFbM4NLckTPo3QOY0jubICgu7ysEXIAZDmUAqSiNYN
qkLoBB4BB0k1aKJgRnXc97GLzpGEkPKBqY57PdxTDtQdq8/3OjIdebZFBDhvrCC3weAEUp/sDTmd
OzOR4ywpz4aqeD+Y0SK3GwQvvvKwdjSO86YJzZLVR350vIU5zU+5ABl/sNHrhLLIreegZqKkSlkg
8cqaPXtxMMrGEupSKyIrd+c5L8hEGrdWQDSVLIkpZzG0WgGK4k7odmmyRaT7vuGMwcOfvSoLEcVf
PfRXXnPEX5amrCuKuJrvBerlJZteuh2KyB/eEy2KR6aM6CsC2//gccvJB4+ikWz+bxevONFWfmDR
a1T1zD2mWpOUk5wRKMLrePRzeFR8/QImvDBx6AJpT9DyvoCBl9aLfHnQGbKIYe1ovQmBZIOl/lcR
V96nqYD8SuYP0bDsNW/fbVt4363tjl482W0UHNCqe+4zxtWQfdehDVo2WiqTo1GgVyoikbe2XGsU
yBu6CK/m0QryEE1Bia4qDgB3Vsn7HeNFwiRCo1UEbncTGL8zh9ZL3tODnq4Ie+7WC72FJG0KBKkH
bqmL5o//LdT/IdesAe+SaJ3SpMAcfKVBH9NTrzsUX/tzQmsiufNXDKyNqNCSzJQCPDqAatz52bcU
auHkhz3tfba9KFxSerI7rKiRVj26be5k6dDqBRh/tMCN3Rc7m50QgeAlVJ1rZ2xKl2YRF0UGGxPq
SwA7OnR5lDSBYARQnXjXmnlDcEikZU6/r4Ad2KGoNPDkmoTTIOHTm7DjzbxARkoWAUX5Ui+Z5pQP
Q/mKQG11TN8qfbaCF8neOJrde+WV3Z3YeH0y7E5w8qhunN4o8aNsGHGMioBc9OaU83noPad0FWN8
STpFEMoozxoEUyAPW4SV0YvGtufL6roI3I8A6l6Zs5xhJIiQVAVxZT7Lh1AQaisPOs5dA6fthtMn
e38jpDTiqnPt/PH/I6v08o/XCy+HBEsJPlSHv7XcRNq9WhF5lQ/2c94qSBvHqM72A5nyaCxdLinh
g/K49nNOCoIEXXXUOwgJRmZIGW02ltA/aR8J9aETL4okJZySeKmP65hLyeqgN182+7f7koSycoMW
cIrvuEiH+bhbAbr3zowFflSGGqa9n9SlK0bOx4ZS6jnlob210L95EHgR6cG+jYmf7YF0BxdxZaSj
yjeRVkR6cKOGy207DM1YmnURlQEPf/w9dvO90ovINj3gmeTqfQQxq+q2eLSS4dhyHCvMxhIfMCV+
Ux56A1zbAzHS4zl719sVxqOI3sihWXqoFjCuYEYxSx8sLxcxEyzY6hKB4EHe0rR4KmBcKsFkB7MI
t/XJk720tC+Psgj++L9e6cmb/fH3FBFyH/zx/9yhLQM94UtWlwlVqnYOC0j8p4BxTXedV9Bp/3NV
yXwa7R3wIvKHxAmm4G1Kl2YomUW0F1AXBsxKds6mh+JUfdwecRhRspSNlOokQVemKuTf9nyQtHGV
8rD27Nl8XkrmFg0e1Oe7Af8+7p3vIpJxbTsoPWHMSfktAL/qs373nFjSt6PVESHYSqvabBBNRlGf
9qd+XBxWFx7OXzAQ+/sIrxZaAPmqKEDVviNz9WzaE3ngAtTLuwAGBvm+LMAtgCxi5FAZGo6znZ6q
lwIEcZeYAtYnDVvEhMdx/qMVoFraxI/lUyo68ahqQsKiz96L/M2KuMYeA7v0AZYPKRRRRJoRfjQ5
4l/EvQjn1qh0K/7z+O4hE2rqGRVhs1+DKqYqUhayJtrpqH49Rs6PWsCxuDF9WTVoRRTo3ybBKFnn
1Rm3jLoYNtnQWy8XYIXPVH3szY1+YOwCjvQthFnT8b5ICjjXH0w5J0FCVV0W5JtNb++I1AqQMvl9
EoS5vVyEZUqg6sVeyN6yVgQHAgObSf5MF5GK6Fu+7CfThEr9092bFAhbzqGku9YsZPzpnqmiFQFd
voc81/b9vbLyoyVNr0xRUcc7Mn3URibf1LAogkDlaWzaeYybrhdwrp/Mib0vacz1bAlvD9E8mTYx
q2ycjY1VxIxxaIVZmFdzNBjJ3vX2OX9aP1sHxFEEuPSzbUXQWmZzTOVRhKr7ibJTb1G6jgAE+KW/
lXrkHb0o3p7M3delfTayf3i7jLYvvI1dMxzjQ/6tlP3RPvRSSP8LsCEefXL7TnJI30B+VYTtc2e/
vACx6plhlMlIfKMNuee3LavwlbphK7XHsT2lktNFal/+uOFS230p9dgUdBYQJk1vFZMPFNjOf/6v
/xNOzcSEWCMh8cQM3pM7hXLmkFCpW6YfTQGxgCcbPEOZvJycjBIdr4xKERvDwimYZts9/FvXNr0E
f8kufQQfY0oxr1aj1tCLyE10vemLhwCfzClupC1z1bZocUNhbvY9337Qbs3YDmypSEyrwINHSwX1
we/NsmOXh9RflcMwzsYTO377jgK+PbDh0YGRC7gEPph+NM6ZNRvRnLwEflxgCZK+v2Rg6SCnBD3t
s0//rRPw475E/QD9gGrEb3c1YsU0TNj9p96fX6t9iB/gr7fKDQ2G6rqA73wNnsi9LX5Qv4p3wUjM
SA5OFWHotHGMc5VqRUDI24G5lnMJoqn5V6G+rb9GB3dNcqeKsEk6nuPlsWhFmOK9IYyDcmuAInp2
XEKPOBwLIGEOlVZEFujSdKbfhM8XYMRcxQTFpagt9oX6vnjEosWbkraGVkQltghsQLKaZFNMLSLR
wE11J99bgWxmFQFU/BTE+cnqRZyQz8Ar1vSFkT4cTCynxHDoxjtyDxbY9eQQ0Y/qpbC7mtNX+gYB
KhTWl+ZM2QSO9U64sjxICCVBFxFAe4jDXDRRL8LdevrjP8ATJNK5g8bpfPeF6Ab0l7S6D9GNFVHr
SfLjd8+ZHgjl1Kk1o/dRq16ncqvZhDLtpCe3e4J6Wwv4T9IHB3jMsuOYntHtgT5i+O3RMR353R9l
JG7aX8Fgb848SYcUAYZrQ8eRJxkvIL32KMwv7yDtahHZu44nuGr/6daiuZQ7+udD0a0iwNtpklA0
D4BeWRhmh95TBHlAx/Oyw0iscWOFCKOkCAaBS3ti745ZRGbokgJp0eoja/2WFq3aw2A/ZX20i9or
w6pb2xgGgGQvJV5EK6rt+GnWVnxsUWj6hURTIBLkHhhFGIrQlktZgn0Cxvi7iRfeWxTDb3douoa7
YRdSCif7N2lnwfGWbYpvhW42ts4xs+aW0OUzIL5spNSOLgLY2RkH5H5g/D9wQ2mnLZHTM+9by1LH
dA5UQhdRHt63czTsRZRtfTZd6s1k96IIZuU+lQ7yqEWcWSHg3yzy3TnODtEwWtnLsqMhjNgHLxet
iHqze9OnBYdYwoF6rmIC806+LqGA48glFRIwP5yw32f//X4Ns+Fwf285tHL4l9K7ECr3kDqIVNlA
Vi+ytSWSTp3YHUt2Cqys6l/9yZviq0o7VS/ClHgCRiLPtggI0FMMO0lusieD5af11s98XnvD138Z
R2RnM7kK1QtJbPbXt+v0PSNTLyLN1RF4DNHrITu02URTKwfm10YDGtgadBEVwvZF8AV92m1NSwdc
1wtKP8Wkl7EXD5pxDZHSq9ARqon7AzHy6QreH+f4HGLNVXV8dldzOhCy+9u93bRHFu458QvbzMnQ
wWj5t/8CAAD//w==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data id="1">
      <cx:strDim type="cat">
        <cx:f>_xlchart.v5.9</cx:f>
        <cx:nf>_xlchart.v5.8</cx:nf>
      </cx:strDim>
      <cx:numDim type="colorVal">
        <cx:f>_xlchart.v5.13</cx:f>
        <cx:nf>_xlchart.v5.12</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7H3ZcttI1uarKHw1EzFQITdkZkdXRxQAkpIteZHkcpVvELQsY993XM3t/wjzCHU/b1BvMk8yB+Ii
MkWbUps90kSIrohuAUwicfbz5cmT/7zu/nEd3cyLoy6OkvIf192vr7yqyv7xyy/ltXcTz8vj2L8u
0jL9Vh1fp/Ev6bdv/vXNL1+Leesn7i9YR/SXa29eVDfdq3/9E37NvUnP0ut55afJh/qm6C9uyjqq
yh/c23nr6Dqtk2oc7sIv/frqfF6k16+ObpLKr/qrPrv59dXWN14d/aL+zr1nHkUwrar+CmMJOkYc
C4x0IhefV0dRmrjL2xo/JsTAVKzuSr569tt5DOP3Tud2MvOvX4ubsjxa/u962NbM11f9MrUWL22l
4xzPf7t9qV+2ifqvfyoX4DWVKxt0V2my75ZKdvPvvxI/Wb37z9NdHjMsCeUU64uPsUV3fIyZoFTn
eMkVsXr0guz7p7Ob7qtxCuFXl1XKm6+fnvIWyFkB4rAiwM/Tnh4bCDOGkXFH3A2ZR+QYMcKEbiiy
/pCZ7Cb73UiF8Hc3VNJb58+B9Jn2+01RHY70iB3rRGADE6DtBs01TI6ZNHQKt9Z2aGHjFgJvzfdP
5Xu0X428R/vVjXu0//3paX8FzuTrQQlvIEIREWhhb9AW/ZE81hEzECd8fXuT/Htns5v2y2EK4ZdX
Vapf2U9PdSuNU/BUh6O7hsCU65QBZY01ZTcEn9JjLAiW1OALuVdtzv4J7Sb9+k0U4q+vq+R/8wwM
zqz2k7//ujn6+6+8nldp4c+jm8PxAoHdJxDt6Gxb9vVjYI9OGBVrDm3K/mMntZsfu39FYc7uL6mc
mn14ekW5TOuv8+Toa310WR/QTPFjAU6ZEkQXrNDxFquwPDYM0BRdB/O1yaMHT2c3c5ThCleUuyo7
Li+fnh1//5fbZ9UBdQUbx0zH2NCxvvbHG2YLGCE4RbrES38BfNrkxwPms5sT64EKD9bXVepPZs+B
+kVfeQVYrhUVfj5IhUhJMl0nGJMtFSD8eGSIwYzvUf4hc/ke8e/G3qP/3a17LLh4DiyoPD/N/ENy
QD/GCBlgj7aNEBHHBiQPSBi7/cXf//WAqXyPAeuh9+i/vnOP/FdPT/7ZPP5yUNqTYwrybYwW6Paz
Ha5qoB0UvAA1wJVv2p3989hN+NU4heqryyrJZ88nVtJMvyzn9YoMBzA86FggkG+G7tMcE4YgmAWs
Yovoi6jtATP5DvGV8SoTlNv3mPHp6eXf+vt/VzdHX//P//xfp03qFwe0QmDuhRzTslVerCTO7Bg8
gaRj8rz4gLvYZM5jZrabPfd/QWHQ/S+oLLJOn55F5/O68Kt5ckgzhcFFMKoTLrbhO00eY0BMsUE2
4thNrjxsMrv5sTlW4cTmLZUH58/AS9/O7/qA2qGNHOAM5N/Y6SgYP2Zjaifwbl/9gAn9gAnjm+zi
wHj9Hvk/Pr0KvPXdv/+CpHplIX7eWUA+BlaHrINRJbVexKociWWsqtPVoxeo3kMmtJv+dyMVBtzd
UDnw9hlkCmfzo4u//6oTWMpZUeLnmaBhWMQhuiSE71YC8BHYYHzFBF1xEQ+c1G5GbA1WeLF1T2XH
xeTpFeK3b4Wf1+C4DwxjaFhAlmYQDAs4W9kbBvxbcEQB8Fvxf6EJD5/Jbjao4xVOqLdVZnz+7emZ
MSlbWJZM/BVhDqEYgGKMq5egG1tsgFVPcM8jGAjR1KZffsgcdjPgbqRC+rsbKtEvPz890cEaZfWX
6FYLroESxRxU4nruJ+DCFoT5eTZwWPOBzGEdoY5eYANLgrUHKQXCwI3VMxc68e/NbTd7fvRbCsN+
9FWVhdb06Vl45n/pD8gtQP4EJpQaG9DeJrfEMbDK4HjMv8cPZImbGrR3Nrv5sxymsGJ5VaX62Z9P
T/XPB0Y8NERhGUJIIK7iMiCEZUIKwRT12D+D3aRejVNovbqsEvvzM8A6Pvvxl/mX9oBSriFxTBmj
kolt1wDINqeGoIgqUdJD5vAdgq9nr5J8feMe0T89Ewk/YK7wIuEb1WBq3vjRnSdfD0hsdMwIIYyt
Vp1HM71hxQmsSgO0zSSDNYbxowj7u3rvfHbL+nqgIurr66qkf5w9vaRvevyvf/8Vp9cFRKLLxMCC
arh05eN+PhjSMAB6YFzg33JhDUq7NjgDhTACA+xNOFovvG3615+b626mPeQ3FX4+ZIjKast+elZf
Qe5dHhIBIcAvSiSU6m37EXkM0B8i41r14qN478VEfujRdjNrPVDhyPq6Svart09P9rX6HyqneLFv
i3riWxlRS41V53I1TwYAvg/oXjRIrDHlCKoDluK9ndMRdswFFwDLLssHlPrV5Yz+HfFfvAuMVOV/
feOeAjyDPHutnYdSgBe7s6vIXhUKKE6aHxBpHXM0KMuGwmy27bTB2kvEDcnFTqd9eVst9aMgYret
X41TRH11WRX0y2fgYM/nfVodshJprKAEQEKn3Ni2MZRBnTYgrMYqUlI87ANmspvq64EK2dfXVbr/
efX0HhZkovLGYrxDyvtLOd5GyvYIh7tgxgi6Xx/S6b6sKmztpXpQ7HOZxvPokKGPOAb0c/y3KsjY
dgUUKukFFNozKNtYfFZmfwFqL+bzbwQ+64GKVVpfV63S5btnYJXa+eBHAG2siHCIBPplUUfZWqhG
PRc3t2s610fpt6PKuzk6NIShH3NsUIJXBZC6Eg5BdZ5BkYRdVMvdbQA+fRfDqPdPb7eb3oIg1r+i
aMfuL6mqYj0DEAoKF26KoxWhfl5PED/mUJih7naQx7AWB4jFCpZQ129up/GjWexmxnKYQv3lVZXc
bydPb5nO02FcwQGQ70cv+7jNtBosZRKomieYL+u+FNSVHktEKZTzKenwwyazm/KbYxXyb95SeXD+
DJJi+2YJtV4f/adN1gvq+pS7p89T2LR+fUAU/WXbevXA6PewCeELAHKvr4MafJ1DunE4l4KM43FL
LtTdL6v3tj0KrCZhQGDBo6/8ORQPbIZa+2bzHZ9y+w6qN7m9eM+PnD0DXz6PoAvH6sV/PnTSoAUA
BLewU9RYxknbVAfsVRIdSSpWa3irZy9yPCD6nvl8l+y34+4T/vbyPdJ/eg6k/zp35+X1vFiR4BDk
h+pJqC8yYH/hFsxKjWNKkUHxRp3rtrA/ZDLfo/3d2Hv0v7t1jwfPIXOYx/5Bd1+N3RgwVA8Apn23
CL2xRg2pBSQRCOnQJOP2oxgd0IJ9E9rNhPVAhQPr6yr53/729CowFqnNDyf9L/V3t7Kxb01zuVX+
cHRHI6oB7UewgHWEDWHXxhsA6TEB+0x2IXoPmMluaV8PVKR9fV2V9tkzWMmfrDszHI3zvDmg5L/0
Z7jrE7ZTBx6xAmGNfUPS8nDq8dLIZNnBbSdn1CTATCvYzZAcUDlGn4wMgbiAmorbD9oyUxiWpiXY
LsqUUr6HTGW3fbobqRiouxuqhTKfQUh6cLP04hgeUmpxlR6yTFJA/RDktQaUWiw+29V1CNpVScmN
ZfXqvV0I+yazW+AXoxRhX1xUBf3qGcT9k0VLiAMaGQh1XlpeRA+E1v7+C3pVufPocD4W0DXKmQ5t
8JTt5OMN6BcJxXSrloWrhy4Ah8uHzGW3zG8MVQR/444q/ZfPIBB9SAnhI5dvXooa131qHxTlXN70
0Bs3ig7aMA+6czIOa2RiBWlub4di0PkFWi5AI0MFdHjYZL6jBBsvomrBxq17amA9PfqwgEYO6ANe
wJ/HBPpnN2VaeQdc2dLGHnfQjBkwTiXAh8IjAj3ZoCvSThjiATPZLfzrgYrkr6+rYn92+fRiP4Fe
LsVBwYeXfmuPkXs78L9AxekBF13Q2Hdq7GOEloZ/W/wpVAFDbgsrMkvpV0ooHjKh3fJ/N1JRgLsb
qgbYz6Av9mTs+LgKA39+0eWl4eMj0LXdVWWH2tqhvdTX7Tg5YWdE+gieXfo3RTE/OrtJD9nbAnpB
AkJB1u2bx74uW4sHYNXgC7CarDTNe+h0dtus7dGK3dq+qdquy2ewYH85T4+u0vjmCCqDj94XfnLt
ZweswwMUgwjY+bxueKTsfoY8T0JLGPhvty9ZTu/vv7SbSnvI9L7DpMVbqj+jcmv3t+6x7RnsMbEW
p3Lsczr/uVM4LgBTP+QueQ0dS4MaBkFsS22JfqwD9HjXswZikc1Cg/3z2C0Rq3GKCKwuqzy/eDZo
+gN6ez4Oa7mN9l66jD4Ob3lzkxyy0gCN1TTSgOMHtoUfOqMQREAxdh9JsHcWu2V/OUwR/eVVVfLf
PIMK8Yub2z59R/9tWsyT65v/vjIBPx9rvzTse2h8p66rrjc7HSrWftnN9YgQerkB9j+hES+bfB+y
xrp3c84jnfDLFqHNE/pUY3Pb/f2AyDpUFb80td8+FFEl+W/RbYfiA+aCsGd6LCDA4zkOi89WsAP7
guADJ5ItywzU7XAPmdDueOdupBLy3N1Qox77GezJgtndHLRF9AsDHhfkWy/nvo1npt47zPM/erzn
p5uyuimSo8s5HOG61+T/5wAOOObw5giOXPx6QAv4cuYinLt7a6P31ZRDJf9hbR90wYIdQtv97zfR
YdgubDDBxubIy88qyVzU9TxgQrudz3qg4nvW11XXc3bx9Gu6s/mXg7bF14/HFhyGZKtNLOPhxRvk
BwzKgG8ASry7TcHe+eym/XKYQvnlVZXus9+enu4WJNPFPDpa9KtJ1nuxV7L484DHSwfw/6j3Wh/7
stdzbW8C/9HB4C9H2zwybLs9pvqQ9uvlmOoHum2zLurk6wFLUTRI1MfSc6lv+OUNxwElWpJgONQX
w7LR5rrQA2ay22esBypeY31d9Rvm6dP7jcub5Oal/vmuF9P/25TFvEn8A7a2lNDQVRLK6TIW0rdL
0KHPwNj5Ul93PVPKr0yoQP/xdL4j+MtxqtwvL98T+2dQeLXwtn5drnT/5+Ojl2PMHlN7+OjyjMeh
4i/VI2qe/IMloh/cUrFd8GWhn8yPpvPygPXSsHCkc6gLhX2RW8kdlHYYsIUAThKHiizFRz9oGt+x
V1svoVqtrZv3bNczOCvodgHpkN0wXw4AfFyaMPMOuisYFjegQw0WZFXJppYfQjNSuM9Xh7hLua0M
e6ezWwuWwxTxX15V5X528vShKpzKW/TQaHJeVisC/LzXfjma90de+xGe4Tc4YSU6IHahjdVlnDMO
tU2LdT205Rugfw0z4KQtilfI4EooFrDr/vnsVovVOEUvVpdVxfjtIA16v78YsYZ37Hk1nySVX/Uf
7jpM/Pju7QtCHKAMXXrSnbqzcLKnX399BX1UxHggKRUctnNgpAswO79s/uSWR/4Nzq9bZ+/fHX8D
uvvrKwy/1MJiDfw/aE5OsOQSQ8dNrjMdMpIkLSrv11ewjRkON4IVX9gxwgS0KYLQoBz7o//6ChB3
SuA4WmTAdloioIvzq9W83qdR76bJmi7Lv4+SOn6f+klVwg9DUpQtvnY7TwLn5EEbJMwkZ8KQsLoP
96/nF37ijt/+H53LnFbLqs990mXGhDaRkRdWWbg6Gcwu5BxZNDWS7NQrHccsSF+8JjmikW+FcVaI
izJkbuSYpGiirPicltDSwzFbPyy4XURc71071z3KrzcN7NZrXKdZX/iuVy3eav3nv95lN8kl7KC6
qc7n2T9HGbq7t/0njFyK2CgLW3/ck6kVKRWp2TYFys2HiRQe2ft9Ebq/+XPkz+2ghdwwAxrlEQgI
4VxDqPiFzm0rOYKmYhjOpxQSYkUoBKAYqiGXcgQ4EEew3Q48KGKICjjQey1IY1sgDIcSIMngKKfx
kGn0GEkCidwQJIGRYDpCAhkcTlbU+a2gbQhS0tcFdiR2zDqi2rRPRWG6Tkvsqu/kYhfqAtrdIbTw
pvcfBa0TQHPgPwON9zcfRds4plg4pnB6z+aazMyMR9zcoP+DnsIhKCcSdB9zDkq4/ZQ8zfvGzyPN
DASJbaMo6STRXLFoq/CIdwHFgx+XcJAZAHIcrMPmu9Q6vIMTFa4FdBpOYocgq6xKfxGJf/cpCGRN
IRnnhgEdKeCkcc7AtG0/hoIFaIco8SzB+695fZYnhdkl1KyD2gowNd2Bv85i10z76IzVjl3Hus3c
1E71wtTzxhzS9zjTz/ngLbZWfndmsIClTEyOjbapThEGY2aA7G6+f+WVLBY6dq0gRo6VV/Fl6rLK
lMJrbZCk3nZK39/D2VsBuTN6o6xKOMCYSyThyFYDM0WAGi9pKydwXEsmgTjtUi09rXRcWn3HyxkT
cWa3Rt5ORBi0p41sdKtAxtvEM7qZQRLv1DOC3HSZKyY/lrgRfFWJwTiBLl2wnspAXxUuFS3uZVUm
vhUlWt/bqeyntEBYs3lQp4ZZo6b1TRf16GKIukujw6k5+DL9JAKtt3RK2jMROMVs4J5rOoK7N5rv
utyOiOtjs85S93M9MO2NoHi4aHDTJbbmNJkZaD6dOKWGY6sgPo73kPu+uko4uluAZdIpNN3Tlbdq
DV61Zad7Vs+HziLEj2a5S1v7x8TbdmS3PGUcDp6DOihkQLdRRZGGkPQG84lnaUwfJlFqdPbgxoad
pSS3cBjwPUZoF69AMKGnmoB/cjS6m4JLqZ9nvGOgUV7ErTZvNFOPe8Pu+zb7NwgIcSAxCJh9MBZk
+1FF1Id6liPP4saQmNBaoAG9xck+6RsppGjFWDEPCsF1YBVVKIjqrPICHSg4UJm89Vu9e8dFVUxC
X9BZlXF9qiOfTOuah1YUCf7OCRCeDkbrme1540y8hrenWXhZeUVmen0Vv/di2Vl+qbGTHAefBZG+
nbpaPaXIGSZY4PINSzp9EgWkMRs3zywcCeNUSCfaY//umz9pwDHaYM4NaE4C77ZNQb0J0672Os+q
IhJaPhelhYcwsrmMsFVDlGVrtD4Pw9LfIyU7ZH+s24ODKnUCCy5klNoNV4ULYpRuzj3L64l3IvN2
MLU6SPfI/g4jCm6XYWbAeWWIkPH+xlPajkdFgh3PauAcIvBXfTcbOuLYSSMNS7S9N3XAoO156C6a
wmlRkJ6AtiF9PPt686EZq/QG3KNnxR6NraELwjNNivAyanB+UvjI/1STPpoKnvinP1b1HUQFvwwh
BoSfoA5snNnG64agI0Pb+77V131taYnWmSXP6z36sEPBJbhFceskIIhSFFxUNJLQ2RiMMdO5FWLc
nfBc7+0s0Nw94qlE4WC1IPgCEYG++rBnC/r2qmLSexCAVBk1wwJ9zvzI9urONjQtmLUFTkwjLS9d
XpVTTWT++75Irrw4ak3IHvEs8UU0y3JSn3Y4klYqkuCR5F5MbjwLj8CJ82AdtsktHZoLgmByQ828
D+0wxOdO2et7NAWrXFUfo3A1NWAH6lDp1Ew82U9QXyPLazJmaUM/fAl1xzstmVOe6WnTX+WR65lp
zWLbr736g9/1zK4K57qTkpi+T8lpIVE91fr4TyC+mHDRuh8aGbQm5kE8IW3oT+Mgjieoljc/Fs4x
ot4yoxBTQxwMJ4xTAaoPJ6ptkwsMcx8V+UDNSoiJkH7+tTMi+Tsorq/bPq+/VE7iQ7yDQz01Ux4w
qy1Rr5t1D3FWVnrRn1mluZB3gfIi8PbcnYRhzHszTwm6jJJS080+ZSi3alnRzgr9tq0tRBvfNd3G
j6iNaemYrHYb18qHMNjjjW7dzaafgBfEkLPKMVoDm81HxdlQv3xw4paXPTPzGmEz9dP2T3itaNL5
nnwNUUdqQx7TWFLqxQQSnPbCZ77py8SYOLFmxSWjeyzRDopzDI1FJGyExBA9Kf6xxLkrQ9pziHnS
7veIkW9azjSzzwd3YtCo3/M4BNiLymFO4c2pLmCTLnjlbQLEVUjLBJTZbNvO6hp0FhpGbdVdqFl1
HRezEAJKcygdwypEHk7SMKYmkd0etcRj3LTNB1AJMPoQv4L1BYx0exq9CIsxoxAmwXE2afXQvapq
o7Ig3K7Pai8Z7A4N7BxHZfpGG6rIaiXk9lWciknWlbHpZgGaZzgG85HF4Wu/yCsz0qi8asImtytG
bwC9WOzF/m64rxpVSENh0zLFoCJwsAuRipIjlpJscCrNNIremMpEu45c1JphkoZ7uLTzSYzCofNw
uM9YBrFNnSrPs6LJW83UtORbHMf5LGNJa0lP1/Y8aaTzFh8QM8ZUEfrYw4mi9Daq39CHPqM9YoV0
LT9H7OTzaScNNk3jtrU7HyV7tO+erCMOkJQA8RsjaV0qyocGr85lm0IkUw54Rr3Gs2REZ2k2EVG1
L1G6/2YCcjLEKOT1CHAwRbFklncibMFYOcbgEFMARj1BqZObesSKD6GIhjfIC4M9nuA2s94iKFgY
ACbG81lhG6c+njWzaWA6OuhVpSWh1SWlLfT6qom787ShZlDIN4Hfvg45nQVeewZx3R6luic1oE7Q
ONyAFBEADejSvv3oqGd1L9vBs4jXkAlxMscKShFC5N3u4+Q94sKjAOJjDBrjYYBORiuzITaBk1U5
xxDFRG6C7aaQoel1GZ8kWanZYcA6s83yavpj74TGqGWbttBgFc68hYwfghtoUb/91AYXMXPqCoJg
SMpmeR0FdoAS93Xetu4sDbE1JNLiAcneZW5Fz/LCqd4ht5anhRt+3DOXe3YUThkCGsDbA17Eiao4
wm/yoQMeWl3VaTbmZVeaMq9106jbzIocns0yp9HfZcY0TiDQ1JPOrPT6fM80RineIgm0xpZgjigc
dg1ibigqpbdQNVJGcWZpEF2/B1OSnRs4S6cFpFs2ke7XkBXOzCta38ZBh94ZTlbOqhb1NiAH7LqL
yex2RksQ8v3i2Qqeqfz5r3P/Grofp9+qbSzzFp+8Azr/fwNB4VDBDeaMOOoWjn4+h1N2VisZI/55
+/0F/gnL4WDvDDDkUNmGoSYa4MolkK7Bcghg2AQwBpAngDnH/G6JgMI5zuOJVUJyCs0nAVtZ459Q
H8pvfYMOSTXA/SB+K/R3i0WwhrD8exNIBwR2S4wYmH9AInUG9fBgohno2LZmiUG6WtK786Km2vAm
7kMcv81o0IdWnNR5fur6SUABvqlimtlVRxhhZtYZEnAXcxABi/xZ5OPE0CEhdZO6f992VZE5ZyEc
8pFLSy9InUPyHxff4q4fws6sE1dUV0FLNOmZAHOk1DkFI95lrhmThNfUNPJS5p9cHKYRobaDmNcV
do79LoT4M9X0rhQ2jhu3FldUc1PamB74xyo5l7TDVTMFtCiqLwsvqKP3vVvX7A8AkiM8ydKOpO8N
7juxCTmILud+LOPgNWUe7wG8qjtjIuMuhbSJu2E09WNX11+7uNQcs2sqPZ90PS2+OZ5WFrOa4qa4
ZKSQ2YWsW70CfY+jP7U81fgpb3FZnOhxo6d2Igx3HsRtnVtOi7PIjI0k4CZ3RaebbHCKEK4X2KaV
lpc2K5N8KrQIwkJWi6SZJpAIpO94k+q5GTZZwKeS9qF2UhUxiT6kAUkKSzR5bdheUbFs5rOcnZRU
YGlVNK8A0nBrozHDKNQ8uxMs/AMcQ39OHKS7VlsV3bfMcMr6mrp1mLzNnE5Hb5BfuldaSYzUCgVx
rpFOymBGOj9rP2ZM96VjZm7Ql+HE18Xgz2PdI/Q1iYtI3ORZ7wV/SPCGxTueubJ8ozfwS5O6TGU6
gi0NeR33Of3QtFEmplQU3ZcYx7E7qRInrMyAUP1CSxn3JhQ1FJtaVGFn4g8J4DeZ63WhWTDDA4Am
R4VjDkSwzwxK5C6HuHSJXXRuc1WBqoWQKTUigNTU5e85djpqImqU/QQC0I7YcCuCWDJN8bcGi6qy
Qr1pLn2SAmw78ITpVujpxbuCtyJ0Tb8G6DWY8DAqs3xqJJGXWU5Iit708jxNIJvtxRTpfiRfVzjv
CzPUfVxOyjKPhvMqEVoxGQCUQ2bfaYhNPD+R4dugRlk4bVDUf8xqPTv3eOwEr2OWdYMZ+MJ33/HS
x67tisQvzSoz0OdI1LlhDjoavulNJshMLykojJ5rxDiP4ORIaveVHl3EWYvEadtqjM2aCAOndZf2
7sygfjH1Iz9gtu+l0UXEWz6YjaNJbLp+oaVTw6ADLKEZ3BnMvgqdyNRlp0cmK6uimKVsELmVsIxr
szqD1ZKT2snQn36hZw0wKpV0sDBzcnJaFpzHNsNhA2zD0ulKu67rwJnobaMVZhREnjSBKbl/2qbM
KwAxHtqPOcVePNMgyfzgeWmm2WLo8tzKgSaNSWsjDkyPG4lrx04HmHIUR9pZhInbm0LkXWHmoc8D
CwIDLzJD0ZfC6rps6CAH5egKzK17SZOad5Bx1YWYYMdp6VUYpXo782vWRm99Ta8923XCeDCH1qmx
hWOkl9NA85j3R9NA1gQvkIU+yKMWCnvoYjQHKrft+y416IegqnQIgFqsaZcyb5oTeHFtUieJmKM2
T7NTWAOiBhA8zkM7EDTkll8kWTIBpLsj0yaBI3DNFtpjhGaQoXCoTICgk+LE79KmnPq8QtEUV3nE
fTOD8ATbQyxw9hnHafIG4ENK3uOsLdMpZOYxM2lXJdLMO82fDwVjH+KGgyXHnVHzWTpkLTFp4Obf
eEnxSQNWPvsU1y3yJgL5uZj5ORRin4VVklQmaRFyZ3WN5R+946RX1C2BWgEswXZnsFQ3DBODNw23
4iYRwbToWAsCH+tcWn4TuFpgSqPuvbdtk1F8HkQa7zWzzAz8e51xPhe0DOtPpcZZNSVAmsx2Oi8M
L5nTAS5SaDrxT1rDR+yUdkbXTJnLtPRt0qX6ZchJXposCYzgtUcrXZ/6cLzUl8YjzDVl2PJ0goow
JO/02GuBd1pWpnZBwtizIfPWMJilYcC2Xld9b5V52NGbvAdgMDXbGA1NYTUodLveZK4UWW/qXpj3
772A1gDMO3Hp16FlDL5Tg34OPe+wiX0nrbFZeLXWvBYRd703NBx8v7KG0Kj4GQtirfgiXNdxiSWd
oojAKERFS2ABIHazr7iC3MXs9TKl10aY6h9LUfRBavasCZzOklrsgGFpOM75u8Kte3qStlHcT3mY
V7rdBrTxToI+KV0bPF+YWEETxPX7Bg5Z6Wd+0oN/tGnR1IFrRgg7iQ2RSdD0FiYhvogNUVdWhtsh
nHRdh5Dtah0b3galh7pTGvioN3tOa4i4a/BnFgfs+AMVPm87M4xJ7p7qrjagGUMeDs2oD0p2Rojw
6tnguiL8I0ybAQdm4AZ+g61IptBr2PRqT5SZJYPYq258V+vTN2Wow8rMJHWyLkqmDtNENRdDnHTC
dEHDEhs1PhWJWeY9Tn4PoqAj2I4HYXgAWABzs9MogAQtmmRO3zrdRFaV158nncOdCfO8uHlDy7oU
r0utb40ZxbEPjBu8Qqe9xeOu7iYUvFzpWGAgBJ0AOI+d0kx1lNWh7Uu9TiITUsCO1WZXJ6iZ9Vjr
etcM60gfTkF0XbBNsCbGvfMoJprxOa9YX543SM/qd21SAKhtEs13ik8ZJhk7qwCXw+e4LjTjjacF
VfheVGGa2IC7cx4B5pAOzfvMgMW1q9wp9ObPKg31ITQ1wOsqC+Ki3j/tMeD14ND8uCgumMONrDQT
7pJvaUED501UtloyoayInD8dydJ8EnuCX0ENiTwHwvHBHjhNvmS8dnJqDXkXNJ9bVkYSYE3H7d/I
LDToax+igfCq9wqvmYdNFX/Jk8rJTqK0iZqzzgA1PnX0oPUnCTQ5at9DrUXDANyHtZuTsE4T703v
Ehq/djTRJic8TIbqjxgkHaRQ993iUxcH7LKI6+RPAxbk8EcjRkFkJaIv6Cwb9Mw/cUPWN1bbJU0O
JgVHuo2btqhPkWh97SqKorS9aGXKYg30N/eLE0E9EplN5SGYVJW3F54ORn/ykvhU/W0hx9ii6vvV
H5unPay/vsh70DHgPWPPWASHowDkM2ZQi/oh6LKJKCy83G68FTpUQjBIiVYVROgYOmAxuM0oFGSA
/K0TH+MYAZQDy2CQTkHAyWA14hGJDza282fIeyCLh98HSBQyLPg9JfHJ9KFnPPjG/ZAas6SFSIIH
Ce3Pa1izLq2Cy2KYZzzt35IklujMKzsQxtaX3ltoMxV/4x6GUJREhvPejTvn9wAT/bPXhtlHqGny
9AnGkA+ZOstJAiG4DuuehmyqearhnJhaqxngTbDnghwjqDUyQ9bU7wBBdwarlF7FLVBPKHZwKE3f
k4gW9QnOIcqa9FpO/kRtSfvrxOkL9AlBUOXNirKR3gwMq9edGyL0T+WQQy1EGyAj/5igLAWcD9B5
4yPRcBhOMqRB6N2HbW43URp24FAqIw+sJM0QmfA266XJU0+rT40eNdksyGWKpp2RoOCipFlBrcrt
PNOpNWqc6a4bnwMqGxbTgKcVtcOmF4bZeWXxRQu6AfIZowpq0w3T8F0KVT2ztuS+/75BNPBcq3dQ
EYGN7kg8TFu/aPp3RV32nskINwD4zYdG2kPt+QKg8ZA5Z72fJY5Fc15fRYiFviVxIuR0yMFrJiZO
46b8mgJm71pIM7KPrOzYWz/pIMKblp4Ptncg2K0/gPdCX6XrOw3UILTJN1ol7psm5oDmBAVtJ5A7
icjKadim06xBLDZF7H6ljiN70+AMkh/ZgN2C5fMICagcgjo4s02C4lKEWLIZRAxNbxd5Cghk44dO
aEEH8sE7lQ4b9FkfBPlZNcReA4sfGaQ9uR5qkcV6x/1WO6WbmXVYgRQUfeQUlsG0pjONQAbghvIh
/1o2ovRmrQTnbZZV4P9f9s6kOXIY287/xXt2EJxAbjnkqExNpXGDkEpVJEYSBOdf75PtbtvPDjvi
7d+yBikzCfLi3nO+g4xy6jd0xGTgxG1fdNmLUL3Op3blXp4KvaKfFfWclHVn2btT3cThWovoC5zA
mWeL6fZ4IjFJGzbKZ4tpk+dORtIWc6i2FrcnVdcs9vw3TKMQ5qWaHHxb7BBLHoQzfUnCcZbFvNLA
5WygzVqEfa1/Epu4qQy2YN1Kh2YYXnna16oaki65btzyPxtP0UuBHmkfA655WLVua79VWs/numky
WbHMa3QZ6nhw1WqVeV/iYPgWtcSs0Taa/gkmzt1x3TLxXWeieVil0Rxu+Sy8wspwVHnQeFArpi7B
ZEancanRXUc8zGWT1MdJovnGmGOEOM+cN34OWXzzikYa7z4wcTSW2SLmtRThMB/FFkw7VfdNm2Pq
bYZ89JZlzju+hkUXDr6XD6PDqtohUZ9h5skPbxjaoVi4DNBH11H/rdYQzkqk06EUfksD9FSaskPa
BpOusnoxML95kHnlRgTe6uAFyXMoIuaj1eyG735LM1vRaBJkt6GD3GfL1MQFPgON9+ns90GxZj5x
BWMDgJoFmvTLYJn1inni7I9CV253ayjq/m7b/EjlhoSQCTKz6Mdt9JpLpDrPlGJT4s/SRPKlUVnj
5R3u+x5TqNZP9eqyEf37muw3EUyqmHpffY1jYz9xx4CM8KVM24NBRcnwkVl3og7kWx4udfISZMLO
ALPSJSmi2CRBronxztHE4j8zn0OXk3pK7loycuhGSnVBzl1j6qpTpncHutHh5j9O04iCisbAZI2a
ynBamr2KVSKPSRvS7H/YF/8lbf63G3D0/97g/9cXjv35J8b8T3ETP/FvJhjfkQy2MwP4BUsHKOa/
93iCoC6MUhwqD9YBAMvNgvk32wnVE1gVvmaWRjeoBfzu/9zicSf/I7udHnxjxCFGptiU/xN7PEGM
8j+qm6jDt2NAYG6FCUTZILypn/+bWzGnQ+33g+5yPNLLhMmvd/LbaySVuLfI7BdRImtXUhaH6b23
+m2S5Vns0vFh7gTnZWy9lZQtqYUqa1wE/8K1N8o8q+ea7SaQrVBzdKDGu3qsZXbyB6fSPF0mN7xQ
OGr+Mdz6+o2PZHGHZFsHdsnmWn35M/bnwkwNyXLtTelXGOqbuJGND2xJUZZF2FSSOfnOaRvvkjlp
IG408iOaTGzKmOnvLJs5+BWelilV4urVGX9nCyM5JZgEY1Agb56J1Sd3Cp0/LJOHXnFTwEsYqshf
NK7A2isMTCiZ6ToxcClYUp6vADgKrJrscv82p4/Y5H9BnrX3vfaYLpVt60fU0PSsMx7vt2RbrtS0
U+E2MahcjI5WBDbUlcyDmwroMsmPb91HFoAOoD7UBMid5MHVGM5zOrN210abqVYm2hYajwUENEg9
YeNn5OTH4wC8IGnTe0cZ/ybGJzmj6lfcgWg0zVL/yuoOoqpn0/oQJnNarStPX/jk4+d67UQVp+xv
n3YfGjoA0JtthkElxpPD9x1jv4KuFDZZfPQSovYYwCV2snnnzW3ZtNHs8nCrya71lFc2iYE/ykZ7
Hjqu91gwVOjQuRc5WHLfMHLhrXzhYSzzYU37rAwWXr9ua8/OGp4UkAM26Z9+anjp9Wo7kFAvPPec
ai7J7C1jHmDQg4eFia/Be9MFgMHu3rlpOTmK1VrUBjqj7bLmOLLey2E4QGRKbk6qI1GJZgp9nUna
fdY0287CcC3G1Y9PTGHjEem07jDjV2riGV7PXZMaMuMYNhy8vNjXtCNHF660TKfwYrD/lYnM1rvM
JtfYmvDsN2zKhVqxL7o+2A8qqC8smLtf0LL1lbWD+NmiLRny1Y36CE932i/hyisWNfYVgqn/tBmQ
chaE7G/ntC3dFoq9MS0IGOOLqwVnUqxecO5x2R54mLqj0wHaYG+zJ7MCfOm1vtswUh5MTbAzpKPw
83rumhxqIYgRGXRYBE1tjkPn0MLFKzaIfkXznTXuVwRg6sl6c7AXkLz2AV9fAp7VOeChBI1V26yl
Ss1p1DE5b17TlSYgn3MYieOgw/qJiWxe8zpScdF2iSwhXS/3qVmaKmxCUfoe5lyV+XtsqPp+8GKz
m6wIL4x42b2rzXY1nq2LOozdeeP+Bt9DZ9FPW0dhgaZ1Pjq78LPlDd0R6t5JT+qqtRINL13NRZB6
gNaSvNZAkZdzXWcKyn0mhnS3YOlPte+FHA7k2h3XOvplmO1RoJqe7thYL+/DhmzDxtcKqjuWvOFM
faaArgom8GNDb3rcO8tQtFuNZ2shsmR+fJ82i865BM5semDOrDYuheDQiyPrweQlrFZvczKGcGBJ
dJaLJwviZHhqCSRe2v8Ek/zmpKMPdh2bnfZiXqBhgCjnTOteMelv65421me7GnCn9HMs7cGbTV2b
fJDePH47IptpnxDcqLbs6+VMZ8MgSQHyhN8yQuytY3IYpqX9AkVTF2qIssKKKLmwaYIyIBSgUHxc
S56oy+gNtg+TXlZQpMndFteoPkHoIpfXUJaax8XV0JdIreqb2gnbZlK7sB0vaK4OrvW7Q9BDV1Ly
3tvQUUJAFoegXsme6LCUfH3t6ulkSVAkeI07n09Vxuh3FHUnETW7jkY7AVYb48R68FVzrQPNiqlV
z0M4LPmCqa9VtvQt+lDV7B3xd3pm+HN7UMmSQ7z7HfFnH2q8l8YfdiPFUvs70k/7dgouadDvjNiK
VIER0zxvRXruMCroSGGgCc9safetxpveAFk39riKbt84c037IKe9KLopq3Qd7gzb7tdwrQy0vSxr
UD4g03noEMngWph+XVf4zp1gKtichB3PpceeQrGgOAQH4LblaNjdrFpQqevDAJV/ARf3CwUuI7lH
JiRsbgqdmAMOJtjIJS7omKyPoYYSzcYurALdPNrZmGpKzb0Nw7u2Fs9Sy12v+n3vCbiA2g8Osa+i
q1Jx8+MFcCsgS83kkfTYbBtPOhhuLHmxQd1nlSTyhVLaHKCwoghCtDP5lqxDMaGY7mCN612cKa8a
ZCcLGEVxFQ/Z38BYvZ905oMqIHcmqn93CUpK0s7wShoWFdO6jcdsmb/ZIoYLa3xXLGMfHqVt2H2y
QNCyNOwLE7anJc1MsTTDWAGDjXeZgE+28iZPZovGtnNz6fddSdrmUHfZfUv7tRgHeBDSS9vShnUH
GZTaak5vT/Iw/bCtvRC+HGkqx+/NwPBqs3sdbsGBzVmPh6l9jn32HHvaFWhevgaRwFcFUpTfmuMC
2axbBGrXKLvDfHQli79dFIX9KdT8OGFfzGITgmBBMVFL/SamqS6XiZ7G1Z1q5h79Oryzc4AiOalD
OoZIs/S+fpt1y0t0EfNhsNJcrFnp1xxl8Ull1uzZwFyfZ9nCd6FVYz4PI/loIoGNHUXchbweK6oz
tEIwtf460gV3CdinKrZcvjej733AprpgJ1E8hykK4whO0x+Ot5QYPzgOdjQVauAMZ4rU4EujTwZT
r6r9kVTx7IM5Haky+7lJPwiiY4VH2fOs4HkJgeqXhH4EyX2aurLtXZ3PUasfkmBsc9gCOxFiY+Ld
9sYyDQ6rV/cSBhmETe9z2BxqYNjnWPu7ad7ESbn+OM3eB+F8l/p2hIrjds1iFXCc8DHedHDVIrzT
IyZ2HRAPVteGShF4f103R5d6m582Xz6NgDnQpRDcv915UMnOG9tywTD8VyAuAbTUS0oWDhJy77YX
U9YeJNyXskGbmkN1SNDUDVk+APt9cdxieldoxLrVm/OBhB8p1KuYiWBntUgPa9edE9plBQTTt0Tw
uKintst7QYHrM93vkk6GvITUYfGZwMhf4BGrE5IcpKTb/AuA8ZQnOvpiKVlybt12lJO/lHSyhTeR
p8al90LEYYERlKx3fUPdg6O030mIshU6YlVa5iV7mcr2pw62XhXEb9YX4g/ZXCQ9q7/giff5lCpk
+3itXZhDCb9rl2V4bHHF8oxH1i+8xX+Fy5vlcYr4Fsb07bhCNcnycbabdyAyg6nj1ZE8MBd75TC2
tKs41tTPlZ1W/4QI4VpYrTEzr41N2lyYNnw0LlSfoAzwgsGWIjsg+wsYwy6388KudbJsD0OntvCg
jd3molOJubg1sJ/+MjdNjp73KKk/YjdapqNtfNxoAYtzdAbpnQfHK++DDfc29WS41ynMZTTe9LRQ
8S70MMFGIDBU3BSRsyN19O5Wi4ZHqSTnQ2x3C9euShv+sDWkzeNl+V7mkRykWBbzUA+D35XwVtPp
lSwpqOxuYBRF20vm09b3btn7k2ivPXj080iIFyc5WVYf/C00eUSKxNJu5AcOkDt42U1ZJAOA8xIk
5hOLuJ4PGVerLqNx6V8aAG94B4MhX1Nmm1cVsm0qPLXEdx1tvJnm0TTMe03ruv8JPaCn+Sw9LP5K
gkZVZo1EePJHzZNL27bGnFGre2+PMs690uMGElnPW8wXaxqBCd2AY4Ab9FefDfs+iYS/C6izMbhe
UCdvZrGpe1INPOUC8MjiPS1O9N0Bma5IOkTIAj7iYU8SIB01jMfTNvIueJdLR6JDl6TcK3qYKHEJ
HtV9wkNOXU615j20TVE3R4ptJ3iYom1Acd1WZ0YMU5jPcrslYqw2fNdahwe2bnxgAnH8HflM/7KB
10/HJEGlgcIGH++KQRPbNLWJnO+QRLSwLOkqLQRJ109fBpaJdxNZI/6ISIruTmHjxe1x68O0PwCZ
JvmGrN9ykpPsxvPM0G6HvcbnCgmo9361GurLUJe98TDIiJb/Wc1UH8OByG/VmKxsIGY9Mm+Ij+lq
EuReUr9ox43vsD5eISj8czaBtci9NsvKdPGahwV6zy9ep6VCOgS35TGNva2UzZYgj+X8UlLvxSjv
PtTTLpAkObLQ0YOVtAyFa++xbdykJkyzuunfhUq7KhmtrVqNu0dm4446Yp9G+KUtErzZVc6Tfm/b
9Is5lx6iZHo1C4JR2qN9OUYteQiYbZ6ZnzwrjffZd/oFUnFbaQaig9lTpuusEOP8MPConLuO7ELl
nYkEOSK88JcLSAHfW+fEqdc56brdCsqo2jJLCr+NHtc2/Oh1dsKUwAoELv3c69p9IIc/Q5tUS7u+
znN2nVfxxmDFRkDLF4QAY/GKpf4YbPPQtDHGPc9+KdBagzzGZvgN0e+gkxXqm44Pk3AficACIG6q
h62MGlpMyQyCvrNHYTuUocZ7DYz/ZJ2/ayZyP2Y9yQdtTiyb//hZl4DFydpr4LnnSCFopXz9gJza
k9zshdhgKRyAi2LrpsvC3JnR4AHYIiKT/vA3CyCMWHmSbFnh1DboQic08+1ScQ86bm2nx61V72uW
fmI6nw+hBKplQ7ikCSYkPIaJ3+1vm6DhB23/ihtXBT9EpdjKwrBSw7hD8YVh5yefatjOzQi52GZT
yTYX7Twm9hvGjVql37Df0ZOvRwQUPlZwYQaRwY8VngvYKJibG/tQqfgdtSY4E998Qv84rj3SjCiS
pV5rxLJa/brUgV+N0bQfffrlsUaV3gZrpU/4vJv8OcrXsD302AXBiF5pF01LMQXb1xDhdgTlhvc9
6WI2Y3QclwDPsp8UY7KFZevwlgP8psCZD1hTcOMxuAI5UT8993btAM04REEvAiLOi/LvUuqV4DdE
7m0dfGpNJjhB4dNMxYuR8aMT097Gcf8IGxwTf4qrjPwYzfgR8Osh3cZiw9/LLqL7dFDPnecOAwig
jho4PMEzXI6rv9RXIZfXxc7sRY26UpyVNNiuYSZfQn8quyE9NZN/BESz51sP3TQ59L1VZe/gWlNV
1bMzez+Yz9PADj1bTzfvv3HyBbhQkaSqIlF9NJl5DlJYyWxWJ9JzOO8Rv4O6fBo6svd5dAyd9wLi
wRTdyP8sEdLG0m7gkqLhxFZwLUH2FK7MHZoVDzj2eZvTJqoskTFwWVuotX9INy+9nxJ7Dx3lCMnm
XTj+w9AYbtiiS1jh7MrDaLwDOURy7OIfPVJpcKQDc0C6oOwbVAwxGVKKZp1L0XvZwzybLp+EqfPO
d0mFOeoVPENY3AipnM+LLEM26EfV1AHkgu7Me2y//aBWgFvqXmn/OXG2Qj41F4m7pJz9imW82+Ys
exrrBrqFJ6d87fxiIRY6R7bXU1hQqDynrYtOyL4U8SSrSA7eAQKPn7egD4Mofobjc1yjrsDehiMG
PHvebBrt5Ao9CbLHIwvHE8QtTOFQKA+bB22GeRUX0yE22uytT3fBrFk+tPH3FjXvzstOVHYV9CY8
KJwifQOGLxRh0fvZ0dYoV9INeZ3QE1VbleoMTU13FGlW1ak6RIvvXbz+2rf2Ts9W5kin5XIA7way
vpRZVpiI/Rjo8H6HuEa3pOgmYFqwdXrt6w58Qv3m2hB3rNs7bNktZkYaRw+o17mxfTnHoqQD+nhN
Q+8SxPIJ5tlOIVGzDk+qo8fepi9+sJXTpp8CXPAo649jgGnNoEcnaEkDuUvoOOb+htARbcMM6BRy
OGba5h1GcFA60n6lzYbv7Kx/9TNGca5EsiNIa+axJ7vC+fYwtcEfo73DBmou7QGuj5LD4ksUnml2
e4F2zIdl+sXpdKkJ3roDYwdj96nBGQ8wz9LKmRiaoD/YnFP7M1lzmuX8KQX4jpntBoLQm9re+k59
kEwWMevQrHQJhBnTFqM3P6R1WJl4OK/GXgB/VHTUIF+j1wWZklwicii0vJ9IX0SjOxsbXbnw6AUJ
c5PHDCJGLxOTU4ZY0Bp/gIa4B9p9NWuw5AQ2Nyq+Gop+IEc0Eq9dm+78Fq342H5ATzsuid6zkYOH
A3F0BPxw52fOL2wCqTfwMBIuY/BSs7YcdA2LE78mT+RyEdtIc4CHz6mPMJqMspIv/s7Nbs0RCNOF
DOPTEBuyI0Edwh/WX4ogiB9PLh+XcUyPpBGQVkn0ES23QFdXzzsVQeIGy9hj2Or6U6cjXJYG6X7I
e98jlgBwzUz3c+IO6Ac/pPP8gjR9lSjLSrSkXTG57FEL9QKXMpvfM4xRaGV5tGbbsNuUmpXFb+Ut
S8rFUYvFPMCz9ZT/rB2ih6RCEHFZR6+gvA/DYkSiXu62VAddGXSyh/3sEfbkmnQNwZEhInaOxCZh
LDERvWwauTmsBw54qKI5Ib90pxpd8Ahh0oqzmP7dCJ2wdaLCOoxcM/tpKZunnZRD/BfnnNAncDzz
k/VTicxE5i14ztE90dylHWpEraIRCmfnba5K6r77mMOaAHntV6/FJJUa7HR6lleedPAWsil4Qeec
ReB/Ulixwdqs7wvtVgyONfPUjuoRJqxoUCfwHlP+EiwskbljLuzyAZZtUsBq3NhBWotlhMVpcEd0
QITs3jQbdUeRtUjyYdnDpRqlGyHog2TdL2urPwMRDY9z2m/3BFR2UxiCnrf4L6zmX1hNBJ7//+O6
jf/3gX3/xGtuP/Yv6+0fEQ74wEE7OA0CGe3sdmrov/Ca+B84KCPwMySA6S3pe8vS/JuuiXEs2e3E
sgRha2SgE/yTA5fwz/N5wOREsN4QDoxhwFH6n3LeaPQfUzIIlkX4InUQGsghhzgO8P88rELJRpPR
BgWdW0z0AzIz11BnIb74kzb5BEEih+sDHQyoGHZPGXyYWuwsxFYPrhmw2wXyjF1J1bChyqhg5ew1
Iw7YQGUnXUbPG2ugyCtZ9cEa7ZI14wfM4RpHgdTIsAKTKwcnWuxgL30/nNYZ5oMKGl7hBAB7GF2W
nFsnnmEv7OfFQfphNbvn7QLgJEt2fu/yHizGpQOuAx62m+/TKRqLNvO8nHhcGWg+w1Pf0rrsVva4
rusbM1OJsg3fiu50w+ZdQlj9lnFmCkLN3UoajM5yA5SzJcG7XgBwdBviO4GNeLm5EDt4gigt892L
nkR8Pw9BeFShryFo6b9a0axidnYPfiK2v7HHP4N0xRa2EYXaKMUx4KGrNF70XmRjdDbpLB9BPpGj
bm5aZOamF051Cy2MLeQUsxrnTRCc5/EU1ci3Qkx/7Phcrl3ymU0KY79QdMidWDQsANL5jyuoOzQt
LmJ3KexAgleNtosdtvCCo/5NW801tt5as/SvbW6QexOOEnoqxZE6GQ5p+WhTF0BcXwL3UMuAvqGq
h2k+8m19aK3S1xBPBfY6Dc4W6jwQcig59sFti7nwnv7NBgXVjOESTlUwzOtxxelQqEYmQdfihqzh
+6SmNUhagchFMbqJiyI0c1KEoyBTOdc6e0fdSpdv52pWes76952GBVAMYOTJL+vX/nXq6aNJvKjS
GyjoIoHiP+SegBwE4glmKLPyrkVDXd2SF9jm1aJPMFOS+ynDajSSd1U98O2e9d01CkAd5wDAlqtC
MBIepV5PW01f4WQESK4Gkdm3EBygt/E83di6Q6TuU6umbGGcF8Oy8TfOkADYWmieAjhZ58d7u8Vh
yQJ6O3ACen2fNKd1C6oa/yWsHztArDkQyiubo7tI+ndCUvBH8O6G9Z1aAY1Ro/njZzMGaUnTpKqb
uhq1nApeL3loPLTqpGwE/JKUFqBiY2hvsb1QKu/Die4VrNlUsnLR7hcVaHT9QO0XP0DmYVquS82L
ITkO4dPUPtu433eAi+vgtww3hGdWXE//3Y+FexrleM9gCSABsEc5Gnc9+hyfBWfVI8+wMgyQBkE1
zIu3JqwTAeIhGlLplh44F+ygcMLB1lusqpedUxBhRyzVblLLGdZcAaI12E8yJog3r6SASHsEGudO
UxRvD3GD120wPeWermllqeqe8djcEYG0EOYB/xOc60vjmyLc4v2a8sIiSAg6Lc82c1wHcQ8GqujA
7q/9dgZ1Xzb8b4SqQheCtH/Il5cZB2jkRA+5FnYftTQqKOsr1tAXqmC0S4fJ38vcJ8MBWHeNANO6
SP63VepBCUxbm6BpMfr2vbPzj8cyVlk8jccgGs/LostxUVdj3ZfifE88nL80hOR7haFSXxQCr+XM
3QjCzDDkg3ACAbyEFty/v7VwDe2e+ivQJ0w91+Hm+kEWqo/OQFTaiY5hbp1kc3a6gfOvlejrF3Bs
YY7Tqna1lcXQyNLzEaJx6rmWzR8EJr7NiktFmlQ+ashtGwYfxB+3yiQRxic6ek8RBsAfcBBPvuez
p14zHOtTB95VNFMbVkxlcCcmP5suMVslOjGvP8xdS5Mc8fxjXXfkFbwIyDft2nevNVMRRD2rPLNl
T4C2HGYWsn3J3mWXKOS7mgWwS4dgq/rOkTxtEwGiK0I40n9uWG+KmKfvyksxBoMcP87ZNOZq8u96
LvipCTscBlCnYxEFortjwZrmjcoq0aXwL/UvouYHyMVlM9wMI6TT7ywz4p6hOUNG5AXqHcPhU8Ob
1e0ukl+8DYu4qZ8pX2G1tf6flCeHOmEn41ooeHJPBo5dJbzZupPtKk/a36BgLzB3foMOAMPlIigB
rXzsCfltwQ0UwPqx+RAILgsB0kURa0uAIvarRpxGQhLcIoSqqVgqVlNeeA2Oy8pWk+YqTDRKYQBF
lJkQsmX3GxkwuVODOS1+Jn4QyEr3cWt+sr7FgNP7O6TgCh1HRaensTB+U0Hhua6a39sbsir6FVqV
AacC+4ghtdFhKDYRtObXbftwN8kfgxa4zffezPntpnO0fcum+U7BMsqHSFTDuBxi74N7Zh8ic5cn
wfYGZ2svvA+cXHYY7Xyh0fKr9uY+N701Je4SnOex5MiHQeUxj72adlG7HLc6weMQACmjE4Tv7j6s
xzPvJjgGwnzDAVQ52uRLsPnHER7NbBCUMuqS2egFAuI7i7wTiLITTIjHFmhfPYizSbLiRvcXYe1/
sr65Jhr5nXUrNL1sdHzjq3cKoCF6WQTmpveuNDN/Nki7jjY7uJ0YpzucbTGt0d+ExVUo4j0LviJE
CKArkBzUbMGW+Blfhv2+ur+aqsOk60syoMz0SAyHgCJaRQ4d/PY8SPmDGKM8GJuHLIii2+lNaR6v
N5AUYCN1wy5Nm0sTnueQiUqr39bnx7qLq8B1kKI6eLlkwyWf0eh/8jQtQiw7gttxWK0BuWQMipT2
vGPqu6NCAAXaXC4Q9/AFaBT3Bs7mHK5v69zsMVDtlmUFzUoA+yAMdfKDpYUxMz1NNjtM2/I4NZMp
tsxUI8t+8NCWjQv3TMFa8ylbj0Ci/YLP3g/01mOTZTtcsAK3RrGq5thqZLm2dG/6tRKTV/rJr9jr
v/rG34cCwA3KRu1ziwewvzIfyoAZnoJeg49AUsCDtz0JZDiyAqe/lMSGvEBsowiEvKSOwvtVGmPl
n1QlV4T03wOy7ka7HiKIO3GHDEQzK+RA29JXe+T9jjWdIHSD6Siips/2vQqxvHBAMjmWcdygVEV3
OFnhbvUzk/sEWBQdX1okW0s9f2x6LHWi2kM4aXpenCfwQbP1NOgfLOVRBrgmrS6XUV/waOUwKMpJ
RqfEwR7KJnn97+ydyZLcRpZF/6X2kMEBdwzbmCMj50zmtIHlRMyzY/yj/o7+sT6gSl0kpaKs9rWR
TDImIwOD+/P77j2vqdE8isG9cfq8oVM+JFu7UxeVi1Azx+62jazbkF4cd6K9rSk0et1fG9HiCRPo
NMOxmdElfbPdWETmSatsnIHWq93eEZdRm1KDBogXaByJ024jOaYfUGWffL8v7vtCFlvcKv7JN3j8
nN5EwxoNdT/Z8ZMo7308X7qy78py3Kje2nWGvom8+kRo/tzVOKxai4oT0UA27ZmekBTC+kY21i3h
+cNoxS+D6V3rLt8Z/rk14K3CEk1yimxwuclkixpFtNeW/Q6kwseyoO9ymbMflD0mTx/em/5SF9Zx
CcEstekurbB8muzafhRsG0/iNMjpQOqdOz1iMscdLbNdEatuT+yHgSMrr44PfRdFeFVisZ2U4lGv
kLeg7JCFfA+btyKa4j2lesSjhE6RW91DYefPYvJerGwMzjBEg8mxWALovIVW8mjjW4h95wi6j/uW
smewLvQLl0Aoi50jRvK03eBVqx7lIbu0yxypBC0dcJ5NGy/Ad9am+Obzi9wOLmV4GcQvRUlBIq+y
tN33hXFUbf3c9lhmM7muLaL/lflih9kuNRPOPADNUMLh82wVClw1FwYadgPTw9vogEQWa8xr7aDW
jNPWi7khyrh3h/lYxNW6cuI9CuVhtLsNoi0PDyyDvALUVBjBHljOmtTbts6Us02RNfZ6aYHK4Nat
X5Lcm0jpFO5ulre2l9v07Q0Pac7bBa6NTWda97ESx8QEr+O64LYcQl2EalPSc16WPtS93sSTS8rR
v1RT7dE2fPMxMEvx2rryepLumwjfM3MBGUa1WNXJWSce7dJ6VSketsK+R7/FZDS77Nru0tnB9oUW
Xa/KorZfsOYFz15Ys5GSTqyJBlnTfm44SMYWlsO6ae6a0Q0eojIgpUDidrpox0rtNF3/beNoKItd
yIbZFunKktRXdqhmlgnnZEvMpMp+GlifV0T66NoYyyPp9Ns2jK+tyX7LRzcGqFLfidHdlThIzvyh
fbTq6HZQsnlMzPQjWfbSAAyZkdPuHfbNHN8oYrxbq4ovg878aGvjrIlze+0UzkrRSoOW+FHLYY0S
s/JH7wLywGUm5bYl5I0bsHRXplnu2fm3fWich2yl14nPcQ/HQXpBdiq5rPzGP0ytgsVSZo0fb/ss
6bDpJEneXHLSNcii+vYRT7+6I3/d7nyviJ6046YvgYF/LSvmDFnJas+djLJeo1q9GKEmLtD3xtaB
UnLRz4Z/8D1VlmthVeiCLTS3nc5m4xwqbDZsbKPDcGa4cV5uRD7Lr30VESMmhTNcpondXYWqwVZG
5NjjhSprZ16FbUdiJhQNJkrRBUO5JSFdifOSOndAt0oxSviHBGqetwkQstVDbuaESDzVh83ewAJx
EThhvOdJIytXzP1qjBPqjpkS/Loa+jSntTPgOuyC+NKP7YHDt6GPuuniVd/2RYGuF4kzz2pm0KfQ
vOpVM6exXtRcseFiCWLQPSypbY/8gcRBYfHYsY7G3DeLoyhioXOY4UxB7YQzO66zuU3SVYD7PsJ8
JsFnRpl0dgMmneNA9HhDkaoP+DIqeenWVWatxsSJj3NrRN6qRfY+TI3bnPwu8+/LnJ2ArD1Jv9Qt
ZxykdcgTDceJUAhxWfcy0K2xjh0SFYjGdXjoqH5XfRMVF12IAQ9zTVrdICFlk7cdWmNIrjyBLWDX
pMRk75WM43QzjcrgBIlBbDX5Ij7m2EyCjTSC6aEuysjeOZJ3qUmnpewkmY3Fp2pP4WyygbkuZib4
pb5riHePbdk8ardMqhlHv6IHc0BuNclHgQkT1YXR23g9N7HHhToG9KKy82QYTQKdjaCraCaz6Dlf
u6PbXGYT6b5jNrvOeJd0KhOfHOAi95OkPcsPvS55FqHdjk95PA/nWsv5gL8276jBxmE9Nl58sGb0
zttadk2AN7ITp4CoGitTPNbTvtBJFuyVpoGAQShDqMDntKxnVeFdJI7nVStHW53a9CNhESx4DuK9
6Ydo4lgSuRfOnLQXhGHwF/qpMZMsTlP1VipbhutC+5rOz4i1e0csLTg2yo6CtV2PvcKUHFDrTVol
Anac6V7Rh1HVxvGFceu0mf1ZVH73ZllkcScxtp+lpkLJ/HRBy1XRHitXe1aZfflcCVEsbl+FNWbA
OQFCEo9izGYyWbQnqkLvC2uub6M4qc5IG4c3SRAE0cbD1BCvnDHEC0RS9ggobvGWRfETzZb21I8Z
+PMWapo0B3hvEcsAjqA54PyQhuJTO4F/pB3m31Vaebc1wvqFpTt1Y0oBYS0tBnHWtFWHzp8r/1EP
ibqpC0yCHLuTdIBj2DZ6BRNkQtiYkukMa1i13P2BEHMVK/+a85Naj0aSHPHI5Ks6ckuJUA9uaTe6
pvc40rX6ajYez/oQmNMa3GpxV5D/uipgHuzqdLJOuQw5L4jz2CTT07opNUQuqvzogPHLeD5MO8FB
F1p3KcvlEzxrjJ2iDO8C3VCP4BT3kbJ61DZFMX6Zk995aruJ3TuPMQ9vpmAMXwu4EfgKORsnbSve
UzfDW6l7kT8k6aSQGUMDDGYVlZczDcJPERZXPEdY9HWVfDUST/CgDnOPAUG3bDFcZ2eHV+XSzHDB
bAvWlyVcXXW3tGOgk9ltKJ/tsg3ALTie450TaHMexYjREt2jpX9pgzPocsHxbZYWGaCywyK7qtU4
o/npaPiC5orv2RrM/iD8hoRzKSmS5ZXt4HUR0Fn2lWnjKbK7Ltt1Y9sekOHso8Jkd90ID8v4bJdE
IF6i5nZowmQdAIw9R/mcXHe8AwUS45l18jObNvuCNyjVqgtLymdDxJ/wDyhxRkFv2gI1fU2GXN4N
dsEBQc7tyqKTdA+fl4MvEnS7Czs1XmRdKDm2VrcznuBLoeqAl8v2TqrnfMX11jc2KwxlR1Nsh/He
TlEILCSGAz5FayV1aazDSOH1pCfK8aYyx1NqY2muvYbYl53AesbZgnuzMEm/BSiq+rIbogszYztV
yZ7XKsPRmT7VE1Fmk0q43BujfxqJDhYy27eZXBmUNm6bHXN/OnT4kVZWQNkx45sO5u588KAglnEi
1pUs8eildLIJeBQrUTb9hSyH4Ew2k+Lwk9ofTq6NxyS0o5ye3+A8pBgkB1tse+s6qHX85LTJafLq
5m0kaniRT6P9daBwSFaTNPtTXVnpU1ZO0yfoEHqXkv51MAHdGGm6NdBYBt6iycVrFHmVf9SZ0SbU
hGkx7nk+8+jYO771lLlF8mFrFV2l6Wy/y5nYF4uyEYNLkdkX07HFs1P61aXdmjbG9aQ1XsOmdjsQ
6OMxitLuHo9bkaw8w++vyLHPN4OrA2R3UztvRDHTMyumjF2McB1uzoM5SuejEpl7HlEhiS1d4v61
0RJ5YtD1lV1k+cGrlYnvwXA5c7kz/Xpa4XZxM+JADbvgNE1yXmU6stY9eN2nqckF7tDcWi/h/nVe
XoVsgZugip2144dQqcPYP5qBvWtZTGtzpkOeUa0l/vJKjrHeRXN90Q94bpOihlLQhydkrWTt2SHT
CTIh1n2Ixjt3vvMwzON2LOxDZRnRh3ZVspJle9IEBLdB1+kD3UsitDNt7tFwz10fxT5U/l1uQPkt
SdQcWiYPUCuQGUYQpd9urbIy+OJYMoHv4iRE53JzNVba2TrlNF+7bfk8xs1n0o+bJMfVY9UJh6yC
tANS/NrCQL9JRXhGnv+BnAv0uNp+dacOYSlKjJ1Dr7qruz0UmuBYeQlCzOB8EdCxL5s+cK+6IkFp
MTCKomltp47+seEZZE/SrrlyKnXXD6RqUB+xMhHhebO84kQzAnOAnvdmaTzX8G4OuDlJRPIY+xXQ
DYPukO5sd+v1H4nC1stB61AVbb6eNIa10CH/UXBd+ix3t53XP45h2vAeq0tEm+SB8jPdl6rv6cUa
+yBuCc+EbbqQBG494hr0hXZhFpW7HusslKFyOpR2r46m54ijj9h7mIqmf56sLKe0bhAr7NC4ztST
8sp92zVnIdIugSUONzb+dayleteHyamb7PCgQRjPK28xCZM8c9cErcJNmmEgbKV1ZTcOMnEsViLl
XWLaANtbsQFJBe/43ZsHheBh7jheV0cicnhM0A0HNxV4GfVWm26+tUJ6zIaot3RjXiavxLOaVlRM
nX6U6YICIt0JZ4pemlTDtbF4/DPqsLVeev1mgDVlAObRjvqQSbTHJIqbm2HgiUmz8ZKWgmatc5Jd
lnfZOZGp6s4PzAufnMmxM/J7wDLnVjh+jKN7Vlf1yZvd86RKHvxvUt+g76jgzVVO2uCmEu74ESLc
WUnUXJJYNl6SOHWvHDPFvzmSaGfd7bYKasPJywtMNRZfZujK+cax0jfdEeUJeNNwltob8GrmymsJ
+nRteJk30RcCo6hTZY5+b1HZd0fiieu5TW9oER5yzz1EEXn93hvZnQbKLzs/pG2zbY3uCivGthqT
J93P7s2ES9tupuImwT76Wo69d0uQMJvpNPHYjviBTr4m4b4aLXk/chIAIt6324EsVuOUxY5RJQhu
dFn2vc70+eDaZxYi3hrD2SXN9u7B99PoKjDaHbHl+FYUM5Kbxq/TVSNIKqIEeAG817qmrbiuy8m6
GAaBqtP2wRELIoKY2OjMfJnmWhwK7O1e7IOZ6Yb9gD9gV3b2fcdSshnDsTnrily/jQnwMIdIAw9F
cYu5HgLhfM4IjFujFW+WHe4zlkRo1HhT2HrJyVn+XVrQtQljHOKDdZwC40S++ojt8Kj98qWahnVc
9KfByDWFeANDpirTbYsLxyd8h7TOwu5nY4pGbr7bfbGpMr4NGfcPYdu3VZOeSju+wo+7mZKYxHiF
4ZvT0nRwIjPa9Vb2MCE+9pFlf+mwW3YIeUU6ZKsu/yYL8iKMkUVsCKQMlBADjxldFy+CG9MMk7UT
0axOblM/4809yTKhWUCHe17XesRROtbhln05Xpvm8OS27mObl3ccZ7MvfJ181aqhXlfecSBFmEoU
4xFrE4CccxwuQ1SdEgSk66Ez4103qask/rCyIcFA1KLLMGtj5xYEPDgQPuPmG98a4EdXfTzojzgc
OmfbJva4GUfCoes8rv1gbfAKEuMzEElXiin2N3kR4GROMYAS8JpL40SHHP/s5BXPzJRQr+aiuWX8
lg5/aHmfvMpsQPbmomm3EI/rTZUbWb4B4KwpYYoMg19vQuGxBlTnoO2vLI4nG6+KzAvhOOm8Ac0l
OYma87sbUWKgx+SfFKMhfcSE3KWbdSxgmQjDEy5OpGgj+DTB27TUQfhyh71FYbaOtJM8E/qfhotA
2hPiJg5rgwbiKNZZqaf/mkHi380giszyv/eCrF8r4+Gz0d/jJZef+Cdd0rJ+cwCvL0YPUOzMB8Eh
8k8fiKV+g5bigxKGO2lZJj/0hw3E/U1gomAIjeKIhXvkX5AVIX9jOYX648KOWKY7/UfDdX4ygZAI
V9C2fI9fgAENPM34Tb6PXzPIgodQIvzjNFTHVILoWwV4L54VgslZT73I2kLTdZ019lJv1Hod+6lN
FC308tdSAPUKOgxzhlFi6UqydpE+cWhigZKvEmLCqfNM0t1ePNC0CGarnjkXTN5TwOn4KumgAG9S
VLJHPxi6c2OkbV0ycafuLWEfGuEjztQlzdyknPZRJ9Ub+RrjVeYTuaZKDJxo03mtOJysWPQnthhv
2KSOFX/57pb+BYXz29SN8tvUq8XXw3VitQXJaEtfElRH2f7xOpVTklHo21+VqyzsuzCE26weh71a
tAgZZjlVl8jJiKmipqXmdO+KsPawyqSL+myE4XhncGQw6bda/YPppHRRmh4zC03JizIrq2ybGCY7
MxC/MFiJrgOHBEDjbzDZf/k9XN+TCqa0D2r9J0yv3bdk6Ibya11F0W0eBJ+RnU77jLw1R1BDrf2w
/GjY9xC9cQ2GfeTcAtxEP5xawOduxQFRh+ItyIL+LFCazmVunvckBo9eGDWntOjlNaNs6MyIMv59
ZPG/ZXwvv9tP98AXkkoSOLop1bdZRN+hAhqAYXbrh1+LPMjPC9OT51Da9FJxWucitf9u+IX4kYO+
3HPovULBTVjuKvOsfrzn85DFEyOcPjs7ezJSBWZjJq1WofbpsshOwUAyqYMltKYXzrM/5rtfP3QL
ePanL+zTizBZ/bFqSbLDP/4CedKOjR7Lz3jOFh02UTneoJY9uwwK6+ucBaSq2D6ODgGReFv35vQG
xQPy5Ryr6XUQddRv8yb3zrPRulKFC/ukm7P6pQ/6bDunkwtjz9TwO+bciE89sexiWwrXeChjY9tT
BqpdaGvklrCxb2ecVd0h55z/WBRFeGsEXpgylMurTr/+2taC4f7hPsOlwOOmlkmETK9anHPfr0mM
GyoBy2jKlKavV6XlTGeT4Q5PDV76aDWbMUACOza/RiZZFxTcUS5rQdDi4cmcu8iJiHWN6F1iBRlo
uuw0w5gwi1Xdo4NF+DJaAJq7UXk3jteqhzEah0v+V7OOohr7EvXtsaii5gKmfHw/et4Nm7F7/PV3
/NOjjB+CJ9jlJbRABXyjaX/3KPNylGHfqLeqdhchDOv3Qn/lzEj8tUoC+Tsd5d++Od8mB/x4SfEZ
w9JiARPL47w8ad99Xp2YrmVPNR5ef3zCWaa2OHrTTZHpPDlS0Fmvduq7hx7AcAQwbiKa095afVE1
K6tnPbLcsD8vq8agaUc46NCKgkNTI6WB3ch3j4bp1TYuOk8zryD1aXFOVnsTe3V/b7mWRZtLh8M9
ytZGu44+icB0T5B1SGb2hbbWjWFjYVF+c+bbcfeVt19cKQfHPoli3/mbi/Hnx0t4Lphlk/k5piO9
hUjy3bXIZSzx6MzvAz31TRriQ5y4Yqj2TXSqVhOnQNbmX99u9vifnmg+0jHZyuHem6YNbOX7j4xi
VChVje9m1nhHPyVFBAso3Kg08De//iTxpzWDd4ZFktvsA7FSS1Hx/UexVeeG1bTvk98/LRoZCqxu
kY4AciWzX0LDDIf5kDpY92guu9BHGnrvEzbt8W9+lZ8Gr7B+8mzzwJkK7D6bp/PTr0Ke0/Uiy38r
iTE8p9OM2wo1rbm2ksVuMkLV6sn+Te6XJBhMzHcyNJ5I8w14ADkJF9lQX9HsLLONMLuZp3QsPkGF
KIwyKu41nKigO+DJaQjoNU1xsoIY43RmR9T+cCEdPjJ3m7+5k0u59tOttIXFW4tHlxElPLs/Xl8z
hq9Li+g1S60SO0y2sFPaZibPYflX/QRKakWnlSoHRVdsK96eT3oX/qqNodtuXPrQ67pBkEAYT4fL
uRz1VsRYcDZY9YtXZiJMXycHDOzKMkDHrAgA3sk2ay/TcJJPKBf9A8Ay64q1mC5zQpI0qOObNEIX
XbkT8ahVXHpcAFOHrlg1QVkcLNKjzxCjLLmtoN5mKSP5jNlSJ46I3TkqXU66rk8I4pKLozMeAiq5
YRSabjd+3qu/G0+wAAL/dAVtl4Y+FwCEoPlTKWX3mpBCaL02VmQ+08txFm8a+jzs1hw1oS3ol22E
P+Ynp3TGoxuNxjqdk+yMzmeYbBRc8Ho1ZMEauPCja2lFx6KhrUZcOVpXlU2eBoxVd/JHiD8rAzLC
zbd37L+sqX8so9l+ddLJPxuSYt+fdJaf+CdP0vlNeJ7LQkfB5DK8htf994OO95vkhMHIIov0Fgrd
svz9cdCxF7+7vYz9MV0pGT37/353ptQrz/dMUxD5NU1GoPwnfvcfX1vM7rYFYspm5ghV79K3+vG1
LWkjBHaVbXrk4wM49flU20NPzT1Pf1O1/bi1//FJfBBXgz1X/rTqaTEkXlBkm6zwLMaz1ThWoOvH
0M5d842Jqtg8vrsJ17/v4t9PCPhxP/v9Ax1OJY7LJr5UrT9+tZkueyT9ZINQHxORG4VeJ3pkGQG5
usraGISU01sStnzjGw+//uy/uqwO47uQQWjhfJuC8P1uEwwiLiMn3pBMoa3SVjQ+9lK0EIDNMsX2
8p9/GvsnD5BkkCXc0h+/6UjSoGDR2lTCK6xHA6tovAkHj+jbUHV1f/3rT/ur6+p5PJYAUB0lF3ba
998NlnJEMgIYNZO99tICuKRT90kyQeUYlG6+9qrEvk4t/vHrz10ekH/Vat/uJ/OmXAY0O7Bz+O8f
P7d3FKwT2CK9I0JAv/VapdpZJ479HjT0dSeDRfLXn/gX35QDhsmMSyoGy1E/XVfgnG3jkUsXduHh
xxSuT+YoqC5Sd243mUrFuTBnahb0sr+ZkULV9fO35SxtCoa02PzT+9OsFtdWlAepteu1ARt0Gps5
WXH7F2mR5eRjYDDARVRisT64gQVQQejIOaI5mPfwJMIBf21bQxpSznRLmA6qUCE8+1Pouf+i4EGa
6wpg6cz5NTXR2Unsn0MEQ+tLRVe8DY274ORKS16jsTXjnn6LyL/IjNMk2bqhjVZtO2IWUbSrirUz
BkA8pq6YrmjR9bfsunrceF5S3HQ8FpwGm0wF2yysqjPDKmO4Q3gSxMqMXXuRAshPb8emDaDCpy7o
eiMuq3bd15wGTl4Ys8ntxob5lhDkMS/GG2ySKeZ4xAfyyFMlnWIT2bmJFx36MwD6Dh8TZdCQf+is
GZ9Q92JnH+Nju1WzbB0G02GSGuRiy60iJ8UGP6ALZnXh1xvbrosY/6eLFIuRrm9odwEFg81TZA+0
h9JkZ6BCv/Tk4wmNSpb11ZBU9jOce7ozEQk2RRixTF9Cx2GhaSQPGIHTQnwZKkFuwm9bx4NlAVps
l3hZbW9bq1c80SbZbjUh1q8zFFosgo7+jNpeT1vtYXK2SzHVqzpoE+xQUjhnjkr6AMuQ7OWDHYX0
IWHbpQXd2bbiOGiQeHzGIz+RNZ16JZ58O2otAvglULZLBTwQpWUwxFRuk7EtoocUw6sZrtgvAtQm
XYXVzZynpnGa8PCrEWtRmxDhTXtQmZz7w8Hd6Qgq+SUxVSOoVgZTVyjdipHpHVep1UcNHKdSJrtI
57HaZLE3k4osR2dgLSw6E2+Bqb301lSwS89yc5jkRYSxfoar4/kYxGKVGhR8tZnk4bnIK0UZnHM9
sKeMhq5xAcN9/0bvEWp6hreRTQTYGys7H2q7HfYaBlD9UZdxDW+Q8RtmONP50HhzuEHcl0shgzh8
NzujFHfSG+mSeiQTiKFUNYCTjQLMMDzNpsUo4IrhevXGUo0Mnnm/GkIjHVOUOSJpmGW5Lt2vXSat
mrRKmvprPMsDr6PvdfQwtEtBHzpDfw/kDZc0JCIcfrQ3NJ1QR05PUe8P99M4qmSx6gcD3pwZkxQB
LOMu9IbhqbLj+rbDwVetxQzTftX4PWkLLIgBDKTGebbDNtgT/FF0yrqSKOVkJBLxEljbJSYmRjxl
5RjRsJ0bg2wHBWR0HnojncgsmQTagJi/MJVlejfEKF79Js2ebVaR99ry4fvV/E6a3JCZXYcQot+a
1vM/0imoXgeQMDhasgbe0MiplkhvNwXmqsgd48YBKmUv/ij7PXRRkjh9FPKu6KKqpqb1uZ5zkgwP
TNhg3fFAFAD6atP0q21Fiswb+vCri+sO/JwySkyV6Dj5Sw2nEGKtiyXKLI69LJJn0Q0zfyNyxAc+
AQjENUEzzP1lEG/8SNJ6g6urnmFjMMat7tIIXJNKAoNenlk9kEwSxHs0/8IwTsKAFEqVP6RhCblg
EJkBaRrHKu28wiGMEIazbjiTBfPSmK+IQXtWyo3zoSKB+Q0gZw1+obk5QsT3APVmDH0yAo3QxL16
qrwUsdOP3NDZNAHQbJjHvnuriTAVMJdqJA46RPlLC17D35pErPOdTMqwg9wcGXqr7DnOF0dnXp6C
BFDKheczH3K1ZAyDVSOwgAYtjI4VgIGQ2r/DZ5rztY6eW1XRVeyBlNjmgLqZ/8fPgclnBNI0XVdN
18RHW3TEm8e8s6Auy9EdziBKCWffWgPW15G3jZBIXzE5rTE44a4suFYX4JyC4N4ffGPeSezKOat7
gd88J2AcE6enD80fnzKeu6G1w41MBlhhRu2M2TaOlNRbEOYep5PWlFH4SR899L+EFbyd88ic0mE3
R7Of7V1wot0JM9tc0YYbs+hDyLZvzoniY6RxY09OR8EQQn8DvnGor9NKV/LEmuvGvIglHmnY2T69
1NRoq3d/qvCtsq4Z24B6kOaUb5hmcYJxkMsLvtc8P7XdMuhIM/BiYjuRKta3aRJ01lXvqhB6UdyK
Zk+l0vQnp7XM6SwyOY7tapBDXbsOB+ZKvDmFhVWJhUC21QpflWLA+dCjyXZ9m8cbgovxXemZYJgq
lr6UGDqZ9i5uv0aLED2AdT5pt6G72ZWGgZ+2aw/CywFXTZDXEgzRkXTXYjkZs48CTMUTGeKKshw+
agfAB2aI74XNqfQUnXIh8lKu2jnFmtAH9chYtaAswSjG0n3vPfri4Pl8PPexNtR2zJV+ZlyKfIid
gmHHZFm893YqStafuK3fhoitfJv6Lb5HGWJgO4Smp+VuGIvgAXdtgHW2DKEdAGwLxifbsWHMCMdI
T3bSecv9HubsWJlR1V7hVZvP2P3Jw60CJ/AAEyRNd+53QLUvhqQQ4s4eI+8B1iH2Ta9yvZkcwTJX
upiH3trKOXE01ox4KO96he5yxBjmu5sQKg5M61S4+RnqQZ9flIVoMWvVSuePcRPOzhOLN2BcsmZ4
ZUUVYG0YRt/9IISvnphT4b8q7RDeGETBndSOgKsvsyfylM50UGZcleT5bNgQkXJKe6fDcuCk7YxA
F3Cmes2mCAymDpZsTPPaNnSUw+oQCqYTq3xGYicNwEpn03JZDQC869Zhevc6LLFJSOVOFzAVZm5s
T/GzslVkvFiVY120mUigr6tIMqSvZOrGymZq5IdkmtR5SYbZgmXXQZZLAfNghlF6zNfEBr3mcTA6
bezaGMPt2+hNfrF3jSnIDmDOHGOvu3n2VwYYEX3WeumYno0Q/aI1BUYd7KJ0asOdgWeJ6Gow1epU
N61T3scq8rrzJgU6eTLjkWVmJZnbh2GvC3Gfk+bP03XIqK52jSTD0QhvHkQyki6xfML7jpaajzrx
1zazXmFrmW6BVaHNgohCrQ3PJG06m4RzVL0xtYf4VuhaEwWpP13MU+/h+goWOtkw5am/E8M0RRvG
xrIMJ2McC4COnY0/rNI05T6WiTwLW66UEMddF87318Qu+2ZvOSPvpInslDyS+K6wCvpcPu/dj50k
Y2y6ox+AKJRvBooQX8eaenRg00U9tDnJv5ahOc0k5DTO+SSKGNA1ZvGlxrby3NZFfjtHzNJlPC84
rnJjGT5pH/DxnJ/0oNVuJLixnwm2GgeXwTWXzFJKXphUUTwimDfMW5I2s9K6uGfX9vowfpn6cQGc
yiySq9C0q0tEee+rA/joxjeWCV1+2TTPtTUlcl2mA10OB6McpAYrma6ipqcAZP0N6V9NaZhu0mrk
dW+BqGPm7+tpG3dTqvd9UxZMZCFwZlBEtNbrHCfzIyqeVayNyY0/vDrp5VYUtcU9NNVwEdUkyfjE
2nvtIr++82VtqBW33jxoQWxzq7Ngvo7zwnTY8BvzACMFMQCq7aDXLYC5t2hQ9bGvCqbZjyCYlhFD
LqPA+D2htbedfy0HSxmS9MnU18aevTyC55N6JIaWhhclFxBbcB8NUK0iHuqtT8XobiGyWMT3cORi
+pBWfh2YI/mnBLLEU6nz4bGa6uJRZkF6SUUmih2FaHgRNEnzPLmdn+zsWKTnytbZvePXRPaFHBSo
irHJEvYkxFEQPUb4wnJlV1vf7qOnIVjCtJbfuGexEcNmaq3AeRSwpm9aJnvfa8b1xStUQc00iHDs
iRt2mHpVXijgq40AlRglkX0PxD5KgVxw3Dol0SjdjVMHKdHO2O+YlGV5Uu4DNvKbrApiCGSSnTG3
pMQqbVsgFYswAyAjKZ3u9dBxDPApqC9Nf8qLnSgdDnEFwbpzWm7wodqAoM3vqvd/xcF/CJOz+79X
B/ddXPzv/3x+Lw5++4l/+iDc3xzbk3SchcTu4DPg+g95kHl6v5nID7YPbAZHg4n88Ic8iHnC5Y8j
Di6TZWnC/r88uDgk8EAgDEJIQLVw7f9EHvzWcPuX6LLYePiLHLRI+mRLe/knfRDBLOxsHLhGMzSv
Y9bjxyOE2X8meq4clspcXivRWhgxGzPotm3OvMcTSLLk/9g7k+W4kW3L/subIw2dozErq0EA0TNI
BntyAhMpEn0PR/cH9V31Y7WgfFUmUXqi1fzZvZO0TAkRCMD9+Dl7r/0qHJlPe5bgofhigPJrW+bf
z6QR947Mg/8T6Uvr5OdBFcBKnJsZC/9U3RKkJ56rYcpcH/tG+uKyity7MFKfhJDIV3/66f7QU/y1
ifmfl3ZxT6D2/jEx/PXS2cBJt7eTU1EhMA3dQlxAtYKFjs73Grdg9Pr/fzmd/g+8E13Q8vo0njTy
0WAUlZwcMyN4M4qa/C2p4+KF3HVOJYRvfP/79X5tW/779X6+3qeGFz5VqyGh+KTpnJ+cVK2A5rXq
1lmOU3+/0jLM+Pxc8Z1s4ahLxsEPjcFPvyHazQqJb3pSsqI7JUqa72Gg9Vd/v8ifHhR6lK7j2rrD
cPdTxxDRtyutNj6VALe2+Gu1j4aRyAVavGyvBx1j39oa/Caz9C++Hd3537/dMtkUXJWZ/af72AJL
QQoQnULdcEhXKUwDhP0Q3jgzPpJilD2wPbf3cmCVENrL2l79/Yv/8e662vKImsio9U9viGs3UypU
rp+W6rri+LANB6Lo/36RP7wLmkk3VneQahOrsNz9n37CVDhd0pXRicBP8SbVSdnSDU3OY5pGJ71q
uuu/X+63CS5LEVMD2qE0nbnoZ5mLTryg0EV4Yrstj81YKU9lrMfXJT6Os0OO3TObWbudLPwuqkzJ
vrR5bWxPHYqvRhl/eE14HZf/8QgTI/Lp5+2LnlUTxk4nMw0HYUbUr6RJK12yJP7+pf9wJYMBMcQj
g5wS1pxf77HERoiqx77o9S58IsY22TfujMmuTpLd36/042X49EYCWAJ6oqGFoLf/6efMa1YyG8Rz
rMbaXcetfLFpt79y2J/lYaBf8WAHwFU8GeXpt0CR1Gbg2IeXv3+MP7w5CBD4tkzGTXa+T7d2FLEo
Kku70Cs5LdmtnGUr9G2naoYWmNNtP00cNB/mKcv3eInbLzQ2f3imTWJcLI19hYnYjyn3T890PkfQ
o3/g21OHATHyeGyT2FbTqdkEpLPu//5t/3TTTZr8i6BnyZpbNv+f3yHG/hEbr35BPxf3Bap1kXsS
54S5SvGZPNEpGAFPOzAbFEfbKeAvHpukk18sF3+66T9/ik9PGQt9YCPFvmjo+l7pyBov3SRYRCa6
dVZFq56LZKLRjhVm2xlu9MWT94fFCiqjKsjcYwrKlPrXe2AVaRQPs3bBAXU+pJ0udlBH9fiL7/iH
NwlqkcaMhmAfhuyfttJuaAK1wianBGq3pmlJEkiUqx6Cne4LOd6PmemnNwn2hW4s6lW6hu5yu396
iOxw7hXRaxduQVMCnw5GJNihUbdBzePYqyAKm9OP8IxYn3S/IHyScFWlXrqmosbXXpaXwqyNyxG5
NuhW0Thf6W6Wd/nzJ2SobIA5Y8qM8ObXT+gUbaSYYrzQqma6GBrYp1rhZtd6TKroFEbjzWw34TvT
vOqrB375m3+9soa2iFaPysZoa9qnKxMQqHBis47KFKdXAXnOdGhM8k56q92qIsOsb08mRx4bijPZ
1Odlorgna6vc2BbGrlWFkPWLKuEPL6Gm0o1lUmsyqtU/r3zGKIcS3d2Rk262AeQjT2Eeu7cxEAEM
LlF4g+xc7lxt6gk2G7QNeXz9wxcLwWfxh+lqzN90E4WAxcyPqv2XZyaJakRIhX0kDKA9lRrmFD0M
AjjbjeI3wi5uFLMyt2OS6IeRsx0R90ZxbZUYAL74IL+/Jz/uhIu20jDEv3PJnx7eRCKl0aCwBSQQ
fQcZWfmhGPcaLgtallNWeRN9mm3YNfXOANXyURmB8WQ2rkSsYsz7SIWPjti1uXSY53z1Zv3h6dHZ
oJaTkk7Z+PnN0mI9XyQWR6GTt+u5MoJzjiNur0PuPEHyDNQZtsWMMQkoSLCeWHE9XHO0ykEd1yu8
UtO3L+7XsiF9eqB11UCOyqYpbLQGv/5wodmNSjqpR0PGNOANO6+uZ0ChtJqoPRh4ZjeT2zaelO03
cjcX9nLp7gPiDc9RE+I5/+LjLJf7/eMITob8jNSfn1QW1dCCC7ONY0hLZ9vYARzMZtRMRoNNt57L
rrozzam8GSFrY4UpLhWDvebvn+H3xUVj2RMOkpJlBTQ/FRKSkAG7JWhD7Tt7E8f0/R1Nqqnf1Ub6
LCcLiJHWPuNxNr/YSH4sHr99ea65sCWRlX3eTePClGpma8cEEO7OVLp424elvbFFpp4xP2svhAk0
724esSCTcx/sRzfb26SZr3RuD5BSt/tibfn9XtBr5j6gH8DKjVT516cjK1DuM7k/xmU5f1MbjUd1
nsISUG1otp7RWROIF0o8pDeN9P/+O/y+ry5ptMtqwq3Q2Pl+vTYGaDM13OQIBDK56Qaai0WGPe3v
F9H+eBXT4AJoOO0fNo6fNzuGIhXeheg421N5OYEJ2Dc57AskysBhOozsGY/DlnF/7AfpiDddVERH
2RHmokwa8zOxq8SpFA5Wp79/sj/cerYaFS0ruis6Ip9W1Cwg0QKQ0HERWe1GrKWXuenGm2DpmYJ8
GVcTanGPl/aLpfxXmcpyhsY7TP2qc3GUtMan255i2o6ANh8cK3UyXBtOQzL5AIFjHUlwiT54XWxU
+hDi7/v7N/5xrPv1+eesu1Q41PBssJ+/MjIB/OVjdGxsgZyjVvAzDuS3w194ALSJQcrCfZnDuQr7
2joOQwM8SpnajcJxYgW8Lr1uagJI0Wp0tzZDfBfP35mhcnPK67736j58a1R5B9DJOEwJuK6iql2v
aVrAKfzjF7XC77U4SlkDyc9SLVCwLU/eTzsRU6+MNdU+6LTOd1bWNA4O/gDauSDTd23oc3j++/37
/VFeLujwyHAAQZj36Zfjccn12bTIMHHDdSidGgByXXyxwf7hW/FWqjoSZLGccD5dRAVRMeNYOAAK
CK6ZSKGoqAHIohjQgLgPc6Tc/v1b/b6hI2GHZWvxgi7r8fLvf7qNuBEbqo4GmFXNOLwd+zUgGIJ5
RKF/8dUoVfi7fn4A6VFR8tIu5HfjC37Wc9dFJvE6WWsdiEG3gcxKGkALTPxRhXVaEA7bC2gjQT4/
6hUr1wpmdKOT2ozxcg8+zDrpg0bJK5TW2KkDZj0s43oTMagnFXBN5FZyRYJ0nPsLKBUzqDsG+7yd
yu94b/N3hE9tfTuZuPzgkVcBEPU6Mx6GJksveqNz31pQHJFva1H1TaOF3q063erwSjmRGNZD4GRv
TSVtCOdBJAfmVxq4IX4upPtR17obnekB7ETGomvXnElpLtsse+vwPl7kGoBbNEJGg06sbFWAYCMq
cPR3WXptqzMeL6sy5Bsvf/PBcBk4w5IEy38LrhCziMzIUUI5g45pst5LO0luOKGqH20x6mcjHmCv
RFVjD8ycNO216LQs9BWc2hUS78z6lpQWjo8eSOWLmWsTlMEiy2CtDio0QMKQzzJDU8SYwVTuaALo
EVC7rKpWSVy043FOgDN4jalrzPR0sLmrMCAmdwSlx80rmU90FeYPMEsFQLpaeW84/Nx3pRlBIx0t
lye4Imx7bWOb0LZlNUHTxTH7qEsJWdjVuqHekJdNWArcrQifm5EANAFHinkclzpEmlwG4sOI1Oag
9pkFdTHtoCyxUTpLXgh/hCkwwHA1niax0roQ+4XiGMOxVMw59iXdXsaKaoaeLWOsDZ7BqkilFEU0
oNpYUjkgYBmuzzhn2LVtbjAEqqNI8bHL5CVEGBFckTQGxxXaCIi+lEnNtUkQN/HkST8cugSp3Eqb
JghAeOgW+VbV8Hlqtc3CNVwmURK6zPxsQzqVY/uxAb4CR1JUbCMldd5EosemVwBSx7QLZbVfuVnR
P/AyKCUGQzERfiWatiMEBxGD0Rr5M2UVESesP8GrFNHywxRLNEAeT+le6nbzwNI4jl6I4OUuL7To
KSKJsVmn7Qhbo2C3XQlcOzeA/wiaCLqS1KB8nsaJO6nOS7+qIO0TiJu4HTAOPjsR8nBY6RFR6pWV
DccMNb/Y9jGn5lXT9XW6C3toW4cYKQXq+zSxyQhpGRUvmdkK2C47nd5AsSFsqvOs0LHslNo2HtKM
AGZ7BiaEQSp2/bCcCZ/QgHuKVcsjJAHVx2VMPAiZiitXLwldG8pxSSppBEzDoMkpl3JCI3OvYjYK
5TDPpfRrAmlhWhEPTwx0mPavVtLb6gq2d/RiwxlGaDAZGUCCpg8vzEGdCZvGuAV+swueCUQjojJk
JnZVURKCmV9ULqvQicwLI3PJlh8KEdZ7DcjRDuUh4v+AQb+znicFU4A6FggqqnSuvZIfGViDowav
phUm1dpIgeT7YdMSDzoApux2ell1zwFiyO7KxuxzI0adCMs6WKwaBjeSabrhBA9FlTKsr9OyBgI+
LEg/9BwsN/iu6tRvaoMCKpsdkh7jCueoT06pTKm11JKU9taCr8CG6b5VE03UNTBdx167lY3HLZ0q
4DxTXcLDSTKNkh+v9GIPq5zXsDbJHppojb/NdqojwqudOxK7sWHgQEO3U6KWybca/lQm7LUF/CtN
Q8JN0Qm1t5YVE2aUNbQJVp3mJAbNsoJ1OiPVjrK2WsrsONblfSxThGnaUBZQWFL8nCupFdMl7rr5
3nBaFp+w11GPJOXscKoblA87ZlTpDSaT+pUlRgWg08jxCli6EF4ysfyuUr3tTxJta8HyU5Zny2ih
i9ijOzyqWj88C70BR6vmQl9ZkZPc8wP0N2Fgq7d6nCmGB7kBwnMeFlAHS2QxyRp6hAu5wRhbdzW6
WlRs0BTaty5nWptIF2YJXmskJPwZYn52AVqRVOdmIHAM8EmIOoSGJsxpKjX0S4bOFpINZ879yWRn
8YYhML5jLkIvlRSJ8Ca+YQVCdo5u0fNWj20866+9Wo5vIwEIEFAiJb+3ZcBChNfrQbHM4TI0oBAt
qZ+KtS5a1ZIQusI5XsWoIrF9oMaoYP8N6llFQAegKXP5ZVx7FJbXVESUwDptgalSlivXpaN3bIBd
Nuxi10geYXZo7zRkCUFimAb8TB2tmzJgQfPqebaZrlFpX8Da0zhcA/qztxT3KMxJD2SvtBzMc/6s
qvXHoFIjEvuCnGk16JpM1hX2Q+nHXQunDemtjVBdNml5aIUYnoAKWmIN59vO9ir9oCei19Pe572S
HaB0zWrgAEXKHU5HsVZqaRBqMRBLvMpmN3HxTBfZfaqBQ1lFdWBdqUqdZSAGKrgXyah2mmfhtpJe
7uSkepjAZC8oXWjbJ8pYIfSZyCXzEBU3grj6ACmnOQ7lO3lMBrjlkn3Xm2YTdIbdCLffV2NaHOaE
ckJjwbtCNhYP7xjy5I7EY9JeCiRk8jB2hp564KTK2oPR4lw1ZkmMCQwhlnQD5smLqeQpUbRTAdma
jOIJ8UVi9c8pgU/7ASEkiiX4BdAZelBpUIFwq026nn53mJZNhHKOYMcdLNTYN00NozV8T3nDmXtO
EO6SE0amkcjfQG2Nw8ZEn9aehonR/z7MXGtX1BnsKOarwEHpo4u3aA7Cy262qrcBHCVE60KmZzO3
lVdya8Kehkph5n6rVKheO+nSA9JMgFQeYYM1C46b3BpWN17mrPLMtKja2RRk10DED0Lc0XOdqQeV
M8l8CAJ7UB7zUozpVg3IDN8HQ1XUq6JoAsSWIlDMk8b6Q2U4cay4Nk2tV9FMZZgmAGMEhPqOPFFI
pJIiQ3pWkUy7Qp5LACe0QQRUkaR7jtxulg8W8k/QsnVcLdyXNF1nlmie2lojkQE5KpkNjW1Fj7Ha
WN8tsrpQQIDBgJYyxvp3U9rDmRDPBoi2DlBiRboIuvHAhoCV5iGEErDVKtFCBXcQNhjV9ErMA9u5
M5OutIKkqFEWOSCSIyWOLqbQcm7nOZxuJxqvdwbGLpK74d+xi/LA2whnYDatnQ5uHhyvnvBMNSG1
yjbo+JtTOr2LZuhwifaGuCOAYbxD1UcIMs1M1r9ZD8i8tNUquIqY3sA2yWUX3NSiCQeWJYG2BHdD
AOPSmIGOh60Dhq6wgUBtlvL6pFArwCuDAMXeA6zrbA9T9JIrded37mwS0yvaNdyqLtpS0bOmDAP5
fyvTUPVLxR36eRPUJCEjNTPUF8ikzehHo+qM64Tl9yRk39/NQs2JhVORQe5qVFrnTJT2lkUmLrYJ
En6CkKBHJatAj8wCrpQZvJNOm99UpPWtKxPQL0JMJyV0dpjZJ0mihSLaQm+CTIkMdgadalfuBi+l
Em3MbNC0ta6C9aLQle6H1tZg0EmRy1NCIAkdXE1u3kGPTk093FSuGVowlohT83FUIlcjtk3cFlmf
3VcRfwpK7VgQnqu03XMPWqpZmYT05EcHZSgOxy7GjEBzVHxPpjL51sWLiswCGNn7xCm2r5S7JPK6
7RAWm27qaPz0lcFvAquylL7bmfZTqcQ0BRRwi3dqncP0LXsq9rXoaUevVTKrH1GKaifGx/PL6Izp
g9kVxsHJZNR4lT5MwAgIy/TwIMitNab2gJBxril/pn7aWrRNgx2Ig7u+TNytoQAN8+KUYmtrNLqy
Lii9jNPIzQEDncTJDjahc8F+a0J6iVWbEjtq4R4CuexzaJ8MN8qbam76OxKG0XBxnMYPQ2pHh82+
BD+VFdMNwdnE2BVuB8FTGQmEXDwQnbVjeUWn104A3D3UsmTSR3lAJjztZn79CckT67Y5fm9IxU5W
kdmOJ4Ls4dlWbdujc4cLi70z1L+PU5jyRI9GtalqNOeea3TBrTIJUlvwNqSXTKSzD3uG9O2D1DGf
Sl300VqJtUT3MJoX4hCTNjr4wFXHYddATtQ4XtV4W8q6cUGvVjXSUYJAa5qJ7thZPkFijekpUlg5
Ygx1ukDuDBU9J9or3QSEUMNjzYLcF3USvtPSsnGkYGbq/KxTRlzH0LO39qAGH5nW63tBvBydL9aj
52UocRl10xSTHZ8Oa9b3IlxHuj4+oBzrV23W5ldOCCPQa4hFGi4MR8luSTLHkWTXUO98w+2tE4BA
1/Go/VrkvfVkciiR4WvUtGjn8Ifp8L8jBB04uUPReq6WSeBdUNBWFuboa3xFM4LSkFONzyFn+JhT
UMObZtKUzEMQMox0Klz7GcC5dpqGur2BCapdZwG3ZkUsSI50HWImsmkWiU3VdhhtQbQR311ZEUEt
cyiVJ/RKuFiimoH3ZiAi5iO1C+WuTpyEeyftGOknljr+JpHFSxGqOUQ/izAZPcPI4FnaCbXaOh8G
2W+UXBQHgVch2jRCUjET5TwRHk5VutR8JmU2vhbRn5pKJANMuXF2PSKq3RdTb5CX0ntZ+G6uAjWv
IYnSQ0qO0jpRm+pyZo1XUI3GnCnhh0/PXWPg5M+60Sk3Aznld00XNbD9Ij28/9Gw+W+l3H8Y9Gj/
a6EcLjBZfI9/Fsotf+BfnZyh/uPgljVddHCwRewFNPOvi1Z3/0Gi5lhgekBjLZqM/yeTU/R/kE3w
J4iSQobLmIZ/15Y/YqMU8x/TQlkH8BQF3b8auv/5P34hR7Sf/vkXs+mP4cJPvS+GDnwwhHpwWLia
9rldiVqdSBGjepiwTJ4hsq1zF/E9rQT1MLYO2TQZIF+rS1YD4Jt6eDacbV52nqGPG9mlawveoHGL
dWGVcIDs0LORjwbelAphIMzeUW66+ZaVaqM2+aHMj3UXXJSSBBDwttqjER4M/UZTvmUssXoX0Elg
2ZGyh1mifa96SGw4e/Ud7FhPtK9K3Rwliux90ZgZDbGGk2yidtCSWdi0bm078GyswDcs5x03KYsU
kmMJxjF1jDLxZZAQM0xbpQ6vksxw12Yr9xnLtZsLz0rQITc47W5iI+bwb4W3mNMgSw6HulcONNtW
iuISMwm2VEux5+dd5+NrMFaqtqDpiM+M4n4bMGBUOrltdNAabbaNhHqs4SEG/Utv9w3+1nb2FBcC
vxV+X0DxcI5Pg3kqoQMXzd6AKd+Ei7XRpYafiadsez5/K9dJJDyUHHj+BpAiELMVZTPAGZBt5qn6
tB66D6WEHZx/yMjAV1Buy+Yev1MEYBZCKOEYpLf0pnbZaYzsWx62bUtmb8LYOBXW/Txa1s7QyAuk
Ago3CMVJDRYrCNSwZiMMfTQWNfK0xMAMyk4eEppjNU6jokh2zgSMWcOZgqDQrk9qHFekgIQHJb/Q
zW/pKJ6goLV0SRQyGl4Td/QJWxzcEktJaqwNRo7NStNfA2qYLTFD8mgZZnsp55I6VTxIsN4MdD2g
aauIbKQarUkUCvWuHiwADMGDhjtbi4WOkeHRIp+9bIfLXPYW1a/dHiYxX7vdHG1j54gFhIAWd5+F
ig9bWBzZselR0W09GWjBp55jxwAGVBvX8EWPpSZX8Lzf6yDjiS5xGAHUUctqz7nBr6PmQ4Mk7jq4
iSESE/m4QZ6/JPqRK6kQDb4KZ87YgXOysoR4l4nzPpGxAYxWjx1qq9gc70wbC5YabsESokqv/a5w
drZU1/zKHPWqNfE3+LxHDgiKPzgJRtMzZiALguG0AjHrOc4Ei9HBWRlfIYOCANtv8l47czb3VOfW
ZF9Qm4HCoXF9hWBV09gjLPMaR+x0OpvA1g9xb3qJ4cMPBCj61pZ3rb2O1IeADotujqAJszVlrXut
uW2xJwmPJMoZSbtyrBxtJbE+FPJlhLVq4ZoV1V6POp5TdT2R7kwodZOv8AfsRnW4kaPYanN5ZVaa
J9RmZZgx/dCC/oij3gzlYxArB60lfzkTPiWc78Z5u1HHywTjGmHnKzr3x5aYHXv4UGYOQE903Vfo
xuvzQH1clYCNVDlsdOWiGPeduElbchLz3JSbTp6Rrq9UdbHiIkQYbmWd7Of2TPtkhVe2w7VTXEB8
2sXRtIKxCuZjHZNALRm61TO5whN8TIIOosHqAZjjNiV2rIl43RNrb9DWrVJaE+mzhXkCdC0mwAg4
9d0YxE+B4G3gKMpT9VrQCbcx11YYqXD2Y49+7arcA/y7ziPeNBgEXh0R/qvf55hxal7zCuzRVAO9
nd8D5aNISxiswqvETW8hBUrOSRKwRFz2InaPs6E9CUoRkRVer4WvGpoQiAH3pSVKv7bVNQmtF5ij
oO8fFvYu04mcA2F0cMzhumlo2vG45N0A4CwqbLQ/ya43mYROQ+8jLB5xCbMAzsuQIF11S8hoeu7m
R2CaLj1eahvskcWm1NQ1zx2JtyoZN9BN+PBMyXDOpYFn5/2H3WCZcpSLebxVo33UbVVpOmeaSXct
hmVURs8Vo9coVHapBtC6zCFlZmXNGh+G7sLVbEwf/sFlwxD3shN4KKM6zl5bEV0rNM9XtltfY7V+
6Xlr46I701kkBc9Sn1v2Gnr040szkFSnFK52EaYtoK1w6xoL/WUxwiINvcpzcdaJYSmEwFWLm+0I
VOeyCfLpxU1UTyU2GZ3JaZgtv+KAvanoal6WJVkKWjkkh1SXGwxY6q42NbmGKEZ+TNjeEBmjkWCG
NQKubLavByT0XtL24sLguPbIRKHdhm7W3BuF5hkxm6xqKe17P7j6o6a26a4ZrXaF4sikxaOnjBuw
FJuk1NPkHf2wCAgdyUigaPHUtkNOW4eDMgebnVk7b3mlhUelbcK95aiVlwzkJOI4l4est+U9FJ7O
J1w0TrHoTF4ZC6Jhu44HvnceI4zHcTTYq9CNH2C9eEJj83eXTkPm8kZGp3rU7jGFrpFphgneOYJ/
HO3Bnbh3jXnTxla4Jez1up+dJTFA9zlPP2LIpRNe62O1GbsjZNoPU6VLTGZX8arVlX3AGqyCxbSk
hrnGTahn0eniflJxyjqRdo/f+5D2EutjtBvd+bFrGmLOx7e4Sx0amcLc6DFaT2HtaSfutc6J/bbg
B7Zl7i9eeSa4+J+E0nkWQYebMJJIPSJGfsNTKfTHSidYMKU1S/7ZPsrr67xqNvh5HxlnbSmhI99C
fYFxR3VIEax3ZXg1djlHJiJv7HnZXlbVwq22BJQzz1Rg5NJMixJSoOKY/jq+ecJqcIaOlvORO25D
jl7Rwtnoigdi4ZzNBMLer0VrrDXJyALcK+bPVdzFRrc1rbY7d/h4/dxsSash5mHeEOYosIHhFeOA
W0ZrJhThi2XWkWCVbRr45hEamhV9y5XFCJADONDtVTWxaFexPfiiwp9mIai8LgKTgigmP6EY4Owy
3THPDmGRjBjHSD4ElWVGe4tEmnMgjHJiOJSw+U/Q5Xdpy+Q+HYotYwZGhHoW2kwNZuKzCCIOOFQH
SkmGtlJRUdpyYAwi6a8eUpo+Fo5fxT7yVrdXKUGsz+akMFtp8+6C6eDI8MRuxQvRTaXtZ84cv7qu
Q0JCrcjljByse9l1qk87VQs3EjsuEyD214MDJvjClPhNyySlN5tKsTb7cNqkM/QFZqk2uyjQROQf
87EzwvCMyCHyOm0qTkpHmzo13xr3jubEUVBePMginfadOVSbCYr3Cl6KcWGMwXCr0N96Nvn0l5wb
Ux/zKBhlmmRrpwXeUM6Tc2KOXZ75KMGeM/wN0YS9n9NUx3jSPICGcIkAXmLGcmm2jCam+U0Sy7DN
NHtfBSKD3+QE12zG5EIz+PKT0QioB9UjvVnlUtIbeC1itXggjqG8EENn8eqRViYnh+vR8aO/T+wD
mXTRGoZydN/a8XARV/XW1SoCLGhMgrXdJIYNVRZCxgEzQOMrIr3HhPXIcTrYuqDAeSWZISeQnRFo
ILaey0OY6TH8ejHdkcZTfsshmT3EZhusiYlhcqlSKWda1DK+m4INCX/WvV240UYZSn3nWoHm1fWg
YM7Oqa0mh06Ym4ZnN9HEanZkcIJ4IeEZ98mNmVlvpE0fmqJ7HPqYzOjzXLfPUXhXl/MAz79PT2lE
kAvDOUo4zd4FYtiTNBtddYFLQDwwA9JNwhXuTxLFMje6MEfzTuk6chTV+qQEIHwJVI2JkArQA8bx
ez1waEDSqdICR91Yj7dNOXrmUpBQG+5ov0Bphwx8EZMvN2fxWxj3RHkm1pMm7YekVwWjd3DlibgO
oGIdrN4kIvQj47f0pyzGR9F212rCThww1vabWEnXSTg/CkV/LMRIaZtAOkcGSJMHbHHYuzeZwwxf
DY+kcBcA0oazJdTHou+uO6NtD10rOR0QpgB8UN+6dXs/9eZzuZxbdA4poZ0eNB3GCnF6HqiP9NRb
5MwT9sKByQWl52PyJw/VPTitnd2ymFIUE/+yKRU4evkoxQYT/QMGZeQ1sanvuy5yk2sbeoc/89y+
J3RlfdJUCFVRMC8OmuKcxmAqYrQbZb1nkyWEpAncYcNL357STMrLlIjRrezzhJlpXaa8GfmSfw7o
JGxs2fol3PlVVi/hLla0SHpc3Ok5sa+co5xcv5jmrtS5J23zvR9GhQyTqlT9nOfbRwkQvbZdzd02
okM1KW17Qfws2QB0AeWqHCClKE0gN1UK0QNHPFz8eSeMan5SiDtb10q/tSbtnVCdbSNr20+jkvgh
zXrmUEwbfB6/hWXWexgo3X+VRP/dUfmPRSf8X3dU/vf/6iJQOfH7zz2V5Y/821Mx7X/ofhi2i6Ft
UYHbdFv+7akY+j+s+SiiEYn/SNtGNPR/rYdwlhFJWf/JHvshy/rPlorxzwK8oj1nAyVD74g+81MH
5W8dFYDLv6iJaPGQ+G1BiBa0VUy06nzwn5VLSTYxwLNoOIepVtoHwgTFtV6JWkEgrofNAScEDx4z
sZITbaqiH7EJIpyV57ZheEQngTbfE8dLcwmRtkKoY3Yv9eYYY6l7NgiQig7RaCw8obGJaf0DoUzX
iIMsZ49/OIsPjSxZ4qI80cxtMtv0aUUVXLcltn5PT1MWe4XUN6JidA3UUFWkL2kOacBr4fWHaB61
+Tau9Xry44auFhSStGIkALyg87JxiM90FLtruriRshKISEYU8E1I2FueCgA+9VClftJVzVGH4y8O
yTTb2SoL1YYoZVKPtHt2paHa14kST0QluBmewLQIw31Tdm7gI8IOSbzM1TA9GCod16uCQqDZ5oIk
q00aFBxM51AHoWDZTUGfSWMwADyRlrrhXiUl+dhwRRyVKJE2qKcB5VZikRA1dB389sqaATf4BQml
Cal9TWUNK7vQTEqtMUHlJSeZhvMt/dqQucMCPJj3cSmi1nnVAQSM8lgA8VHlubfbCGghvaEocYmk
Ua12uNGVvEBekbdRKfP92I+iRWoSSzOv55vZSvRUej1faiHft0ReeD0104CdXpahRrRm49qblNhd
nAVamTJes2qjOtIGzrtjLLP0RVPqkpPsyOjDuWbaRSQoysmJkxcZpv1tSHw5py9CgMsVgg2tuClr
5MsnVDJturWznraCQciw4sOEmSNfq6WOzrlxA9KTwxnxhxHjXt3PnVN2lkcgTUXZNNRkvU9Cl8QW
kznkM6RzmVwVZdz7TSJ0pGghgX5kwocEB8xhrxLJMEVqeSqnIbbWoAyKO7fIGd+OWtpdhz1zc+hk
PHOgJmyTGW1mw/QIZ+c6AtBF0vlgGvTC+asu+IWSK5BKRbVzpUPYSYoS6cm2k2GRxTjD8txaAbUA
QznShfsWnCaJa5JDu+O0NQK5pJ/07Sg6ES4lMWqpMXOQ2g+iGfUXHSITAbEIypxFZy9rOJN6z4Gf
bYUOEonyVXMmism+oUga4t3Yq2A46pmgrmnVN2ij7xV6f/lWxw0kNjHPeoWeBCgHU+sg0veByzwO
xUM7i+QkJiTmtBziwLSeVLRG+JINK0r0ddLRYXzq097urqaMEwmH+y4zX7o5VGmuCIgvyibuXNL7
vG6EEXQ147o3Trhs0v4yqgkt88qiE+WblhTzSLx8ZF2rdU8apsGgfC2JOo0Yp5I2qKV1fanU2mB6
Wq8553quZbbLxqpXlmQc5Rgxd2JDKw2F80YqKxRjJKgseoNUPRP6kmlrVYkm4UOMHuGUqoyW1zbz
m1vpTGLnjm4jkcrgjlozp4/O4WgQvJzW+bhq3VmjNUJ7h6NrnbfkjEmzjzZqLuM92t3FQZY6gNES
uM3MBC2remWMMrnrmEw66D7kJqc4vBTKE6lB5fk/7J3JkuPMeUVfxeE9FJiBXHhDAiSLNQ9d3VUb
RHcNmIFEIgEk8EZ+Dr+YDyXZlhZeeG8t/ghJ/XexSDDzG+49t+MZeQyJhnmCE1uEKadpiYLFGdkw
+oiHAThEQU26fAApge4yzn9UPXaK0fbsOo3bFrgW8d2OOSDy47tAl9N8ofgCAF9ba0yOkzP4JEwP
9nuoLdtJBieLr3yIGIa1tFOjDbAvgeVUOQia1oBeWa+GiJNsLGI37UWGwrGpkZvsXLI3SKNXkgfH
9trvyII6rrTyf8xdMxSQ09qs6H/WYlieIRtwjtARzF9h4Ebs/LzRqak4M/nCjMq/k449mDScL5QJ
b3GmjflStd5RynEZuJPdXiwb4RgfCw66kSFXqB431SLbjQsdqp3y1FgeuMmKDanVVD90dVQTX7F1
fKFydyZSBEoJQVKWZk3noEB5VIHMrRSbXeaDeZHuFN+vFt/kAVZ/Rkok5o48ZtY8Ck1aO+iKwCRR
7fERqHYMZWo3tGPJHIeL+Cmr3Eg0eBxeuwgTLGlbOiYHuloVNIn9sAj2b2QAM9NbrTB8LCtRau/g
hw1wEwq1DWrwWNk/FQFK+ozAtsSc4Go33i8MZKO96Hzn07UVyYxBVIzdWTYGha6N5JhWp1NDk/o6
Es2e7s35RJS0qaOLGyja1QQ5TYqBX5npg2caFe5bq8uu0c2h+FjaeAKqV9fe7eB2UGV2o2TEgsIn
hBmG8MKbfizCn56zDdcNC9BmIMeo4Hdl27xqkqat+YqEOn5tljz9z83l2djlpmD85IztRO3v5oIJ
+LTVKCSCcgjq764oo/iKZ4PYxtYJPIAaIA0uL3JVZNwSDInmBqtP8xrV5GXtyNmd8herCCxQGaX2
hz/VSIfRIzlhC5nUWcAAJtWbAsQB0YihddI2LJwPskAVnCKzgLkzVtKySW7imN5DaKvCXbNElbVD
rYElh2Er9LHNbtaHmjcPlNxFCrCzMu1k7EiAftBMQj3hz62v0azF0woNiGekMevLYs/RHZCcGKLY
Mgy/AgcJEHmZhiifbXEJH93UIr7xwW8kOdVTdydseFNi9fWDKxAAIp1k4CN05r/zUuc3pA3bbQn6
DDWJKuVjExbqxZsl45fcM/VEmDHX424qhdKXRwxgVeeWIBfbohcEALM+9RipX1JDR88OKWW8nqjQ
gPSEcdeYlqSzpTXbTTYu5jLdbvMTN+qlZwznmoxGGpMjGHp97vhVyJqra/XEBmCZCLKy+xtRu4p2
lGTW1zFeiHslYHkE3Y+/Ja7k+LmMI9PqOmv9xLGZ06VrXGUDgvOB2k8X9N0NZh29nzvmKhtL5Igl
PJgIPhH6kF1pwK4cbK/pf1ywTmdL5YzC3HGRn+w9Ao+WyahfVGggKmm7vQ8OWMNV7AegWQZTa6hr
cabuC6I1i73Y5sHseU4aODEisy7O6Wk56S4r2/3iYPpcPWLsUicmeQhUXm3tSN9RYofSzCIsaV2J
Rm6HsHthwuV11wTxwYAgspiap+t67e2mUOGaFEW8WjtwPuGbTTYXwlmvD7ubgi/oReaiKg57a0KN
heDFl+kGUw4tBpiMOBkj3QLkBqP2xvK/+lV5zsBf2xZMt+ItrIEJUsAQvCYmIsFnyyFVYoo261NN
cUlkh98y5wxAqDYAwdYMB1VHcuMu1Gv84/Lzl3Q0WUGL2HgDxFHy9hALo64PYsGNgZaP2GerEJxx
3uAw+FuIiqjlFt6DYizcRLuIO5j0GeZfRd9at1PUK+doUQ2WxxDsHZNB2MljwsjRPgEdQ4XSj22c
EgycxYe2tZanJYMedVwDikWLE9vnHWNStV0y16sp+Or5leznxTDEkOSWdK+k4W5A8UjOLgWJlxV9
BGk0m/2E582JXrDKCrQ9YJNvMppVa8/yUj5a2mFx1USL+imGBmXasUSeNR7WzVKcyGXUW4HYhYss
ze2wuLJBGdmBPUyAr241XLyp3KC1xYN4VJuIUSN0PCNlMZmnLByJn+s9dMpsYfF47IhLHJwEjCq8
RgDKvso4/luqhcFv58SH7Tcd8lmur+hFSon833IKtiILdMWwDWE+Vb3MfzPPv1AiVxJWwN1nzdE1
Sx0mdYe8LpEAxfXfzEn/34P/q48U4X/vwZ/+49/l9Kcph+nrXz7/49/b/kOhAPvrf5v+hUoy7/+x
Ob/8XX8XPDhoF/DTgEBw/taD/1dz7rh/Q/yIwEPuQCeOl/jvzTnBSVEs8BsGXIpOBGn7f/QOjvcX
DjdWIWF8MethUP+/dOcOYP9/as9jxw1j3Fn4lvmPG7D8+ef2fI672bIuNL4S/VSWCCyn2BumcpX9
NxOkCdfFKon/7L22GTiJCIdLbOW6b5JtTA0IcCGfEgJlpXdYieosyVRIMqcW4MZayha2EO22lUcu
/OjBz8vhdzhNiAlqy7LR2ZeXmRiqcBoo1UCjw6ngUDl60r6ivmbjB+sSrVPlFH3I0hn2QgKDtbzx
8woy3yymOadJNe5Py++Ut8Pn0jDIzfs87T2bUh3RHYMDbzabdYAtrQoyxWck0/Av3A2c6xZ+FEXG
oJobJb7u65AD3HR985khJWNO2YNGmWxWBztdhw1lCp76c+9VeHZwFCBlUjEpLCkhxzbpvmogktUr
uw/YJxvxDUFc0juVvaCbHXXzgkgelZxF8CGV2Wh175O/rSRLjY57tLULVdassjswIUV0LwLNFJ0C
bEXgLSL0tdEy/Bw8oWSKTALZgjPaAf/UxFSnOnOWdS+GYF2PfUspsne1wT9D7bj8Wjo3QhRdV5hW
WBU07/GFCJrMruLn0Af73ytJU/etu9YktNR+/mQaa/NPuhSSwjy+eBDrcjZXA7a3DoIFQRGoEoe8
o+ihDd35vt+bHavpwD2U9K+8I241PSO4tOWOvZ39Iqs6eC+jGS4de4f4FRXfOB/dvvJe+2wcP2oi
NthYR8a+3gCxfXkqn19nz6wxTwZ3Aiu00H0set//jCag0nSNOUNnIxjdc9nODkIZSQ5cSkCxguM2
TTFN/Ow44SOZL8OI2rMjJPyqXeJAAsgu8VTe1mPDQtknjlggOxvsOJ2z2D6ErS097o3AeifCb72z
q5B+7uhQEIDXVzJnUJPp6qy8nHqphGhr69s4B3jNN2dDJuM3oKd31K6QBWdW3EDqsw790GOG4pRi
1687Zd/QAWqitgxS0exOaXdgaWP7/DMWw1q+Mv5Q3qGZg3q5wq9Uk0AJP24N3lfX5/cka8QpU5CR
XoX3S4j5xi7KbLvKlOipXV0WQbxiQLkpNqU+YqlApsdZxhb2j2oGZ7bXgJnHJMya2r61OiYav0Bi
+vnz5nVlgHJoYu01qpgw5on73/6BmDUkWLJzi+y9cdEjvEJecpc7MpBDeT3VGCJ/MQURzXW3GGx/
O7D1UvzZcNRUT5QNNLbmQgd6slvXDPtiQaxwtBFvLncSx95MU8FGMqFCpRUhk97C8TJP8eKBkFwX
+xmaxsxjXVUUQ11FiVbxIfJjnGgiEyTTXvDWWMuWp1M7OPj42LQiZW1lkdg0cuEbN2lBqki1NK+L
5YYL2hdFCEluBQr2Z7vGNytTKzLMdGDv26Vx9JUDBvLLnwGA3hKDyoI5bz3fR7CCmvAe1iyaD4Ak
uCRVVnjT77Xwt2cWF4wGOXerMgEQJctbZ2j9jO6UDv8JD+UlVLyPffTZfVwfCoJ6HsOLnYjPveBQ
wpbHUCTTAduoLFyWb6yJ+uBmM99mEs8Jlyk9PtKdQJowYWmy3Gfup6p9DqqyfCpr5RqGlFt+WlY7
7tQe79TMlAFpQHYAyxA8Xrqij62Mp18+26GPMqps4K4U6H/qnMSKCueSItROM0Ewb4NLbU9LNrbV
ySN7jtgU4SlItmHJK8nhI1gpAoJmfBSkmTMx7EB0w4/u8LJo9N0Xpa2NOirPHCYOSMDXe56B0T8y
BrxkCFPv3BauWMvECost2ncYk6hsp6a/13EgaC13chDrtyvZIh7pz4guLfPMxPs5JiLlMPZlLI/z
bDfnWlYXnLjI/Oyu7nT9I3TpbVMTuhdpcmaHD00dRiTYNMZjRiEsz0alX5a/9DB7b020uvx/oSPf
fEakQbqsHbzoPmzG4WlgSnoTbAyi9tB3Q8MH6KIl39atEFi86u7VGcS0ps5cEEI5gWB5ww4cPVsM
F0bsoJWz3joyr++AUmff/VgGEW75fHvpcw3jHGTruJxCj+H4LouL3Eb7MrUvGdIBLDcG7AMTimoT
ZNQ5JsKOMstlB50Z6fcwCcKCqstLrZuxAZFeoWQ/+EEe8XB0gkcpCFwonwVW+jmtM69p0rmN18ei
bda3ARFAlWJgu+xTde/xcPmWnZ9jpHfhZVIh2bR5DG7JD5uiHwzaJ7l312hGCGeRnrbnyfVOvTUK
rmfDeYbzalratKgg/aeF1ds3rbTpF/xKMHyjzxzDPaU7OcT1YuSQlNJmuNLiunBggzMYQeDVRAwo
bSyYupLxi9vXfH4kfbLqI9AtA3ZeVn8abmay6XDBjfs22/qH0XWyDJiV4/2g1fVwdy4Nm3NZ2e8V
mzWk7bIk7Hbk3fhDRROgF4y0eWu6pf1D7EtUcCO7C2+xN4jLY+xZL8XoF7+2ehCfIBcWRlmUB8w/
vJwXEQwrkpRItDbXZhFfVaHi9dQNbM8bWw18hJMzMcyI7LClbIiXjefeXGZ+kAy6tC0dK3iO+c5g
hsD5uZGiKFFRjGYY2xvy1vN2j8Df+oLwH6LD1kvlH3JtyasNlry7o8PB7cC8V/yaRdXfo0FCCBij
N+B0hxh77+bNZZ7BdV2mrqmmhywikv1oEFuVewOEGJxvlncixUcHQanOOZuU7sk995jWe4z7nHYA
FkP2SepLjz+eEQ6F4aSfkPmVg6ROqQ2hJYe8LmD1w8SUJ0jlFGhLyBt93PIt6+62EtX1rAitPwbz
vH17KvJ4GMYSX0kwLEQdjmCGzeXZ225C5cnPwJTWzzpz85d8zSX7db2IP7LrCZfmjFy/WjvKpmTj
wXzLDPTdw7JZ3g0ry5HQ7tVXGDBEW55mM26/PVrcgCmLhc9JZZ7FMxrbqC7G1ZYoKZEH4sgaozvG
R5LphOEw2S/NwiwBSUt17ZlBu+lQDtnZRunqpYOa9WNHOfu55EiIdjBi2udRETooZlN95tqIOmGc
0xIYzCrjfVjypUHKrrofExbmL1zV8qFamKXtY2a3LyoS9XlAKvab8jXj83MW9cGtrB57GRq1n8kr
nKl/ZPVaBqXz7ap1exb9sJ2IQu55xYPlvs+21T5NltMhG+0bFForzfqHjy+XumzMxZ+hmfOfa9QA
4p8QLe1JD+z+4PxQWOzqVdxoL6S+yoqsuBCQVfzW8qTcmmhCpgaeHCpu5S0aYR4YfxjMtssAX2wy
Jmx6ZfKwousfEtFbxFzbbST/hOgX1H6tJQHlWk3yJbewZhDDgE6uy038oCDaopBzWSCzXd7E89oR
eraPxg34O0d+flFPLz8502j3c4aOK+dy1Od7a/MiCiZvnIm78JtApfLytLj1HCNjDsumTqMW+91u
jPEdY3qQ+ku6o8KqV40knOBaqdKlYGm0811t/cywyX8Qo2C/VJwYklBhbWHEpMj/scK1Bm6+VVN/
EDrcTtuWYdXKm16wpMARl5EVasI1xZgFtr2WRckEN7NVf5Lkk+BpXFYkEFCr6y7trFqLEwZ0/Igb
UGP2ghH19B4dXchZ3/uX5NHVj3FWEmX2kiFFXrBX+/LMv5K9DrDDGwbKBfDruOuY6zhEMXtprrGH
3JomA61xIQqyibEaQiR9QFw/QdVeDILBzL4knqnY97OGhUWIc8flfhEXfBkzhyLNFurdxI2VT8m6
Cm4WC/rib81TgsLJM1w+Us/2O0ICOsAZzjtJ0FbL3ifOIh2jyeSHpiULx198zvLBqcvgTcUWmdzT
pJY7dOJw1rU7ubtoEzpOL7ud16LNh/jAGKrYELOQ2J7QgfnbvoOj/rXZpETykhwbI/tIuuKBr8t0
ynDvBmnm4m1Fr0CG787NbWaHilavT2JzwZkzl4JR0TaEKCGRYPR5wAvarglEARrL0SUCeG/pxpUn
XMVAKbCS26xd6g6Zjz9x1hzGoKkYzZLlwEeD7rIgJAjM8nEkvsfZOUzmD1Xlg2cI8EvSdeSrQCfo
WyhKGneb1J0V6HE4QjNobyOibNxDlcfsiwZQDAg6Ao6yRE8r7JpmRm99mDqfejOaHaxidZh1zMOa
sAyfG69q3MSzclrSCL9cfuq9nmvKZKHGvNeHc0VYSA0kwPQ9c/zZa8PuSsdN3IF5r2kRWPVxodtb
0FCLb9AgkoCbhShKz3TdkWJmfLHCumdrAwyk2XmNZIzl1w5MYLgSnLIzAeB3Yms9FDH5Yj1hiYv0
cVQTypQ1nGqBdbtfzd7JY361ehHik20qtkS0afTDju3K7CDpNtgsBEytznUGKv6E7XT+MTT1ZB1l
KKFI9GJ03TOJeSL/YQumjOklP5CZ79o0FLBFUDHdb5xyTPi+EPyxjWsMIMIoH18RWzdu1aEU/XEg
bgQbUThjWWjmuKLs9BqeX98rCtaoDTkgCS3hwFo9yJgOKEyNDmy/ZsLG4cCpPyMkw1kwtk0tT80Q
VcWVCzsuOuVczP1dtjSqOm1xLttb3HhleeL+L3O+3zosUpAcq76SdtN37NpXFh4athqtuQEKf4gR
5dt7gOcInCizWcS74Mfdz8yLJOY3clDauzz3t25vW3kz3JnC46Z0mnYjICJYSF+Wc1g4KS+w7g81
U22Mv0FLo4+pT1+gEWMG5o0G8Ruz3OYco8v1nsDpF9654KVtO81KO76f6NWbOzanBHWabZCI/tic
lFciWP0pyYfVlKm1rW6J+h/g0Z6w6lY+jjML/6QmqyY4yLiKGF4KO+uPvo0dGP9jRzFICsmg4sPs
TeNytZg+Wu5XUAbzXaMRAFyzAjVA7QlaLV+yaMCBrMtsXt7ITeJ5JJkLh/oTItCsuBEewKndukDC
OMwrR/wqZ/VX20CFCR/5SHDwkOxmL5OcS4cNSDxVXMfTACV2oMVVtOlMTlIeqAFXccXvv29X8ltu
aj0QIdcO3tanjfFz0HIilFUytKEuTm6FHD91Gy0xfDQb0q2xKEmECUOkFX8AVVi/YhIlh7OEZRIn
zPx6k6y8xe2BpbnWN8obV82NipzsqNfcW1PWyYs8hl5LlwnYqWIaJWckza4DoIhqu0SisCzeJTUV
pH+Rok2Q5T4cTCivyrqdxisu+IknLVAqfBo8v6ieJjQaA2f7JtsjO8XBOQQLJBFk7mXnJs4259zc
Hm/l0RPGuyGPYlphTWh2OTh50JnMrqeeKpwYv5cuD/D3jBIb4TopSl81bla76ydmDkkoCedkAR09
2CZvW0StzfSO7EAdNzPO8dHlG4WiQW1EIXS8YiAMXUBJWPQ86wtKlefSsbOYaHTsoMnqNgOfzBbL
l9DuWRkXi6MJ4AHfvxJWaFFqKpyEMSQPJ+6RzW/NA+MBnbPwN+EVozcgE5hzQ/z8Y9W+xcb02c5a
hL4rt75dDxaN7i/s3uJVzN0q2b7y1OJF6aN3wlHqPysiUtJ6q7inz8JkyhXBxvbs+A7ei9rlfea0
ZIbIdd7Sy6LuRbfsq2aVidsK8c52lbXz5oRUKw7FFldJRcTGTkX9+MmXHxyfiNSwnud5dNafqqQ/
uFpJBHidphaUmgwV1lMqeEMpyhYclNiuyuupuuXLdFEcrrPRy10j4cI0x7JXI4VUb9M5e3toHKQN
hRa6abOzJJE01TGbHKNOmqeExC5qnPylzQylxYNyCDG5Gy025laeTK1fI8MQrdQHeBMBs1qL7Bv5
bNeCTJKAgVKYwoiol48pRgaFBsYP+lwlhbLR+wUZ2Vt4XCdjdy9OD940jT0DDGIgdY2Mwph5kTz0
K+x4FsD+NKzNbixc6VtsqDNGncVcoEiZEXNO3ACiCU9N5GXEVQ59KM/0gvOW+jUNXIG7iqk4wWJO
EKtjpaPN+Y1xQcxPKKba+ASsKPD5sMM8eupqezVf4+xnVKiqmegqr5cSaNqRwYBNCwNwIeDmoUEu
OC5qucTTRyGKebm1paKzU15kzw4qCIfIIuZ0LbwI7A0gGsD+DO06/MkqtWbv8KXq6YWFpGZ4WdoZ
XQJBPiGDsV3Xj7pakUyJwP9FQV2MLwG6nWq/4QUuPt3SWtCbc3ib8BlnO8W3wN7K7s/XonSZYfpz
dZ/zaPRPXEhZMEAPrqRMuCY1rrVmOFdevv5QhWOq44xtD514PEV3troMeCsQcjsfetKJ1n8Ik8HF
1bzng2vJcMTldp4sjG2JLgzgo8UUzZe9ZsOX7EvnVTsVkx4AJ3aXegMRnjQTIeHqC82ihAxaVwXQ
p26zrvy67FDiWjq6iaRWzrmRAgTmIuNsZAXql8HOeF1sjjHBGmSY5OSc7Rz6cE4xXNnPoxUjlV8Q
H+mzt02426DJs353BnIgGUt2TpvEgq0wbRkhBOwRmSYxHrKHX4iMis9LvhOO37W2niULalQRjmzd
dGXCtO0F2Vr+VWf64mF2+Zsg7Vig6Kc4R+KGjJp/9rpMGWia4KFzexebgdZxjq3Qy8yuLpbms487
8wqaarGSksB3aChWQV4a0XsoDKBvlt8OU1B+BbK7WJKrwDAEcM3oJmwvcjaRfTx/DJ7GV8O0DOl/
zN7fSat1Ub/67uKHipvZfaoWuBCJo1fngzYtPyBgrJ/qzhTEPMJG2W06HH7EfQUjaUIuMSdaAxFh
kH7ZrcDCqeIEoFB+WEaNLZKnmW7csOs1+01u0XtvFgR7RDCrrzmaLpY8e64f14isZNgfEY/ZbG/y
VPP8P2UdmUsp4pL5CXte3Sc0ecWXpkR8YhzCuzNrtTxrsU4MA5ED17wlY/CApkF2vDiTcepWfJP3
VA9VeZAqnmDNdCUbdLRey882sEN6DIAQtyIqB2xVZqPAtGRGJbrNFV3jUjD6w69Rojsq64ZxR12p
+LdVCqQGvS3b7z5v9Nfs5SAnGRIl4CFUCPg54PouVQuwp2AQzVVWrh320zau33yq4TUZ0CoqotTW
5YUQFVFcicbKF9ZQBBphUBmqBf9JtNwaYYGE0pVffdFHkW1IExHfQDZagClkdpBUiHNIb++kZa5A
f8XDHhtq+R2QeFMSQtuxrglkcPHOeBV1crXgyEkqaUecKU3tV0nph4OfWkxJnFRx+hVoUfOeEvni
JeprAVR1tGviZAbORhutqOW85HmDVaOvSoy8iOLHbCc4lvydtHIqfXZhXX2Z0LAOCmPEHTupLAYf
NL3hc4YV/zW+qBEP7eYVj56yB56iinw+DLRd+VlzuDMOWWItmePMtOOMMXz7rKQcPoQZzA+Hb5K/
mzNnvMMa4Q77KOytR9L7ypK5eI+yMh81W6+pcbMX5TvZxMDWQ/viARkAGiZYgtxREsaP0vQT3lG4
c5fR/AiSKWfuG5021td2MqHw+iUGA/+3nb3wtGEGkIc4ZjKMfXdAjavDFW6WniuUo/R+7jOdW3TO
ckrkdPQrxFSwVpDBK8NebodG0dlIke22cI8eV1VvI5jc72qYW9gAbTN/RkRq1U+hHrVIXPsyAGYM
wyIIku/0pOUmrOsw6rw7LQKQnoOvq19hC3EWITvxSb70VXkz8vpuhvhCelmmbHv1WTuBJywAiTLv
6fBsyR7OoI1+x9qNlo1Tlczm4mkmk/M3vCmklas9jK+QL3ODdKjpP/4fOqDXq89/+1cngFL5v+/n
b383pMf/4w7+r//C35fwwV8gTFyolnBdiZG2kaD/t0I+jNjEEF5pB04UXLTzf1/CW+Iv+OLZlxNh
4AbMZC+Mz/+iDjjk8+DaEcR9RzCBIaD/X7bwLvXhP23hgxCqsBP5NuhywsAJOeF1/KNIvs0uSy13
MzthYjzQ2WXGdzMiITxkdda/Fp2Nz53fYUE35avDRbJ7BZ92fCA4KoRY6bbXo6ual1CX8cHUljoP
l8Ooy6VzMwp6BZTp8Nm20Yw7fx70malafyWlXpNQVPtuGa5VeHF0te4Xy5i3Fjg5ql5oBYyqM/Ii
+n6Ok3BxAWAZCbfGXnklhjHJ4J8bfrrEl6iX5d5TJkjYYQ9XlkCrwhHORVrD9FnW+dpWaAtCx/q2
XPFz6usDlvB0tArniou/2ZkFGRhVY0p1LM/y4qBFxdqnm1DcSCOWlVplL8Pwe12ZT5syOE1uZQ65
H/LzB+c5bwlL8/o7TUl02Oz2xYTNkRsLjNF2YtfIAE4nQq2n3sHrCMxapDNisx0QyfuOSgF61ZYU
JPdOZXjrWzUmzhTOJPvhRtw7TfmzgHYzeChdm8vi1UeJIN+zEB1jS/vPkNT9ssexeLNzFLu2DlZU
4o6VMCje9hOu+qsyh/VluDaNiPFtE7XIGeftSpSTT50qrgGMgeb12mv8flZqQU/bA3OiI5vsD8oL
KrngE2MDCZXWo2xfAkq0oD3MMAsYnyNaXJbfjD2nY+CxwccYfDfU41nqnx0THoZUSTWSooqmhPX4
0l8t2vnFE9Xt13i+mBOeOre7kQtXqje77rGZwoeNmTUz6irxxu6KEfd8CnrzJ1/WU61Bn+HePy9T
ATxpaz/LcvrI/eCeuvMayi+Fkj1wTZYMStt1+Q54tvaVT7Ax/aHXMsFDKOkdYEdWJ9M0MBCCKlUV
bMt6JkRrJztV3Vc2y/Qpn5tzM243bhf5xw7/McyZ7EmFLP86LO+VB+4vK+sTEbl3I30w6/fhg9bo
o+v9BLL8lVdP5yoK2U1xf++UQ5JgdnGay7x6mOr6i3Xco6O2b3ehqoiY4qeQEb58tu/C5ZzeVnze
UjCEHssfsa9/1NV4l0sW0hZ/AibdLqKoS1x3aBhCeikJK1f9NsAJ6f6gpNkQg+fhb4wcf/x5Zl3j
IckzlXPP2hSjmXoRvZd4MTXzJXQaFM2+yjS7BHbIF+uhHT6X6M8ehhwtCTw5Ztf25Jyq3P2oC889
FxZI5c7g/JAsDRImxeehDn67rM0VdZaamIusVwK16Vw+bPl1gCE/Yh3WlfFudU5ZjVZROJ/hGpzd
LD/K6QyUZ0OohkCP1tFCRNzTEYd0yGFLioM6ehG39qaSXmUHZqLvjsczs8QOTg++C0szJ8azb7rm
pzc+9yZK2GNdVIaMVHntfOX39fB78Y+ogfeR/EmR9VnAscW+MEc2fwhAB0tHmFTejuDQSL4vZC8K
vp5db+F3gGKJh6VWVY7SmjBZak6sbOtTDCmKxlttNGkeZLHgg2RtdH4Hn1OHlVVnlbF/JTJjF+/s
gEK2FfEKtf0Rq4rf3Uc0FcMbNqzWORUlkdJnoo0JWt2NUSsxTq7uuu4n7WX1NSmfNWLmxc3dxLYv
Lnk0+wUvSufeHyXb+N4WRGMljmXNj5rcG4uxny+vTNV3YudtLXQ4XZkCeaiu4uJYDL73s6kbg2uH
xZQ6joMXfuR2TlOmOjYT6Qjrk9O52gYEo6FiprXHZkHTjkxxwPmTe9WcjDNc01RPVlMdNu6bIBnd
ybA9l4CAd532gEz4yGIfKAKjlMhG1PD0IW8tMLlsbfjCx8Hedgr0XKE/dyQmjlcN3/Jg1fWvhiHy
73Fz7rqquffjyrrtx8576TOm/JKtisvSYX1GLepfpKT6rVcxjIcse/VEW+3LZfoUvi9PGoHyvaNn
vjoY/5HQ72NhTp2roKMU4jxshxXFMI6Oa+QPt34JY7fM920ocWJziM7jaa4qjOgzb3z/sHiou4U4
1h6fO/tj+os25aRdT/l2dpZO77P8wGC/vZ2FqYjG1C9lWdYlBS70gzJFPB3dLDP/wzR+bX5ziuLW
3i1hgTk9Oi3YNgY3iBNTlVohYz5cZCYM4Po9MhPyjuWUnS3waJlajt40B+8RS5kdclcm8uwGDhvf
oqswn17DAioV28+9X57HTSYLQGAKRr6S7lA8hWV2G8v8sM3AwC6CLhnFHsvPor0xgIH3jKV2YW4e
GyynV37TXBMwpBkcmmwfBhAh5iU78mkecYjQDqzjF1To77hmHuqhEDoVM9MrtmrNiUkCLK0oShVB
8Dt0ZWzP+O5tC8qTrGgfWJMcnLn9VpOFvk4fUa1eAgHv4uLN8wHMk6V9jSDgQXcBHK8CWfiEuA2n
an7fNeGczszdCsvcSLk9hQ2TOeoLLFGwf/c2oBAt62Mjt1Nkq2/E/w+R1zb3JBK3ifG340iPnTrG
upmD6S5Sutqrmlk2OpO+fMGI+ztb7jNCyXaE7Ijj0jqHAnUtAAwVtsmFUD1TLnGVxvMnK51Xv6oY
t0Uc/tqgnLVaVx+wCR4izAEpAaE/dGTOWzFvd5kFl95WOUDY9RCU7gPOqGLXCXa4lmkf2qCuj7Nf
vWzFb0zFLO6nw7wtV1G2OFTzaCwkyAlTvaG526+oqqyeRWyGLAPIArENvb+yk+RLEpVPIwNHhY0n
4lw29n+ydx5Lritpkn6X2eMaEAEggC0JaqZgKmbmBpYSWms8/Xyo22N1alpZ73tbdewySYIhfnf/
PNs3DppmVNruSUvCXyXnTWpqn6B49w48YMEkmoE5KJdp3boVfoCKB2BJ5O2SaHrB4bWdisALdGMf
qOwt8OsbqC/7Cokz0BVBkfwnhkoyZNmGxkdGTrxqVCRXabV7G2ot6OU75kb8DAmqbB1rzA+S9KKs
iv3E2H0I3c82UZ4Z3Tf+eVE3y6paaROXRofF2H1qxhJoCbni8pkZ3AZ/za4drpVs9vpE+KLDwllg
ekDn3mVtcah8bS8E7kqwUTIDm6Hsq1599Jn25SYhW/+58Hv9B5T3SSRiTV6ezB5Jed+lm1N7zozM
32CpEbs8cbKXcnCvxqCnj/wmgUCjVQPa6G8YO++C1P61Y7khZ/+QV0x1QHCFK7bKcZ2H9UMEY3vy
wKOQCSyvWuXUa8s3Ns5EmgAl1ucMveSsWQqdacWJz+cmd5vFeEvddzvYiOTURJcsslDXrGAF8BcN
MZqD+6Esrvg9b7uYlhSrhRG4UGOCkAF05HenHrxeoxcfo0mCsXVuGVxpB7CmCOpxvU+AYmNHpZAl
pDqWOE5aN9uMlNzrEGGPKer3MnULxBniEO7Qbzq1Cxo28l6/NVstXysqCvc+DsLnePD35BPB0L/O
mX1JjQa+VGG+udVnT7S0E+Ge2pqWjnt1UeAo8cbprAzMEHSw7lhcumYb275ayFrrCHyzGfP8TMQP
C/vWJUJL1qTxkLIqzkRZ/VyA7gUcbpvzV0kpDvZRNfUQIHoAY9U4b51WDOgkWnLT5EPqVaX5VJNo
XRmldc/IfnybRTP/Rkh7EQRizL/hTcwztKk7OFXD8zxVnKxBZMzVgUaLClMlgqCRrJcehHgKIH2r
bV/a2zoH2cHQ1DLTloZspV1w1pIwysL+JQ3np0xwwtImiGtDw3gHGHARwnyNjKvm2yemfHs8Koe6
BYUNlXGVKffsjOE5hl9IoP9Wy51rl41fZRPfhvkFHfoT+W/ZXF7BvXgheQW/A0vmsD3RDmA/WUau
Mewg3E8X80EL0D3a4mTE842IA+ImPZN92q6pLsk3vaU/Gra4y/DJjX7uzabOPYGLK5o/gkmJerxq
uN+tYWvD11X3uDh3oWl67tR+9VkBDbgOw3XDWKeyg33ToJovZQB9yYfXWEy5gj6Z9oYzPksd/xag
NXOlt8mTyya72Opq4R/k0D1zEDx2hF22PiOWVYWQQWkBZ4Jr5XTuGh61uMsb88sCTTWwfuE7+HTh
jm661N/NU7RprQvbytOCfK/NbtgkcskQYvdYaKOrofe7Yzl210TCWoi627k04rVVG79DHf0gt2+7
IH7p3O7chfqCq4teTcCh5oRAHLh7QKCEgPYtHKOyePdpJaq5E5gcb1GE2F91GqkFSGgud5s0za9V
0bkv8dS1sKJRDjJFDDTttqah380RO3KkqgkyBXfCQA5XG6BznpqGp9wIvVL7qOYF4pE9h9VIOXTm
ro3I+O5ad00MRgGZuqOSe+2rel/VFRAkDdx8ad47KqwfKzPfYmcfiJRzOi0VESy8DsPM0I58828w
17xFH3CrCsmKYfytCCyzYuFm31Sj+NB9SFXZJL/x4NXA7lGka2hceMHxhluJJ8ni2QzwVtLh8iFV
j7Y6NpwSzQ9T5awjrsMN35oenVl+BnXxxPXeMIF3qn5ktgAAjAxYyjSqSRRIpOBh6Mqt5YuHIQ42
vVAba4g3mMBIAtZ7Zxgf6YB/LTm4I6BzVOKOlEOxcU5uam7rNn32i3PeZBcYANWDb9Gc0Pf72myX
I86qDD+7GS1ruHZ4om/qqoLRTfb7nWBrvWGCiJSghdVDAH+bm8I93t/wC1em3rNsp+FPILv5hhkt
MSG9yI0DT5RG93jc8QVzICFSNMhD2PvuZooc8YSTvrwHQaifk4Rnr/Irc71A9K4ZrSZrC1DJIVX2
5NUTl2efIspqYXibpSIebxXFlvN8yI2aBzgSgQH/d2h289w17BX6dnD1T3C6E8lJPTAOSWYwAbeq
cV+BPN3Vvf+uiTB/JoGvcaELxGc6ptW1UQb8LkL5WzdQ0S5fEnum6TQIKx22xdwwLljThr0P1m/v
V6CJIdlXchuGjnyWVCxgVA51kIVaMAmIjH5s8foF1xyNQRNmIQuQRw7GHq+fCYEP+i3z1Z5psZ9Y
E5sGFo8zW0tS7VQ8p96wjDmapO1uwjI07nKw2ccsR6PZUtYyfcOMUOt6qsYDK1BxCJpwOvRFoB1n
zJ123aIsw0VgYBCJ7aS73UYP1UhMd84OViLG16ZUEOFw4bMB8Gc+2Ci4vxhRMy9yLbXDtervdZwA
xMOy6TuxXC69ejZtJtpOGKbmgePCh+UWRCyAAiSqFcKNQdaTpsdgXKs6cHYaz8MHTfT2Ds9C8slC
fuzhx26qudex9TgtfkLDHH9Myylf275HPhKJLZ8GMm2433L6IeRIMKHAKbzvnSLa65UpvIyrehOD
6GsImsE1xn/GHpY9OeyHwBaj2N/CzLRuyMdh0giWLKDR6QyRVG8JHLtwJVhKbPnIEMYnYjBbt7Zo
1ecosvhJzxI+L3q+4p2rlxoGfd1/6oewOBVxKc8Z+UsvM4AXaRHw9hk7yEZqVGGvBxhYFyD9+ntg
hd1bqAR+JRSE+YKywoXEGbL0M0CiUyv8i5onON2CE25tDJ6T3FfmyCU2o5H1O6dbZcK6KSFw+X6b
HCorqk910iRHSyvic8zx6LVNhomSGGmdNBIWpEN819bWhRD+UfKqIIjaCgheUVsc14tKXrk/FagT
bDK+rg6wDYiizAfSTRfD4hkgxfAAOPpD+PWuqn3Ij0A1qEvt0S8MRXdB0jjZofVb3OETrB60D2Lp
DgUh1nTCBcQyQlc3VyWsx1DPwtzdkU8Fh+iP/ZOtDcKrgfEtlRHQ9jy7VRZ3j9zHs6fpa5Pr9A7I
iZIeEQ7/oRjycKfzqUwWNZC4nbpd4rdB6nUJFdPQSAmXarzOtnZKw4NbkZI7UcOH0xbXvneNe00f
Tc4B+QnO0E2pQXYTSdp6ievGl8W+cqOZ6qEws23m5JcJiwRVq3Pb7eFOgNWrh07hq2yrzKvTpnsM
8vKdrN7ySx3CliB0DMxOiqlUSGV1dKp0YaWbNmFJhfBV78rR/KTVaxqYEjnjTWDlLtTENLPPnJAN
Qkga09ZMCgh7Ud9WR6MsKpTq1t/ZtTti7izzEivzzMxzVnbANzrqI8aC+jLoHLUFkL+Mw0jXv4Vl
RtgBsRYf74yEv9JIbPgeZg7sC1VeP2uw2NG9+e+iydTxBiU0Pc/K7PekXg7EldBQyOfc4NVxNhJQ
9pM05+XoMTv9YTCNlJmi8qdjy6CC7TUpG6hIZrPFc2pRG+yLmiXEcLeSiCV3PmM2GKq07YGhzCbK
uAbmYEH7oNN3kLW7T8gd8OwGbsMxjAR8V8XGtWFLh3LXVQOIXTE8iDbjdt9JffxSaYG3L+UcwoU5
sWbu1/THxGziB65X1Y8VNeF2dpoYnkgf1Os0ssKbERX/RJ6fcYkQYV+tqVMKCNsX9xaRIg4/WVBf
4IaJ94A7mLuqcCMt1HRAE34cnKTxj+hT3d8JFbzgknhOiobBYhtciCm165xIildRJUHYmi+sg6Kr
FlBLYSyFKPKxFbu59oc3QsjFOZVM2lKVHgVrLVeb6F3SxrPHnvZmZ/G9MbZPiHi/LCMI+jV22ph7
uHbb16rkYFEwrTEHBOLmlREY/2TyX8mPpRs7dYYlYMOzVKA2E7nDl8w1rLsC8KMPYvFrV+pNFOYj
kyRjwfua+KTk/TAqYtNDsWBpAOcU2h78xwvFXaEXzGZ7Yc50H+UjyI6lTuBJwiI7F1bySdL/ZKQ1
817NMqtzl2vVRSMIwhKsRZt54oukrKLc9vySHE0j6sO8LpyGbSh88e5PBRhi5mDkAHr1HNU2cDlt
nXT607T4xaE/3I0NJwfLzb5SU9zqZkFDgk+oosN6YFrxtC0tvfiyeFZKVmVPdumdnvTNBm4e4Wa8
7Gp4TMmy7+iCLx/6joiYMMczWaprPsuvprU/2vi58Wko94tNNPeSQrNrgeN8240+M6c2A2SflJNn
WB+za/MhRup50N2bCe/xSmMAUE/9minivKp0g2EKeArc/l7BbMwKivueKV9P3cJYlhve6tZiRfBR
X7KWXoAkfBknxb6emYBYq/joDnh2gelRm2KaD6qia7fO66eh6+6wf8Jgihl4zSSbde4LUSr0TTSl
4IzJqTkt5ju9ivcJ57Qz84Y9dJDoJjE45DmO3EqwD/fS4F4A/+VH2hxI56LIgYw6D+MSUrR77soQ
46B1WMcJOoxX4X/atCTsmmjYo+mYr13RcysoXxZfLveiymud7Af86LBLw7L12Jli/S6Kc+1ZCic/
DJB4sp20tTcmBydQg8DkneHFEd16VuO41/vmQg7ju+y6CGL+wBGtyH4bDOnMV37H3Lg6FUnoQjbY
uEyqY6KA0HnthMmWicrzEDE114PqAlQmOTJ+nm+0yK+22UDs20yzEvkbb2PVyDMu13c7TQ9uYPDJ
MQ3D1FM8MY1H6M10DLRRu6tH0k5kqxCPEDMO1pStC7Op1Er4FvCfzgaASDp7BkNC273u6UbFJweo
pscCwOdsMcsZXycrgePSu+ekm8WNBqoCt7UzXMbO0NYtdBXuoxOh9MLccDOYoNu3Ce9wdthz53NZ
pRe/pORqDMSTEtSRG7QNv9M+Nux1qEy3ErRUBCSDEj471mKitjjQHZQ1QiHfTt1Yh1lLmsdp7pM3
NvLxRM7mc9b8CHdF4NxiTd/nHY9LoNlcT6pFHokD+CfVkVuRD9QWNM0CDFyccxJwBLVazXS23UTb
SimgqBRnast23QzN2XE/xoqBHWMPjZEUwpgrp5vWonFvHH4E6zIm4dcQHaZAHlpjWNjPTHFY0ehJ
EgVc6LCzboTN77QcDWwByTcOym1OZhRAJujbwd+mMnmu6hZmLlK9SWsE3nkChZrGlyQ4U3OP8+Vz
RAaaTHDbMI/GNtBUxH6gIboq9qYAP8fiBmw5YaxkgB1XRMaKXotjXumHxrCYarNEU1GwWFj7d9Bm
NTlSkoR+7jzPg/zqVXTS4vhoxGofp8nOBYUAm2Thju7DIVtZiV+dIy2obgcdYEjiBog5gqUah+3s
IWlMFOCBFNMjl0Ut5k0yuyrKc9XNB9E4KafWjr5194yTPNubtBVis9PAT5QLuLRMniY/u2py/EXF
4u3Od7bIC5b25YSADYMBU9eloyezmqM+Qcsojp7HmnYtAq8Hs5oP0+if/NwAr2TvYkSsFarfie6W
IxtjwwwYL9mia25bQIFeTPhhxjRNzlcycdTdU2pguxKzdW1m4NXBMDgrZ7SMI3LIE9bZNembZl1p
BHpQt71e+eZNwjvZ4g6kBCmz8bxZnNtICuPrGH6rBrED4hKQ+5kwzxxZP21gvy8I6VqZe5AKBgJW
zsDXlO4z7W/Z0Sr5wYrgFk/sUxFFH4Vev1GNVRIdKzddQ0lZcFvRg8HJwZ6o/wjNxbTvkGrht2Jo
lB12GkTKhgyuFRibgpe1GuPSV3G2yvgcSKJufTB2jKjoE9RPbWBm+xLvNedlRg1gerlAQLwzQYFb
xnawK4gyM+5xrIagIfQ1+N+Wat3uNhsJZhM4QOmKxiMQN3MXZqbzrBLmy9i6QxojVXNn2vKrQ+3o
G223SJxY1hJaDf3Qq0LIIDjX3q24gId9HpJxk+FK8ubU5AKTFk8Vn8J5TgwWcMN+gt6/JizAljfr
tZdg/pyWSDbM3l7/tfWvuK+HTwqEqq2lEl78nji3WsEVc2+Vci61FawTJe/ikjnQUGYviQD9Y7o4
oeyeIheYprNesOB0HzXP1+JEGl4kA9m4chhSt/ZFF8F+JiHIP9sxU0XUCE0UcrZ2CGZMBB8WuxUG
DYy3dfxczTQJAqj5tWcA7bxjwFkEKjDHvoo63g6pg7IogsucITaOo3GsgvnB5whi6iG6MxJJkP0G
SyAhIhhD582wszqOrWw1d1jf36G+7KRj0WVAyM4dAwgj/ikYspMkrr1WM7ZXlWT7OJcHt2SvTmiP
/GJDCda9a5bbXGt20JaJwlGg5LkC7xu3Ew4HWX7HTyvx6Dh94C4EaxRRDpem6YG8KkB6pv1KqOGJ
CTDjrq7c+xhHDeObgz/RKe0mL7nbxyr9DpoBhH59NV3KtibpEl+4RxFa9zzJCW5AuiFhJEzVOedQ
mF3ToTsYPkIKlbnc37voJTPSrVzwtxF0ogcnoTBMpg8LiM3Rbf1g2i3Dx+jkLtxCI3hNFAp+aZS/
WYEdYdKCXcsWsjZ0HGuDPTH0t8jDiz66Aej92SV2cSM6cCZkfE96QMljKvEy0Nnj5sP0bhO6uUZz
2+8IfMZrxVCIFgW1byftbTSTTR5WjOiswcMHQpspSe8GQquZfaexf9vm/dql+zXvx6fQDDxSFI+F
UWxq0f4y60TP1KnHInrxTDlA9E548X7isjrUDKhLsq89AGUATyenbU+i7O7z+S3Q53XpZHgHiPak
6sLYbidDc9f50WZxxgieRV/Wu9FgeFeoidW5cbYyhdzdsibJqaE4KLpte2eVYfr2Mqe9bUq25oIs
sTLvkAcOZWxsx0J+gXxn9avbm7zXzzVrvFuRa20uPaHqgYF1mQfdnczhP8qXrAPWhPDnmo+5Ko7t
pB/pKuIoYA7+mj2bG6BOFowd0dFetSpDVzb6U6MG3D/TzpAjJ6XmHBf+ll3Wc3piBPSdrLV+rzsZ
h0ievcghoRB+TcBkWnzoelEgtlQcRYlvB+qpYZYPWC/ddaa1NYkkoCE+iKa6hlMFOoBioxin7EK3
ZYMMf2XAKhvIYj3ayYE7/qrO7M08Y2kK2uBQ29NNY0T8ssSwqpLgiq/8mBiMVrILx81hG6MSUzqM
kTP+sDDCB3Tctlmz0akeKEEiazP3BsndojaQDcSpq80D8MrWI/zJFDfDScmfmYk6Ax6kh2urj/Y5
kA45miunmSm/bI5ZjLNqtld+mn1YqXnt1XTHzI16b2b7dn7qKSvJXTYvqwovWpP7AJmwmG+UPjGn
j8vpR/hcnQjq/Y5kfdOZD8oqH3Q3eZyto5u3EIzFY5T3twOiCQt7zY2qbDYjsLZNnCTYIoodUiM5
mV7jHu3wZE/sj5u8Sm5lWs3PDcdTFsiQgSvjFDMwj4TZNg69v4QO5q+GgxPdfo8kUx6dhsrHzkEn
z9ybeHaqc6V38S2WpPkOa+dpJE0Cr/H7D1fdfZFSxpv/WZBj6P/eqCYMucxJpSt0qsj/1ahGWGv2
E+jILF3KupsS365w63fJd06F8bUaBwapUT6p89iXoFkwZpCgHVKk3s1/85fAx/mzpdpWi/OOLiHL
gbpquPpiqfujETuiJMrOWgPYhrCaDxo8+aYNZoLAVbM8eaC1VftmbO88pV3RPDqtHLYIl03raTCx
fv7xx/wvFun/OLge/3Pb5e7js8j/dF0u//xv06Vh/oVrUqeyHIqR4mHBv/m36dL5S+lCmACBaXvC
een+k3xE0xPfpKmzz+gmNGO+0/9nuZR/uZZtKlc5yhG2JZ3/keVyeTj+froXM6mSuokbdKEoKfit
PEf/32Nspo4iZ6+IeVfxxSyKxisjmIx4+uXtHx/If/CL+ddXcnQlYczScGYtvVJKuEvZ+h+PaYsc
ypxbgq9hCf3HhRxVRGzK0K83//UrLaSmf76nf3sl2M02b81UAJz/9ZWcCOzpaOEbYHbhEWRjSox/
xPuvX+Q/eDvYZfnOHORHw3SX9eGPtxMQy6lwBIJiVNU+wMd819DhsXVEyHHrv3kpZ0FD/8s7onTC
JkPHciNoOFALWvqPF/NlCbnRwu/uCweiXdFW/g2DiQgMOQ5YUjJWDLgKVytGqIDU4QkzL4eiKppl
v+oYHZC2JlAlPHZWUloOeekUPGg9AldKAA48ul2ky40/If2uMWcJcRuETXKXDFLUu5aq1y/4pm5A
xruDWakxmb66ls+9HshdbkCNHfg/aQ6yfykUQJZh50HmkUVv/UaQDxgKycCML1NW8cIGM9pvUxtJ
hILzBbqoDQM9yAnKvnP08SeiJxDLg6eT5PZz1/b8tyVkOa6BBmcLdNRWfSn01pRIpg/QdyRBAI86
UdPbSNyW8vB/9CdBxoGIlPYxMa6cNvpVi9Pm2IdWxR1F6c1Pngx4KVJ9nD573x+v5KOz34yr3A0n
afp4mIB3DCacOd5SEx3gg6EkXqP6MrJeHTqWS6SRQsPaWKln38zwybZWDUHf9Eliig4Y30L+irtX
xHBGTJ4RZu1r5gzd3ewUfNI5Z853bt/5g6gDxgQCuMU505aSwMGkp3JFXKB9rZnPfuK4jD751XQf
IaXRgAjmAsIru3CJX0GK5kMZDXEExokFRwroYhxdgNjSzzMlA/9hGtq4ORjWDuDJ1DA0ks5bILH5
Q7VxLxgR+pgPU5IwFFWfXEfh0Gsok/FuLpFm1jOzlce8qwlC5DQjvhj9uAwhO6Jhkeu219FPh5cq
0Ug4RvYUfQEjbR4bUiMpvQ7tcFPDOGFCgw9ZXyVzMJ5xu9mBZ/Rp1qzCctR/9GGIv3qQ+Rw1beYg
K72vqdxAw2NGaeYU7yK09MnOz2OuMhFxIrg/kXZORepD7Yhy2qNG0J+FN5Asv7QIcsi0M9QAr6sn
QYC4CCgiduY5my/jPAT3eWb07wlZJpThMVAPpEiCV2g+ihhKizsKm5HDMHzSugH9FHaPwf8uinnT
VwkIaJJB/uJZMcqvhsGYDy5Yda+YJ2ERcX8Bp0lly4APIUwZq/sjDoRWFYo5W6wltJbrvbkCpg3h
Mh3n7CGXTnj2gTGLtUuGjo4zp8nyhf8wvfcx8bhVWhn8+EcIJLSzEPWzVimvmG4Mvy6/qdHQ6XOp
sUKjCGi0lYXAw5/ruJ+fE5Z916t1O/zu6JJ1V2ETqrdMVvZF1Awy10WqfPp5UMrgSQHbuuidb4nT
5MM3R5cykpKEsM7zr2PRMj2gMuPAgTyz3ppGi74czh/3U0kWngQwohvdLIAuOChSKs3EWVIpJW0/
RMgoxh4zzgCPY+D39zXyAD1QQf4KDplvCxVquAW5PP04PbMzooeAxtd+CIWOeaHvbCC5MrEGMIqJ
K4F3rnkVh52XmiXzvaYbZ1hZnaTungWH5B8NIvlHlE00rDa2pKVVDyYuxrBbmSBJn6wmraclcwu/
nIClNEgJN+jN7WIA0ghsBzSWS6ZV8E71ZZDMmjZmXhCE8nc2eFRGEsVcXQpyr94Y+TC6ck6szSZK
p/TCkAe8kMB88hDwBhKkdC5YTmlDzK+B6HgmaGS1bWyuMauAsNu4lUiTxJEmJ3F2fWPREdrHELAw
HPf2SdrG8GaAeoAxgDzGqMxx0OYxFgoWMwql7/FuaeZe6AWcM2JiDhPGkQkBDP7s2KYpowfCxHXp
RYA4V+PCd8XAwfqsfCAActF7HIL0PcLCgKV31Lk3TZV1X2OrQZaba0gqPK0oMKKDGZqGZEs9WgIl
Nb3B0DHV6dzwLS0JVR/H3Ap+ImOyzE2A9/ieCTK23CBOS5of9XZ87GzGn7wFs2J+Hzu2uecojYQn
x4JkaISmg6nS6JsvH6dMyEyok5kHlYHFtyF5vHeBY7kMP/Ko8kpV0xpl5gFZW0VYMKS38qfzCwSZ
yTAZN/WKBkNnguLEIQjhi1pYuddmUR0SM0djrww7PPewFZDEfPM0dVb6pCepS62khafbGdE+Ta0J
uJvWbXBjkUW7xUNcSvpxQAtvCgcleW2FALS8rE6jZ6qb9c+hiEYyhQDE1sq0tWRHQDa6z8DlordQ
U/1VJoNxpRsbfkaL3MqNjCEaXiPGTGQybFV96qxtG8zIkrEkF65PbGPDpSAX4ZkZtz+2BcUVu9ax
RYxiKzSlvhAJCbVDOe/FGpG/w1DnDPC4B3t5zoOaTaaKrRxqhsobHBNZSNWyNU7bmmKN7wTUub02
oG7g/qkFADmpWL9WplHiS44kklZgK9p3gdCx+zBtgEHWGmGNbG1on9hQ+nbt2uTBmaYrDK542KMV
auBi72+su9HIl/6drtH3FmqvBUPFrR6DXqmPqKoaxaWUTHJp2kxNNFO0cMfbODuw9za7jIwSZoMo
nq88m8ZHASCWoeJosIHE3UQ0jXs/jxP0CORFp4zbt3lKAoJmU8QKENU91/sc/+ydMlszQ8ewZvYU
McXmGq5a9Wbx8CVwWIr0MjmO8xvqsqRscoAAPPHrC9ZuH0Tv2Bj4fcSmJG1k6EGtUEZkflVALd7t
uAlZ2Htm+GYZAP2Xmd94Wi0h6o/A2YgMuT27w+C49nMwNLCY9Fx15iqFYE2pQz0i8KmpE4hW8cT7
GjhNupiEgvo81UDOVplG/xsrka2jhRKLZVfe9O3shgbDZL2/QA8qkgtk+pQRiAHoUB6IfpsXoWAr
QTlfmpNBuzdUcVsB9jFWeNyQYIaAXBIpcJzaYJee0x4aeB9GKAy6cJJT3svBPtQh6xYPTmHITYsb
857kBdatzmmkdhon2N4ElxS9aQ6TRpR5peqnEiFwBNFrgCGzsJ3ft0OWhwiKDm6+XIzJZgTiy/jO
ipkk153JN28ayfhJDAkVeHKEfoy1qqI1NkyyaI1TKJR3MuYXx0aiiYtoBFCcoofevWpGFeNaFjZn
Iqyt7F36LByaInTVI7jCsvPiAIPmLUTrdPJwJXCw60bDTm8BU48fdVyArrHYF1Mv0aQKvThGlKmF
6XOCDNsRu1IrW7EKTTpU2OSXv7mbAgciKX3VIbGytj+aIwiEbgbWQdZssUAnAQSxNe2EbDgEcimz
rl29L9daY9sNYhNrsF5M+mFIU7AJ2aCo+tJCq6wucOSa5qbtZexu3MaX7jax9H6f9lkI5imEL5N4
aW8zpzIMW36qwaCjE6QcvQZ+6mIn5czUxPIuwg+47VxNzIdsQs6aWQzZgeaozY/SjUdkGqTiNtsC
EokMlhzRm3vfhu5WenCz8m6tkHsYKHGmsD8g0MIOxDdD/6lHSWluf2J1Aom/CvHr010SJK55UwEC
4u/y0/LVQPU3NpMOmP/FH4qx/KDWya3uk0UTvC/pbGSbKgP2YM51/zuSyOGT/B0FVdwT//OZxG0U
/NR/ziSM5d//21CCJKjLnZJLsiscZejckf8eSuh/GTbrD31JjiOEK5X+x1RC/oV5CxyL6dCxRIb0
n/3ThvGX7aKQuuwTbAHLPOx/UJbEBOtfbryK6YcDaslmWKBjS7L+3VALdkgUYF6hTkj0p4zrDvsN
d0CgN1VtfQvJlYp6HJxWe9AKeFCKpmr1I/wsX2MnkCQNw6Sfkntfc0nN+YSOze/QmaLqfnBoxaP3
YOYyEZf57JlD5V/TkgPVarRHmMVjG342Y0wvX5tzk+NAUMJ3JIx07MCaBZ+DAGF51oQxHx3RFjuh
2+irOfas06RjLtv6RqaPA718tZqtjasnsXvgjFnWN1PLRrTHVtM+40ewOdVziyARFufVvJkhGmWY
HfJw/p1mahfPdj+x0CRJDKUL41a8KR1XBZA8Y/iuwApCU99NWOaX+mNkqp+8St0q57cOyhgYUFc4
/FTngX1vn02qZeGO/dEHXCNgp6XWJOWtjb/V4PDRxctebYckumY4hXKlNMv/7gjTXKtkIqZYTT5N
F5OTY0/uGfFzwHD6h0kFA2B9+GuBp3dDeJ90pDvwj2jluSio8vVGUVErB8mFg2arL7Zrv2gMGoJK
8VDWU7ZtibKfIG/5VNhM6etksPauQAnFt4ghjr6Wk519Fb3JZaAFIPVIpRxMEy796C61oCoR/8o7
MEpQRUPKJMMziohCEwJk9cFHTYWo4IoQyM6kE300MDveYpKkly5ypTQ8M+7ejGFA8u6d+a4RIcaM
qR2hzgi5rUNhP0SlWX6Zwl0iItWA5k3nwOvEwWePe8wF2jmq+WXGqPedW4lrkK4Y7EXvhwe3JYFq
dGsjpsvXIdL4mBGQ0he/SzH7e5RYPit7wIPoMQQMiqe0b1GOLaZ1He4pMv3nLCgGB0GbsxY0Tsue
JBbzwG7kxxDnmWsgDLrNfFvOYcIxrm1LjDSRzRfLcm+ky+8CSpbemMXTzC57Misqn63EPvfFeAOF
7hf0DghdLFwrkCis4Wl0IGc6YcPCjldHVufpldtuRqc7p81AeWaY5p+xVT9NdV1vnCAAYlCCl8Kn
73wNNSRTOaJyuxXavIHlFLzp7ODWHneBIOQRhinWuGBEbQq1lzbVXzh1yl1hts12HhK4GTBJd3rV
ncfS9YwhwqHCe95PabkTjXrxmVMVebRvHDKhQqDfUJBJ355ejxuU4e9mzF8JPHyyiZ/YTTYUmAfw
u0znB9n3W+MuHlOWqU0zsOBaByE7zNTgMO5Bt882fikgzU3oXdiiU49qk2/ChxgUJt8AszEEnk3Q
J2Fz3tEzdDdXYwxPVmvWxYizZuZY9NnzfZ/wAOzsLDi7jAY4M1mYpIrg2mKTc93g3azUIxhTQKsQ
yKGb+x7wX4dGiu62VHHwBuH3IoRzgOkq97EBKSvt6uNMhdS6LbW7IPT3sZ9eQfJRqRHQIc0seVgT
+/KfEbOp9yzLZ6sc3rSsvRtmDLhNe9LjICW03OEuLLJnhs3V2unagoCQoW2L4f+yd17LdSPZtv2X
+w5FIhMm8br9JjcpeveCECUR3nt8/R2A6nZXRdxzIvq9T5xoU64lchPIXGvMMcGvJC7egu/iOF0N
pYOlZWaN3yOYBDfGgBtUA4U+Ha5GADJOGdmINSeHesCmgm0QdREN2Fw76pLWXO3AFeaS7W2cth+K
0/chtp1fOq6Tmwon+y1x3zvmMSRiethD03e8S1P3fEVckvWT3ehb/NA1ZKH9UDcmy1txiBHZb7zQ
Su5brz0B87QbVdjnhr1RPPrvFK185h7jxTL2BCri8bUdObdlI+HcYBb23lFNeJNHJNeT1t/bjohP
Qd8zzbQVI6KqXtgIi68Cpe8UwlwHlYyvOhfRjRvS+esk/TVW2UdqJ+9K+LPbpIzCHfUhzLr0A/U7
1ZXTp/URTu4tZfZGHSgB+XQYiUMI+K6olfJk+u1JMju71XXKbtrFpl8KsYtUdWlHqndkVuybxIjf
2esfayv4zIbOAo6myjejDKTtWKZKPqZxZXoswyO9C9u+PNlD/dyM3a+MlXOSRNd5CV5QTd1LVqj3
RhsEl2ffuB3bCV9HRNoYfe49Y84RT9343GIePwjLvEKWd1MsD/ohPbrEMrYmPMicOGwH+ImCsvSP
aKyPSWcWJydsDm3R91uLVV5h436ewMDbyrjrO4KHIruaoHiUWZ2bWRjnPrfueb5lt0w1aRDQNJbG
EbEe2y5/TflIQU3+JZvpyqFSZyKniy+luCC08Y7cSNLDnONeYQO6cSmAgSQ1zhm6hbJv2k8sPuxF
IRKyYmAZL+14SzSUptO5+lkU012WAjgGZfvTDaxpp8Mov8ZgQnnKsBCVjTwkIniYO0/t3MZhhe39
Msb5e9um1n0R21fO4N7Mpo7xvWpfZ/mJV3vCdBX3Jo+7XNht9SVakTy1OCnRjqJFFdYmxoTPaGhQ
FjPwGXi2cIVRMO8aW4IioauarRe2s/lihURNsVu30Caw4Hym8Hi3FWCuqmeGLWkrzTrfz4gHZ5Ar
V3Xlzpt1tLzHBs3y5kmT2x8ubUZxvWQ8btjYaTs7YrTHhNqrDjhxVVd8SZO2mYzboBHLmZiSF0LE
+sSpTYpZgiGmWE1ZDScn2QzyOjKHYP6wBNJ/AtJ1PmrzOKKJSOVRcTOzEa6pQo75kbajkQRW0OQn
r7Z6+cw3Txb9LcMzcSWm0LsbCVDcgwqLz0rwc7QreVdI+g1ZmI+PNR1shX1yjdCRmIt6dSBDNAf2
K5LpFIENRktUaLnFZ+g+lfwcGvvCUINoz9ZSxIgkbHRtY+/MbJlprxRcu7M3EuoKJKAonoWJvN74
Hgkq1M1zpxPxPubp0Lc73OB6O/Pis2VOR+xu6iyrGi8o8TU9yGjeQusBewmgd2Rn2LESmLT4CE+2
RGIVd/cjMqo5CblNmylkB2TEdJNJ0VVYWAEYMUZDTbqaLy/GfXZRfli6ZCsLBZZqJ5lCranBlqtd
MvOiuWUJVjfESwVCeXo7Pc2qZKJ2WzVVdhxbRmdLlqmJ3nOz/mh5EUTPZtAU7iPtblAFWiLc+Yws
Pqh7jlB3OIiQZLFeI5Z1oJcruAkbQ2HG8Op+cHntzANpt01M7iXvjw2IPHyaTIOWbvva9rvfEDpT
dDckemzf2gIU60wkdaRVuuJYth1HvuhUCkVgUAXT6yfNkME5gGANMasNlU56H6G+cA9oZHsKvns/
PLJr4bocu308vuaZbB78DDU7N2LHrPcO1ZdY4HqGOrdhDwyN4H+KhmM+psRTWsRfzZXCsHhCXFER
IvJFLPjxJqUWcmTOiDWjn9jN9BblZNo99ichJ5odP+lZtiuVt4TsDUd6SMoqmgwqoAS7MMPpez0F
uXvwCaWkZ2otpPUSDm1HxzP9wMmuzObG29OqWRR80XpcHoEigcFsL+X5OmOmqA2nfmMuDwo/hpAO
OkmvslbC72MLAIQt51cwsPK9S+OOs5qiy8mLWK/a8jgkMU33vsFgERlARzfyCNYfN/R+N61xGT23
ODtOYl2SvhtOM/bes0FrxkOR8rSzWUuwZmuGXcuX+8ohckEGWcsTduvwSmgeW/wujT3DHs0sz4Ez
I0aUnJzK5z02B8m1TjtGk37aHFTkFE8NSsdtg/12q4vSujH6MgXodvGFhEb8Eo+uuBhdUH/lEyu8
jcsZ/zeLF+erLucRsxRlfZ8atyMGKn7Kb1n0xHszQ7JFcmXeVUnOrcEsdMe5h7hU6Gas1FQjPic7
WlgXHiOneCK9wvz91mNXsLxXPkvtaIpEqFM1CnpNGdQmn9xZw32JhG/Djg5jCsI7WGPelWfMYeMB
EPjTKCj3xnUxnezaI/0eGTN+ym4knBHwYMRj5ZwDbYnDVPWaVWP+xmsnZSo7lm9kLAkWJyBXWemH
L6XIxp1O22uvA5hQKeBRm5RcT9zOMQ9ex/OGOnDVvzKeqcnSRcSFuUJt9cRMG2n674ZhGCLlsLgf
horxb59dAuw33MlgeOgIzzi0svIyM5fwEO3WcieHynoeo+7ZH6zwTCOfwbjMOVgBbRAku509whXz
ysRvCzkYRT+zernIullBHAsnp0nD6Q4vS/pYBVia5WCNm8Hqy1d+JxxRJ6KV1OL0KA+4UBLeN+fb
AZfBuaPnh994T+5dsiznd9Imh3X88F845P9Y/+sg5h+dWf+/lqx/j2X0N8dimCz4P/5V2QxY/oxl
mK+YlutCkWgll15q8Im/BF0KjIRhyVJwbYGusbD7NyxifwMikSawCE1ai6jrP5rKuP+EnggMCg9t
mGQwZC7TowVL+TuHIA3HdOK6PDgOHxEVFFNw40mGCJexIgzFEsWgfFfPTZLuB28OwXblWL+FVkcZ
A4m/otp6naGXupBhindIhsgkBGzKuCv0hVPsunhCMZR4RfY4ZQubN04xQ6CkmaIXZPs0InOyHqd9
IXl/7VQS+l/cuEV9mEzOyY0rChd43e1uWlX4bK2FmtWpo2JMHV2rmPq9NbYuzTd4iIbduOhol2QG
LonVUqtXY6252mt7AimkkCKTldrqt+3tEfq2jA1+xhix+h8WNfMYTMKF748RACDZXY25IuKnFO9J
FrITy+3oxlv9ug6XITagq3e374zkM+OO/yFWLy873Qn/7aLrnUHO36q6Q98csM6+RVJf0s3qpeZX
gSzRpPikJtDuWYVzJhvAvr6IivQuLEw8wYqzlybcFkgiQ5ZBHVcwmC0ykIJm0S3lqJTExmNd81uK
JmvnqMpYRtrJ/DhEEefBfFEWzwPx3/1QLyZjc7UaK55GJDXKrj5G2K0/moi1PcWlyJAd36lv89WQ
XK225LFbzMkMCmi0tkTJiiZa5MosleuHYjUuN0ziscBwDJt2LhzChSAsfmYxL65m2oEXb3OocTgr
7ojmgTs6RyBZObjbKu3E8cNYo5B4mDMmMScqp/qG1SUrt3PT8TzcZpZEohF4S/UtbQqm2HPoIfkE
KIFruikbAh5OvTQd9b0cy6PtRIhJ7KCdjaNhI5u8sPojKh8xYssOoeOU4850avapWoKkXjWJxHRA
2U/8qadYLgGpgS1kZwBBbzgyVua+MlmenAJ0XDGjocWsnf+xbLercRtOqrswXuAY3HDzIx83MvPY
VyU4zslgOz4dOCQlJtrQVek9t5zan4picOxDYJaMQKfJaCjdSgbjNeKFOWKAcW1rUztxEF2iUpnu
Q9RVTfeM755094jdbnhftsYUOzBgip5SIxzimySHBWVlQ2o+4nra3+LC84bvNdfr4VwNI3xvOeeE
pfouUQTjpJdYX/y6jeJITZHGI88HyD4002RSOl/Iory3V1F6ACcaHUIoco46Ey0iuzIM2uhsxhrJ
el2EfG8yZ6rSW5bTrv5OORF16CEN6upKgbV7O+ymwjyS72E/beekwBb3brIX9qJ5Z5zaqD1Hu7Q4
VKsKPrEXLfyoWkGoWKUAK5r5RH0TcGqFT/W7MrslIMiTyw/MVv4itsAwLRN+1955q46+W9X0dsWY
hNjuoqyvVn19SDFaey6MRWtf5suflapIohPlVxXq+3Ro4tMg6qa45YYVuqeRh0V45lyWos1vl/ow
yefIv6rDvtdHQNwBMUNjE8bH1FL7uyTizrazVy1/0VgAWSmmUOuRoeTSQIfcCHsV3W8vlpdg0+e7
z9+Uuw2g1Jj31S4EHXhPpFt/MZ61vyYuTLTYNxMUENtxe5s1qKh2RthTHTIKhmf8iGWot7WFZZnn
m1j6EkjBTHyG2oTvhFV5+8rXaXqA0Gq/S7s1cU/Npcu5nPEaQZqiYpaclDXP7xiooxjc6LcpK/c2
wUiOSFx2xWvoFPVXK2bhnxrLqr+m0cDGT/E84zpKR2ycFo3FD2uYFq/abLTc2kVT/IJngruBJeaH
lBMjjsbOL7nxqxk2guaG6d0bBBQPHYhiglcaQV3jkdsRHhbm5ZBQ1GKdJawOS9XIxuVfax13zA/8
8WXAaFBdoCeSJwIpYXKk6X1gNFFHY7HlhWGU+CQs9cYyIlHGKZAEZlwmoKYRbzNG6Re2zOQz25yS
xq0V82EDTMj654zj/+9osBKBQhKgpXcb5t3o1RbRpE8EMwxt++z40qaFoTB872SZjX/TS0vRPJvS
izOZNFVvarNtqFbyUf/tfGsZ9RQqbS+yoPR7a3oTZb4c5ovbbuiwXdsM7ynNSmvcN0q2eM2kZWEL
yrP6wtEVygBmYrqvpWZkQ31h521ceBqeRai03J1JoCa/rvxlawvbI58q/ueTDaSgTeC3m+S1H4w9
Xm8H2m3bBQm+QEYJ81NpRs29xkL/GhsRcT16ctwrjLyA577qwzdi3IqHGUTVh+RZzvebGitSXAN5
oq3rVTPiS0UDJBmb5OKISscHDG71e4sn4oaKRjMnVOAnt9VU5a9lm9F+kxryjbz5wlpbEjGGU1Fd
4tAlmcGxAM2TMQv6ai+RIT+bLa0yRAAI3G1rGr8Rd/lGeK5jdrvG0ZoMAXBu9bHgorKyDX0pJ8j6
ObNNOjVi+IdqQSGkn1MeOA5Of98vqES5UhMcgFiWYweHpogXsIJDQFufxMpbBHkFe1FqxgIb2hSh
0kyJobxDJExb8RjVD+1CcSzNUJg4aWTnxaxURXHHCn4AjgGBWDFxzk2LYuXVGvL6J1ulBRipkU85
K0YStEVDUGyhS1xliU8ZTNFzGnnAJ6grAFEoAiLiob1ZKkoPzOK2SBVf2aYKuWfKBKzAX7gWDW//
OS+siwwK+9rECfZSeGnHXhgj6i82EKAysJAACGUxYpaU/IOrg+NhX2NEYVuvFc/hiuhFsHyTHZPG
41rUxrbTssl2cnlxoKCB4YlcF3+nXNEessNgPumK/OCbhddoVxQIOff4aEQLIKRWWMggpHpXsYe2
9nyegt+Ap8F0lU59SJ/cghsZsNU982Ej4SA4TTpCNbXgSZ3Q4c9mhZbC2rAADhaUiSJUsA2P4Ely
mNWoye6iMoO/CKiL39PROLMm42V0VZSGkcMxlEupxcJSmVXpswyn1/WuWGErunQAr8QKYYkVyJqd
fHiP7NS57lZgq/YM0AnCirHGdFCBiRruAnglWT/6G7WCX/YKgSm7TG+MYOHDzAUVsxaodT/R+c3c
cmHJPOoLyW2sjJnJSYUS1QU9I9KovuqVR6OmEDZNrpwaFunsmYPf8D1fOTbcJtONt9Jt7aRwzzOK
AEKYwkpl26qfc8ShZQSHwxQSRqasB4C5FNPH2Vo5uj6ll3xTLXhduYB28crciTCGv4tXFm/USjNj
WAi9LEhZ0DUgq5pHGRBfvOB80K8dGVUnmh4KO21+KvzbBOsWEJCqCF4f1soHTl4EK8ihmXNq5Eh8
uuPKEzKTze7qFTJccEPmW5CH8OqkI5OVSBwDEYOrr6QiH39LXhcLwAj7Css4ZPgHoLo0sgZkRc49
DhdC+xMGC17v4JAiBLTfgVzNz6YIi+e5CSAn/ZWiFCtRKRa4Mlk5Sw5RvIQgeOAvxzSAxcSpBF8d
LYhmnFEotAl1DrmJr8lhwWDn2UNA5ALplFhgT64nye3IEp3ZvAjBQekHZh2lJybX+BkD62c5sqDZ
BHbR08S4IKXTQpcOK2g6rNBpvQKo9QqjUoMOmNr8gVTHEsbbp4k3JCIqjFf2aT6LILsJP2sMfh/T
QrxqugPme9tpUPrl8zA4m9AvoChxt4BfWnaLqmNFaNMVpw0FoMrWRod2qVfgVnaOuGr+wnDHmsyW
wuC00zYxQ9gAoN1hBXjZpsY/o4XqDeUEPQfaB+yLPH28tEbHc6VZcWBw8+GmXSFhZ+GF44UcjnKT
S8m08MROWXevDDirT7nixlRh8YzqFghZLDxyU6RL8QFNmqDKC7UczzkXIiPmo7PtOKjeW7knb6eF
dc4SZ2yY1i4INNha/+6uYPRYVGlAdGoBpvuKg0tVMc7auqUKP70VrjaizlZbqq2Arnvban9gCY0+
8WnEn81CZwdJzforXaHtzrXji7mi3Pzh/AEVf/nB9SZdUG+ob7u2mjfvDwuOBwgwvOujAIWl4vpG
gWkGPG4sHHkyQoiJhS2HGFO4QRfiHJYJS3y6gujTCqUHFnw6c0pQ9Xyh1qcBfn0exvF17IP50x0p
ctpzo29+dyv0zgcru3JXFJ4qvAWLXxH5YMXlh4WcTzGyfwghIf1cTn5s+Myww4n4h7sHaeXUPPK6
3c8Lmt+ulL4XL8R+vNL7XdYisJsGjqKDgdh1LxbWHxS0hE1fIwDhGgdgR2AvDzBCAuEaGMgihz+Q
Dzrg6ilTk9annHiBi8/51VpDB+UaQGiWLEKT9BTvWNAS3zkUE1boWp+vsf8nxLAGGqw/4YY16JA6
bc0nRE4UVUhuQZDdazAidEpCEmXhsrDlpers/YqQ8iZaXLs7XS3xCrqxC6IWc94o0nqtpR/M5bjK
XzSGLBNkG3OWMprOMPstFbDpvB1qXfh7Nc+BfGXDFt0FpZ6Yg9Z20maX/w7U/qBNmvHW/0w2HX9k
n9Hvv6NNy1//h2wyKIZ3kdUr/l9IhTuJP/VnhoYF7JteSDghyetIZS1pp7+GaPxdLEl4NAqu8ct4
Derpr8QVf0qQkcJ7T0hLOhpW6T9Am0z5z3iS7SoXiYmwLM+FerTBVv85RCub0ZzGFER8jAa2z5wS
Pji02/eKV0gEx8NWoPxOEVPrPbk9c+Xt2FTek8Cl9WuGW2x4nej4aiasy6sw1dilqTfGbcne+5w2
hXrFeCYF+lKBFzGMZuYuM1gRw5ghvKpqwzUulZux/R6mLiJeI6qPmmVif0QpMbQHG/t7dUNHhxAk
xNOg2taw5u0mF/29k/id3I1VpT+8SBfsWqJgqBAIloqHCU4T/Nb9jN/cihgqb/FRoGiS/cDgmVmd
RZA4wkWsa5hYOrb6iOMMoy2f43dOdop/5MxCvFLks2v4Qc49wv9JrIWGwEEmi9gNaCLYBzkMzy5W
XGm8SZuwJqOFpImBAo+TxuFZwOt06OAvkwYyzJCDy2q67+N8jzmwfypFa922rO4BDisKZkiZ48fe
zhY7WX5Oa4Wynfw4phr22fGZorFpT8M1oiHVetlrEqPMJWViVa8D93HF3azC0eMwQeBAWscQlHNJ
4TJET1+xsta1e8sKQnHjwHhHvnjwxXia3Bi560QrUrwNNB1tJyMtQkSK/bIetWb5yzaJdh/I0qO+
DaIaTrxi9MA0hsMkht1yMMB404QcMbJmNwBr6KLFu27MT+3EMsV8gWWKiIuVjKM2/cwD6ASFil8H
7gx+dXC79JIO8dgeXD8jt98Jt0RxmlXjQx9RfZwxg4GBEVwEN0ipZ71nNy0h82NeCqTQoJc2/32g
/Xmg8QP/vz3RHoYf+a8ff3+irX/Dn0eaEt+ofRI8MGy4S9NU7Av+PNGk/sbxCLklywK9ZID5H/nr
gWaYjP75Ax4t5PwdNv/pX080Q37jr3ap7ZBM8YVpO/I/eaRxJv4HrckzjKClrakWEaYEN1sfeX/L
JxY9/UOozh7bJAQIovheE7bxvXNVDvWLlC1NNR6UdejogtbgiQ550x4/Rd7isol90Au20bugU81t
3fbjuxz94XGSTCXsQpWHjtb7M2eP+GWezCfDDDitDwH9n2ET3PtpN19bLXwPpbB8UFUfTAen4r/n
cdKeVYfE0e3b9IJqQ7OaZSK4adNIBYfY4BzNldj29xUYzVuigRjZibOp30W5a3/YGfKcHU2UDAVS
6KHvsi70NR3aNdF5v8muHDYSKY8qZHvcV7gyHjJHkUoU6SK2sYbGQJpjIFW00Cpt2EIU08ZurfI+
U7kTnlvRdS+sv7mYVdZk3WdD4h75pTQ3mY+vpip8886CAt225Eh2BBbKszNGhr2h053mhkqMnPvi
YNeW5hVhrxwog84hJxTXMYvxTJTj3eC+eaq7a5cnbYzZh0bir0p92KEx3KOfueob/Vkn00Xlzd7P
ruciuhr69pnXw9ZOunqPzgzFZv0oQv8Xk6ue98fwhuaelUnZy++1pbeWyzOpVo1L1Nb5lGLUFxbs
V3ypvuvQehy9qtxbfcc4eMBt6YfBZxyjGghL/dOWoG2h7Y4/RNb+goZPkNx45vtoN+9R5Z0HaVxl
dZBswsBPHwZzio92NRb4G51HJ6+/rNl81qb1yLD4NPXmPqnrQ+OTnswN/hMoBq0XkSI6Z0X8o2e/
qA8xT2DKRny5Zzjw4FAeQilDdYnl8MNmjEAPpX+q2Ey0mLTI+yTzsc8IqV6rpex7xMDexAPvNCXt
APUE8Qhag2vxVQx8vyTFuTC6CZbSMcQTnaqcQ2NxtA2Un313rkizvAwWsr8ROUDC5Tft3/o0dbpf
3DIe68DdBfl7ZcPv8LpquDHS1LkpJt3QvV2GejsaFs3obMddCrd4T5OpMBTB/8ifuqscvp9gF3aW
/kK3V/PDEG5+1/QBLjjVBWc7lKyu6tJEXA5GS7tznO+isMleYFsY70DC2eRTQZi6W0oj+G+ud+fG
7CeGqTkNVvNKln1PgfmDGiZu+/IxJuVBxwDiFlnedwHYnz02eIG8pLnuFML+1IreAaEOjqRIXBcs
xITjXTUpvx9qxlHlhuEJLviiOupwdDtPbG/0JXEkW/8eBTSSIEaednObJbW4mhXTy4RpFS9WDtRF
T74A8JZ/sWaa1GnZPoKVfGf70kgGg/6FATJoQJZejHYGBMyJYjVG1u9dgzrYMOtYoBfB44LRnRmK
yicDIOVe2B6Wl4QvJWfL6eC5Q0prfdv9SqPglQLzs5F+cY02n/DRVHtyI8ZL7lhIRSrvFJbVa5lb
8oCJkseTMk9J5u46R3dHLmVqK+LBRlFFhq93aorYGo3VxQiz7dwKYKZGd/SyK+tEo4E+mPlgHhVX
s08TQOzQhQPoZTnL92n0HoIEEs3gnGSX8YnFySeVP/dFyNjbEQ500y4Oi/ax6dmmTtlS7i408j8K
jJCYBFwn458+X7odkxSGgr79M+yT84QHOQ3Dl6BsflrYHz+TvDnFtUWr5yC3TFq3Pi11jAfxZ0r7
e2R1t7RTPhhGU2J97ulnsLoTU803UfPjKLziFCXdpqBGCOvdSKAIlUdep6c89+mIg2G647eDba2Y
o9vMVjjDoaRPhoUuu9DqKmiZy6LkPbmB6dJ3Gb0IZ4aBlPLdizjSbSw39J9aBmRXTWaGhyxiDsmO
tiCZ6wfPKYBsXDH6FiGlMs67qzXFhaa28lMJ4+nvedharyHvzzulSvVcDh1PdR18mpHkZxc4FwIL
6LGKq00xu/3RQpm3pUDN+jmwd+HRwy2QiJpxLr3F8DaGxrUSveh+pFz0ri2zaz+L0RkQ8Enb/plL
nMT0BFmD2rFwUnSGJ6LaZTM0U2RG/W2Bz0TfSAqsn7vErbajRQ/sMRP2LaNHbFg9ZvMNwTh1NzKp
37Z1DUJPaf0hMKb6PDCyunZpodMcEkHU6JFOb7lOh4ch5zhu4HHmB7MRu5hRBzpqD6WSTWvzjBj5
OGrLfS0D0vhZdkvW6UQ537FEezj26ckkmnBSRMK6DUvJjdME/bkvhpOiXMCgnesadarYsTkky9AA
iR8YwhknTZL9UNAZcHD5vTTIUq7rrDLvGnLBgQP1G/F76EfnpR2pMcKyVD7MjS02fvOjnylS9PvS
fTa6yT+MLuQrzeQt8EsznGLqEPa+rpyXQCTFD0Ol81OgXfaMfp/dME2PX4xoCM9TkjPuV1FwNcRF
eJVIz7g10nq6p/ymfI8mh3knkwfkT+2kfZKgGSrQgb1yWxs5EmKRv7RmkX+GpjM/RiMpcsEAaZdb
vjiQXvPvPC3SnZML/9yw0//533PwXxd7jo7/y8We6pB/nII1f/lfiaVvJoklFCKSkzHEhvgXGmOo
b5IbKIkhfnoRmYAq/+sUvGAzrgUd8zeg5q9rvfXNtdBpCJM8EzNM5f1H13pcOv88AxPzNAm98k8T
Nr9Sjur/vNaTbuzT0PsRlgXbhbAUFiLQwqHDylS0dtScDi5Z4wlOiuFY+tuccdsMjlXRnTERmz9n
ocL21VK1PvGcF+pdAoLHpxrpHXpCjG/GNqZIqyBxyCRq17IXUnd+Vtn9VWPMHg43BoqjyR2VF/t1
E49kRyb0Z5wR2Xr0134v02hXOl3LW78oPOqAS/5pKo9jVPCOy+FOBTaBRP5I+0SY2LwPQ1Z1u6YV
v8lULomnqe2IClWQjkdvbCuuwqojUO3hr75GfFKipYzLxv6RTvMkbueKhqqTpnmZAAVN8eVuNGGR
t+yB+y+9gB178LyedpQ4auB0fL4wcASKi37GNiU5kwcNjxSXUqQF+G0dS7fvu6XDtS04eOQ1r6cG
HyS3YBZHm9LsmOKi6XAuTFZoRLJ73/6dUz9xzSwewNgg4Q9U7MUkGVwx28+6gRbZzI1ZXhVOhalY
lz2vLQTxI07lLqw+ZifKfohY9mCRPHSOAXGyDvPhlD148wAUHrGmMdioWMmz4v312wrI60DFltEN
Gfzs3nXLjiv/LKwUA6Qd1pdxDgwWwfnk/0ZwUDHRbRzj2fCxuvNP0wI0HKCAzw2EuX0Mi4otvvCQ
hgNfJeYh9z2/2jut1X5aMU8jKiBi9xFhLv5jEUnf2LG4zZ0t0+s+289uRqEHxwCoJ4WSbWdbTY59
MaCDjS5tIhQz3xcK1jwjeUelmn2UwNg9L5EW5xr7TLXtqW1lD4wnlzNUUIPm5qRdD7lhDmfqfjgL
qty2ul3EExdcoJ4Nws5RSPaTT9b1kASAxRsRRuE5KS3GEdQb8EuNjYavnhkahsStUfQ0WrQkH4gb
5MR8A92Fd/NM07zqaUQ5B5bp/u61Z83byZbtp+NP+VutnK7ZGx4HKCIWIQGrkTvGdUnhKXBVQY0E
/EVxLyIdu1sYrOh355R4XzUDegSB2VhuZWaNYEK9rvudVQfZL7qdmcH0kwvGHcHZctRRg/vMezth
bZn2LDLZodNfYhctqRTbTW8LS7E8bE1rZK4cYAADtO2Sx7JuFg8qIER5VJ1/7fR286kGBjhYkC3/
DZRkcHaabBMVSHFJuRd7HvUlSMnm+AeB2BClWBGaU/xR6O6cuAuPg4jqX5HXJ8sluyZZ3UwpCsU+
aVsX72ETlBvT6QIm64kBMd5LZvzdTPMLn72muvi+PVMLpEDzzgSrcOo3XDL5lgQeVx6Kpz37WNR9
/YjPuGOgFzZS8yqmExvziUPW3EpmGu4SL8JCyLliU5PJKwidlWDDSW0N+7oiCLWh38S4Mtlff/lB
5PccP3L5y3dVnDxGoTt8uS7lHyHWbZIliVHQV+PRM4d/XZtvOrHcN7sbevb3ialfarJD9n4QbvpB
zK+4AywZQ/BZM/6KwhjMiBo87wcNN3m4ccmWdxumu94NUvfgN6fncnwg08XXBQIadMhQdnaVVWIm
AxGMmEwNvi1nmXQ8bLK6XFr7bM/4mA0bCyFA5fQScCV5qyfSJztikfRd51ZI8nT2na0bkH1U27Zl
ynpMvRERdJ6VDnt+JZ3pneaJpLrCye+eeWoQprMLt3cAXQrC8MVcuK8uOqf0VrkM3g5G6usvglr8
5vKutQEJ2lndmElE77xOIu/TlIPOD4ETcif06qH+bpYeZzkI5/xAuoAb1BLb3PBx5O5J5gAUMsKN
TI0SNvw7PfuBYqcDm8mCsZ1a5ODjRDunDeN/InpVDnBGrsPEhYDYlkRA8B1sfwAnHP36ITdSskNz
XdnoByuj4MqSkpAp4ag8hsA2RkXyLEiWY7vJGZ8g6Sq3dPIxLfQHmVF4yYD3KUb0520193ycCo0Z
3GKJHdbvO3CNw5KLj1JW/eJlAOscmeSF+GrFCUOToE6aLfydPR9sk8vJnrzZhBqhdFmfFVMdOjuw
NJ+faKrXmw1lT7H7JrVR8ZR0LYrQuQVxKgz4fA5nPLMA4QiyY0UDo0vav6Fd9IVeLnJeXcyo+XqA
A3915ai6bdiLVB8S0wwR6oky/ukMUVCYJID4cbv0/tiYLyPFilyRMKXQ6ZKGar4vaz8WGBh5ee9S
Oghe53gah2PmFSxiN45nM4xxjcFHzIhY5xIkFY9lxdGdTXJIFhNJs7wP2mH6GnWSgcOHXDV9prhV
9gHvRJQMA8RyAYNHfRv5Zamn1DTmhE+FIM+Wo6oHk2VJ/btiq7xxB9s5Rs4Y3zvzMvfWQHnNjp+1
S/ZKISLVqm5udhC0Ew8V7tljdKl55hI2op8a7qbVSFoLcx6/fCym48YiHQjTQXM8PTgcs7wzd0rm
7iYlBa8FVMVnQxpCpKHx4eopv6NOyi1PVZzWj7iyS+NiwBHxPfB1/lbhEMP2D3jvksLCT9kNoGIL
66Uq+1cWZEy2oCicS4BLCCYlZ4nA/2iNDPO/p+6/TAELLv4/H7svvxnch8Xfx8/m8nf8OXlL75tl
E4fUikMgR1v5r5O3dL9xfLb4ssPEaf7t3/s0ZPffbJfll8dGzcRVSDP0/1uoGQy0HXcRZ9q2wIzC
Ufo/WqjZ/NL+rsdj7szAweIXqRRQulyx9b+Nn/nUaoahrk9DQt+DcyT20uWBbWPQu4QT6i149oNp
0bI09aw8hGz3bdFdCVV9MC07+05/qhp2VLYI6QxO+oNkNc3kIui2lTuGtF54u87z7qO25eX36lc/
lkdNAHdTBTGG///L3pksN46kXfZV2mqPNIwOoM3+DcGZIjUPoQ1MUkiYJwcc09P3QWb+2RHR1Vld
va5NbiIjKJGgD/e791wWBiWe+w5ca213l15PHiY36a7pBtkSuk8D3/3uNdZHT0IMMQU+QNHdyCQ/
9F36Gi2I6IzVZJXbanwqOzySnoU/2bIkuAzUHHcBpYb4psjLXltlTHWbBd/LpmwqT3ZCa29E5g6B
iBlCgxE4UESGOmYC6rIz5MKKMT7MnU/Hml/5em+yFOUCSWbbaP1Xg0Sx5fgckCN+T7P8WmT8Wlqd
50e74bjopq9QJBRecbmlx+9Lm9OKGlz1QpvljcKTGPg6jjLHpwvtynaiQ0ITg9b0r6nuNIHbwUZR
zrz4/yIzYA+hi43hFGeTqNYeqFDld0Ih6TiRD7iWvWzx2LcplSKUDgVOM78IWmW6fLR3qJkQlBcO
1BifrJZV3lLtdZkMt+QOr2k2C2aTBJNBBBZa/YpV49ssqeny6/HoZxEqul6enSrESyklegFn9I2X
mfqWVTjdcVC+jXES0T674zgIrHe+tcP8bMniovnWsZWcLFytvpcqvYMjFgdapFVbDkWg+jT3QxsJ
lbsCZdfD/9DwP3u5JbmMTc1Oy+1iTdsxBsa5aDV0GmOlDOx/s6j26JOXHNYXLjc4zNK617xEu88k
gfoyjDhFD365M9X8pNnRyc6q+0bOVGA1gPfwbQYOKuOXxhGHa6EY9j3c0KC1pvAJfzbtCVYMHCdJ
rIM5DUdFtTogt5ge6hyn/MQJNUgdAspZZO9Q32+kDL8awzoLVVOVXRJoqmxy8U52nSSNSXtcvDV7
1936oJK3WLTHAHn4zGhyPyXUWjmde4yZZK+6SV0Mp5VbTc/lupsNG7lkeLOTbt4u1nkYDCk/V4Nb
tOI9wtfCoRKr84K9uWLs8CJz/xF4wtnNY4zJjb4Uz5jjBXPrgf5dtZ5U+m1QRoZVq+k3ulU/cYLj
22hWl6Em4EhfVLFBkH63UnU2Kpf7BhUym4SGRz895xS/Q322h0OX4qgpFHdk2PUGCtBYnbQUYETb
imkHlwbhnkzhyh2BkkM8+xiWYU2ZSDboTnPWtK+d2IcfhR/1a9BG+4JsnBzieO1GHI/ddPzwy+yq
7xSUQ6YU25pWFtDMRxeHG00LDSxM873sTdAGSzBdMTUuwEbxWs7eT0Yw9KjU9DJt4vyae1TDuSfh
pHULknnr+68pY2oehfQjGq56ZflrkvY3sd1BPuTOStOHLK9UPxX2SqVudG8h8u+tjHmH0EAPOT7j
XjkP7dbUo/jAAecgw75/zUU9kKgJjZfBl/eOmhYdIQzsUVHwXEbOpe58J5hGp/yoFEdQRQCEebiV
HrCMc0OjdWlcujm9AjYG0O5rax7PUB+PAAzHPdCf7Ngb5YYHob4ZfO001dCqcv87KusDCdwnQBqB
LGLiqqP2mYjep+hIDzdMFK8jnEb2bB7tfjq1VYIe6UwqECINGJMAhpop3Gm7TAchMAw7zBB49LnD
upqnAsJ/S0h8X2n9DQGTS1plrAWcVfZqIB4ZRcNJOR4BDw1Oql+K/ezrV6og7SFgPoHF1D9T7I4r
HOVABkwvRSA3iyM2rX5ljMQEZzle6XlJp0fBqbQFFEbR/OhsLUB/U1/ec1v8lhGDgWZRDtx7o3Q5
6NkUW/XRsIJtMz2E+WGuJOu3MvruaRJmiz3UPJYDcBhVHin8YcCCn62FWjBicHTsYasSpiFJWJDr
Neb6Y3HlBvRyZ+dMxNdaDbm/zztYWComwpCTFsEscD0Ub2ZW6msMh8Dns+nCHIdqdlV/x5DWkrqP
rcDunD1FmPu40rZDx2kWSv+qps6ji8WRgHjgGsmFcrQn3PliE+Mty7TskGCUKxxAg8g+fD6UVuGc
+JxcLCqk408iRG41BSSZkQaRoASElfXlptTZYxp1TjrvUQp2g+XKnA3fdcrU54hMmEPWNvTicx3p
n7LNHw03nDeVLZ1tLHmYMJcWWxGjfyUxjEiuLtl26mg/KxHGWkIQpGwatY9jetAtCcWiU9htezxc
ybyt3DJGMJFvmU4ItjRYAAYrE9tWy7Oz77MD9TMOXzesOSe3hrFr2kSs9I488OiFpM/k7DBO5sRN
EYO+N0ttfhnn+dkTKl9ZS0jLqfFdW3SHbZh502GEE48GtzE94vlI35M06rc2rYX8j27srN2RwBJm
/SqIaQd9Z4JRHIjMZXuNKN1zYpvTk4Nm+G3yy+JWzyAMTT3t8s61E20nx2kYwY1B3ev3FOfR95i1
D6neD0Bfn8vaIc1CF+Q27piLRkNespuzyNKlQWVs3gFRHMJXv3W9lVvXNl6joVjbDSVFfnVE6Uf9
aT6HVlhXoeENOCcdKP2T85am/q5naH4oDE0neto9m5NgL3PvQlftuqG3nm1aKik51c5WZMK1N5vy
SDqtDKzGoIKuZbfMs5qJvUcwV4OsilISglXuyvQY+/pBjfRQFEZQLWNMp2yobS42JtdyI8GS4lZX
RQqYD7qEnTtPNAKidpBmN/OgYIQZDq2/heHSbvM+scjeMwRmhleQo1upYoD4ujiPwnG45u6+i7vl
+4hltYaMnUH51xuxSVOXPbO60pW2GXEflFRY1XRleDH9dab1OnEn9Cc4FDnjmETfgsp4bHNibAZ9
oXOq0VGbrkQKd8nvSSn6oB1j42IwIivDIXByjZ4QyQDU/DTbfFeZjC89CEXTCqMUTqZobzsQU5KP
3KxPgJ4XJZccwMh5KeKL4BZrl0aKIlT7MEHObMxd7rUBx66tEuKodZ23o66Kj7zUsm1Clw8Zk/kO
F+cFSnO1yqjc3UHleawMwZRIMM8Gfqz2jRqesNjRVwSEiY1dXKuS39vR3yNXnAyd/ayd5q8ebmNC
sGfrDBR7MTfMjehgJeY1DzVHPiIM80x5e+PTSwWjurD3PRGYRMl32d5p+nAP9HGdtSFZ/fuqyr/1
dQQxx9jVnbftfUkVUw4ISTu4jX5pHIrStVSuK+7B63FAgaj1ZItLDiqUnL6qzHtxcrYq1oZMNN8q
V37aenhyBkxLNLS2VJQOptppCY0yGcC/pN4RIPveD8UmEXgi7P7b3Owh2+2qJuI0L6lL8a+s7ILk
+9pP5lUbXek2Ra3zbTX6J5U7gU1jn8eNVyLwEmrhy9vjWjBYyKpRnqTN2WaK1FllyZvgrJshGEAB
9Dgz1eW72Zh7gVekzs7dzGiAIi5n7XsZv1fJPwO16qvMeLA5TdtXk3A5UfnnpqmuK0ve9iTwWD/O
AiSxm3k3zojqK+8sJm0rIt+Ux+bXeYKwpTXmWU9wNoD6XA8am0mjL9Vvbnzw4Wb3+jYU+XOS5GdS
CMwKjRMB1afEjh8ZaSermdj6ZmJql9PBnCfqpjL0b4xE83VfWYotQe1xw1+700dvxWvobLA524lM
CpDN0T+o0n/qBIeXplPHSRKtwTu8U5Z221vGY1O/uCOyvfA/eJLAqHbZHYN+/IUiDldcRnAFx8M7
XDR/49XZ1sxt+1xOIFhL5pTzaF4YYtwMYt4ULfKYbJFKQjXg43M/RUKVhFTTU0LfOjeKGMDBzNeA
x7L3v42clVK2Mr0EJV26wTw+Arjb1fTQs4ousWW7vwNgQcM91oLRCCJTnTL2wFhbcJALEkKNziGc
6XkR4lvfX/t5Df5Eni3NA6tOwk9aLwtA0mDZY8+QEuJA/ajm90y8pY72OVsnPD03ugCCAa+XZe92
mpx9O6tz1SjrVlbpd4wn50p3aKyBk+6QV81ghw78dLCnLs6QbNCkj6bdU/1bf5H5uR0juLT1i5m6
nzE99JA3ThF4hEtkEPYYwuu6IW7R9taRTZvb2swkG5pRRlg0G8NtYqiDkSz6ofheglkI4rY6aJUF
UzZ36U4Z2nNea7sEkkzUxHsp5Wvmac+yxtUyEXRxqNTeeNJMFtn9LS8AV1Ar5UiOpLPGYgMCDUW6
XaKQMZ6OsBzwV0rqk4YeS0tcf2no1jXlQHxM+h2lb96G2bZYJS7oFrcbrAN+VWYvLhzn3HsI6/hb
jYEsbXt1FRnmpW6apx4e2zLLGo51IcKA4p8nu8BhorJ+xkCSvne1fQ9MptqVXfYWm5wlLa9qdpxM
H3sGAJg1m4NWYLdVmnzpw+ZbkRF74QAfBS0g6MAl41BwaSXoM9J7V1UuuTlPEQcR79FQ3elt6awN
5d2QPWMsFYKvn6r2GkbMGXzbJbNxb1AwCW0PUZLENKDAMKTPJm19ypSa6JsmWAa0lv4s14sH6sYc
gaA4zjusqPk26SuE9rpoaMEbCYSLtDzmdOTxlifhs2FED3FDKyv3Y/A1eHquM1ZiyL0ckE0Zb/lw
AOlD+FvpuFLx7pJrs2x1oj1kDjQZ3eako8bBvCtxrMbC34RJS67bGTbM/D8t17jJ5byAp41gAiKC
AkK341YOYXl2iQVih0mx9XmNth77iQIy4npE9hL3PulBPPGWjqwPh8kEZZJGnFbGarzpwgzNRvTh
FZDblr6oWjNPtirLLTMqCu/pdFysxgZ6fcpJCQ7Ja+iBphEahDZ3/Ig0vtt6up1sno3Mfak074p+
u63fmkfhFF8ee601Fa/QY7x9RTEm63SKkWQ0+9ciGZ7CtDxotuDqHlnHuWVrm6mZy3Xryux5zMfS
PHE0ZVLFWrWWjKkY+a5qzb4SDiuca1QPCvWV/m0ovBz7iB2ytRSay83DCNn86Eb2psrbIrUmb0ZO
Ud+Y9fnO5269IzxAIWesBvRmKjEOSZq7xYZQPAXyHu4lnW8fq0d4SqPwPLXgGQEliSACGcu5znxi
ePqu/GxtjMaJwOLF5kn02vgt4lErXe2B8kFCn3W2AXkZ5JIoaUk1ETVqG2cxPYdTiArDtpxSa7Bi
MiQDMECb0oZlr6K9MIZThCuEaQNFoYY20t6VyKByyhN21UvKUa0wy6Mckk9yypvE7o9+Yu3h1MIb
fM9F+EiY/KbHwcRcfUtC8OhK/CQqB+FJpi3p29cQ8HebF7gRhwttqad8+ha5KqjK6RaE4vU4ZS9a
WV/VWbN3OLSJCjOOnxwdT78lAh1YRC9bqVGJpQ1XdpXeWAVmwlbdRP0zkL47fH8V5O9543j1C6qC
fXA5EnNgrFq2WM1GIhB4QkEgGds8nZIrLeZ4GjYXOGirYs6nM3C769z0b/lakt5sH2w8iSxnnzbn
vtlSz0PcwMtrq1NSJnfZaPqXfkzFU6OkvqHrbM1YchnwYkbSJLOhcqWHGutuZVxpKa4AijOJTwn/
lLbpY98CDZiJ4B/bOKEUvY43jo6XPCsbGrbMBMrLfI8v3g8GBd5v1J4BlV5HI+2rZkXXgZrtMihl
Qzpp8TSaxp3mtzhSZf5k0oTMpAYJIq85viuYwr0Jo9iwOKHEX20mq0OoD/65JDiIlMOEf5tm3l4m
2Y0wERQpcBlHBabMe7Jx4lJ/nq16YDuncHYPDDDOCEN+oBWxYGNguMEtMU1ApHLIMWuA8bAWokM8
x1wQbZfm5/E+TfIXnPLxf+T8P8G/0Ff+Ts6/r9T3t5/aiH7/C3+aydHlObA7rq2DcHEh/f5lJjdI
xzh4YSwyiEB8FwfLn2Zy0/wNcyc9V+YCf3ENmz/600bDcABS8EIMtk3yLCD0/x0x/3cbzw9avgvc
xuaAxcB3mR0Iy/+lV8f2MLfMnXhp5awEe1jfuF4AfC3V5ZVXFpH7yZVUclDB+dfWEgwLUgqgk7As
kCGZ/ulsyLS9CQLjWb1uigLsKk5Un7PjrrXnPAnC2rI682KNzVSaW+rfQFyk5DBs7opY5dt9VlAo
GlQJgFVIFMSK07Oq7Eis23C0OGuOieCfVlpScsScKqgz2bYRmBC5QVF68h6FcTplW6+aYI1RtkVl
h7t3OQgynGhzrta4yWOxwXfr20E5zthWEr/2qX0k6UsYFMMJ5TgLQiync5vY5MJF1bLUPWZCi6j8
gFBhos7i222pYlg+S05xteN8T0sWxHPlSEdtJ8j3Rg15DvD4FkNDgedvxnaD3wLDASurRPGE2MAm
NtuqqAK3wlmI9MXxDQdG3dGCE820BTkDWfxV0VJO/mVVVYEBdwZvA7QbImHznqo5bi4iiirmHw5W
G8qGJpkBQ0Q1VZI4LG0wgL08EIauPXreoWupNfmaKrtECEjMyFcnvS1UttHomsEOZeZYVj3LqJ5D
YxmIExjqD3EIqQ/RSIfcIfO8uVFN7wmURlvd83E56rFl5mKdGs3OGBmnpbLOY+GBA26yGbnJbOhu
TVXUkvBXpdZR6TMP/HhmTmU2XZE6vfKId+RuOtdH4PMkrXXw1mEW5ipm3es4yJTHQqc+ZEO1qPk9
Ik3tBk3IPD9wpxTnaZlZkTo6YtCfPbygXBBSaDSrxDHqztomc+Fi0g2XDXfwQaWV0M65oSEkLa4a
GnIA8XYzv7ABOgWpqS9n/9ngtrxkDDt3mVfQ2LHKZ810xnUZEcOpgK42MZ2LObFykGiQ/zkR1qby
rum7RYsLmIJbuG+ZTX8fQouDpCtKEDSHngiG9Qa8GZS+XlcRfoG+0eqIadXMROVQVu1spbs+G0JY
SZ2k8E/l80CvYVTTX4zwa12XPj5rJGQPfKyRRvxQc1IR9axshymWmYS5xEbLRrLjfsDxB+NYfKMY
DXy31dJFMadLqgqyIaPjyap1uhEmkXBXivrohm/s+MRTy9s4cJhm85xSrj/UvHTXMgaEQielyR+m
fSj9TdVPSDy+grXnW0PTbio6M3aDhn2f5hHZkbET+j2iof0664P7VDeykKueG8JVLpnn7z03R0VH
JFXuqsUijAcdOvmwjpUYbb4hMAtWeZ0zEOEi44qVX3QWZDvd4xTi/l5H7UF9PthOXgFw0Mf+Dv1b
vgAziQmZTjG3ndqd+KlLjrkVUFnRf2tslhi8aFM+7BfHYHWFfWreMq3Pvdcx1juaNFqbKft1p5se
Nq06QgIG6lYQH89Hry2PnUgEptshnax1WplOd0+W2MzPZdSRNoG9XBU+/NPS0ahVFSlcGapzkMqQ
/+EEzc9dhoHqToP5g5REjxeWLr6A0zwq7u12Y58ji68pzeWmDEE7hyaTo36unWgHDzt2DZ7SjHg7
EHXdkIeRtwM3FpJAgmhvNOLEmMzuDlA+m/Y8qdjTTnxvY/c42FXpwcb1m1EufARdENTTOesGpLOZ
W7FG9lX0Acoz7l9H/G/0xQAMqzETV4b2XHp9atKAmteSehz4ByPSOMUMXA/efUKcc3Yo8TqbhQDZ
KAk7+kMqosdZp4YkiQpJr1Hk2o+D3rv5VdRGtrUzRS8ljE816qJ4Qe9nIcO7WHJlCChYnmL9XkTs
E559MoGZzzhosu45bYGDMnwxa4VOIIz6EMcUr2LVrsyYcEFvSTakvESzshKmPlYFoZxPv+PklUeW
GW+At+jWXVS00Kg9P+xuSRg7SSBViHpsFlo6gluqgadzWSkuYd+YHj5k3XzDgRzLLZLfWK5MstSX
FgonV0ninilfKp2GdD1xKgqlINLgwh5EmZ+dZkg1CkyEWCQhCx0qi/Psggozs5m2TpeoxZ5iXneE
x6ddo3F93yGqhDdhlSDGpD6I4APCO+KRLrrmsxWifhHlPBOWIAp+7pupPkfsTcujoetHDBxODnZY
91Ps5hQJIUDAcz0kAkjYqmLfNdehwaKydTUIYVuAaiKPyJP3EySaqevfsBvV37kketlZk5DAtqkq
uQ+Gqc8QC7cw49ReDIi4eURJBldtWz8OsIjkmnskqVTEzTYkXmFpTKbQzQBUkOOEdo8/wEnWHgGD
EyAuCjuw9Q6vnmMIZtIS3+mWKK70UV/djlW1zyOQPx5Ey2DiPn/k0rDoejOn6RV+1X6fdX47bKO0
dl5HiFfQuanoqZsN7oiO212lyXlPS3I334mmjfFoWpa16xX4zSMPFFmzBlDCHEg5iHtPb+oEsLUe
fxdh3ngALLvpSNlZ6a1rqD7V1qrrXl5UGcpjZIV31KZW/JMQby++33vTytOm8q1Qbf1AUlR4m7EX
1NKvBFge64ztmGcsiUpjegQawcWpbumw2oetaV7bwsbF1zYYWq/zOJurQwr8ogo4fMS3rCTWN6tC
ytxjyUg+HT5l3lDMVOZL35EBeaRUyUdeFRQJBlLzY/Pooanqu9LtG4plO3dmDfILlkXXbhxj04kC
S9Dt6JAi/g7/QZiYGeD0pcGg+/M5lMxI42aM7hvLRrrTYkP/CBljFwGwEu6QVdUUilt35t6Z0BIy
1H7pLhtfLB/EYOjfpa3Q0GUcESQeYQJ+5EzNWWadgrJdr82xwcZu6b5lo+Vx2zNioMO+Z1knvXPw
fTLthjmlcYoZNphPzINT8EasBLIoGCAuu+c4onKJz63WaXXoDOzF1SLyRymwUGpW8TqthiYiz1L2
bcJy3OX88KkxN+/E21zISXrcvaHbdUchrfhZ68vqzojFZG7cKbNTVrmqPyeV49Ke5y42E9uPRLnB
j4JHA06Cf6Bbpfjq6cy+at0u/GrRc1/QBOx6N/WWs6N3j4si2IOhWVVeJM1DpzHPHFQvDAb8Tfik
J0P7FTt+FT43MrUydra6GDd4TWPz25ibRf9QQaN1yyCKVenuoC0Z+lrLuStYf1zcPsb/GX1WN3/0
Wv7YrfuznWe5AjDBNIQvPNuEyWv+EpAHh+QkGr/UKmagD2iQ5qR8g9zc3gKJ6ag/anr5p/fr//01
bdfh1mFapo9lyV6Anj+RLbkx9RgQ3ZVrZKR3rNrbzZk2Elgc502G8Xfzw43sn/yO3LJ+vubweq7t
GBa8Wu45v74e9r+UTQH1D4bmrWC/DXiP1cZIUbgjDeBdNzIVM5HNN7Qw9td//+o/Iwh4h23X9Ukr
kACGJ2oYv1yy5qyhYc2g6WMEpLbxBSDj0Sy///2L/ByIWF7Edy3D5KKpL9AEDwPYj29p2tVlPLKY
r7TeFkE9CRrZWovEZJT1FSmQv/xq/+Tt/OevJQw4DfbCb1geqR8cYJSAtrSMVYJW88Jfd3CQnpth
Gd/LFOvF37/WApD45bNbABGkULjzWo79azeNZjTDnI+14E7D6iMmt+TcWujzXjZNFxRdDpGeU/ca
3ak5uoXlvTMHZUBugYVjsMW6MHj28wge+K3Oy+k4a9Sg/Isf8v/8hPkZXZd4N/46l2/Uz29IH0Ww
Agbe/LQCDApqId/bWhpuf38r/kP0/YfDV+KvB3D91r39j8/fe5cub8Xnf/0j4JIrP9sfDZPLX/hD
YbEpfGYF010XnJCz+Bv/W2GxSSqZGChdnWXN88zlK/FXXN/4DfMiq56Py/6PONJ/SyyaYf4GMcRn
2/wDW+L+W4bJRaz54fn1DEtYFCs5BKNMfj7xq8QiG5pCkkxYqzpSEh+D5kz7zvDmOzUn+h0dsM42
HBQbs200/QeFRuyoWV3cmyXHw01KDdOhKstveV5iFbQ56rFb2ipew9qEvBnPgkHoAIHtJmyx8QS+
E7tn6v4WIK8nupHZYqQeBscJn3L6XUBTwAN8rWVJKV8pK8XhVluBiZIzDRn2ePadxSGZ1mF9zinR
fJli175XOTkB4PHVOinixybSq2dtsCpJ9r4mbKw3htjpoBSjoBooDvWGEBpPVX6MvhTav9ivzGW5
/KGemTcUAyoL6fJl030MqD9/2WK/oKSiQC0FAmc8zBVlLY7tgfVussG7rbC6f+/4MtJTYM/UJnUg
6ZAN2uYOhGH2PGX+8DU3+byfQ6L8qyIsqHegne1eMh4h+F8ip1MS4FhLlU70L374nxez5WFwGBzZ
wkHWAyCNF/enlZPivyhHB3MIgo31ZqDVeVcCAN8wVPE2TZro6x++KP9kpTaWN+OXN+unF/xlqbY4
65AByZ0VjY6wuvTrgq4mA0qapezbyc620nVqnHjekdbPLTL8VT5jkczNI1MKYPr9pvVIDWfD/u9/
sJ9XzD/eCBhlnkcU0F1Odz+/EaZsx4EH3gEoGoarOSyqI7SY8Pz/8SqsyI6weBcc95dHpcYSTEtp
zaOiOd0VIV65aRiH/osP9ffl/Zc3GXF3KU8T7L+O9csGb1nZDCzQF1gQPa0AAG1z/YegFZ1A1oZP
sYrR/hKzmZ51IfUn6Qioh4pKnDdpzQ3dl0AxEl7BCqB8Y0VNuzle+0D1IL3mrcXTGUK5USNUXBVr
zRq0atXvdUwtaExn5UfqxrDGIt2keVTfwxHE5l/jGptgnKE8hPmGWBjeTwqtubbPZlu2+K5y9ANS
iivCbPPBKi1gdr+/+//Zr/5hCp7n//uG9ZoU72/vw+ePO9bvf+XPoQCIK+FZgF0snhnP1Hn4/yTM
OL9xeGBW4PgGj5K3HHb+2rKc38DOLzsWowE0Zvd/TwU0Jga2aRs6SBiHP9ZN698ZC3Aq/WnVcMSC
vud5JkngC6QuY/nzHw54jVd6k98P+KHB4WI1qVTYlffoWouPCK9dSguNTFLjnIat2DaGVZ2Eb8iH
saz8Fbd/GMIujQ0JrWRBESZDdfBHXZ6SWjnrsqtH7KG6QZmd98yE5OS25rgDjTnsGg/koxsCHCX/
CQeYK/ypjKN+DyF0FSnf+bBBPq7dun1w2Wm2Cgu/jr6IWVGPtVsPTCYOAreBTFMDqfqwdJUfJls3
9lIgZtnxXB5Sfvx9zf+CC8qL1IZ9zDuZlSZ2SBkG9jAkHGy3DD0ZfSxo2Xhd2VRVGN27cvDCi+KW
j1RnnoopIveycFUpbDEgnvsTL3qjUqoqpvLWld6lsehNBIWjTu4UpS7tuMwUd3NshskXSX4U6CKK
I7whwGd2djUSztXntjuSKBRXCdLtWwPOizWSVqVRt+/LxtAOw5QNu87B4c/J1t+UBWDRONf3iZvC
6FWOcrfSmErsAeAmBgvzh2YmOLbm/oNM6nALgre+bjBI4VhK/Yuwl2RkNquN7pHqwxb2qMpuCsgg
p5TBVA5XCmT0gA6/Gxrsau6y1ngA4NleGw1WgLHtsXFrjgjUmGGx5kRzSLUOeQXJ/KH3QPuuoMF3
HxLD7BYbjUGXbE/zs4itV/pZwC6kstjHvH8Hr1M4N1XS6RuRmMiSdVfW687GjeJDI17rrnOlugGP
RFbMYMpwg2ZGzEBHH4Zpz0ynZnCQ1rak1YCxilP388OQEOgiRNoep9R1bgsv1vYuOiYKoXI2NVm+
kzfh80V9sHdRDrAb0QZ6pcPs6KPyxurFS4uCZmeEybkezYM9WulD2rvjtpgZ72bgvVYAQapjHJny
5IfCOFh+QWaa3/riJZ4H+4XxNfYRdLDNaGQaeBHDvhoqXTuJ1Dda+C7IhXTxOcYulHn1Ng1Dv5sc
Td8xa0GLNeeBVu2GKUdgpeCPcIrDWPXD6MqS3XwwSeLyXNMdXLUTPQ5g6IA3gyGzAIVAG9HeDbq9
XELQKIrtoD1RcEC9SeePu1BV/ltVts2jZsMP4sGZeVLcbN2ixdzaRuVg9aNdLna79iOabe1IlLa/
A9Wj4S5N6Bay3Z1TcgisdByQQHJRH+c+vhoaYwzasLC2tYbvAW6W3DqRjpvTqajf0qE4F6vMit2v
Zmiane+X9okwPizZiBF6WSZIX+MOEum1VDHFZAXhDc0pLqMUR0DV8sq39X03NOW9S+59x2Nw4Rhw
n/rlW8XpYpU0ck8nd7qWZb28YUBZiV2fsQVgRLbfZxQ5bPq23AHOzyvEweze0CgBWjHUpDDOwCJn
iyffN9KthV0aGw8uSrd4Izukb03ckheoglaQavOHxcDsfejz6yz0aQ6odvVkFGtP2GsvjK7jeX4s
/HZHH9AtFJw3OG4vGIgfw0KShKT1wOs4DzIN3LSi3XDM2DkC2BLpnhMmtBcj7z9cE4dyybRgAwn3
naHAtafP8SsNgigaGBPY0sf4MxT1nR9TUl4VzSnHpVAlxnZuUY7LPF63IjmBxT6gPr5o/eDemLY2
bUiaPPe4H4Adr2oa+4Kqjm9itzlaJNO3QOGPGurvlmH0FarDrm97pHwgYVoSpZtmslguXIZyLe4u
bPvtDjMHS6NrzMnDSEfqV203+VZbwhA2PJpBTBQh8f5hiiO8VfqXqOP2QSVdGVDdCqCBWQz3IAoQ
S8sfOfJ4xBq+2xZmJ6vBAsOacfYmNGYivvlxEpV5xMJ78aPYxRrkkdisfYSB3LlyyUbgvMg/Un/8
TGibcJhbL6CZM0CCY7J0SY+2xtTPiT+iDsBjEz0wCdkLnVRvbI/0iYZnq2rkOh7YUwhUfuJw7lZ5
KW7jYXgAGH2iL5rJUm+aLxBJaY1P0usCHP1+5LgXUJ92O5jWhqHWTc5F9CuLYjjyWScwg/tI8VK7
AGJAXgdyTmQCEjvK9hgIPHJuQtkq9daItfbM6dzBPcaARIfz7Z7SkR5AGc+PeuEym13wu9wmCjat
rr2PKTNhtje/qtbocR95+aeXt/mdr/GhWZK/i2WlJMmedt3OMIvmw5NE3RKGT6swz+T3ucWwV/Gb
7nxTa3YVWQ44Wf0QAxdwm86/Va7gAZ9hKAVEX/xha7p+eKkYYcWrsGf2GizE7nfV9cl93fDftdTL
XAUYt/thrxgUbBtX3CpYyBv8MPUq6mIChJA56D3USzR3GJwUefabok8D3Pd0snYohZyBtTVV10kg
HDp3+bDBGnnNzqTbdacRxAtoRci2YqJYiTH2+NboDB3WaWfpG11K3OBR29QLt7I2Mfp0/4u9M9uN
G0mz8Ks0+p4FBhncgJm5yE17arcl3xCSLXNfg/sb9XP0i81HubpLmVYpx3U56MJg0IWyTJEMxvL/
53zHc7RVF6luuMtslsFTcmQSqPYZQEuE4wOBulcD4VmIbZC5llW57HuRbeIcclLkR8cBOibQtU9W
G66rOlgZXkHcoQbLOHnU0QnQv0CMQzn58xC3zQkP5opm2NKp2pVX6PicrWoNFGDtt8EW3AHO35hW
TcQKsCypJoP0FGd6Oj6X3YjgzWtWJBxgAB858Zf2lRBRvyzwwhBgQO7BBI9fr/FVFX6C8E4fBeqC
2a4j8mHFK6Sk0E8eMrIRMlSVpk+xDXuv9W14cvQ82QzR+sDB2ebGHRgjvk3b1JhVihSFufYMPzy+
tAtVY6g2H5AkMHMqjwhTKyfpy+wzVBn2fVSNF2EKz8gDnEkEYxAskcthBtCzkoB0RqlMAvBmyTit
fGvsThIX0Rrsn85ZcgAaV4kM+gui/8IzvA7JcerVyVE3x/LRjn406dVhgeltMGS0xqJ12Tf+eSFd
f4vOChCnRW5aX2XTGTrj5rYDKOiEVbWpkESfj13zvcpQjVT8KjpDktyX7oRtmP0lVoIgrlhi2Znq
Xh0VobcRdXGknIlh5K6kPXxOiOrdpLA11vTZwiXy7jNPsx8smSlsUmN8l2V88DX4VIZAgaYWyD5m
oSp6BjkSnY5ZNSZL2wHcVSV191TRKqPfYrO5QbjLwlbm49oOjRyOYxcZJR0wSAdLMGoZDwD3p32c
BLyPNYgqDRNGPyTIR/Ng1KprUbGbRrsJAk2upITwdVY0g2kD6RdDjeyX2JdxCZg+InPQTIrB3fTD
nIKJ2/aBLAO8/VqomfWKjHstu3Dp2XWLTjfxEzjRqF/rMQYTbBI29kJqrlF6pQWjKb5QWR5OKjzK
Kl3VEUz1TyFKOsKjmywJt+gydSw7gxydl5IAAYTcZmj65amXOn1zVKHo/lbQEe60lW2kMbJP3cuH
z3ptB98HQehfAKOq1tBshB1qXiDcaXQK1kN5q7o1VHmqfKKQ5lAC+yzXobs/41xo0U3QNRLHUzTB
jKgKbYruofCyXbDbYYnPTMMFZVZhdOzHRILSnJYUOdIRoQUSuzOoDD4Yy3F25Nhc4CyC8wvHjegk
Gn89oHB1VidheKeiUq0k9cu1ArrRno1jFw20FFPiomrTJe8p1KziJCAkkTtuZcSyX+QaGA0u8eTS
Y6q6ZTa2KAztCtfVOT6yGNFCBydxa9ljx8nE0OruxNT97M5LLOvZizOaoaMtXCI9J+AkaxMsES3Y
aVSUw1s54XqyEVwaV3EX4y7suphR1g8l3rUmzNWXfNRsa1XYbgTYaCgJ2gJHXBoPfaA055RsdJv5
KDcighGpWyWInVVcl8fBUA/aDfDEiYi+oXLV3HWvkMnQ46aI5YxYb+Bvag2Nr0YnZ9Zue6r0VVTg
bYpZ2mZleRBpq7yrSQTJC0qZbAGawL5wBN7L00EYIeUJ+MvpytASew6+DYL6m9k1PasP5EzEmumA
UdX0J9Y93ws+SeSXT43L9Lso6Mfeu6RXZiuWhqw/9mv/Rm9gR60mTOHDRW9N6pjImUl8c016Tkf6
MOpdsGyE4MiyILZ3PJu6uNhqDYvgEZ8YnpSi8QFxDq4W40qt3e4TeiC9XMVQnvIrverJzUD/xvHY
jJHPpE2pSLbWsClQe7Qo//sPdMIJMteT7ASuDXzJec2pVZRxmu0QG3RDAs0sJkoZTsWxQgpPR8ho
T9zJ1K8coj6uEGd05Bl7vNeawF0HjYtRkccDpBT+snz0w/CecxPjU7Q67tYQFMTS4OMjccjLHvrO
ji8B3ZEKojcamTcAQboVbUCsEeE46E9eahPQq4MNQH7jNN5xxV78Mye+RlvV1eCo05K8W31FFnF7
VoE4wkKGv97zh8ZY2pWgvJwQdeqddp6bp9ijuuTOHoKnJjFseqceQFBfQL1y5XYywEilvIA8aC/w
SCADDuNrRCB09+MyPs2cdsCi3ov0sg7i72MVKwy9RYKFjLY+3kCbkK+K3n8HYadAqea2T5qU7Y8q
3n+qVX+fRad/Xqw6aqP8n/94+ds//1G1T01RR0/pTuFq/ukfdSvwbhKBueU59OJcei5Up37UrShN
IXOaa1O6CX/MEH+0WuDDz3967sMYnmDI8J8UPKPwv/8ONFnars6P0RNlTRGG+ytlq9c8xD/KsPw+
pkWrxzZAlnlck/jFnapVhDixVPm41Mo8cdfwBDr7yDUnWodhFuUPWqvFXxDUkItYjmyeFzis8+GI
HM+mxmETOD0xaaZjLQxsdTPslE7K2u/s5CFXDrFMVq/P/BVPa79GHN2frMrS0zNJIYQwQlMv1Goy
LK1dg7p173QO2+hD9F42mzgK60s2eR7uNwOngIO2knUX6Ey48WU4nEgkfljHHc3kS6Z60Z68eaHv
dAF2y3k8GAD7poXQmORKkzbUXn0apjJqDwuPqef3pyQmtg9CtNnJkE7heUrG4lHsxRbb96wIPn98
5d0y/48ro6eyXarXtKdfm7tvComhaKXJfSF2D6gP2WWzHYlMO1Dldxl3b5oc/L3QuuGaMDLnWqU+
NwfflivHvhrr1oavRe0tWJpOhdUgArZ5rWvwd80TK1Z5d+Y0VpVcI8TormMtDyOBq6xFBqv6yZ7L
QZDb0T+MddkXCzUF9TlTekTYUjxSk9JQj1FcS42u3GSjpAYjcqeVs7oKc5i0KudeEFaDNa9uoBJM
YNxIvhqsLl1RsGqsTROY7crpRnmblIX8BsakKlY6EhCzv0kmJ71pezE81pUTbtlkGN9rcKYABAN9
nE5nrfgTLdDZG0aeDipaMSJQK9w8hzdVlc/epFJ2Wl2JtY6WWXWazekfK40guHhdp5MeXwyov6eV
LEg8JMC3g+NXSb16TOJeVuuJJs+LC+QJZUIyuQYxuaRyI1dWDunDAbv6ZTHSsDjmOK9GLBJ6ceUF
GDuWqVF08VqWhngwVOdj/dJa9DxR0BUvWWtMwzFo4eGWqBhdHmWlR5qMigg5XlmxgPMS6KWfnCXY
MYYlbf6O2i61F3BcssC/N+lsBH2reqYYwjbWIKPpkDJEzI2mPyYNyFj0hpnVbJpElLx1e69BpgHh
TlL1rWDnfmqR13DdDQ0dsdAVpA7AoZgqxG8tN/zYh6iTUtfcUnDVVyQE4dASYXD8+sX8Zxn6u2Xy
bP98HaLI8Le7pz5K33ZNXn/m966JJBiEeZ3WiQPD152n9x+rj2n+htuTGcZDMIYQZpYw/WGl0PlH
QPqESQOtiKnx99XHEL/x9/AfUT9JGySj8yuLz7zCvRlHaD4s4krw7zLbWfyN+61Gwk4Sw52oiKVe
p8Szz5+Ze22JV3/HARFWVPFDryY4QgDKF9B2UDNS6WTvCfEHUnaXwMgH52Ld/Pp4uixf8tumfnlp
Lp7K/5qH4teCHLIoCJv/2f1X9ePfUY7NKoydf4GVgCHmun2px5sXYsD50R96r/lP/l//4++6jrux
RNfxtaCRMP9tAXlWb9+6MbeD/3yk3D4Vf7srsn/+Q3tptKs6ykm32tmyvP78j1HjsMUwYM7aNoNn
7rnz3n6MGpv/Qj8elYdABjU3zf49asRvs9bolYAL5opmDv/pX3sWfYZwsdLwj4uOSM4v/ZcGzrwr
+WMCmnctnkQQMOtTXMbuvj4klQZOBMxsRSRhkdJf0bHaMBtK81hPo/qCgrMWIWOIqQQ6aeufOJlr
Qa+bQvzEocYCkyVOdq8PQXVl+ahrl00wwp6qOF2j9S/upB1AVHnzwK9+/HpvRYNyb7izpRAC+QUe
NPZuNpkWu0tuIgvE9c5jZwFvp+4nxFUYUQpZNomKrwMTSXRIOfUaNT1+oIxI4MvUtavvrmGYF2Zq
ylOTpt8nfMhoXgfbwQJTueIMnQHxXg716ccuK/M7XrQu1xQeSC6konDODlJoC8572tfat/oXPerK
mz4fMEGTDfccyy6C4DJnVIao4BZ1ncfnYwEhnkxd5NkTtGkKzYkiBy6Y1Hcr8d1lidLz3Ew1ipDY
jYsfp4o/VTru6S9YXtAlOWJWfXiWS4189zmR4uumzvycHALtdW8btij6cf1JtK3NuBCi/v3V/GcB
+buQfId/Pi2cR88vnF7eTiSvP/FjItAcFF9ESrHIS4Jd0J2wFPyYCbT5YIMY1dX585xdPME29vcF
BP8eUHp33hpg0GB9+WMBkb+ZEPVsnbMLPivJdPEr8wDt/52JgF4NMxR/HwIrybyEnnB3qGAzl61o
EKQr0ymQ55MFu0z4ajQY0NHQLBrM7LQC+xytswbMFGgNfqcrzkEIXGQIM3bjmj11Otv3s43fTnpH
fC7fIsVfHxh9MpXhQAh4op/nNEwoDxdOexNS8sZWRzoE6UdtQFtPA2t1RHxABIamJFuRuL2EkOjO
Bci68ANXe0Gygxm2bIPsrAhrhCWzVelU7/FyLMAvkWzbgsdkulJdCWTF0Lyz3jLMz6nZaJ+zpgrF
scT6dIcRKXsBsu2cUHh02kWmkR/ek7EwmOkwEscJZg617BStcGTEt7XOlNBTfWMKoET82CTIlLqE
TE1ILy1cwMJ3ui8BUQkBW+8xaY/8yJb6GnwxIu5SFd53X5nd/eBolnVWVL3ctH0NEbgAPG0vo8JQ
NYlUI5CtRlfurQPzKpiDsn2DirFZ35BIbD7lyitPCNiJ9dMZC4SM3dCmZZak2nnej2U7+/eNz0PK
sfsoUimlHYyBSAVM/At4hWOzOwuqGjNO0xrtY2wE/VlS1TCkNRG606rpnPJq6pGqwt/BMrecnDY+
ikunZ6pSYmXGVn/jT417FkDmfkR7UVbLuHNh7yk3omHhuzMGsIImkePpt4wLaDZiWxH5aS6tEW/L
QjJ1X9osINaqj83mDEZZ8uAYpEWsrLRxilOKR/ptI7NhhERsZvCxxjLI4EenBCcaHLKHFbKE4ZLz
IzU011LyxR68p3wEyr0ISOxilrWtHiFTntqXfellEaaTWt0NBOV+6/RxuCY7QbZHWWF5xKEHZVMe
YbMigcINqqVJd14sZIZ9+8a3ovxlTtj+FqLT9k869odHpd9BoW6Icb7U7AINR41BM1yqWA7GMUxB
89jP0xhCMWXcCwoAbX4ylphZ1m0aIMQkI3387EWsXSDIozFf6iLLP48uGdRLo9KMZoPVLbhXTUiu
TYC87C5rUGBsSmsgSa0ctPFRIDvkrAWFQVskel1uTQMDK28M/S90E1FcEv+BN4KUYpoEVji5X0Zd
6Ti1cwdfAzVdu7sYRWemyzxyWAPaRAC/6Kq2cld2naThxpn6HBRZ33YbN+YvXjuVN6Vz+wd+4Vxq
SZaR0REYPMaTTwW9dcgjo7ROb4Dihn83mHgUBOZWc4N+dqzIiGq1hwYNgrbsh4LieoXLUUDxtIwC
BlTvPRQEFnOkHSHMLXTRC8ZhpW6KehQXde45j75BXtQi9zwMhHpSa+3G98vhO10RHQ3DlOIYtYxM
u1KVjq/JF7T9GhlYgJHynA1woYE7AqcjkFWKRtOe4tDEkVsZDSbcBEXucsLYc+FW7gBI02cTdlxi
98qXYwicndSm9ngK+ylb1Riv6EHjtrvzRnT361GqUp2aNZhqOhX+ZUyGlwRF5fvjkjjUVL/xjCB8
cn2D2WdhTRaN25AeurOyheCIW3ZJpG66JmmjTVO4ZXvVhIYkFZt5+tq1E1rPXj26RGozr7jrjliM
TTMBPsAgUlckrIYQupeUx+uHDGr7KWarkW+HFORL6vz6Nqrzul67ABeBUnpu9Iy1rnnsBlgZkHN4
/bw1wNyJPVCGaTG0fnW7kY4PJlWvuiEiJanJmNGnT0DR9YcsTplcO7/14FOKpKIGHedJGV/2fWOO
l5nWpCP9qooAgsBwshZwIh35jUqnjFSjJvUua19zYphTBekz6zxwUVuYGqZUkFoKMs2kHKB7qeri
8XyiNQd4TdXlBcU1OoacW4wvquBZrbQmtopT+ovlJyyXecUmDsnNxtRMxZMpKqzeSwr5ApMxcNCM
hqGWaatMOTj2BPxr/YRGVys3RZ2qlXLGJjkpvaR4xAymEzVGc+Esj4ZcrEIV1XysvmvcjXFnZ8cx
89bFOKpgusont6+PvKJL8IMHOQ7VMmfN00kxCjbEtQ43ZAVisCJR0QCFH9LfdOFooPG5dJrG1090
ZwDyvmwVQZDWRBcQNRWOv1XrJupK40XiOuiY0sYyjv1VGKkWu5VAgPn//6AmvA+P9L+XljXoQuqp
3dmYzT/4+8aMxE8k8pzEHMSL81mdPfK/Nmb2b46gFUoFUed/UEL898YMlT67aY4geFwFJ7I3GzOh
/4aNicIOmzoqzr90PNvflFG6RAA5W3gMapgc0HY3ZRiuiTrz40uUSzaaONWYELaMXD/y+aE1a0F9
D3WVQ8mbnes756tXT9Afp0JiS7ku9QqUnq5tCUIDd6+b5V1RdWV0SQAnIqyLzsJumzUkdfbnhGS8
yNRYKz+Ct2smD79+afbC1NE5m87Uir1Lj76DgqOqL0H31WdZXCLFQFU1bUgPAUgmqVAGFy7O880U
tMRWUFLr+yV/1gg2B36T3drc60NATj1XdSy8mfw+uw+hFyqgSxVeRuxXDYqeNItXKqXizo42EDNy
ZxL1KrVz8dwXNfkGMVM+EkQPtOEyMN3wzECJ2Cyg7VLE+/iXe2dgoHrCbUUxgGqAuddsyL1Es4eJ
A13c4kCUqQvAV3Z1dj8ODXtXQdG6OOuMWb/48YV36wU/HopEHcw7ErQ69rW51uhKaBDBJRknxnNh
tcXzUHj2ygdicZqKTHzuMsu50ryq+KTb8SEDw/zy98allM5snKGdwHFqr9Se6VLZlvK2Mdkkn0Dc
N89U5MINFYbg6OP73G0d/H6fsE4cvgFsid7eccgMw6GaNH/rh6Z+j0m7OhZZKw5c5L3bQWvN0VzO
iHRr7/PuCisoAEtsA18CnpDBcA/yQl9j9Gzuf/12OGBSTsKKpGMG2h3LaQcsIDKTy1bY7V2l7OrS
QYl28vFF3rsdclmYrgRiR467uxdpE4qQKo0uc+Gx4atIGDzRoQrcxEUznn18qfdeD8Z0h7onbSW8
h7uXKnpa0X6UXErIMeuOOB0OegF67OVfuAxIFaZxDHYUUXYvg8Bs5DwZ8bCS6S7OiEVSEV2Pjy+y
V7x9HWvYzOdqkqB/CVdn9yo9QI5ydMPLItINnIQOYjuif5S3FNKpH3Iza257Y7L0VU77m5k3JpRs
WdP0cI5s3PTmgd/nnWdrSZPPy6DYTfNu76anFN5Wlrpb1eT1CeAU/bjDHLP++Kbne9r7kplayfEC
McQn/Vrhe9OaKzOI6X4ltgYtrUUM/oCM4fwzdIJnXFunH1/rnRuyDRbPucgxs5Aoorxt0NF5yzzP
Gra9nyAsahF7AbOxDi0X89+yd0fUyhkm1FMpSb56od7cUZyH2C1S5KBjhy5Ucf4lZCZcMbiKJc0u
hQuMTE2jGHHMGX5sPVj2pK1rGZvnU6vBSY5S/w5TaXxroHEGbKnXAGWJBbuxWrDwHz+S+VPc/2Xp
P9AaB6pBRWAusL75ZSUIi8owjK1t1NrlVHTlsx1wIK1HSR7XGOjHeq//3gv402LkO0sH68Yf19yb
g5pQH9qYNO6YKqy+hGIyLMNhyM5KFyZlaJbUenIKAN1SWCmyQ2Vr1x/f9HvjAKsyznmsJSa9+t2b
psDqRUwqW8dvhnWn1epiCMPowGDba+m9fs3z7kng7wShZc9enbePVhWiEvQbyZ7ii1+3Q2G0KwPF
/ayj97oHK1Pho1Yqddt6M2J1MsGbLGrbzdcy1rVglZG2qAGizLTkwIc9FxJ/eut8dC6Tsz1vXPc+
hIl8x9Kr5JZx7ILTL8Ib0UTpM1hqYz0ldfSpMvt8JUBoE6yZWcPDkOMMDaMu4n8Rngm3QnxPMw7M
H7+Y1/3k/nAkIAQ7Et8PzqO9odFNlge0Wd8iYhanTliAgwALRdgdybjHhTVEt22tikc7h9kPMSP6
bFI8ABJUqVHQBnWMtR3AORiQXpzmmVbeffz7vfvccAl6jBkXXsDer2eXrdI5Jmy12sqPVO7VCyh5
7QEdwTszojPnHTquJFrQ3V89g1EEURJ026wUHUSGBhhvpseAUHGKyk0eA7/8+K7eW3foGhrcEUOV
2vK8nr+ZBMqp64UUajvobXMm0E4tVRLLL7XdG1d9Pac9DSIEHDDqvbhAEgzP39K7W38yAQh+/Lu8
84T5JCE4IaCgL+bsbeySIi7M0K23aaDZ6ylqv+vGkB7YM7x7vy47RwPWisXhce9+m5wMoyQkYbg2
rGU/k/3DGllxW4TmTTQS0svhQlVsJKg+U3T0GqCgsBPWVE/0A8/+ncUCdxvnLOya9Gz3l78aRX8d
aQg7Q84KmSEey6l96V392Z/ZqdOEAtg8tEC994yZ3kwWQLyidBp2X3dSurayCoqFPRhOMAQzVYfo
cVoLxGpJcSLzsue2jXOUOZ8heG0ds722RvJzRPElmPccv/7O587ovPnFHDsfod8Ov8l0K8TSOaTt
oD5heOdQ0y3nwF3/fNP0UzDGsotnBwCIY/ciYPbrvi6qbTYY4X2kR+pOhKBzfvVOPKS9gBeZHfAU
W+buRYrZEV5Z/TZrZf3V7O3kdCIi9MCdzL/p7hzJRWgc8cV6EBPdvd11TgAvmtF+2+i9cVs2UwOI
ekICH3egbQ58jq/KqP2LuSjZqG/Qr8KQuXtHI+7gHvHp1kmjfFxIVwbX4WBFn0w1wEjpB5cicBmb
92iE25OBk8vTiJT2FL/8RaDAoK00pyNbmwQKVS16MrQROpmK3LmPH/xPhQoeN35RHf3ELPP7ed4A
LDDCKdsWGLnNRdO3YlrpXheRAmpHObwfK8pIAfUygg97pfH/m3E8BiVgpb84BubfhHMCTTTSgOmj
7w20xBxSFzPXFmwOpXkLD9ukR/qB97I/Bmb8phDgHOjU09jV97bmo+vCiyGzvc9rCD993F/YOgFt
Yx5vDzzYeUl7OwBerzSfe2esCOeAvSu1dWb2dCD4bpr6eoLvZC1dqTunUe8BN0REtdCh0x+Rf3Nd
5114lWPVeGm8yjstnWq6O/DbzB/QB7/NvkohQpRtG0WzjaRSFywi+VVl9O0V5tuLCorzGt5SeJ9C
nE9bBGtlUHSb0R3EsWMj3idFQkvGA697vv+PfqO9D2QYpyiu/Xo79RoCaCbbbz5Op+u+t0nISsik
IiTUWidJ2C8EAPYDc8H+rDa/HQOgkEulkQ6QN7+9Nyt3m8MxjSy1dTLRL90KUXSkrOzARfbPCK8X
YapB1jh3oXV79yJ+p1U1piw2JI1xUzS2v0HpeGGgU2d416sR5cP5gfc8P7X9p2qipkK3MBcR3L1t
QKrlMJGaaquUq8P/7A2DHOVxunXRzc5o46bNgcAVAdsDN7qZXUNixaFZYgYQhfAOfG0zvOWnX8cS
mMBRONoO25LdJ2DGBLiIVHFiCTx0+hnFPJDmxBL5sfbA/CYW9OedEzrF+nLw7AwTHoEmHAzyKzB2
1dOBpzM/8P2nw76FKL1ZZso/u79O02UgY80GKvSoaSujCNWjiEhvwUwiYaDBj+qJERhVtR4oBUUL
3yntlzIYm+pUKyMPJIt0QYpqPi2EmLhfMrgwmHenMquSlwO/63tvkomZKZHJkG3O3vzBqqEXtPm2
8MmJLDETac+89snlffVIpYDlNRpFjECF1dJTenPVWuB+zann5MubzOwDK8V7X8x8LEO4B0SUiXr3
2dWQHqHNl1uhVRMxKq3eH9l0CLu/MmRmpAiaJLhRTJ6710GgmcdGNN+3iT8OwZCIcYObKZuqJCf+
ADbrCTEL5rTo7HYi7ygknXhVVma6jaC6ZnNAAgKCj9/GO8sGfmROfoZk4/fTL+U2dWBMrneh4Cqc
B7lMrzsR4uCdyv724yu985jhyqDNp2jKaWl/onZChOZ+ql0Uo4OwPMtssPeVdmCaeOc7oMpomvar
Xsbc56k5bMr91nAvyrqVx/7MUsSva14nSUl4otfl6fHHN/XOLuOVxySAF1OuIoFy96Xmk99ldd9d
qMhQD/TbG7mc8j4vF73bypz+K6kQGzXh1l54cUdAgin68Vve+U104E0y73CtnUmAPRn9JqSonJPR
1O9NkZyeAK215YUZSuJNSNGogrVJn+FhqCfvwTKb/h6RD90IqLnN8FVKQBqwXqtGXQ2Urkyyz2Ro
XcSZ76tF5jnQkic/9NqTzAum5MgQxaR91jUciKe492YHNvEyC69teLZtbbUTtq8swMgL3WmLdyy5
rWKr+ko/ACW6hZYBaivk6XrhTDlRiHIgYnxtZY72THRcct1FdQJekzXxa6P0YFvQZP5q2fhx1kWV
KgE8NHWOh9EaTTxsyaAuGrsbyK9srezr2KCUWzYUQ+MVcW/tjZKixq+bcsLAiWT47Ya8s3YkHdJI
vjm5gcmt74R2U00dfMoO9Ey30Nm8nCRx0T/SqR2TVYSAhpjLJEkrFPKm+WUOb6HBrVk0uIJpcglE
xIq95OJGgu1Vz9vTIfZawqdhOBw3Od0qxPxxSJT9CBmcQs8gmNKOoHwLKEvuWBQRSTyRG30lrS6H
SxCwiqzCWrKeGHR48w0pvNq4xLfkZkdZh/kI0HEXgtXmp0AVL3JOzbh7NbMFzo/k1LrwXTvEse4N
0YDYSvOGKy/v3CPTV/xxT9ZNi7HLF99zqE4ABs2e5nNH4Dq2dDy71YJ0rwE3U4nsBc1OPW0zsyIi
z2hssKFNgdRxVdvpwAtM0sJCTcEgvW/iPm1XsZTJndFZNWZiEJdAAPwCE5bfc/AkWwuD9BoKB5Zn
lMi1v5q8oL5GwMSyadipcU2qhiG2Ug0OcyAGl2yZWUqkuADatj4WvFxsAXMmQmOENPJJfM/9ZWw0
tB814NyARL1IvCiNWq6P0eEL7Od0Os31YtSOAunXXwFtq2lLnn2eLQUqJeLK4SPfNil4ltUo3VgC
EYiFADsgrKuxMZKbYKoYQaCZ0Ym0VemSguwNiMyK2iuCFa1QRrXnlwqLqXIxaPSWSfQNyHfEBRmo
dwMMN6XUZTeMKaWDHuDFOvBgLKzDTJNkimBAblclSZhPsgkbfROYuXNb2ONwZ46GnW0kroRuQ8ML
H/sQD8mdDlye9VFPCDzj1Npdkc/dXRNvaZiLlqWf+KrBM77BFC/Fpu48Y51NES4TyyyPzBRyKsZR
dVwEOF9PCKNMCGOCDbLo0bfd2w6EiFn5Ed5FVS7OEa9rZ5UdEP7sKDGFiwwNin1SaHlz17RedDk0
vgLeDuqkX1QUiz41wFrMJdgHIFDthIeDyKhKkaEmO1jSr7PvfxSlKErZFf25ovTi6dtT8KS+PtU7
2oX5h35oFyz9N5qh0JiQh9JEZHn/l3QB+CAFAkSekqoEC/9c9vg3yUn8xp9lQ++wJ4AL+ibfAZQ8
lKf5XOFgm6P1/2skp93NAJQ1nHB0d/gNEVZDj9or8LglMjv2GcmyC9PhBHA8qSxBkx/Y2e0eU3BP
zOERFETom3Fc/SFsfXMWopqqi0EhgOqs6izUq/uu7T631rAuSOda1FIdOvrt39asj0V/j0TfoKEq
nL0t3mBmox8H5Lk2nq1fhohDjzynP6TB+Okq88GOe9Jnlwhsrb0DZpwEWT/GY72ssPjNiWTGkVSm
vHozoq5+7BveKul365A8vNmdMFsXQW0xu7w2M948vFhL3FTUANmSDMfYxLLdZMEmkdE5IUJ3Qxx/
xR1bH9gk725h5osijgFByNggytuU862/ueg4BUFDMUYtJSloK9HazcYpR209Q1LOC50k+o9vcnf7
O1+P0r2ce5o6FWasVrvXc8ZRZ7kE16qZzoPjFw4IL1AWMkiaA1f6+aVRXSWaHE8XDSb67LtX8sea
1kU8kCtqhcPpOMmEMlmb/oWrcPqnkkvnDlvj3ndFSkNsUwBolmEVkq8bj5XPrsirEMZ+/OB++rTw
Fc0M0/nwa9Bt3xvpsfS6YAo9cgBTziRk7CVHuAypBPnRDFYqjO+qabIDu+133hYlNIPy/Cxvx1a5
+wx1x7eRt87iTUPma1vmw6aWEhxQBZvi4/vbf130m/jAKKlZKLVAxO3t6wHh2W1fmXCU+iA+KgqX
tbL3DxVT954ig48ZirGOnMnVEZLtfcm1lYDlYO9FXp5/Y1mNPPKD7rwkyW/I9RMv8YIDr23v+5ov
SPFkZgKja3OpE+4+QQuQTTkMRHPo4AXM0LN4a55zmpZGcQK34dDx6L3LGfbMFeW14Uman/Kbz7lS
PUE+rUjZ3iHOmTluebTowio969JOE8tWpoTT/dKb4xYNG+ePzj7UIENI7o1MM7dj5SbA+R2YLCel
9G6TylIHRuLPN2bwAElA4iHi3Nh/caFgT4NWl4sMvToJ9EyeYEyL1yHChfXQwy359ZuapyfbYabS
WaB3HyQ7UyZ9MiCWfPTRpnVKYmO9QPsLd4WeZa6a24i49iszuUlCaCncGK8t9B0/19JVURucPpoM
glqTiPUv3xXrGEOR9zXXEffuypFaO/FJJ0swq+AIXZms8Z7/mlJnbqXzithk8H/zbmC/vuONRdpZ
Iy5skhRQeXdqjlNXxebje9mbm+arcEYWc3kfow6t6t031GCKibBZpkuXgAGqOzjDEAFT7DVN/8BJ
/71LzaZOb0YaMNb3L2WIAA2+ky4HBDnLsJXDrRJev/CMMT5QWHzvUjy5mV49y0H2P+B2IpyvnMhB
8u3grmz94QwQUEuOTd/+8liYyZuzYgtUAwvz3k35OnqDNggz1scACxAlMG05RIXzF26IuR1XIzvd
H1DutzNSaBZOT6RJtrRjTV1Mmj4hNIKGFGx1ku4OCD72FpHXMUGFU3dY7ucG495URKhP5dYO2So6
kZywkKLuggq1e/LxyHvnKi6FY+pYTLS06/fqqXiTsI3wiS77uqzXsZoe8dH8Wlvh9SNC9Ttr6uby
mrT2VqqoE3FICle2BLuXrqO8lpdBU/UHhA7vDLedq3Bqeft2yDVKojyrSfTw+/CYwAdzMTUVkBaj
d24/fmo/XwpFgo3EAYD/DAfZK5bRkxpwopoJ9AxjIqTZs5JVYljx59RttQNv6J1rIfuaYQho+QS+
2t3b8pIkMSiBJEuXdLmzxHHy86YPyIBmujowN/w8GCS1T9Ymgy0K19p7gj2eXCJNuVTBvLq26hEb
kCHUgav8vPxhDEYaT7URYznV490bymHloCt2oD4EZdBdGG1RPJD86jZnHaGp5TIxtNQ9MMH+fE0O
ITYnRnjZyOvNvRfWc7gy+iIgkk2YJo00vV5p2JVWqcIdJU0KbR8PkDlM8U05dR7yZCBShce+j21e
7sNJCt4OgoAKAlDr+WrpmKUXHNleqYJF443uJ42YzuQIHCzpcUCm1Lge41J/NHD8PMDR72x6QS0w
3DI3qKfaXtheyhaTEwnRyZAeyTJSAFelZp9N0gy+fPzb/zzkIC6/5nrMIwEzwu4bqimTBcJkOcKW
BFyQcDsob2E1+c9a6pNU/utXszlj05djuuOR7V5N1Wk51CX7vD52mnGTJZZxX8uqIfPKhft/4Grv
jATAKrRqJPJovKl7SwWM4jhqM9Y/+JtgfmVoxyTqpNAqwWCNYOLKor7++Abnv/KP0vrrWKC3TmuN
yQKh4r6oWCfkPQQCRlCtp2+i1n75X/bOIztuZUvXU6lV/bgL3jSqUUhHT0mkRIkdLFIGQMAHPGb0
xvEm9r5g8tQRKZW4TnVfde65kjIRibA79v7NshpYZhnpNmth0znOW9WS370jqxfYFwGLwV3uZY8O
wNk70XIcYtwM5C+x78jnXsKciqHeUsD78+v9ZrbQmWSKQJiBHbD1rvJTnG4Xo+0L5ZQbnBaMLBI9
blECIbdT6WDv98/b0sch3ASyJdzxX7YVNK6alqmoNm7QzTscocV5OSbyrCi7dffnpn4zar5WfwLp
DwLjKaf282tVaZV4AflJDJwbPEDb3P9oBZ2xQ53R3HGFlLsCX9w3zrBfR47aC3Bidg8t0aB1HX5u
tA4s/DMyg7XggUjo1jLeuaDkTkMAjJFGJO3/6UsCrNdBu74Y47L0aqWjHoj2Y0CINkzzdAjGGgDG
kKnhokgn40zG+fxOWFiI/7nVX2eMpp5TPteoXV3MffmWnbM4kLRpVaGOc1i1g2mbU6MserLcf25K
5yxerj32LxxgwT5qTMPrDrVl6OOT3OCUZVVUZdfFKd+1IeKtkV2t1adizYubvGtJTqMaiRPmn1v/
dQ6RbmC+orXxlCV69aJFRjSUNdQ/fKX6y1qL5rUOmcsoXCd5JdxC3sZu6b4V4/9yjuPcB7YGRBcb
HTm4V6OaY5+3VDU4RDjK4Slyj8VFCAzyja79XSuaYgJ8FYTlE4vt57m6jqu1GG3G/bwEmIU1LXTS
JBjemKG/zBUSXywE3YMan/Aa/t73CH6aLrGjqZZ0pwOyyAQ8SdVgWv8nTZFT4a6IoQ3Eq5fTslgH
1ZfuAKOzRJhcFyK3jrHgoC7FfPjzxPhN3xFggYBjL2N7ec3QKU3qb5k1l5u5QZK2xPSmAjhd1P8w
p6xBmcwCkkRMf3Jer8OQyUI8rKxWLkbd1EChjtPi3gvEsLyxon+Z6E/taLk8vSsTZb3sukTMqkN7
vNyErZU1cPZB+WyCJkSyfkbcH9tCq9v3SPS/scB+24/seyjNaCzma05Jjm6A9DCv2yg3bNE9FfLB
zW3rrfL475sBqc2lzwG5pCfpT0dcolapfG8qN1xAMHvwm2ysN4J02BvT4in182K7oh+h67CYfDhi
+Cq9bCj3c5RxV8bLUVESaAHd5BaDzjrC//K0NuyTJiN5U01WBJ98OPgh5tP/fGb+9AteI6bDYu78
wYPWPA3CGzfB4FV3KLG+Rdr4XY/+3Myrg87rsnnpWFyb0Z7nyzIMPtrlX+Tj/5YZ8vtG9Pbhg7An
+n/Zm9Y4rmJCqZkMaZKrfWAkDabyIjTeGLbfzX6SD8gmgbx2yKu8bKfCPjYfWqvcuLKlFurMJggC
ayIrRcTnoBrdxhdmWr11yfjt65ka3O4T7ZFxftnsMrg1ft80i89Thfj2Kte7IhnsN8LX3+3AgGK4
GJGqN39lKYAKI2NJfBfDao2aenH2sNdIsziTDeX9n04/FjNIPQhcREGO8Sp0RaoXYAlyC8hdTj1a
3WmTYTWi6n++orU8GhkwSEFk0X+5wdsNIo7w0TY2BhMy6kYnOSCEkb0Rz/3ad9zcPYTa2BMtJBxf
DZFfz05jOcBa7G4ZIrl2yxbj4hCll7p8YyvUk/nl1kFIZTH7qCCSRXyNXiqWeYTMPVK9mcp4L2t0
7hu1lNepZ9YneVV2b+SnXqGX2OkBJYeak0YEp1N8r/Yq6TbuYgm4kRLBHnmNwaZbPxTcjBV3q1D1
71O3Me4qvw/rXd74hfUJJ4zBPyVmEM3Nn6fNL/0MHpA4nYImqRKKIa/6WVWWTPE3RRDbb8U+843y
AOexfp/a/lsRJdPkVU9jtQvwkZow7E3q3K+D5ritqriPM39TIIDNTrlUYgyv/cVxOliVjSGLLWZx
LXIjOIs48bTh5ruu12pMg/7gcHTAQiINe9vmc549yKVTFQ502uSnW2v3quCm9cGlsuie5TN4jUg1
k4mLqPLtzw4ye9753JYhTizK9oDLq7lNPgrOp6fqSDahUzSuhHs2ptDOiNKyA1XMxt3dqwyGJpyt
YbrKatJ9HwCjOD3qZgPSR59KFK9PuhKXCAReZJ7Fj05YDF6545QKMKdBVyQL0giiIfY/UWb6jY1p
x1L6CxLeBBnvlzQXfrupEwG2NUIcCC5mhDhgh54SGvk4SPamhx/AhOioDeZNxqKOVq9Lh11rowty
UY55nBSYqigsPSJ82iskVQK5DvLb7Ip4PvPdoACzA7xq/moHCUrb0YpJDHZr1TwiroPfzJxtK2Mt
5Z09g2RDGj1DsfaDP9ZheAquunLf1cMU+vt28ezuFHMcz9r0Sx2aO69xFiwFEgfj8O1UQ2M+OKiD
hlf5WizhZsJUobmI87ZdrqdVFeKjSEqrO4/HXo23gLFsd2tmpnE2gncBDIufVPW9teLlu6wHYV3Y
w1RCHEgzzz9rfbtYLz0nl+rUwppgOE2SOlY7HHUc/3OIwzL0mXFClsRP4uSbQ1CFD/ea5I4Rydap
knONu8qSLcnANLvD4ya2ooRNGXqd46jlK5pF1PSBC8apvGe15fE2bt0qvoljpLfOTLcJ/H2XW7P1
pZzNTO7sCrH0h1mlBgpNKDSUkElBMIEBzKsuwNImVbPxAeXFIY4cGI7edZVb7QQ4qAW8305V+ENB
d/+u6gLBcMP3yuTEHoy0ICBs/HQ35X7s7JPaENcdF9Ic3aopA6Q0qNhEksVxyy0SsK763max8cW2
U4CGhcdvwwQGQ4FobbOq3au8mi7gB5R5RDrPWO+wqGn7CMoTPgxGPCG4B5veMyNT5dlnS1kF8k5w
MvCMdeOh3Q4kGYfNnMKO3xVOZTC319y3tzBI7a/mWJZV5IYr0jwh5bEUSaBZIrzi1vK666X51bC6
PNvW47Lahwlj39sQI2116hrD1O1SHDshnjpd7WzyrnK9bVk0rbuvGsP6niDsIrdIMfnjYeUi7kbg
oUAfxlPef/FlaTuXyYJa2GZZPQDNAEHwNawSsdQ7ldfmbQNpZsSwqw6nM78BQIhVSt7kZ0G8GMse
vf7kK75LUuD0YdkVLnhef++v0u0/ZgTDA3hoMXHjzT2iIBLA7U1X1cZy6eeJ1W/aKZ1Tcq9rHwIM
HFs/v2pwfej2lZu7S1TgLWVsR4GQ/2XaIBCySeI+6M5kOyB2nmTSvsXleE3v1syrGAyJ+nuEMjX1
dQlZ4SMbPxLs4YyCPfXyfFd1nic/igqjnJMuaLG8ndgzfyjD6b+44GHnc5IG8ouGAJbnUAQHnEO7
1pu3xOCYpeBBXX43rNj8iBiijwj24PRThG/YKA4k0Vuk1ee49u7HesyM90DFze6ubBbjg6FEf22u
JsmjSYTOes4+VF1DEcVMTaDhW5+4MQZQG3JB7U3TjzkEj1IEP8YlDuvTpZ8H/JzkYGUXTWoaX0Rq
uMmhWVAtOoAMSr7bk2k20RB04QTmtXURKKokQlopEWOwN3GNk2Ckp9A8cybDvfNSo8PsYXCsz9Lg
wh4Q7+OCyGKfA9w1EgM5n2Up14tmSKsK46o6F7tgSmws1ON0GsENLqk3Rfj42O/KGEPzbd52JTjU
HDj+rgymaXiMKee3l11Z+z3WmOlo79hLkKqP/XIBLyrk+r5YSandK6Mz7gMvTvKPQJ5y87zohIeb
gpOy5beJi7NEiIyftTGHXOQH9pLR2pdBhw1CtMSrZ24Tgc3LpsOwMflcmHP+2IytdecVdRDvHROc
5kbaWLVGCF5KVKPmAYQx+Rg7aT/EoujK2yK3VXiH9liWHPyC5YqxNFeRqKxt64NtwUXYWDJ25LkZ
owUdcSvCAQ2mTiy3fuuqdKuCfIi3uL/K6jqpxqa486rCtg55WATrhZ8AG/uY9k2tPcsaTsk8HYty
m1MmDJiIUvWbMIV3FPWjxKJMLczyLxoZ6m1kPw5njkjm6dRZGbwdYldGhwKfwicvDOslP6nKea1/
KKr9C3emsXyYUt//3sLsU1/R/zQBQI1ACXaZqHMzalbREiQ0ped+YttAswDfmsII37NbdcArEbqe
zxrWqK19WSTePcPcw8iykkLFd1brtdmNCAbDZLIH3gJXZQ7UQdf5xw+56TTpTdnA7j2FvNIwpctg
cMpdAGeivIUsUYcp2PIAG6pylVl9qbB+ys+6RoXFCSjuEGDdGjhLjBWtbNVdhSBWn29CnFvCMcph
6Y73fUhV/8Htky75gFpp2X214e6xhLI4da/aMgm+O3U8ctgbYe+eZcA2sqiS+LCdLt4osl1csy0f
cGTKcxADXkAPb6p6ztpPREYt07gRKEKezB7m8LdOvhjmtQJVbtx5Q94lNzM9PeDO0U7YKzhra+4p
L6bjQSaLDSHEHoq7CZXX5QPO9ZXY8vqyfaTa2iebMF+c4dTNrBaRLBFgAVJXgz+TVfLtM7fLlu5z
k6IPtrFMlIsjlE/Wc2msU3BSoS6WaRA2mmCyG8G6skkY44lCmcHemkFmNtcdfF+2oGZizDed07Mw
o9QYKnGP8amYDmbaJtNeGLRw4VhwVvbcKwvzMjczENyI7JTYd4zo2+2BoWDnVSa4oL1LgCVbn0b8
i65aNdT+xUg5t//ahMY4XTnJUpNt8XPH7G5SC/xIVHYTen+98BvznV9JGRyM3gkfRI9B3Sc/nqYK
jByy5QVuAQK/QI4nMqJCSDxeccDwINlE/YSW3AM0n0l8busk4yhdyuXjU9z+vyDcf0eC5KcrjFaT
fuH+ffHwbx/+7/+BUPdSI/rpW88oXPdflB9IAqFnwj0L6NVfKFwXP1Wu/FySn3C2T7ybv1C4lvEv
ridwwKHEgvAES/K3yLOFPTh4TAqTnDhaN/wf+ak+sdR+vnDykwDFcLnlmg6k9LWIGOuiBy0Vqy21
3FRc+Uz5ehPMVYcF2Qz0b09QD44dto6MCWfDsY+4L4jp3FSOgwR+5a0g+uNQrgcx1nMTxWsVdqcm
yqPThrhOFmc+eqtT1LgpWZSgncyM3Rbl4W2H+EgTselb7yrlC1zq0rAqIsdcwPGbpa++YRQQ2mgl
DvaHPpcNKlaqgZvbFWHnQRUbuhN8ueyB9FPzuRu8+ivnl//ocHp8+98Z3i+n3/7j38md/GmGXz4M
Kusfquz7C5i5/tKzRJ7zLzKqUI60gDE5LObtXzNcmL42Ezb0PKY8dZzGf4nfI3lMEhbkLeQpkMXe
3zPcdBC/Bw35Xzp51j/RLn6ZXiOVh/4eiC+YfSAiTJDmL9Nr5P+RXxyy+4y7PP5Nc8whjOn6T33y
7rhcfgZKv0xcPDdCLgHjZBYzFeKXjbA4/ASR8/spyNOTaukxGs4EdqTN5P2jzNpzSzgtU6zRlPbX
wO/EBYkVLuEXRAXweDCncPzQUyXKt39+oV97Df04ak4khkBb/FLBXLE8k17rfrZbaKU77ljDLdJE
41slrpd1Pf02NENal40Rwiqb4ct+s2A9YaZsf17TUnJFi+27JJAx5BPL3IaI6u5j329Iey3lGxm9
3zWsCymAsfUc/IWPzwQclGN8ttnVtraJi6NmfsGBzYEaeXlpbRvSIVeLyNo3at8v007HVwa2DDuP
WgdECp2F/qkIUWcUUZS5fm4trD0/zqUzxbpMvLp7qEoC21i7wkzYm2O/2Neu1fs7NF9J3Px5fH+d
sBTGIHAAVqRoTEXk5a/wlqwpVizWBpk6O3D2t20jkk2el29lt39tSEO1NboTBDBptlcjPAmRLn5q
fxZ93kJFg/01ksYnf5Ukp39+JWor/Oi/jzK6liQmKg8g+7QuAZiJly9VeUJMRpterYsNRmhxshRr
ynhmnQR1U95kaiJo58pNoZo0RXzmh7CfI8MrSct0i7fakfRGi6iaoGneVnUsH2M/bqBsKc9+KLE5
qKLE7BVggqqt4q23ApLdjawRuGrLaqE/DSPPpaSUFN653VaGjy7siI+oWsu0xxK6M7+itIODqxxB
zkcOZn8W+R0YaJEgv1xipAsK4yA49MlJ2eZ6GbjrcJGt64Kjs4srJSz7oXkISkAVl50gdfE+CEV6
Z3v49GwKezbqEwTCwjZypBwxCDLt8bppvaHdO2oKZjJ1IW4DggLZjTdy3dmQjO6bXYP9cr8pJzxB
QCqW9TfTJUzeFWRBx1PcrdXtAlM0jLxG4dhW5KXwKWIl3WkTN6mxQQKinjetcvGzcnGt4QKiBcUn
1NTQ0nLnZbz1udHa52uFMHZU5tl4n+Jz9I0SPt5Pscqs3Ig0myZ+MBUVnsfB8+IP6+iK/mocvJh8
z6wgNW5MbxZ07MEQMm3P0DawU+MGbDRCjFtgSbZ4Xw+Ig8nIjIlhQrymfdWu+Tu0unMkMbBtLwqc
HiM77ntT7JamUSOq481EwHMlVlco9aVpAFDY763VaYLyBGhl2X2QhjKHLipIFMTeDYlFrCwPoWrV
suntIe8xMCZd1Rp705GjhUlk7qaNi3aXLZLaGZFN89FFx5o3acm/bcRqxCZEPz9j8FFXhxACls0E
c207W89K/PYuHkd7cKLM8QdqvjgyQV88HRvEOKDaWjAFbtGhX7H9QUtb/ViVzV1bAihoQ4iGPcZ8
XC+SaljeuVYmPWOT2w0muwdPLi6uqG5piKr62KVK1u3WjQHquFHdNnazdZBedjKSP0nTnmreSL4Z
ehxrr9IQJezzcYw949BRzvkxLfW0Rq6tgssw9ZLmtDbL4M5WIxW63vGK77KoreQHwLDBueoWJNkj
1caNf20lo7juA6BMh5ldL/2EwCHuS2ZQGdbBV3O5votrd3zPseAm13OTiDUy20p+mWv0og+jAt47
RRgQm3SGhWL4XWqZzXBIV8D6F4hRpN4JWiRqhIs5OyuZ5cQk5VCl7Wcvt5DkKNeuynYmKQ+4MVwF
rYOYZr95TPBR6vdeYs/rlju5yUcdsvczxPFkSD6TphjVvg+rWHxcpn60b80VY6nrrIfhsA8WqO+f
5ZK79i3pTSP9FiLp7X3tshZ7R1Jwi2l2EdAEq75rkTEQEs9PX4SX0sBrE/+CXob9JapHpNw3o4Gk
PIzZTo3yY75maBRsMpX60+1i1+T0IjQv1oG9Bm7OhQBnzlimpPIqU3rvFnCz1Q57hoEEJO7f7zsX
M8/IzAx2ndG1WjSuxYj9QCY7QvBlaKyLCZR3CrJSFe9NL53fDUpKVDZUl4TbvmgyYBRujAQ4t2fz
BwahmI+T/U8DQAmjUyCM75PC0MBAiOPoNFyW7CzdZiHVlB3AOXLCZuWMa6w1ezEuLMX8qZvbBWmM
ymW5kFGJDbrI4xiCAR34UeWM422c+O5H3FLbauskpZNgULwigo0xUebtLREj8Q8iCC2fmGvEZVL7
2ZdumbQOcirndyZcdnsT1gKCa97FXEhQ6x2NKKjc8nqygV9yG87cT1Tik3uSyuh4u7mIvxh4OX4d
SArczu6EkDp+2fI7jHqSAah9d/cY/RqXpIWLfAtkHVH7YegN0uNGsHypGT61bV3pA7aEHI99ulmH
925YZfm2clR1vi5J721IInZ33YTc3xK45SM3fu5IlBHax76sBV7b2VSfNnNVZ4fUs6arajbX8jQX
jjHsg7kMxq201+zR9Uv3PYnH4qMJF/9BlmL2NmOwVKR/evJLJgZi9+lMBhc95OkrO5SUu3rIkPjj
mDOzjfQVxPVmDLz9tBjrEJEE9n/MyRysEZrs4xDNLRXibWMoDB+yIqxwzOsH48MKem6mEYU5c0Os
iGijuxZ5FCC+Kva8dAxVeA3z/lCwOMqoARaKvWZFsSHCfW1xtpW0WzOyk3y6MtZuOl+JRZd3i+tY
P4Ys7y8wnppuCkZgwnYgg3Zd5bC5L1k6mHrL1Wq3gOFwXq7CdcZnXLQ+zvZwL4YIb4AhxCIuoMJU
NYCUYR5nJH3WPPm6SKj/wHdTe4p8LrJlZHm6fqYWt77C4Nsn+YrHxaOaXKQNUnNkXHCKKh9IArYm
NrWEGVyKK3eMrNavuh1OcHmzTdZmig98WiEcF3RjvkPMY7iApg8KuMy6Cm9xEeefWTKVecDH2ko3
gILxq1ZFP8Eishr3gw2g4hkP9f9TcgZ3L4w0+p9voE8ixf89O/o/f6isHV7cWZ++8ZyUcf4FWMvT
CmaE//xfwt9nVXc4zg6bFIkXQHeQAjRr+vnKauPX9QRgAxoKjN/0+ae/nLdsbsFAA3xUNyAAc/r8
I7+d10EzlXgyMfjCaWAZFER9O/vpjhD76IX5mSIpPy8+6KtMWm77mKnYbvstilYuf/fn4Pkl7ADN
U/Q+0RbWX32yH3p1gfUTJ29GjNEm6tM83J9Lq33EjpL/DacJW5NkopbwRrn/l0ZDjTdgEDC60aYg
rxpFnGDE4n16VMq22fbasRc3XrEM4iYciJiLqOy9/0GjmtQMHQegjwGf6VWjnirloCafRmuaSw30
IC7jFCeiyyrMnPzSKGaTpv/cvb8MKHk8UO4g+EzIe6QjXg5oDq3NSaXzMLgZelzbOK8Zz7qbeG0k
8hL1FtNYP+/vmxCi1yCPwSTxkhCqGNBXEyihSsE1A6W5oPTbR2411EW2x+FMe1d3bTH0GQ6WAX/C
JM31i7fn1MuX1hMYZh/KYHS3FhF9jZpRgisa7hWYtvRZGvib49AWimxCEY0+ItL+G7P41WuD4UCO
Tosr6ymFHs+ry2bBnUf5QTVukqJGsuXEw+8QV3pKY+NSn/rSXAkEqIMC2Nikxui1cm9wGnTZ4c/D
/XJik/AikapRSag9WugcvBb5TbXgkFfdE4mNWLr5lSH3zDrQNBuVUa7Cfd4f39KWetUmWxbwJy7z
WruTtfSajZ0IY3GsWRYR9YZR3Nil57BlBBy3WH8TlIibZawnz9j9+VVfpjPYCMkhkNpmeLW2IcTU
lzNbypTbWbiUUSuySdzATshp0FjGhUGOK4fFzInpkTU+Tvesa/RcKOgTPvfn3/K6C2AjsfECaCKx
A0H29X4S+nDHZICMIzQdk84+9sHMBiZuxGiX4CBAq3gswD+3q1fT36sNHpJ2SKRJMlgu6U7j1Wqz
stzpqBEidWONHu0avcx4uRAvH/7057ZwCnnVGtp3ZMsw8tTwZl7z1STnImlkfu9ZeHYaFp08+5Pi
zYpuCL12nzpckG+qleAv2dXpMCvzyqwt/N0PXPxq471tVH6c3MJBZJYkT3NFZnLs/SaiJKeXprfk
3TRe9CFdVkQ4PrbMGpgZFU+s0DPkPwZ2M655No4gAiyCaEnwWpyWuqA/X3px0/B9FyVkWv2r8cad
eYybea4c7siC9Rl4Niy36unEAqkSXCJnIedw62ejZIIMk1fpeZKh+OcfADIY1IZF04c2+Cq0nBhE
gvJ6CoEVmAHdHBaqo7kmjbF5PDWFNDqxSdJQP6woAr3Hpp23+jfTUkjSFHPJ2f9torgxyIu0Sk0/
I8fRkI/cJ+0wZt1VUBiNIhWHyg/PsIo+p7U+7GLC2Fy00+JdP/8lCBw93dWQNObnoJ2L5s6CoM3H
2y5l5cU8kF6T6VTwd82SpEwPbggxv7tuB93pszH6DN9xFT2/2XH+ThRc+YDdF2JqD+vENoBf63FL
f+5cK42Z5dteOEHRHIo0KMv+UEohCbtXz9bTw+p8QHX7vBtwUTrk1sqV9EwWadKpT8d2VFfa9aVV
pm4otrHjNK3awG1w8ulceE065RcWWj4p4LzjptK1qeUdQj/VZ8vz1HnuDy/IJn6y6wwgJSLzeKIS
ULXiZq079qVqdRO6oHMLirYHOUFrYJRmoma1sRpzGdKTpAXbWW/MbJgKeNuuZ4C/rA20tZooQw+k
+xTiVrV8eX5UQc2fZyxer48V6F81Lz3ERs1r+hWoJh58HBI4igEj+LxT9dzwFECeJSmr7+E8NfSO
CwTSeFyAgzjdtonREsOP7LixhXYzMI0hItZ8MEPgltZqNM/oW4zEUMbdiVG1QbBty17M03YgJ5pf
AuPA9mvTtlmZO3vSFmsBfOD4eZtkGiN/HITCtXR3jijw0T9+tTpyOQWKRnhi8gcdJREEPlIdELxD
31NkB/EgZJNWHkKj7ZiP88fcS0rbvwvXbArE1xZZPy4VdYIaY7dz2hks5OOC23rtno1GjH3Xp5pW
4uDbwi3HTG4m+AaUiNnr7ATjsgoGKVpqPYA2bEJrKubWg0rHZcxOj9ET2cCOUXyeyHh46w/G/aBX
ZVfPQYPjzNKF7Ve3FNaI/lgqTbvZLUoJPvi80I8TP8hdDoznfzGdws0vx8ZiBbXHLl48J2NroWBf
0P0J2QKlPqWgFXoVzV5XOst7iFD6oBWhWeoRAkhNZDfpkf0Q++vkD+fP4Qgsxl4PpSyBXu6OES+w
H1Qd9jNBUWOd4X9aJckhiCfSc6dDivL4us8tVceoW1VNwMZEhUNP8cmSJnEWBXdGrQ8zveLc0bd4
P6hp2dp/cebCK64oTDpWG4U2C+uqRJOAX5qRnRU3sncwatu7dphVzWXsEwFX297tDZfrNtbLfX6B
6HLo3aOi4RdXpNwXIpsiA0wMxCanUKoleGPPuy+YDXxXIfDA06HT0301xi/FFQyqlS8ZbdAqsMW9
kcRz1MI/9JkXquH6fDJoU0prW/h51zk7aTRzuBxayy1ZRmNBEKJQHGgnvt7kTAv/ilC7tQ0SqMrm
hzSOE9sp5p3JzFO06g5/KZB25ymxtPQngyZJh9Mg7HJ+pCengb+Lzdz17t1F6I/bKETzn8xYuCrv
S0fVY7pNZmeMI3F8hOrzKk63c4ch4SXacz74oiQv8fE4QUvKbBBEAAjE48vA6Xl8K1KHbgQGWE34
2oci6U0QRk4D1MVQSKI6JPFdpxQnqSDZK05ic2n5xcf+LN1Kf3tC0bdNt6HbDOO7DMiHaaA1d3x5
FSpxg/3BigUgmSf4CuWuWjPGaUw6vckXiPLwwASPg9bZqEDF1Qmw31k9wjoLxtspWbLgh4TYIx+7
IfDKKGzNVZ3LNl39k2zG82oBJlr4wyZBzyclRfk0Deapt9k7ZG4wn5ZAOTQs3L7SY7d4A2Owws6g
JzBx5hNdGbDxbnsSowjOzfW88rJ21/re/XEImNkUJjjeyslnHCezYUu7zrhnzM35shbp025q6knh
lFXKpgcKU7eG5vNEJ61OB7LvosUviyFsqXUUV8dezI1y1MgihDHT61GZsLhPYq0DSLnEQ9aXPgLU
xy+dS7xtlkO4SmMQJyS7m9LZhV7aMJB6IejnHnsYwRw92cAxNhAOq7YPUN4c/ZYTZjcvsiI1PaIG
ipgiYKWGZ5YTALbxLGfHz51T25Ad2zw+1m3svzenVD+s5O7WM1cNEuFXjkxrfpGJtW0w33VDrF94
iUksYN+ZSP2XzwPgVaV+kxpLIBeot4XBi157TZ46aURNgYv0Vnp9AHKvmZjqz29+HDdB2EEzx3/p
yDDweHaXpE8uR6HtX09IganAJILGq1pG1TLr1X7sXa0nm+MQUiQuED3S6inJR8AXfABohvtfnyOd
3rNqn2fsVCP9IqKuKbC/3mcB73SPuJ/+GZwnbCIVSGE+IAuQjW2k5T3pOAT+EOm8kLU1z+nt8X1E
XMWhdRo87WhyHkf6Oe6UybekP+lnzGmhR2TMXD2EAzaw/CWqdA49RN5a9KdSORU9a6LMaKoHNCUA
hhBhwVOBg5Agdq42wTjHzkevXDGT/dpZS2V77xIT6c3xLDUt3YwHi77qtyZM/S6O2iXDv/uhW/2U
dyLRCWBxz7KEUx1x1OfsXJ7s4TdHZRGXDXaTzxsYRVh+OkqNTyPfkJLIziZKCekXoxWJaHdNEet/
wnsOZO5mLU1LJ0QnrwE2kwed2fEscvdjdlaWhknubzRJlmP96nUtR1cSLgWnDsqTBWfElKbI011W
1ZRzWHGAVYTrKP1WY7gfQ2Zf8/754gL2FZ/SiFGG6wrmM4vrOZIso6WhcJzZhAnc72seDTU14UgK
AkQs58s6Ax6hNmu26hOTdL8Op11n1OEDXAyrAl+O53GQnI5j51bp+xCtdmu+pHMXfnVQQy1mMFw/
Re6lE1Am/ANrA0e5g1nIfJDnHUB/2ktXW6/iMusnO9kgeGpRjLAnrobawnTUMUFfWK1lX8RrEHv2
pi1LxyOHGpfjiEavCAVffz69RyISnsl2rb9nVMA6Ds9dVpCRJaImzW0YFCz5Sf2BeoV+n85bBoPI
PgC+vXywe+Yr0SfQfqITEjA6iqYUmfKXCXEOYdYxpMJRkLjkDDoKjIeNV3W+qTbPTedLKO3pTIhm
Bu6O8SlKcfuBjAFhn4NdEL/u+bemVJHCeCddZ63tLfQK3X3JaAVSbjlxlqHYxzlrptko2PeB2Kq2
1e+IsTYgB9hRZm+221i2AZz02qtU/GAQpOVAZ524N76Vx5DZXMB5hpFld8RGFAx1GM125vP6tQj1
9SKtwdePF8SaPb9A6h/52LqOznKMxx/OpqS3p76Z9Q/IdJwCxvjpUU3hmnrYj/k3/ykcQ85QJxSO
Q8l+qkeUEkuQuKfhnA+qBhOMUgZXmaeEVk3diMdCDWiYjWzNOiGw4EwqV6RI1aDeJ0tY64Dx6eNd
gpAc17enlFgOxjK3LqyqL5wGLGujXwGZHj10tfL0DXQ6XpSeb7iEfMh+XBkqBGR8XrB8+ELprmlm
Pa6e6Jz0yxwsen7mM8JcPeG8ry+wLTQeFd72cw6E+UJmU9wLbr6p7GNLRVx/K0wsg2Ow/zw1s8UL
eYBz7IfnayqVFv1wXRbkZYVTwx+8EBblB+88UDW2KISDT/foMfF9tHwpqYDdJuxyiwAVaIv6Nyvq
r6xIuKJqtjOHIqN/+mOyEKZCw58aUpp6toWxYq3XFSB2PpKuRpjl0dqM+q6NpjBXgIt+DJ0YsnAg
cHyOnA5APZt3NjCK2diRUW2eMp1ULlOe4Qg3YRvFVrGzgk2WlnmZHmrXgw3FFl7oTasi1KXt59To
cdycY8pQAXLR3bpYOuFQAYPi1wXpMvrxRiTUk0qqLrNghsc47tJOO4dmbp5aqJM4zsF30p4vtNzC
g2yX1syGZQfqVd+unieta+NC3e6n/8feeeVGzmT5fi/zzg8kgyYIzO0HppEpqaTy5oVQOXrvuYNZ
yqyjNza/kDQ9SipbedXAAPfhohuoqq9UGclgxIkT5/xNW9mdvfFy4r3j0ylqJUbMkFv5TDqx6vWj
S0Sk9vGlv9/cgScZ9jE2RKStabQz+0qX+jnZdUVwFNns8MvjknrMmIEJqJskbWO3TC4sJ6ROuHt4
5sfFP9xn+4/7PsenjZnKPK6A3Tb0umHBo7vThgSvID0beJ9zYarbKKey2jpzv1St2IjQoU++ffhg
Z3bxXr/suXzzIe19PdzV9IzX0wspy+jdw8+N95chE4oDn/cYhvR0UP9IzLEqcMGHavkltQN1A3+s
Og4PKwkwvSrlmKqbwA3NXNRPYmCrpndYmnbqz8rFbJxlMxB3+LvHNedYjRnwFWghB/2VBmmUybY0
oj9OSBi3lV5xGbsTl1uoJaPTWdsO1thUfVvouvEiIaCoaX78vnMbCdSIXDtbWvM6yFIZXXlVGTkN
Bm9aJ72LCjXvPtpnoiyb8INd5FJLIUPBkQguwhb2TXMrpy6fxTsrci22vxnr6hfAKR3f7PExH5dw
9VBfactMxWy9NWEe3fQV6f+vsoi1pdsWuatqkY8ljMf9bT1UZzzOGebq8Q1iyTbD9g+5C9vvgvvu
yMvVvcOSOUAs7mGUjekUoDeBr866tud4pWPmuOzRjFbX5+ChhPgYAWfyAl7qy0MaqqP1tHxpsguo
llNAQc/T1eH98/dPuk0ZFMsBqAFVk4eqA/Qum2kcH1aLSlV5h/FD22BqM7NaPvQP1QC8jpYQka4W
uYDkHcrolfjDfZoO6bav0mlohF+JNOWkdbq5ZYG3gdWyAjHeUX/SBEczS2ipid7UppoE0iCUYTtA
H10Xi5C/mmDAkxQHdmwq6EQ/lMK8SlP1VerdBh8GVEodhQ9dsZIbE8NpdMVdXtvgVA7u7w8tB3uJ
VXUHyJvKNkOQ/vzyWBsSqa7uad3DKnmsEOjAw8Jqjx95Bm5eTKk6/AMchXkJKnvkTw9lg0WMqq0T
95nhnI1apQ605WnSsuS1OsIe/lvqUrhgEvqhKf5YaThTsR5hqvG9H3M3cj5ablxoaZzjVQ7OrN0+
FpVnMEkMFUJaYR2XS6sCzON3KrqK2hC8TJUGFNAGCX+PqeWEvStTFj+c/ENWG5w6j62gEtsmvpzN
kpvCs8KiCJyezQi28xRR7KmD7TGEP2YMuYX0Oy0cK4rHWVk/Q1669NqpqtsdTGn1/Xj3KoA8hlQy
c53/KGtLvbfk4SR+/MwRAXn+LoHXyNe1mkn9CCjMvPS2rRFmmbWL+l7F9V7XcZDdalmRRBygU6FK
ZEEc3z9t2KiF9XgCPD4tkDxVUzUfUr/SBK8BMNemoJh8LQoCAcUXsk/t++Muv99Y/wt997Pf5du7
/Hf77+qzf5bV3MRgwP52+Mf24c/h71KxEA7+sKM/3s3v+t/N/P53i8jo3/79QVxB/eT/7V8+8ho+
0uT9P//2s+wLMA3vf4crZoOyYfvnXXf/7/9ZxMXTNr36+Yeeu/gLrzDAvnTWYS/QJqdL8tBz1/9S
cE1o/LTtPBtDMcW5eOy546SuhGloI4LdhtOo2lqPPXfnL+IVlxea1jDGXaqXr4GJi3td5P/p4tBn
odkO914ppuno7XjrLs6cBoMEkjVWEZaSZ9BYJe4dBhAVsjZk+Pecj2O9GaKldlKQ12DOd8jul79H
TVVz07HFTwPHJXbE2M7ulhtl2W/sKUCgrFVQtw2VOZwQxqL2ok29UFXbNVICSS1yY8Kxp5AGCant
vI1Eo0W7dAwXtH8yWZtvmqlxKMf0fVpcp6O1WD4DVxxnIx95vkQBgtX2mNVAlexsLN+Udhnj/NU3
YX/h4ksS3SY1ICi/6hKkKAcnTPWNq0USNw5Xj76YUZj2m9bLHXnZjiPWjlXT9hgZdI0dYgY47Cdq
A9l2MvjyfjBZ85spbIGrlqaTpBsjieM/tRsn7/sEldUdHwHyCymN3t6ExkQVrxZW/dEqDGr3tdUE
nwJgVKBibXJBKus2Milm27QfEAavtA3wqBkWSNVqgW9X5XgX101j+nVgNGI34bBR4COxZGIbW63x
B0ZLg8mzRB9tay9JVp9FGi4b1HW1MGIK+kne4FifWBjHBhJTloAG1L6t6It7qUkmXqTUE3zCKUpL
WtVXn7ua6j64REOvNplFE2BnYxDyFlh2IjchWnY2GIxBWzbhKAtz42ZzMO/osKHBbso5jfdCswx3
D1fW/Q69drwGvtH/HrjFZm/sJqm7m7guk3YzmQrT51IKnoFZDm53DuOw7/ZiGRv474GuJz4I/ZlO
Xx+585YUWThnheyDPzP3X/NsYka/zmbQ2e+g5uXfS9seY6rLQ1JIv9K5ZnwapzbN/DZxRXzWmR2W
65Qlu3Sfxm0AGBa/lRYY5ZDf2pMbFCTgcHZZ7O3gc/dzLB+2KcR8t+3E93Ku3DtSR8M+mxZR39KA
B0pndo7CBHpSxWKAqjSCZVrm2zwenCs52FW21dsBfHNmpkjFB6ASGoqbaelSxAhxIxG9K4Ibu7e7
n20bZh8oSusf8EBKXD57iD7ZlIg/9IMoPUzb0tD1S6o3uZ9Nk/yVDK31JQEftiCg4AZ4WlVz9EM3
egh24RDosF1DdBDEMEzmxhuM4itqV+JrWidRBKJWk/o1F3tx3hlx8GcMs+iNNWThr6KezfcdPd87
EJ5B6o8oRfzotEL8ibOq+WbSzLts48b6FARO8U0XeGqdi2QIaekg/DsD26/NZNfAobjUAbAAd0fP
MgdJSkIht93gZixMNuS4mcIy/ubi9KHtTdxzSz9uzKiCYq7npV9SF8GEa8y91HfxesVYrKVj50vo
jrMfOjQVNyTv1ezXXlKduWFWb1Tf2OUwNbLbuCnEsB2FyKNtxS0II185fBUy7j7B8Qo/RHh35FvS
JepdgZz73879u6YK0b7FXcC85fXCxmqN7iKPquZHAxEdfv9kNT+0pOahmjgZDdaG4PrTAPT3MFR0
7d/hLHBxQO2IHR7RP2j9FFWH750ouzed2dbpNqJfrlOjDwOXLxy63j41bCAZNGf6j7He5cGGq7sI
rgqkDKSPrtvgbY0kcUgOI4kHiqV13XwjO9pwy34iLuAzAu46CjfcA+MYu0FLnEGDTG9a3Yl7383a
mRtk1DY/UB6Dbq7ZVWtttTKBSY/fQH7t9SSQV23Ih9MXaCwoGQBp38e1Vxp7ewbWd+aUkdZfiHoh
POZlZQhK7LVZ46yWlRigW7gH1XRsYIk3XBDTXRAazqccZxyPr5UYTv1JLnUOSt2V0YUWx9F0XbcU
+QDHShmd5fCQjS+VZhrzzxkp9W+ibvRqZ2aEt3PPsspbr+TW4qcyb2k5dhrAR9Ta+xu8ZcBVp+2g
wb0bNWf2C41OCxoIQ3cXhrpZ7Ba7FpjWoAyLWVCMFfkuHNPqUww86nsYJMFnM3OCW5Y6myUwjfzP
6M7RW85cJAqWaXCNKzMa7AcTyf+F/Oim+l186Jrfv7vru+owK/p/MklSDLh/niT9/T8alO2av//n
76eJkvo3D4mScmeBc4VtI5mN49Kl++9ESTh/KeVlrFdonKDkpJKr/86T5F+6AQ0dfKIAyIfa+T/y
JJVCqfudEvnT6bgZr0mTDqEuAGsQw4Vkg74wjir8ccUbim0tyyNN4pEkNXM/ssR36aR1r8JP8bHK
HM5BclxBNOk3rkBFUZuWZjfasEWx3fraoWZ27hYlpX7KApxM3Zhvn7yB24cs75/z9+4HJOEDBwot
i0x0LeQ3LW6dIyJig3VuK5y73OqiQ4PnMsVJ4MRQz2aQdBZDWh4P+Bu1G/X3T27bM0IAWaFhmtXj
qPW9LRDTC7Uq+vjyA60u9fdPBLMX6QzwZ0r8lOX1dBjDAWRiTD3Wl6lX3QL54Z5tjlrzwdS0ekNL
pvwddDl2ilZvCtI7t99nRlt8bWFq7i3wCa8SI374PkAf+R8TjFLXauFAF4Ez0/N9EvREqfq7mJKU
bdfehT127i8//GEV5XEsQjx4LNVatldjhUWKBkxC3kIXzoX9NPYfwYDbWxqy2il+231J5sm1Qa1V
LjVA/QB4gvtd4+7GuJlhwQAowo5MABnwgo+OHcpdU2rltT0M5W1K+L2M9G5CnR0pH7/WjQ4igmoz
aQnYcH0IejLpZHiTdBk6MGg+nPA2P7LmuD6x2Ajongnn8XAxzLzoxUiVJkGuFbsAtQ4ft49++/K0
HxvFYRaoIYE/AYx4OIpeULSOJDwWF52XEIc/62PqOiASXx5GfdnVhLOCiGYORRDzmSxq7GG2mKeh
qgFTaXWWPrxIpGH+LGd0mHBf0iSgfcvbUWQzTwCWj+0qAJYSojwBWoJ8PHxEkx5t0oWR5YNGKys/
6Rz33CNZc/fUu40bOwmNxafpY296hyK4HwKBOy8cF9pP73BVHDAMef2ss+ooFbrMPfdXcfiVQlnU
DlhXYiUKtO+QE5q2FVpPH1+edFUDXE26olXC4rZtNFXXgGINskRhecobDxGY8zFfDBMNmAaOH+In
C2pEbvDz5RGPrCbWK9VKZDQ5ctbX8QB3ybqMQ9sPmybZMI9kURZa768fheRJFV0Rtnqm+TiaKKAt
IRhlL6V8VC1cUeZSO6Vbf+xZMEpC/N9SB9taY2/JB9OY8ID36fMMtwZFxp2kAHCCWXwk7Kk6ieBe
RpDGxfZwJWgmAIoq52QhsbCQKBntTTBr5ZbU/HVWEPcR1mMTINVn6hAD10HPLYzK0VDZ9dGNC7Zy
QpmsCJbyxE4/RLo+jgK02GbBAXVdhy19asAx6h2jtNSAc310N9AlEZtwlCfNh2iOsfQW8naIvBMB
88hUegZoas4QVyD7vwpl0m64HVax7VtjEvmV3eb7fqGXDz9LO3FYqcNotbMIyTqiu+hKuhAiDt+a
m6duN3GU+0NS7lHqG7Ye2l+RHsLEKszLGsDmiWk9shqpwSFk7yr8lVjrStvAWbsu62j806T25zZv
UeJIjBPPdWwKLcIz3G/C9TMOC7aV9WKOruUjMiXOy8CK9j3MuLcUscSJTXxsndg6QQlBebp3ayuK
0MrHwRk1CxCtE16gXm0CRe7HM+gnxlUicm2DxXv2sVnCYa9Xln5i+GNPin4QFA/kGNAJVfP9JKMr
y84qnM4khuQOx55mZdd0w7vrzIAG+3K4OrZYVIGSfpmFaou9atUUqOVh9Tjw6prxZgqK93OMckva
LH+cILmSYZ+eGPD5WnF1kiQDlKoEUKHUa54+G/hdM0ZP3qJslgtwZoH5Jo4RwHr5sY6NIqFtqPxE
cucRh6NM1AP6ALKAj/ZSvqXaZO7LLHBPGEM/f0/QnBAjMLHDgMglV6PYbYQSZVhZflPWzocEKuzP
vhy7X1mwLGcvP5CtPutwV7sQcJBFgYuBOO3a6s9EaVGxxCxOk9EF4BjLqt+KmJ7WNjYG+8Ybqe1Q
AhkHJQo9iHZn89tsa9SjriheQ/x9AZoLlNIDzuEjW4mkk+1N3Z9YHzKKHmPttpvEgEvsU+HJv6Vj
FKJh4WTdsMcpOL6GOCbSLSW0UUAJQZLOi9BRo7+vw3enHm9NGPma9sdg7ixU1AB2ldQGrDzbd3Fs
/wgco/uD1KB+g4Bn8qWUI9XAqlIVqZwZHt/YRmF9RCOTlL6DFNruQ77wt0ij478zi9i+8lyk1jYR
4hKXASWPdMuydkGOeC1kbgCrNp6Bgko7sILckidkbY+sKMRz4eHgEYjzp63WwpM9mU2JG0ehLvyh
tc3rvK++y9kILk685ecvGTozUQdvMVQn1qdEWoFXcKFqYMeczm+QcijwK1K1/TxrTy2oI0NhUwnj
Q5FtuH8fPk9Sx3pT2rHlL3TezlCABO0dzGA582HO7BMHxJE0VylE04jhBq6MR1b3b7AvUQlVwfYL
t3J/jr2NZFOaVd5tM2EJ7ZObDTTwPep0Bh2+wU+kOf8S1PTPKLcm72rb605M9X1mvdpQzCRuRjhb
YoawLjz0lbA64DQ2LQwzu+xo67abQMT2uZZ4hetTqZTXtc1q8wXECrkZqeW9pTnqCb+slg5h1dim
2D+JgntYhhP9u3qS+imh/ufxmfcNnAYLFQ8z5XUrHeOPsi0mMpagzs0fLUDMbVpp9h8u/SbcSsN5
G0aJoq3+o3x0+zAJLxcvkApzFA9LIGUMbfRwbbgRKPConJma0hZXQD6sba7HxvnSpdpDze6fSrEf
ez4UVqDXIRoN52mVF6UUYblfIYxrR1xkdbk4vudO75q4/D3bCeJh5XLiADoStCGzoT6B1Bk7eR1I
RUAXPAlVuYTm2zkYIPNzxn/cLKg4ndKEPjYW5SaEeUgmPPteKvtJ0CiKviQJa0nT0ZK4MKil0lQT
1ZVWQ4t//TtjBPz7YAJa7LXDdyY57egpkbIsnTGeu7nO6si4uXXWqWzv6EOxFlG1Z/+gKn44Et5P
EKsG7lHoIot9ybna+ZjGJhBCvCY98VjHwq7q8LL4QUvyYIeDRdAi6eMTkEa3Sq/BKS97LszOj5cn
78goygQG71mQMspj4XAUA/TmYLSEpwhUxU2Ktu75orfICf8Lw/Ac+LzekxvVZniyHDx9TFptZDlM
lDUuigjoqhNP+vnrR1Fe2lwMuejqa7teAhkVMF2wpbp2eDdh4LgNa888sXGf39+5rGGGik0JV1Bq
gofPYo86+O9MQ9E6EhyKVv4nMPpbkF9XAHxPaZQdWXJEIbROKFRzeqx1mJD6noMJQLjPASO+4kov
954ejWcI/b2+skUplcs7fXvgBfLewO3JO5osTcIhcWhR6qG8apdJ7mXUDvuX39GR2RMGtyW03eC7
spNWswcOBb0J7jJQAt1zqTX9xYQj9gcoB6DBxGieKJbeR5rVaUcFDQ4HK4/n01d5Pk0zF5wvVwq9
KoJ44wKK/QK4orvUKEi/Wypj+QWs1vhgzKCDfKRphvOR73f2+scWan+xLmmLra+mi0CFLCDF8+u4
Ws7rxKx2bqKZn7suSjYI644ntsKxaSZyoLvAdhDIKBxOc84eCTJkRSj56MVFI8FceCDkP3VLsPgE
bO3dy893ZJ3SEdGFA/TNAyu2CsINXWHEUokjuI0jqtJ7xtYYQmdHqe3rvzAS1TNgfRipU5Q+fDIU
4XX03CZSZT0yNyM99I2XDMWbrB/GV5cuELpQwhEcz/dx+HAoFPo1I7TY07Vu3baicD+D4EemHsTk
ieWhwuxqkXJwwXOnt0SavQ72dmR6iRkwUmMO6S2nwgfpavOWhiVNmsh18u2gN845WGr39ZGZEhc1
LlhZLNB14t1005jSXLHxkZ7kJ86iwDezaDmxPI4sR0ykFJNfkHjwu8OZpKThQSYntiBjkNF1X766
NdlvaES/22B8fYCmfkGwpIAAo3xdw6jFwsXMJGY6YYIKUefpGztCGmxO9HFXUU05sUyOnKFcXOhB
cSxQslj3h7Jl0dSVzvbTpp7eZ6GbnY19dGpHHxsFNgNbGnCXa60PN5ItbMUL1j3SX59QJO538OBO
3Q2ODoKwmaSZhoyJvspw8iAo2xppQb/MovnaAT38ttGNU0bVx4IFVX+qqzwNBlKr1LcoAYJptbQR
Sncl/h+OdTnVVrItjUT7F5Y3tRDlroqeA2fO4cKLrM4hNyOhXyo0w9Nw8q6SXrNPlIvVF15vX7J4
ajt046ixrqJtg9A6eS0rAItlBPtAeoHLdcv9IJblYqxLDLK06qrREcKegaCeCB7HppPsjfSAc4v4
sXrGMDbmsNcHtnCe6p8zHFXv4t4zbwrvlV7ZqoyMDAemiPehHjbr6s3pOLAiB26TLsLWAHUUDx+i
ss/OJjGEJ57qeUhkKNrvEGGVJMQ6rR9rE5IwmG0/x9Ii2ozCLsDB1fZdrE1u5w+qWI6OlWoZ7l8+
YY6MzL2FhJgAwiK9tyR7kgihcQjdRbbCRwk3OEu5BH+AUSM/cQeVaJeXIt6R7cVbwF10cV4e+/m7
5EJIAkabhi46PaLD9Ypmc4KmOMWWLsazTV3MzlFrDi/m0l1ODPV8r6OKRDIiuBEiG2us9noQyMYu
LUparta7txCduosAQNXrRyEbBxBAQZc9vw5bFFmrZMp4IGsOvY0929qG73IKdHDkWViatEpJCtjr
91WYJ68MVsdMYCYdN6E9nDt1vviiy08JtBx5OSx9ogh9d67t6yaK7WBDYFQSu+R8ASzfAdby5gaR
vdZaLl5eB+pAPIwoCMCYFlV1uAsUJFYRZUbDLh+pkyv+a/wx7Hv5fo66/i4cWx0CSx3tBmQaX32Q
MShNSQ4zGjUE58PFh0Cgl4XNRJETk53vKGJCBR608MfLj3bkXZFmAEmBri/RujEPRzGgpseuiUKs
xTV632JAuqUpdMp/8fgohGSuT9z51qNUMGy0pGOUpkiCHa+N1DTPlu3Lz3JsRVC35GqmOqv0Zg6f
BZyaFqWdKZRM44JpgLlsQFkvqG+K8UT15kjZjmio5MxIaciwvVXsHemazTOFMmQGyrrw41Ivdpqb
oqRKGcG4mDgBvsWjBWbY0JotyhP5L66qHsIp4AzPMi3Kdk5jj++TtjC3oz1br64Tq2gNuBwwAJFz
LafdOPjgTeTLvhj7/Bw/W51vEp+KWs8zSUZhP1DwoV3KZB7OeNgEQeyl7MHQDZ0vAr+ny7RdIE5m
OvbOHJDxiVd8ZCFZNLNN1VDhFr4uCc6y8xBv5RVXoaNfj5lY9pGdzCcaKsdGIRlSBQVubWLdUDFB
YeJz7Ag/dXPxia/xtQ/6UzvvSDFaBWIboXiUpF26RIeTN7FkZrtTXYyysq7zRDoXzlJUH9qmKwDG
xmHxJU9TaLV5UV6nSC//WtKoT7fjkLTX8JbzE1HuyPah0qCQYtSeKPGuWmJzI20IJS4vk8vleyt3
47MSjtgHq1tOuXgeGYrDh9qdCgcIFa52qpVBp0Sd0/KTvItu8qTNrpw5a/fjEjQnNsKxoShDAUUB
JciVajWUKN3ioQVXl7L+IWFBn81JUKNEk2Em/XIAOrIdbJWnUwwkKaPMcfhG+1GbA4AwVDeMoDmv
Ee98G2mutwUyru3bOT7VoD2yTumZUmgl5qlr4eqNeeiUkrzkkCbqAJeUMo7PHUX+efmp1jPInKHO
QrsUZX7SILF6qrGDxuQ2jDL3NILqLnK2ugzjjyhGvxZDiOUqyl8KjWPxqvBEPZxAaO541qUZDW+6
dhst1ZPd1HanNOKN9bypYSgFo/5PbwFt9VXwLrp2QU+IYcDd+xhcn0H390WcbZdJbPrG3S2euUFe
HZpCYuzhHH9CChWDu2aLwvGrZ5fvwhFPVR5ryGf2pWY2D4vu0ry1i6yEPGuZHPOdPCs98To5N/Y0
LS/mlyoKqAyH8Hk4uyC/uzSPQWTIvEoukR5p37RmdqqV/3xy7wX7aLTed9itVUYhsqzOY7Y+EmHO
9N2w5/YLnoBfX16TRwZhSTowpEjI0GtaDTLXfVT1LbYrmC6ByYc+t7Hs+LVpC6W6e9FFdNaokjLY
4YQhfdEV08iEpULWO3Dy8xvE305aUljruKHGAYQguFkRfOnvHo4DKwWuvUiFj4qp/bME0fh9yN3s
++KULkJnplv96RCk+5RWgXcnRqO+E3GZ0Bcbkz72kYJDhz0w0Njw69Kdbwl4do28e+ZeZljduB/T
fK5SBCAqtzmDGKhdhEtZheduXHW3vTG40yZGsqC6IAcurooiyWnPT4P4iRWHtuxiiJznxVAKY6st
M6Y0BVsF209TN6FF5o3bbxtzrK8ie6yhQTlR9000gO93UKX78BzJvAoCKi4C5yjZaXdt7yGmPAw5
zKXJdGI8CPUshdKUyXkOz2Wg6c6mJClFH93r07fZ7M6fB8uAc9bZpX2DzqTV7rMUgZg9Ki8LZiH6
vDQXupXVAaZsef6l7Prog8QKYt54zhJf500tPuqyM+4qVOZaaBP1hKpGZuT52UTqEuykPXXXJATp
91F29bQPo8ky9o03Gd51nQTEPYQXYM0nMBNMCCIjfryBTKxqL+TkaX5qmcvia8gK5dtuQuFvWyU2
hl8mcKvwU1SPU7dpnCp3QU4O2Zt8opG/hf0IGyaoe5S4K01rqo3j1ONdpVfGZzGP9QAPIsDxYCkK
76NlowN2EbXl8jNCGokE2kNhHgKO0byzoyy9tYamgtUSTPlX0ha0E8YEQa/N3CAY7HdphfepjVOE
jpFfVl+bmrA+m0gclT7MvPSzzu9Z593gnCszL6hMk6z7/dIlQ7NFm4Hwn4BqzrZdjtYodHpg2H5R
jmOLoFVVa35cm86PICnMz0OAIfJ52Bf8xIDFMDQe165/FWETBdcgq5Z0kwtNfAwR3Z+whEyCL26N
bcW5a1TRe3fo5W0VpOICN17vIo6s5hLVTUQvgc1hXi3E9xmngs+U8DEoBIKa5r4muhFO+SISWkCI
o9QbWEu4twJLy6czvK69XzoyJ/G2yseJxS5lrBEEG+0HZ1v6VVGkq03S17DWJJCPCYPNaHzf2MNS
beuKjNNvEdfIL6mehbPvGKo8xu03RbgpHNzPQ1smOIHy739CyMrysyWQ01Xhyab1685LztFbzLD1
M62E1500BiRmxBR/dVPm/hjhmXF2T3rQ7EWVRF8mig3FNhid8tYBaCO3mV42wp+NSQaFnxWVhSxP
gu3ijnbFctVI1OdvwFE4d1ET29AwEbqp913qdN2u7BwQDlZdSOcqQbFlvLGVBsNHOzOQxHfkHLIZ
6gzbucJKcrHNHG9sfM1J3eIdOIn2W6RaVGdQJ2ITPI49BN8S0er5dYyY1rAZtCb92sAXrfxwqm0E
y+t4/qI4SWUG/RCZ8u/1oi17w4un8qrAGHU8r0Ae4uVGL+tbEy0RPsHunBEfumIwNqldRZBKIVl/
7fVpeB8aNmpAHnNxUYgEN5O5bbGfrOzeXLadEbqOn1eZheKPRfoMXiebSL4ge4xb2SC275sFygnI
ng8Bup2RnhvoxvTFVVnjzugPWC58HpbMwvzOwWzDke33qsvplkhR20h6DZWCL1XVt2pA5w/6Ix4U
OxGZuuRa1SDpGHpjd4O8p40old4WoQ90lL+0IXag3peGt8PsxJ2yql1QcqNFjXtLIvFm0dBm/JN5
5T5EbuTOiK3wNsUC18RKQC8Rmpoy5gTJkcJDYaasoMsGkTVt60WW4Sb3pjrYdWEsbrq8Nk30hxZE
mrzZRP99iWelmAnYNzzP3Tabw93UVb15QV00C5MNDkjjxxn5gXchDgaQTqJGWp9ra8DiEyKcgWCa
ZXxvcP5AtsOwJ3HnOAWpxcWAjNh4VkkvuJ7Zv+NmRH3ym2YMA5p8Zmy6GxCfqb1rZzu9pZ7G2qwF
4i371NYcJtuQOfJVXta+i5HWbAFZpL08Q5GxYA1knpfuRiOZ3zbeMixbeyAd3ZSGXk87CPHWW3Sh
qo/xgtmKDxDOtS+dqB9+Kw/meqPHYvyQztijl1/6Iquji7qDxJjn26pqnMteF/mfOWzgE+L+uFym
6YCCGppG0DVUo8ncsTXaftNzny/8ykDWz/cCXcabAQebS4FuKBYwhSkv7E7TEdjTa/37uBAFtok2
yx9aBHKf55uy35UVmB1aVpM57VuK3QtRxgLZG6N1c6d5ZfQJBc4uR2VIQv8P2VDUwrMsRlVhqRIW
cJ7Fzg7osft+iemauz3aE1sg+cGl0PQUuVBd8t0txGS8ne041Q+84sr+TILFQXTQqrl7LHkfX8Sd
HKO9qPOW4izmvJRmvcWI/Enz8snHghaT1DGN30EQHZcdR1jT+52c7fPBq70PUk/zkBeJ4q6v03/C
OjokZOwsQt67aoqNchOlfYUoXSkg54WeuwwbSze0N0r6XMM/tO6zczuJvHdLMEwWMhd1/bbPpuZt
36GMs7GiJdjp4OC9Dap2zi0LfZmQdOCA/2mIKMKQjyr+8BbT+FFcY9RSBjdLYIzT4mPx7P5BQBOv
gn6qpH5jAItNdi0UE+s7WpRddsaydrsbvbeginsGq/TaRADJBAXvRM57yNXEvthx+nmPwqblfG3N
dJp3KDpjoQt1GUxV3C52cq1l5my895C+w0UlDSLzgitP2V8gXZhVewORCHsfIPczIsqZjXdN1Y39
zYwe9vtqCYJgRoo3suR5mU2DscNwiaXKjdguvvXxIP68nBA/u6QhGOBSEqH3xS/PaFGIkbSE8xke
A3IyuD3n9ia1wvTGdcbw9uWh1O3oaTWUbFU1V9SlBeA/iPzDbFUTBrgRAVXfBWXKueQ4SAkL1rrV
edO+wdPoEgMl86Kt5mXXtn2xe3n8o48KaIECnwJCrjEEY6pHaZS3XGPQUN7XnS0+oR07bWXW1Cfa
Hs+uGUqGgWsoT8lJS0J7+KhRWpTmLIEllwENYM2w0AytuumVJQomVFJt0iH/0F4B7HY4iuboSISM
nFxmW6a7xCX76nsL7akOl56X5+7IuwPPqeoFwJjoNqyqIYsus6VbgO9mqQXHPReAY+04nn0ZOQIf
pDzeJ0sVXfe4vFyO6Ar8fHn8YxN638wB8mBSAFqNXyeaW5DCASmXQX02z0G1Q1jyFM7z2AqB9kLV
AuoQEKTV/b7q84Wb1Gj5WlNWO2vSkIF1SSzmMfBevUIoztPMoAPhQq9cXxGbzurRe5VAO2Iv2S10
Ba6d1pa/XzttahR4DZxsVJfW8kmGq9yYqDj5Zgyu2hzktB2npDuxOJ7XRQxFCQEMz/+hwCrq7lNg
WBxL0Achw2htNt5w/3aR/ctxHViCCl2/tpJvJ8RCyDSG6a2TYzOGt3SqIQSajBeyHQYKzWFMe9Ur
TjRD1BY4jDlK84jiEym2goOutkg+161VkkD71uLod+Fga3udA3jfB6ToOEeD/XP66BQQ5PlqZVTg
QQoqRKV27W6B/H9fcqSqSGcUG3zKSeKnSJyIZ0dHgXNHS45eP5owh7OO0uDYETnRpEAQbN/m4xdd
n041LJ6XGOCmUpiBQw3riMc5HIQDLZahw/kAfh8pxc7ovxZlq/tGm7rvcKGfHh7q/5Pg/40bz5PN
+8w5+bpc7vIfa4+e+3/0SIPX8ZV1VcSgiUGV02ItP+gFCR3jZLXMKZ3xC8CSf9DgNUP/i3oaJUuq
vdhbgt/5Bw9eM52/ACSqFoyC0EMXsl/DhFcr4X+2Gh/D7qLviOSKAtUy1uFK0bFH1EIbU7WJhM4P
YXRf5b0E/I4wYXEi4hyuyoex2GAEY85yJXZ0OBZ5mje0GT5U0uOGtgkaORhcJUX0s8We/Y2gPnuq
+Hu42+6HBF0FjkHiqsIbWO02rCbzBLXtkVvuiOokauO7ooniiyfv/PZhup5C1488mOJNAHWh/abQ
/YcPlkG+oySPdmkUekV0QffH2eCHZPf7yCzA2ox2URSvqiQ/PJkyzgAqD1aB5XA4ZpRllWt3rpKr
mVGCtWZoDCTvyeAjHngKEHLsAUEsqOQIqItUi/jpUZEg1m+YqRzhoRTVW1F49i8CdH1ea0N12ccN
nc6XZ1S9l6fLEsIijX5AoxDiiMfrM50FqQ9lSjVgGKM3ejv/QGytegPx/nOb2N5VXjhvImTaXh50
vVjUoHCPGZF+hGoFHj5l1AVT6UwJ9IrEmH09dyYsusvsxGJ5PgpgKP0+o4V6SrH5cJShrnJsMzOk
34xqeBu7VYyAivvj5UdZb2tYL+AKcaqF2wpWaH2WTXMhl0rdgSvbaD55YzrfpiZ1lRaq1fmrhwIQ
yoamEc9hs36elutpBPp09hPkuJYNrqtAUWMqml/FGPXLiXekVtrhwpCK/KaQ0gocusZMjnFZ/xd7
57WbN5Ku61sZrONVA+YALGxg/+QflINlW/YJ4SRmssgqxqvfD909ayzZsOB9PCcNdLutElPVF97v
fWBWNFRfiyA54UafvM8Y53rfd0V6VYNcl3gavgrGfvn+czvp+9K93RxLmAfY/vwHjUuqva6TQbbu
cEbUd3myzhdFEDaXNiWHaFka47WY9hcvCUPQCIjZJon0fnLyKIIuwDxp3eVJF+zD3E5Ogb/Mx98/
ul+vgmxts59DUv/is85dR8x5LRHsWBKWYGGm8fy6cO0XNw96Fph0sEY2Z531/Oahhfbx91UrBs9W
d2wpEF0nXe6fWxhXPmVD093+/qp+3jto4DBV4XG0Ej3/ZE3SKw9jo24juq447zPYFazU1WkTPMra
vCkCHCp1b/5RWofWlTkzi2QGZ5qtg/pSZU76amHQSckC431/3w9ue2iR4ZwSRgnf/v4Cf3ps2x5l
UfDBvIE09aVQrfOkGCqb6A5lsbqa1rQ4Yqr+Wnv7p1UQBtM5RDDMXNbPRoKrgLGJ2TiyiCUHjCVA
cpKjavPNH17Mtksx7MxbzgkdhttO9sOnhVF4HgaabtjiyXbnTSGc9t5Sr5wnP10MLT0LBxlAXz41
jJdVBNRQ2P06vOQhSWlsYRkN06Xx499fy0+77jYCv4nIt53Q5u49v5YF4cwYUAPcIbsQ5325rrco
MOao8FRx+P1SP1/QthQYBwYaSK5fCiWNGTEopXWmgF2qMyAlBsM5WySNtFc23O04erbhog8hYCEd
olVPrv7iUOyxJGwpaPu7QXqJyZ6+aFAeTg2WysKufY20tZRL5HV+tdG/yW9Ap0Is/ePrxWmIL4sO
LY4NiCaf31q+V7tIc9/HdnWc03NKCaFxtOxatq9c78/PEHkc4EyP9Ug9X6b4IilqRMShv6vmtjlk
uJzT61mHU2pL6+FPnyHKaMTpm9kVUc7LYVBvNV06EzPWcLSebpi4b04tNtKvBIo/vylUmhySDJ9V
2Ou3C/7hA1ua1JtwCKfeHzSw1Epb7Zphyl65beELjVxAQst3teXsRLZULl5q0Ny8KNbRR2Zd4Ao7
7yvOL7U3pqz76gc66T8IMMuMaPvIS4ZY5zLx/B0AH1qrqSqz5o3XK78+WHPXsX0KQUOvt2ZhxpAV
SuMyL+v1q8+IuWx2oKn7b0lStUXk4MRc0zRRRv8mtdXoHxJO436/FvQR6p2ZmiUNxTlZE2eHYTf4
q3MVUi9OqGSOiwvbvcXGLwSZPmBqeIbhYZjf4cvrjIdJkULbMedZN97hf7owIMwfO3satIN55/u5
xj9VFgNdFVmG1LZxDfWPi1302cVQKPnOzVrjaLcjXqUdVydvEicU/oesZ0jyikk/nyLq1pKIxtHD
5dFYWh2eypwi9u0auu1yNivI6HcicXKwIkrM8yXx9lLXDDQPlNGaqZAhNISpnpsdetaEM7V0W3+v
odm5962ak+yQKR1AsAAJ79wBF8KSs7SS7q4wsWDYYWTMnoiLIG2GUhFc7YYykO5hcJXVPFpIUY3z
Vrul/dbyjGxNIxjoefWpyhwv20PPQBG5plTwacq7A71wGp361DsjOobObFt/11OQ/lgWU5BC/Z6t
Mq5nM39rZDiWA0/CJjB2loIWQQ+OKr/Frs97C0K9Wk7tGlTT2dj79tOqxtmIK1uuIQB5v+15aiNw
rVjlODpGczJkd1hG+G1UI5MzY3yEqoY4lJ9+l4kRYLKovQnJT41XO55hHmoAb6grfV1m6I3PG2lV
t0M32N7D4gRqOUNT3LhgmjDkCOs99vYFxO7FqFI9UIhTmfgMl2lw7Gi1jVld94VT9xdTLlx7LwUd
9K95vaxnvb0ECUCWStEd9WoSM4e9ukXgkSM6PsC+1v0biR94/pmuvbRtOiJG0NPpsaW21an0QmGl
sUpavA8x1+1Sf9yn9M4mP7a61Bi/hnZr6Esn6Cr1beiKXjbwJ3S4pgdnsaFJ1EGTQZ9A3bCH62B2
J34J9aU0mHw+JqGf3wa10T0J5SlzF7a5FhcQV/wZFy/V1O0tgyKmxtBF2fb4ZS2Sgqc69ABO4GWs
3vjZmGqrOaYIPHRs4YVq7UTp4s7VtIWe4rDAaXPXG2saRH3jifmsH/PKj2BadOndXNk+wEWgEuHV
rDOpjllat18DPqrxmGm+4S+1sjMnCkTXXOg1NZbLak5EdZgCOQZndlaaEAn4eKa4ytzxGmVlml7M
Q6Cr+6BqPefQ14Vl7TPRddaeLlM6x2vWby35EJtQeCrlKPeQTLDY6mDXBcesgKATsZNygs2D5DaI
Ba4jFLDEu5nLyXy3VK0xHn1+pINPpuC1V36WlfvAmcf2pK0cYgygLnB/jpJdEgWYqeJECbLw26p9
5LgTchJ8eOrWMU/4dzfTBzSYHToPMp7wlIu+ti+kqlPndgjTyXvftliG309G2MgzL6iC9Wi104A2
zUor9xA2OnzfuTq/MiRoFjw2i/YbrrEqhV/QLXyaOLrk+zKRlMWnFKjim46uMKmT0ZrbAxqmT84I
SGdXl2320E5FFUYN4OQCyrzVXJdzg85iwGB+OflpaxeRibgC6zuPhP80lZnpxo3K8E9Gid8/tj7j
h9yzqr5TUN+MqJwrcV0uZfeGjd+3No8jkR5ta2TXaBoF6y6rZfkgSxCJkZUGc4/vAorKwwr0R94s
iQWMPhPaUwdsat06yqG1BHvpFjKPkGr1wcExJXjHdi765JGG+0Lq3oIBurQBxfbX5hTmZ8AXfOfU
mm7BsKdv5c0HnQ5ZsW+GNfzgVRycEbNlk/fUdUsG1800G33hq6xHZAVkx4q7IajFpdfhExYHTVV5
5+sEHmmXTsYQRhzii7EzNGSyvWMNejkY8AfWGH6nP0ZS2Vj1meHStrvUaPV6nvG1IDUShaGiYMBk
4bwbU9Dzsyfdeh+AFyjOOgMg4w7P+MJ6q3UPMXT2nTQ8NzjKaTNONenvTFGIGMVbQpiLDYWbfWlJ
/zPbWmdcISRLD0PqOl3ExyKNg8wTt4wyv3X8j2NRjWE0i9ooz5chRbbDk2ypd2S0bHd08biSKR3a
NpYO7LrIHVt33Ye9kz4uCcYu0LxpykWJOU4wD6Rv4zc9Qfaikmd5S8TQCUGhDL3+Wyv6pN87+VJN
ES8UCusltKfTPKq+ZogowzqwnUo3PWjOgI/50k9vCsQROoIkyaeIKELcSJH45s6SxTjtKoTEMsZh
MCzOq9JCab+EYuv6tk5fHPxs7Kx47LDhiSk1Fk9WbfV1pEMTwy011MvnQHZqjArHnoI984I4vPRe
GsDEM0wVxKE01bC3jMqqTkYtB2x8rJF8FVkI00/WhBKMTTdM2JFH732gm6w5y+tGwJPKTCQBbTMl
XuS3+XJH1W9pIk9JA5qqJWRwaDEQvND0sQNUX8p5Rwsd9UatTBJT7KINFEbjsECCKpNpjX3Z6rts
XUuf3ydzzZ1bFm6OdgZNza5oynDBrnut852aSjJOg+mYR4ujj0++WVE1jF3vW1QdO/tr5vcNB+Bk
U9ZSgJOgP3ESWKDxxk5EPS1C9BwBhu5RvpbNp6Wnp7OTdms+jEGYchQAuzrvjb7IImC0E3MMTeHv
/XRU/rWtzDU4UFuYAwIkbJspkqQJhAOm9Oi/d35ZHKxFJt0tZthderNkmK9EOg1qzWxIMTI03DXF
au8F+zvj4UbTZldlWc0WrtZTMb+xsJwDR8fIfAHFzlnHY+noYsYmYcO51QwemRdwcsPyQhJL6Iem
CC00dmnuJPm5Z8Ox9TftkeMHu9ZNZmM91CIPnLO2W1udXlrAZtwv/USowPlqdX4ao4zoUGYAsfWc
MpLI5uRHwharjftVKWBw3ZQkMXzC4ZRzIKojJvSee8pTsaDqq+pERynJoaS7M6ics6MZZ9QN5frY
YaA9nPdVkGkW602qwqg374IBc2aQGyGIjFCgIjr0zJcu8Yrmuo0p/PQyJuiyGUVmcp3b33EL9jwZ
91wrIDlHWsfVnSHacd0xYrK+bzM3BWWVdkMX4zno3IM1G89dVdp5xOjRcJkmtlPAX+w9vdF7BCcU
RL5+P+kkHB+H1LIfF3JbXjcrHMyDkWgGn0NgGvow5pBE9vx/K37xjt7ZXep9pdbvwYyel0FFTM91
txnKfCzv+c0lGyBH4w6ehQBuZWwCLtUk/HotQgIEZTXHFoMqxWOC9QtSNJHUy26wCRJ3tspxeKrN
YvjUc6hPDCAKq9iNVq3LqK+S6X1X4MLONmxNm45Heg+qQF2zb0wTmaxVldrbVW2dY9GNlnvcL1bQ
jyfQsFXBHG/XPLjCshHXjZAmD4R9/i1sXs/YIWmeU0BmWfFoWTmmjYE7MpcVBFVzQlSbLKxOc2bX
Ycl/b06FqGOnxrAfRmVaF7ss68ZvqErwUANqx2dYdIXq4wHOFf/F9vU7rPCyL23ZUzJdGdA1YnK2
6akJFvneywvv5CQJsZRRmmRL5AKtwlm3VJeL3/Otur2Yt/NGI4/c0MjBboQHXO880qFPk9D+xdo4
M95VaVF5+7lys9uZnU6+3WiuXjRnvuJVGpbSj7sQ0SuAGUMc+gwrpoNRrnWDS4M7DbuibSwdjVbH
qQdTYL0bmiLVu5DD9NIXY5qeZ0Uj3nZe6htvZWAlEEP7crxZO8e+nRUqLAj1jrjPizATew9K/SEE
gHLZGaOD+MhdOoRzpWw/O03a3o50c2dCbJhXO2V53Ro5AzQIHv9m9sVxkCRHyxmK+azwSDSQwNrT
t7RrmqdKjrhp1kJxeuYuUtY4NOfm07yZT3HkAmJRUZOMuGZFZepq0mDwZSs4CCCRbNO8PjAMLnx2
m/CDWNa6vysNkaLf02ieloOfo456azd1g45LWsDwiLHt3tI3WSMqvkohDdV16G57/sTHHuFd3c/r
28nn89pXVeOOB0yfKhUzWOE+pqoYHxxSwQ0F6Ws7NtemDXiVikVjhj5D7YbkPV7M8IjmyF9X0hC+
1pyXzhi8bEFA6+jsW9+BhMMnKVg/4fQ8fAXGkEGVDjl1eE8F4E0pOobT7Dot1Y4to7lwvSQDQwtt
XkdJU3vJHnk2EfBaW/a7NreNd5C+ZMpmWxn1MfSr4VQ08Jr3XTUbQCPsquY5SPAdPpH613RI2vC4
+aE9SreysxhFZ3UopZPbEYa24aM7D0LeWqU3MfvNhLgrPw9o3OYHjLfT8CP3djH3JSjwZZ/NhN6A
7QbvLQb9CO7bkSboTnS+zuPEhquIbnJdnYvaH9wHxriGmaFn/Jtg91BNCO8E5YziovFF4GNLXwpn
b40besmquy/mApZjP+Guku981GQYCJkgnfYUmwjI8TzE3LDvJJnCqGZUoNNa4TlBvKnQd8/rAwYD
w8cUqBwGXKVhPqKa866ahR8SQSbkqMgnb3yHfbLBLGBv4CnIG0fsQPnU5awdMCjGW4oaGvIbJGNx
1xdpdcSeGw6jV43NlzocQUlAljPmnQclwowG7W+86naY90sW+jIiAK3N3YT075OYsj6/nNzW1JRB
AhT+tD+TZEeoMdz3qs5BjYtgvm5MVYd7eG3gDPoVa4RV4zl6XJux7MiehQBnRsGISx0CX/IaTt7J
9ycXle9I4RmNB4KLa0aMQsLuoPL8yxHW5GPTB20S556Ueue7tfUgWq9u2EMJdhHyelvsVhX9RV4z
Ph37qyjeEfIxaioZ2mijPnH5+LvJxxGid5rvtCazhssZhAPcrsHpv/gtY7Y7hFqIGAvfLJlv56yW
Me8l22E7h6m5F2kdpjHyVqOMyiGvPnZQjUEiLQ5h9mqs1VscDtYbgI/ztx7/Tr7yOe/1+QTA8yvv
ZWrvcaf386d1KZvuaBAbi/PEzLW5G/TGDQ7G3qxOQT/o5oirFycn4+eDfSDrNQzkw85aAqYqyg4y
lF4/g4xj34F6Z95WCQbhZ8xR9B9sx+sJmmCTBP3OXkt07FcISGerxvJ1cPi+umEpjhMUsGC4NmSw
WDFWBpYZtwCY+y8UDor6I8AMlNJpbyp9VKmkTLXrGP3SDyVhHKOojDh44rFyjDx7Q1PRdwroIWvJ
d5q5RqXuK7tymf32ZhouXTnl8gpq6fQ0zaVYoqWZS/ZpKyFbhoY3Rrnv5ZclYNNvbjfWTwS3A2ro
MLPej4kcqqcCIu94wN7Mnnam11rm2aJk0b7JslSipqwCnT14mmY1VYCueK9Tfd+UAJ1JIjR6VJdX
w24kwW4hYBLBoIkT6Von7vNHVZuXXdPfNK3zRL4LXkP6X7Hwmz9AZVH7OkjDo+dP52oLOYU0j0HN
lEVpIhP6kgbOkl38t+RTSsombJC9CLOJR5WLW6Bdmy2lVUBb8aRDzbAQSn+gLOGSyuAowe+tJvfm
v4N2Tvqe9I8EvUlnBNyFMdIoKoabcLDNN5u5bM4XnRGeLlOgbmXYIuMh0Crf/r4u/LIEHfj4ZVCs
RUOLFtE1XrTlmnB0eTM9piy42xGIpCyamQWKlSHmPywOkxjSd6GHhOv7ptR7oQFD8D3rVU7JzhR5
eZVyDMaOXuY/bHmzCi0RJG2bmAVxzIvivUJuqdsMg5HB8ftzkqDmEmGL/coqL+ymqEBbTGaToBOc
02i0XnqbqBQduKWVYIRAVMmhxz4ClsjoNN3eV+VynWsnuJ58g5yiTDvxNuDAe0J5Tujz5w8QtysK
7lvD03k5cTi6iWMKwQMkUB6iSfthJAzkV00n/m5X/Ed59V/W5orxvwaSPymv3uTf+v7TPy6/tc23
Hwkk3//aX9qrTUaFxAJ3GKS2dErxIvuX+EqY9j8ZOTWwMadht2mReCf/hpCE/2RoH49SJMC8RMHW
Xv1fVhsdRPq8mPziHrmhNv7/pVfIFzZCG7k5TmzMESMweN6YAa/S1ECkz4YqND8twL4WJrIG/dl0
svaVT+N5D+j7UuymjLbTBXU295/nSynTLLquowTrQjT77m1huDr4ox7rvxbxN7oddwirjueLICHo
9JrPZ9L0GOmw8mm/AZZeWeT53vj3IqiCuGv4VzAS+nyRebA3/NB0xs3VXz23Mk6tZU93MwKsV6ys
Xt4zF2dxmvk02JnWREn5QjrmNfSu2HvPCszBSWFTphYjWbYq/uGt/YV27NfLoC5BNoYu/OW8tfam
UFLWOssTbT8MWZ9EoOH0Kxqd7a78u4nLdaA2Z5ffrAdIx0ERPL9rRbgO8zI5J7eeliMCVBIXWzE8
QS/INM4WW3avqCF+vioK5xYmRZspBc7FW1f5h6ajpcK+H3z75HmYnOqGypaQfbD//a371VXxaSPF
pt3uYp7yfBFft7Cwavs05tRqgAEnO2NiOswRRs5AWPnak/r9crAfny+3TZ+OqzBPog7dgwFCLtKy
JhHEferAPtLd/f7qvksvXzy0zYQXeQS3kDPtxdm8esob2rk5VcvUfGypP3+WA1qPyMG/lsgH6ymy
pjoob2ePKhR90j4ka5qH/i0mkukaL447UpVtKv8DupfFi30w9Mz2liH2bys9kreqZmRoJ1WmTgPZ
zfiprEAj3dGoYwS2ot71Z+5j23uI7g1NOxdF4EFw8/wWaryW6WUOp2xR7tFn+vCqRpZ0Wuwkf8XU
4+eH5bPRsb1jTYRy/aVeIPGC3qgWqCWphqcKnS0a+mX8RiGedishz/yH+9J2ZSwDVMSjHIlZ1/Mr
q7rFpNPWn4B8q3ilP3kMgnliFnQuH37/Xvz8abESanwUilQS3ZcChblQhZcO3clb1zVSTSviqsnH
P4oLvz+obQfn8OPEwHPixYMC0Onhm9Ge7NkXR8enGZ9PtXn4/ZW83Mu5Z0hzEUZ7yKY2gcLze2bZ
Obx0vz6NupV0iyQShTQFrNu53SsDBb9ciQVQkyIh+cl33E3DwBZze0L7lV8WphY4CDdyX02Z/Yod
3S+eDtVtDBewXGAiJdzeyx82vm4xrHljyyyWIDeoyy2nyoZXjvNfXQ7+TUyH4OgboM15vgh1rs6g
q3iaGjTak+vRPdUmR0gzOK9o6X55OYQmiI0sREsvL2eq06VLluokwnw5tpOdx71T+6+8bNtzfr7R
bVdikXNzZGy+Lc8vxzPW1rF1cWr98BOkzeVK+oO8orvs3TfWuHw15Sw//v7V++WS5FcEECRYWDE8
XxIuiWtNS3EqV/ztEKw0B2My65PXL80JtpmU1KLr18w/CLV+ulJiUQxciEc5sRDfP1/W9wedOn11
VB5zjPvRmwyk7znJuuJjm2J60tSLNQPEu3CQGCvQd/lMV8ClxGJTpN8TyRrXkk7TzTKV0DMTr+3P
vdnrHw16pk0UsAUZzHtIzEwmRyWHkdHvYJ+VipZR2VMDjjqJK9CdwpX32i39frgtxnbMD2YFQPbe
y5ug2ukO/XJcrb2mdpVQcO8o1Y7ZJ+xRGuPeyh1KB0zV0zn1Oiu5sXqzeMrdsFPnycLt3veJaB/E
LKQ8jBbz43HOJLixamvY2XNmXBnWYPh71XEzImb2p3O8u/xuR4llm0Otk3FvhuWcn42VCq4xpkw+
ePZCGbE2R+uMkkXy1Dmuco5zqZfHipwS7nZVBiO/TpF+E03BQD0V6HRXu7lfHtLUHMsYYsRyGbS6
pZvoJ2MVtQ0VxzitERydQtkxHE0vOWQOmxL51tkvA+ouHc1OLIPHZYopizD4XTn+QgmBOolFrdRF
R5VACHscjYyWeom1x1OmlvK6ZzurcPbXyRv6yoh7UiaaDzhelF0kmtn86qRjKnaV8sYPRmrKdc+w
1nyl4NkUDCs3y1exyN7E7U4VBfjaOmE2lybDhV5Mql5MfVLJTLpGe6eUsaUmbkPNoH0jMIeI16pZ
7gfHGz4g/NYwMIxVxS1AdMp9az8+FIvf3mcymbKdnubatU/dLJY81tZk4nnb5W5wSQM1L05Qdcq7
lbKafUVdjDp+ZprtsQ/myoxWBOjHXnYPnmDU/RQsnHmy03SbO3fypp0c1XDMkpmyUse3dk/inuLr
oBv7XAdl+W5xg/VjhQn6VTDP6XskeXO5d0RRqj0RPs2Rngmph9TTcOXdtfMf6yUA9uZzouPOCO5D
RdLvBZKxIgwNXkitPi/46I3xnJlVTo3Jyz/R6Xe/Kp0vZhQm6UJfATFEfVHUJZ84aihF5WOaq6cU
2QVd4qqywM7qOvu0zmlrno3STfK3Uiju9up6dA8mrXGWcKq+eONOta0ZBg5DTeJmoz8a2FIUXYcJ
9UOQ0RPcda6xXqW+BSG4q6mryLTp5nhITMqjodOLI/FQKuJhzMQ7269TM04G3yuRNHQVsIdeL+sh
EIn8mI0b5jY3huWI+IqKVobbNXa+QBNMxq5NYcRZ4PXvqQq27cmb2z6Jl6UK3uHPM9PezJbVOYTO
ipGEN5bhuwXHBRnbVC6pqtInkZFrpKWOMwr9byWWKfVOh6YqKMIODlP5WVZ/YW46f1Plq6v2y8SH
fi19v65iutLOU7W02JitjIfwz1r2y87GloYOJs8i3Xl1gOJ2tEu2khxr/S+eylMvWrIiH2lmtVV1
kJ6ybPDKVVHDdclGHTutNX8pAlvP6Bf8cY36xVpyishpj/FMBiH83TxKXFkx+kCjYEcVFg/JZbLY
/oBVR0YPgXKemV15lvrbrPc/ZZf/Itn94Sj9qexy9Wno8y/ffqy4fP8bf1VcPPufhI3ULxlxtnkB
N9zdX9NurvdP8mSLCXIbj1Gmnzlx/663bGUamzE06jSM3yDS3ibh/q64CMv455bbbQ6jJkpZqhh/
UnL5Lov+d6iB4xKlA1TzJpWdTQ3uvgjTkYVyzpVYIDWlb57TYprfcmigsGmGGRqHnmCqq86L6ajR
8NPtWnyajMlHHJQtrwRxL8YUtl8FMfN2VebGzrC2IO+HSLEJF0XDKl8iq03VybUomvgiH06+ROYS
1U6m70rY0l+wkPwzI0fKWt8tmTdLfoItYqAXYQgsI4AQ9srXKbJ3gQb2mDTztwLqQJ929iuZ0fMQ
8vti+Fjx4LaBVBwPXiwmERq4AlVpXAlniZds+GRLUR5/eAlfraL8axFqfKQsvGMvPRyxvOiRxAnU
QVienUHEHuMVNfub36+yvR0/vj2o1MjurM3EkfFaHMefPzKpyFQac9Doi9o7V+DROqfdA34Y3wBm
fihXeRaM9W2FhvP36353UXuxMPJ7m0xsi1mJkp8v3AJiEwwhDTGGInT0hi5vlkM5Bd37JEAPckis
lZknbEk/2VDArmbRhg+Zg63SrhvbpEZ9UBcx+3FeodmYgrfLIkI7kljLvM/tkQEgxxJGhk7WBGqF
yczoIEpYNST02X7QKuCnMTVJC3Jc6eLBbUrOumZZcexwfevMGlYOK8tS9DrbXlg+moQ0CM9C1SNx
tntngBNQ5+JdU9jvem5ZerL7wUM9rQff3LuFu6Y7G5kV9jeeq19LzX96AXnQ5tYaoGBI0P1yVKJ1
ZStK4BJxjfzpShjJsO9zBP6/f0bPQ3veQJ/xMNyySWXpThLlP39EOp/pYGlTx5OhuzjUPeY8RoL4
Zx6Nw7iiDvj9es8zmO/rMYwJlhCBBmn6y+TZE7V0KRfq2KQLvyls7N3kYVKTysLYdZhmx+amsfj9
or+4SAqvDDNjk21vwy7PLxKjLLodXqJjvG9vVS/Lk0ZfjsFNeNssUNZ/v9ovHhx4Rwor1NwZ3HlZ
UF55OWjEBsR80KYieLlmPIToXn6/ynez7Wcf19YD4NmxBzO9ACPw+UWROVOrZuPCmBeU9fdkOG4C
JP346+XBQzCCThpQCsZraiHlXzrGFEDM9QOJhOU/eAsgvFzZQfDX5f8nxvgvKtE/PKOfYoz/+9Rv
E/X/+Dr8483w9cdQ4/tf/CvUsEHFE0zg1QDmindk2xP/CjVM+PKUX/jgqbpu3Zt/xRmWBZKeeQ2G
iDYLFrbxf8cZjvdPgg9mnbbZXBpF/Lj/8z/PgGLqxb//OBBuUh7hrfn3W0U5i/MBi234B9/Rcy8H
VZ1cEQ+N+KjlnllbMUkBWbRVKV/uSFiHD9bsIOYdRaP8y8w2VhJDu8NqZ5ekrmLG2lw959Krh66O
e9nPmIU6ziKKyGbI+9pxiiG4mzo7TEOSI50m96Xj9ONlUxhVt7cNGfantfaKY+k6aLWsSZq62pnN
kCE29JxpfOOtBpM1uwWRDxA8qLtDnOpuUZ8qGqwTCszaSs0gRnOf3qFlXOfYBebgfTRUiTtlFHLV
6bEkZoBIsFIjmm9ghM2M8KE/I4OfegSDyKCk55P+OXhqzcGyVjd1W1f9EdlFULwxAIWU1BNWWX+G
XePfuWnjGXfuQO393Gs7Ncf2jKNvbIEdHg/1KLv2VI2MpD0MpLCuwmo3aCEyjlNTfa5TLYuTDsJp
dWJLJ22NWCxnvmBs2YzR166+v1wx7ugWuMnVeDXAjMBKLb2mdj/g/8XltcsHV4diPZ9mMtlvdsD8
F/WQsVU5Qy9tyca+1kAlMCYxwwTAydIo61QC8CrvpJkV/cfM9XN1nQMxEMie5CTOaomX3VMwKD2c
zKFd1TfEdyYq29kuc8fYqXGymYOpjIBMCU8+EmTI9v2cZ3OsvbVdT+C4Tf9pNioP+HuzmuKQtGbL
Y+tqmvsAME1cC28a3BIDciryXkJJPSZizhjFYw/jRuRVgjyzq/tK3UDrae3rMWzC9VEMoUayBetg
mBMKLp6pPuIkrpLH1crm7l2np7a99btmP1Vhd1wxxMcO2bkoJ7t8l8pSnzEyMmE46T86iye/mm3J
mSfGkYIUWu0kZbZne3HvshKLXwegegyTkWkjxlkECsY0BbE+z3N1Cx3Pt9/jiJsMHzqrrEBzWr3e
UbzLJ4NRH0MUm5zKGYLYH8bG3Wbzw/phm9IjScVr8VCM63qXCC0PPFSBNC8zkEr6Am/qGIM63DKZ
tkBKYWLVF4UoLT9gJGUWZyFGmWET1eGUGww9lL1xOwmqBUmUBh4ic8PL8y1YQQ4/XObQmo1jLqx5
/UyHI9HJ3p1L17oui7BdbypLwrjyk2D4UFaLte8cQnqUfXjo4fFbjQe+MFwVw9Y6Yupoy51GyYyU
jJiouwqrDAM7w8wxSjOMftT34m8pj2YmqtgZbcmHq8vWEY85HoXj56XGr+xr4KgwODO8WsCRlNWU
X3WLbK2n3jDK9mCKIU/Ovakrij01sGEAvmkPlb5Bhtjq0ypUfU/cXpSRptZr8up1iILWRdFpGlRv
7I1xm2F1fBAn1F1E+0GMWZfFRYmBJVJSto5ryZTzOT32HOFbyE3dTQEqtDgsy+DkI7f0KT34Yu+0
NRrUkMZduE8DOjEojJGN94MoLsvFYDjHLBEqXyQrvqMnbbZOtkuTtoHRKPF921tTWz+O9YBCbEEo
eCHsfrxtl1pUVHsKb2CSzcGrtoJX8jhY9fotaR3vwvTyFXFZPn1trYARqnby7usseFyx7LhPlIsQ
JeeiTeYgEnGYsKQ+1qXw9omxjhhDd+yf/CIi2K2+0Z75XW4e13ac9jnV0gxEilIf5nD2MD1AXf4l
TSbxvnHG9EbzM+OSSse+Wuzl3qW0epQ0to9QfpbLxqqobhX1dKea0raAy6onyBdMxSR54xw6sWJE
uYbt28Kf/h97Z5IkuZIm56tQak08wTyIsDcAfAr3mOfYQDImzLMZDMCK1+ARuO8b9E36JPw8q4r1
8lWTxeK6d5mSGe7h7nCDmf6qn9L3ouOq+p5MqtFJ/JKkwElGum7NPYU1ShgPKXU3OGqbCUcLWtSL
V5luFc0SR16+zO5mEHiUL6Q7eBEtvs6T7YLXA11q9KRwwNOGZmuWJwGIOIsnAoLXGVHFDe5Nv9wY
+pCQYRut+UsO06MY3AkbKIVYLzZ0xAdWABhmhq0R9qhrrTxIGo4+fVImVzl0iNh3mjS2GnO5xHKa
vFGFthqnqhVqM8mKmI1vquLa6wvIRHY2H9w6KN/GTuIXM1pfbiefFxU2aFRDnDbplAPftEzgo4bR
7TsTzUtxs09xyZtuv/Mm276rqNNjVfSyl0b3pst08jVcfob9AAR7eB10TvkMidytmr38rrNR084u
1/3kaReLzzkns7oHvZz7K2UHKrnmoF7uhwIN0QIpO0VqcJajwObE38U+N9FNQ4Cu/V6SW7uwlO48
Dkb+bvddc2HM6anMOB+HFNGKJ6ODo0hthn3p2fIaa1z10DHHi0mjErUaVqI+FHFHU56cRGtS3CnF
cCsr2R4Z4bMVIIRcv+ZEyi5MfH93Cq2Z1GXbXutJmcVmqaWvQT4Nu74mLNjrjvZNE50O4rYvZIUr
uLVvZ73ty0O3AFch7ui6ERb9dKvpRX6qVvmd5gUssPzQ9H3ymhjmjafK8d7ue21T5IP93Gt5gzu+
uyLvfTkYvTwUWQdgV2tr/ZsBRo0PPDvicdYjkF3Zk6bpoCXSMSaPa9NqfmZgjuNFH2h6WOvndIRl
623UzwPRuGBVycMctM6WO9+nyVgYUd/DGNPVcheURXvsVLNtmqEA6T9WTnfozKGswr7Tp1Dm4roZ
7fnIJsffs6DCiVkLbVfXqfPENkhz3/qWNOfn7C5kX/Wq6e9K6nFwS1f9StZCaxqAvYl4LvLWsi4Y
f8wPjt+ONMBpiey62EsHtF4fpjFZypRNyZ2xog69YuCZ3jO/drt4XLJlnxeyiZVw9Rij4neXynzZ
ssjVXyW3/Ctfus9VqxWvNajPrUEYhRmhXkcyGdP+aHVTvk/QXqmdI5ITzk7G+iILQPGe3l9Ws1Zi
58y7rRcIEc7LXJ7qbvFf+GZoy6bQLGfHLy/NsM2qFASFkE9zNeXaoerOq7Y8Y3QJ9eVSbD0KnD7m
TMMZGUx5K65tG0wf6mr/4cyNuWnz4ZznUtXbRCq+ioTuTnHiTgGfsWYG22L0xk2x2N0m6bprsyj8
dEMBIzjPrE1jra8WRHzDrk8JkGNUZlwLrVpPTqL6dFt3TXOiQIH4Frb1XWtODIFdzTO2mqGmTVJq
mhmyc6760B5ZT0FDpGo7Y6jbjJOlThYdSlGXzx0IhLRUn0FRNvdNSb7PL53yZdEm+4X8s7ibiVKD
mfLWfjvpi/8Mp1nsp6lstrNsP9fa0xnwDFWMndi/7IymvmxdNW49f60+a2VaAEZtfZ+ViulJIAcW
Squ+Hhj4xI5byHhMx/xuUjbEuEwztomq60dOz+vFeQD4nHndIxJ9xRYZsjLtm9MXRhVCy5X3RRS/
3E0gciNOp2BUMwIiFBXcsU0YuZnCWCBQFTjkyHr/xmyS7EB5Z3o5gGlgYzen3Gv15BJH0ldeOYUW
cf0HMafc/o6kbWtdjHBQ4lHK+tm2ai1uAa/vKGfP3hU7SSwYPl+40TTKx5Eygh05+uaKdKn9ptqm
IktTU63OSYTOQEZ53k4w0EqZvizZta04+1ZGAU0y8UiHRzQNYKnk8NawNwPiGjmF+U15ujycC/rO
iGfmfcojj4dtxTNoYSgFN/9SVQTuOuUeunJl09DAT0GSNG2y0/VARLP2DZja9M5oF76/Fl2UzL7c
jSIxH+siKwMuTiz1rU8aIZwT037RTEDLzGmqd7OX6jIPBLvF1R7ezrDkeK0JU0dDobtFKJhU/EBw
qy+M5hzUWhOK7JmR6HB6Ezjg2kDqv6ZhO4uVu6Zs6cabylT21VSTU2UGFwC8r8UdZC7nSuhnR85I
wQupzRbnOvkzFUpTAqGpZEMWzVz1IawoPyfYNHiAR2ZRyBLYPP5Q2dVjZMy44qNBm0CVZ3XpxLZZ
VXECOecEKdLTLxmvUFnRLObAS1oYLYc6bYtXNlesusI+Xz7Mq9KTWFvOpKzZKbx91vvWXa/py75v
S7u4mIbcS2KBB/BRddTMwYyfjWgZ7cWJ0FoyE0RCaczPclwuibPAPzS0soKUQr/Pfskaa8MWxrmx
kknb9antfjBD15nZlK28wW9VHeylLE5zvabv3lj74yHVU9PblERwN8p2FpKmi8uiVeatGQHQnBk9
FdWwHgH95z2OtHzaBp4sX4k1sQms3OEhnUe+ii37Rqo4Hf3b9kW9IQ1UoPFa1jMxuPx9wpcN+7yY
XgaC69fSZn0y3KEPcRzAShhEpl1D8EivlZj0JCKRUT0lUBrCiRsMaS5yv1d2GchNVniw2cno+2we
LP0qt0rvinCp+mGwpdwsvWt/TG1LxqIpHD0JqyIZrisWxcOQ9PbJt93moQEL9er5KdvpzhaEEedO
dHcdtJJtT3j4uOhCf3PLdNzQjeUedDGAVOb2k3zaHbqhUSfq3rcGdbs2MoCAvoyKDGpW+LEOrntX
uvlHAPzlCQWaPDNRn0uBEgEro06KeOmt8c6wmxVL3EDJydJ4xalnVE9WsIXmrcEMUnrjXPSuvy4x
UK9nBrrJYRDTcr8kWvHligJoeWDJY08KJ5S6SD6c1B1JbI0ZENC5vGNgb3LjyaUKmdKXhF2Digts
Hn+0QRcAx9ITKB7BuMHVdqAZWJ4qt04vYMaVRujz8uEcVP29b9fJmxB9fWl2AwduJfNTRlrvfG7D
q00zO/wGZ18lTcICkpNfjXJG1W+kXeqjq43dqbDIgvRWez+ubFrCmdH0NrCK3N2yfjOq7Ysl3ykS
GRdGKquIVKCDg0IN1ZO9UoAB55QbtEcPS+zVnAlZv2vjNkjN8bnpvRGCX7ugOJYyLe3ISNKVn1Bu
cJumLnn6gqOZF1oNvUwF6gmbavKa4ezr7l6wa2pCYTIQib1hnn70Q2u/yHlUjzQeg2q2ZwZeoBwM
/8loVnvicpqDg5BOFxyJX+fF+4oVJiAgwh4fBAXtCLZd0lOBY6sed2yVPytQJ3Gij+pmamyCDFPv
f+vwBl7HvNJH8mO+LK4JvaMn+Wz0dWD5SxUWQ/k+OsM8PxQTswGCtnkTlr1KnwOcG/txtsd7hI9k
1+ezq0XKTHXnYDl96UX6kC57NWMgBozn5FpU61ZQx2a6uBu/WIbmQnPsFjdSH6hTIxu6fPBLBOVu
WC1rGyQErEG3OZ9uqve7hLIAtakyduORd26IUF6ixaVW6V8uVRMxnAVzMwdeTW4c70a55Xi6qg3X
uGEfOlcxHJ59czkh7FAXRDFw/dByu6wi4nZaGi7AkMNJ7/rHebBzP2xEg+oVpG1IU0b9IYXhXIxM
mENG7fd5Iqd4kEr70Mc649xrIQWs1nzPbNo+sUG1YvQpL5prU7/SMEXcGtXa7EwFxcAfGu9SAj26
9yjxuuKVchDT6hKugD6McUfINiKURWjbNqzyavG1bHPuMNlwXy1SonpBulmdZbnsRQ8sBdMQ61Nb
5PnWaYfiDvIE6PKxqYJNtsDyjThyVTcuSY0R6knr6JeGB7KQEEx9pj3os+VdyBXW2t1QAblh9yCW
6ojakfpxmZu0XeezdCR5NAo57odubNMbvAWScxtXliJPbpaYC77sepXNuyTN6oDzH3p8wsIfujwc
XILTT7nP8rGXZYkqH/pJOScvwpH4LbkK3UTbmfWUSYbynNvTXVXQEnAzchi3D4lXlCIiyc9BRgQq
SI4Z9i6A9HrOs2bC8U4OLsBvVYgieJt9XBcV7gAWp007Wu5wmpLau+HkYBePmFhdEQKPyceD3fqF
v81km/iXhJvm5NZJrKTdVpwa1AEzZltsV1HyrHlaO1STWCtpXR9jTUurLIw98p0EbQyPky0EBGgv
Qbw4ZnLGuNOWGE5nC9ltVhddtS+MicQ/zy2IQa2BsUnlJI62ykS+VTW3mTvibdO6zUuzTnY63ybn
chp9sR6HslxwYJcUK+zRh2rvWMEBkTtrhj6/niFTRnKn+XgV41HTNT/2eaHpDqVwmQ5pMNbiZtEE
+Wg4qdmyKyBZalsINk29F6OpaTdF3gW0kbB/oVpoYRi3D+zZTU54UM+cMI5R+iNausuy2xQSBgfg
GhWWHqfEmwC/SxADC0eo/a+jt/g9FSpJmItlOWlqbdgd2z/wcnQXI/UpK86NAIexn4ztyTOSeY3q
bFr8rWtytoo0RTiGXoTavRnnWp0S6SIxJ8BsMvpxQk4n1X61k52rtIENknCrkB7BescMxoyI87Pv
oKLjPR8Jm0+DnjwiY9ShqQ/eQaIeHmpc60f33AKUyKSME5NTfAkkGhD+8OEKylt9KeGBBDIccrO/
RH/1HpzaH66niu1FOCXemSbB0e16Fs1nn8yPM0wCnst/GRYaE4o1uMi78cIUgKIml8ikE0zthl0X
kdOMMWWvk9BeS7OIMoGilVXZ87Cy45gKiAMF6VxCP9qwFfZaY51Js102j9remxgKCpstGOSWsCzV
brQ8dyP8vo46Z1XbpNYh0wRCbhDGjRuHPmgi2KlFtHnqsuTgjFOfkgrTS0SVMzKP9sSN3xj5D1g5
/taZWWWpBjCWIIKGYemX67AW+6zyjto0pvvCamscVtmy7c3qbvTp83Urrwlrlvjb1E+M3YQH6ODi
HDxkC7gzUbrd9+K72dXIoWyA9lFXNxWGwrTviVD7XSsvDSn7V6bWItKpFzuwx9chIfB0b8rWOTc5
jRVTQGYf07yfv/0maMPGGfliu3k57ZLOcN+zYjpN61w9YeBJn6dOc2NOG96HBWHhXa9zJEve2Bdv
ZN8xjVl+j48OeNBsTFeGUS2bgRFRhF7WbGq6kFH64ZuAmhm2OuiIrd5lz24bELUUBib6cAAtES1m
kN5p0u32o5t/2didD3m/XFsIiiHwkEejyUjFlhpLdQ9BwJbTREdS8m1PqjgYWe2/00pcRDXieE/Z
59JZLhqz3cVEtp+laxWhwVgzzhS7dU30yXHyhu7Gq+cfbOm1qKkmJA++eHAp6I3J/cWPXQM5NsYi
esse7L3mSxsS+uPuMxc3FeMb7I+52tLk07ys0AOaTWUbYtPlXX9fihwGQl7M1d3aLreGXKFXzVLf
rJrqDrXEYWZXzUyvAYUmS5UblHqV90VWa3gISWrECV/ZXZmN3Y+p1MkKW3eLWB6hvUM8MJh2iPZF
84YW35y7zw093fcl11VhqdeGkPRlLpeLZKaFleFxEtpZZ++SM0Znmof2sm78+cIgUBwq9rUg1jTO
PV02h0buGLtgbdKrXIlt2vvGVx8ItnNwiM8SMLFZt3flwbOGD+K7qDyIXBdeT7WVj5e7rZiTmCKo
tnrPfquwgx3HRjsey3SJCUSoyBzdF9bQ6VV26sKupuSQl8MUWZJM7Ub2ELhDrxj3ImgvlsrUYifr
KtTF2qJaLTEcBdpwsq6xLEGUySzh1Jyg7OaCk1uTxQbfF7WrEjc/WkniXlkul21H/mkfWDTqrlP1
3OkF99QhMR51yseY9S11zHipuQBTxi6lHhz8gc3jkLov2HZzzkVAECqLST79ls+1udoRH9b5xFbM
FG9VC2pYTiPShhPss1EZH62b9XFZuxzRbLemR4jv95Q3zslupPYZJLMWGmabR53CnEj70mNX8pHO
knEXMXH2fpDDzAt3giJhj336vJYVe79Zjtvcs5jklUUf5Zlbv07MDzeDtsxxOtV+1MFIFBwcC+cW
BInaCdBVGD3S7nwjWNJPDqLsNczKCGca1DLWwY7ruE0pmUD7DRPyn5ICpCdjgPzkpQjXRTLzpfT7
Zu8Zeco9wtPmDSZtdy9TueM0Q/I2E8KOGRAuatOo/CRrV14gDrKGZzKaG6qGlqJwjnyGzZcNrwyB
AdBhSDL60ZZyPMG3Kh+yls1GqFVzw0s7V9+dxeFvTbCdbkfZPpoL4SFplz6iCaOjuK4yFa26JXm9
hqbsy6Hjkj0Qc3mb0ZAPWtC1doTQOYrN7HlFGGTQmfxBmvcuw8MY1v57ZmrBGktoSMUmgZpkxbLU
9C40G9ttd8ozrQsIVuI5QUk9tgs3y9zPulum201UarnHFh0pjeIjFYQW6LwfCBhsojFRceQxLk1L
VI9rUixba224aPv8E0pBGiNK3RpNcCtwX7EcJbMbEVxf8bataYwzDCG7tGEAFpmYwkGVDXsQCEok
0T/yQmghLVlgIsYcuxi7paHEdGlXhRWZHen/YUkRhF0no2aucNnV1uY1xCCFAERf35RLVKGZmJlo
XZcp89Cp7YIJhntrZU7bblmo49FJ7zW2zyQP+s2XXJuLwpsrlHd9OeajoV2zXrvUhnBrZrNKJYWf
6A+42WAPLGq6/J3F4D9wkJ3tdr+f1xOmwZtGhsc+J+Rw8/zqAunrVGlWs7hhaU57TmjbcpGAl5bl
HxmF/uBqoX4ah6SJDQkuToAN8Q8JkUQ5qvSSuogGq7H7ixon+XxcnNX4R32xfzAY8jKg93oGaSQD
z6P7x6AQlDv4kDUEOItpqrdpJ08UOHGD5HWiIFqDddQBZU6dIHswgBhN/8CS90dfzfn5oTBbxG49
CnnxOP76jqqe8jCca/kmbzS7ChNkWHpPc4wLduZZzdanLLd7wT9RTJe6rIwbfcUEHNq9k8QM1LXs
lAadHlziEhud/w9vzUPLsbD+b2c/zkeLDTFPM/HT4/G3v13mH2hG7bf4v/6v3Vd79aP+Gv/4n355
ZOwjf3H+nP0uv/xlQ/WjWG7l17DcfY2MXv/qNDn/z//Xf/wvXz8f5WHpvv7lTx+tbMT50RAdmt8b
aHC+/O5r8XfOm8sfMEbF19/9xJ8tN7bzGx/oGYoLXf6nifevlhv+hViVSb0FUZo/u2f+t+vGMH8j
wYiDF9ui7ZM9xinzV3cv/4bnFza2TsSWf9X/KXfvH91pxAppmkNmBpr0szfm1wtO68mHWCU83ZZx
/67Ap3cCmlNu2Sp/JML/R+D7P3yReZ2Q6On0sEguEOV2zyvK7wy89kwjGGOhAC05MSOkTWADWAn+
fKX+Yi36xUp09tT9bWE6v508jYNLmKgXdSBkzn95mqzS1l6rODAYfUBbHCeAizJhpGfxso4L0P1d
Mo4NuJrBZLOh/OkKLIUZ/+4y+A9Wx5/P8sffwiUO7eKk5OXaf3D+DXOvU8DGDQhvf/teVHp6u8KT
gQr63ZKp/BzlxG21rUYWNHZjK0GSLZAPuGINd44bsDzmm8OiztHOqjE/MNn7Gqa6upUOiRTpsCeH
81Ke8lHjiKO3lXE0YNAA1Dsj6zKYnRTADfYhnVBk0MlRP/uM/SB7IZhVvVWID+lAu9q4ILCRoYBG
tqkp37KmUW/rsNzYQZdcuR3BFR8nzzbwa/WAcNewERqKuJ78ekUBUCBbfr5z/+ni+xOXwe8uor9b
S6J/+1eBh+/f//v/OExMCn9dVM4/+hdIg/kbeGqsdwTFaQk4YxX+uqpo/m/oEdwluYtASAAPzzf+
L2Y+MgMeSH3cetxCCdrp/NRfVhX7N8s1rTMjn9T+mcLh/zNWPjoefvkCcuc85w8I9SJoch8zzyvo
77/nRWXNCfneSNZJKh7mJMUyFcm1deXDKBjcotJ3+IReXXoN8zeZI0/cjak0F1qKEXlrLMFBKgr/
c+7pFUy2Wdc57SfhoUDKy5nNME4UqFBRkPWddsoBm973YvC6fZMEzc0EUv49Hafqnd647NnPPGpF
MTngr8bSgqgLM4qGw6RCoA3Rl+dvhl5AGPmVsyYcbQO8E9vZGa4PPOM5RC6QD5MkCYEHy5AOYeUa
jE2g2vKWWfhARMm3vgAyorplTG8txpxwmK4XvSushxYmcPliGkMurxBYjD0IhfrNyfD1JKEg3z2g
iKjlO2sM89bCT8ApAmTOm91raFC2nk4nX1M459xA8PsmZWmqFOMN24+TWguHCYjrl3o8j7mz3i51
mzssr2kJb1D40ngyZZ53pxxLHZO0qjOtbGPQmv1TeaKr2q5S9SzPnPHjgpTZbfDC2ESgPLeKWyPF
1zR0LRhrlTodyiANtdkB5oQm8AVqvXivSTx5L5aVM3fs+kwDYLjAxoudFkBd2LsTVTskOha5sazG
WbduCmYgMjqrpP7EcFLcwfWZqDlZRv+ZeAz+t9KqulPNzDuP1tFIrwJ3LG0ggxawXSgl4kFTZl0D
6AbTFnVCb9cr9M3lAc8Vxv1knnX7wzOZ9kZWNjGZCioD0HEWYBWLHM6IZSyHgumZZ/bZuCskbqJw
tZtiOePOCt5zx+CBdc5IDMEKVUOA16kKghuKoMOizrm6sRvD3RSGbF7hA585dmuHgQa9hUj2yKjz
qWkY4YeMipKDSoP1XBRFc1wolQRx3Z8z8eFAdLHcmQYXRYRlAZ3P9TT/E9sgF10VVBiPsEtBtiQO
APq5om3HOzLWaKBVI6TeJKlaf3SzGs8UySTAQtaereUgyODEr509v/mY7u4MKJI/mEpr+DDcFLb3
BM483Sqp/wzJWgyip3RKfhRGAFaNlrjgKe8FSoFvzo0T2SmP0SNPvcBtbG4nr+KwGbRj+VWgifVx
W6v8HVqYfb8oXylQacOM5XQkzD2MTCwxf9jWbsw5tO55dzq0amYAUU4U/FHLivqJ/+nddLCCM27V
UtyXWW6d6qBoyLVDoTYjk9JsEY59xW0LiC+xhK4IJoqWwftx2xwgE0jm4h2w6M78BtXa3jUWX24G
CfbZZ0Ri2Q2XUolnRi/FGjkj8sC2gpTG57H01ZWG6ALHvRCgvnGsXVdj6nqMBm2zjKZqda/oEsRJ
gctP1w8jPE474mgKFXDwkh81apO2gXlFgK+HtXo0jbrqIm0ecYCxhVZ8FroecLamlJbTd7O86moU
73ACmKJbhrSvVluAnaB/CDKzXmbn4VSj14+rUWDVOFsN/ENKsPGEwUN/p397ssBte14f63pb3/Kk
0EmroQE5wIHBu8a9lD+biY9WlhqiP46d5763S0/aFR3D8/CeZsvTKANEyj7p7vsAO27YLl7zmE66
uPMS2zrO7TlOqZmlgSMmF5JBUCZf8lr5VAOnS9NfdE3ej9t6HJ3XqhBecQCVgZM1hUh6K0u6T3jF
9dISn/HhjHQ9VhwarLqWfmAo173llW2cBrW8r618VjGqy3AvG5gnYeaI+sjrboc417IV9aTJA7jA
ATxdEOE0QFw6HjMjCd7zqddAw0Y1nmCwoMrV8cilsHA3joE9qxOsWBF88gzKrNtahHlaShZC7HDp
u2ZVuBHtMfO8mGna8FECQF9OnvQ0BrVDUX3RT4vbBqdDcgX3nbWU8mgEJSnVDdKNm4cwn3P8LS42
lXDOsuzD9Gaw9aqccCVm3dLIyJW90cH8l64J873zvI3VJOde52Sg+FoVWKPrwSy/zc6Vr1De0vO5
b2TCl6Z60EctG+oHDF+AYEWWSui83WRewnDpp6jy24X0O1uBR8GQBL8ko1t8dZmFktWqYWPqTfaS
ppX1UM+6mqPEbsenKl/KQ+mNCWmMckZEg8qXvOPRNtFXRqt+VZVDK4MBXYkctYMDjtG1K58GPiYK
HVbCqyGFPZl9hqz6H2LMml1muQRf7YSxQZyWZTeDDbadNuKuQEC9gFFpn//s4Lf0PZiZYzFA323o
crxoCVZx9NBy84YzVN7HiX3GcZ7PtNeNlYMUGInSImXwmusQFUjtmRxaQRxYLOmhrHUAGOgQ3dnL
yt1wdgZJxQqr6Jnb5BPSTnxLHTtXgMv1V3+mBWJc+X1w71BPRce87oUjoos6K5AumvkwXFRgL79x
RORZ2BhVUuwpruY/o9W2/cY3hOq3ta7qCbOqWOcdYE2cBsL37PFSYslMCKR31iMIKe2L5q3igexv
Cfo7gPvJmJsJD9sMEzYeD4j+ZAgUzCNediYLNofCjHKiUXuoa8Yr+NVqh7cKJ4QVqw6gaSgJZL1p
sLqnsLFM50dCaw7RbHE2w9M3ar6n3eCh5eaKHDHvuXmb2L3xjbOhuDNE7n1RezCLGGtP+c1wqBxA
13qo9V1FSVdnyOHb6yz54eurX4aqc4ubaSY4cpZYUcnXtUC5lLWYxjgbx/WUUg/9AVdYS4krj87G
wEdcRtjfhmALk3+RkeUaxZVopVC8mz6Xz5T41YftaZbaSNPF1kq0w+P2ZGTdD9TRGQeRJYIP5UgM
tn1lPXHv84oj1z/Q3LRexSX0RNHtqtYJ6mMgfVvuhrKZbwF1rZ+BMYwPE5O9HO9/5V5bGKZSYOMD
VPJ0GPuCCfpof3UA2sk7W9l8bdgdyQmH1Q8fy9KlcA+LBqUzMxYFXdkt9HshYVpdSOZ5wa7VhDjm
OmJr7CwVhpZhWDomfy2V7BhVjKui4Tva5avLikvHPPtG11jJtUwEFkIQ+eBv6cgWr2Zi+seB6OVj
3uFZjij/pZiqXpWMYL8jL+JZ6G6Gkg0EGiSdEBF/V8cRn9SrxkrZs2qm6miys6AZxm0C7t/UQUE0
hYNI0QS5yGf4VXw1ZCC1UzGbGnn+ZWl/AD4q9IuhgYEyl7r1g0HucJc2WMLiSRCwZxMz+ve9cx4b
Za05AmtnDObyvRoWFLC5s7cKsdc58lmrR2Owg+9gwY0WBmRl9I01L6Xc2QyBUljC3vTmFLLD0ieo
qWdGI8wLz/DVa7osg8aWqmseelabe0eAQ6MywPYjCnjoHK8UAZVK0zeeRoELWUftbAAyqy+rS4sH
FHFN35eW0J5nMIrPCfztoztOsIJFZeAS4o7O8BJGtTrbOVZ1kUqbSUXLoP5ozMUZMgjN/qvomJpw
h6owPZT+AEHYQ4PPYOjmww7O86Ihlo9Zug2UAaKWvhh5VwO9AGmquevJVwNVGYA0R4gCxQQeIJAr
rpwK11W9hRg1bK2sF+7WGdvOYVpuljeDKc0UkEIzeWSccjb9AQ4SjF4TfPGo7n3uHP95qhbL4fNf
/uSg7/yfqYd3//Y/O/le/YzHfaD4DT++ieP/YKLxe83u/Bh/Pl2bHlk4F0nMBrQEy+0ceftLSs7+
DZnbZ6TuG7BG9TMT8K9na4NonW56qNMupx9P/1se3/ztDHU7q4A2Z2J89e4/c7Y2OW3+criGLYXo
jvJO/BIBzXfcP0DOJOctDrvVLm+xaTMuUA6VGXvRNeMGgqa9twfscqPV7fQukG/2qo9xj/viuvOD
9tnwpvl6IPF6vpV6zTZNjOCptPN3C6N3gm+HVd2dcncHIcyIsdZhXc8H3fnyLHavTm248c9HBOA7
x3TqvXO/YUA6imzAL+G3z9lci/yw2PSv6LKbnzg2ilPvWOUdHljn5BoYHkO/7fhpWOwRW15cV93q
PgLbXqBTFF4k5PhpLwaPODpmdhjPxsxOTNalcjOLbQQ/qy9zswmSqrmsmpF6CbI5GSrCNQbaz4LN
KFb7eo7dyjIPRcdMHZz4Z50m2nPewJ9rybJFheG1z4x8vSvw/81O0nt0qJfcu5KiG79zDZdkrWWH
809qikfUS8t5gJv9SQPXcuT2Up1Sn19ZKZ58njXnG58/PW956e1x3r57KW8gifryevBXnHA/X0bW
eO6+y3iffv6WzBvKa50ahSsW6U+QzO9eCXgm7SwjzkcJgmZmntcg38apJpxvu9Db50DaA6VMphLX
EhT0Hpthee0EmJ1N4xyA83iE2XO++VRnEEEDL0LXNA6GY28Yu2qxy0dL521mlKdvXTGpbV7zstPz
Ly5Qg6mRGRKGvUt5rfBnYkPnirtaXZNXovHrO16nH5kOnqE6blXSWJQxlZqyaqZIgB9AdfVUbCWZ
+VlLHlOVP+01jka50c8Pr1+EHg6tV+7Ob24BhGW/zjXMmg5z+3fhVe/4PnlGS33iaX4fRsyCZu+0
h/Pb2liU6QU2L7kBRQyOpX5HeWloRuBJ2Vq63+z5hm/CC/nBavlAqiXz8HGMn2hS7pXt4JRctMF+
I73Du4j2i7FakcXWVTSNCsefNT7piX7Dtq+F7d235sHzcw7nUvXV/dALOt8z5V1reV8eDZHkBGgU
G1G0Fv+JCgLg/8mgXztioXiHjDNHWR2LtBu0+CEsRXzBczUcDsq56mtdbvRuTo4uUtolHOb/Rd15
7EiOtFn2ifiDWmydpGsRWuSGyIjIpFZmpFE8fR/vnmn8BcwMMLObXaGyKsODTtLM7nfvuXXkmaP4
zEv6zV3k8kNglcwLHUtFmTfg/iXzybCYOfi+8VitgYa2yd4bfevH0u/Zr2FpqScT49DGdSKcyCI9
eRlSeiX81h/+FJNThZ4K0oI1HFMSPJ1q4/m+vE3c8H7LNHYJZs4r+PnADdql+9jrk/Xejf70VNhe
G4vU5LBIl2ZGyzwPwrq64oTH2dhTODU9LalXXLnrx3eBtz9uoIwqiOO9isAxpleJZePoMezeGjV+
b1fiUuOQ6vZxa07mVSNO9xS0XsatNQQPo56XUV8gULgYFi4l5VJXJuZiMyWmhUSnhlCwDQsXXhsU
ogkcIin9WPtMv0eHkyb1d7m1FjFdBe4VFoR1QxCcnnVMgtveH/Vwdbz0iOeNpCDhO/cyjaX1RS9k
vl3myjmMdfuN4RGDMK9K0Ndqdo5V7TgxQdCrS7dS1FDTQmhHvjA1ZjPLRFgQJU6gpSddzydsWPoV
j4RFnD4yc3z6mpklIZim6ag0+63tg/YhGw22jG6bv5Zkoo4ms78vKTsblc/UaYikR85AeRzKY03T
Q0eViW8djM54leQs34PKwz/TuUdrxWkKjyV78fKmjV0NXG1gafj2MDvu8xXS0mZqsuFoNzJ5c0wN
pyQ4MJIz7fDA1Gfci9rHw5DczxuEVYeQYWh5GoxCuxCCS54QUkhZJp0if6gD7HfciSycLLR1C2Yz
xzTh59VP1yV/yAG1m0yb91ZmIKS4a/5Mt0uwp+AArqnPs89ORyuSrT4PcmMizL1LRJ6DAd+XrNhM
dozajViOurhy/dm+2kRXKagrbtmSMwdFUnhNJ7IC7owzFYdC+kAuVgvpkPIjHLfzJ87O/JQRWOSp
HoMYi4u+cRjJ4K+gE4YiJdIGQrE5bE3a8VIv/b2OJr+TyGrsYv0Q6av2Ua7JitYi2vu2eW7L4+qv
9WV1OGiZwjQPtFG5kcjh3ghObByWDEU3Wj0HMaCJfWp3PN7JoL4p8LiIwsdONPD7+ppzquYZYIis
FCHUJdh3SQWanXxne6rq2orFuIhL2bd8HZg7yOR26KOnbA7EaaG2SOe1bnJDgWJ/ynBr7dmUTCEG
KAD1QTIdBOUh70LpdayhyX3To+OzB+heqDPKDwKc16vEk/GGfO+fljnV74+EdaWmgoxEZy/mcTCa
3tm4qYuG6U6a85jnctk7q+YcCAM3EKMIWVMOTiuEmVSR67sNbo2E8qXVqK60ZWB1y2S/I67mxlrg
824lQxfZPguyUB5I+t7CRZMEN9Ax2ECINm+6+0rFelcczMwuHrU0farGcbmmzhSc8mEtf8YJZxUY
t4WWmuYlqSvez4Y5hZ1l1vBklubCrH6m1YBMfVLYLQmytX2oK/kMlDEPNq2beNt7X9QfS1CIQCII
+FjIC1/ug6Q2Tz6le4+UmNOtwZ3qHV1+4IZBQn8LulL/KeCmnqTtZ2+mO1N9Iu2TvigOBIk9Nlsy
0fUjdLr2vKS81Ajj95s+WSdux7x9AuZoI0gaSK4m1WK3oe0hMOvGzuyyi+7a/WPu4QXvE427XQzm
3uHv3zpa/TBqcxPlqlHPzUSuriy0aZdk9a3LnLdy8eYH1ADs2INCN+pTFdJ/gRBjkbe36gvP6gKS
j5tY+vZx8oQM666rb57oH6TFApDTSEEtTeTW6xc72AX5PM+2beD8CvBznarBt+JO6BoPLXMFrINB
COrs2SKTtBUCM3brzPqxXjSHqYqnhXowyDcwed6JN00TG5OFfjja+QbKmfpa1dzeuy3bHEdTLm6r
Y8wHDcLtTTaaRUHSHDxhyQ12ZC8wXQfZ+lcE4igmXT0bjkxuvZlrV2LBKrZ7M92q1FoizldO5E6+
tcP938bkYsTepEgtVtTNxNlkLdsCyOK2I6n1beU+NsDMW/p4sZCCqkG+uixul7qYe6bROJYOtjly
nAcTa048NUCLiSn20b2z/NWfa/d7MeZq27DxDR24h7FE1IwWYAE7EHv9Nve9eWu1Mw1JyicFMLaE
IcuZGjuHwcHII320HASMlTwFaV43lq7uHAv0hh2hnUtlB+WmpwpnFyjZXDWN94SfS/fVGur3QphT
vBpmHw+MYMj9ooE4Du0KebZQhVfBl2T2JkI6wJKNq02Pc4+R2woQ/Vkc5pAkY0nKkFdcSkPdvm20
ZbvatREq4ICh3wgetEzlJ9WjU/X2NO7Ruvxdh2d8p9m9/rNkpbsrQGNudGkx7QownqT5SB7JrNaH
mU1BU/b9d0qKCPOV+CVpAtnYeM4J53jNzgpm+9wu9IBK5V87J7tpK3s3Y6ZBpJCN/rzoxm1wqYls
zBTtc1z8HQsDWio9hCpWgSa/adK0PytWt+8kW4JD0ynurlZfjQNza//evrWgmtNPYl0QRTVmMA4S
WGSpcTohjQiMaJX1wBPbHYzVdi5+J6jm6BHGPnQm52eHXq1rosAUUFPvzC9q0PrfebdqETGobB+s
vFJG8PCh0ariUlfTevKZhCcb7P7YGXNJAeaojP7JsUXzWAea9skUQ1BW67jJbrIktmhWFaJrNp13
DyrttaeRR7RGZ7GSLwccxJ49oXxzEr1kJCTX5aDl0n7FtwI1J3BhVzH12zFjLABtFBX0p6Lz/Qeo
6Pre0/SKXqlm6B9VFlBDZrn4BDeyUSPDO6/7IuDl/bBQrAcnV8qEl5FmD64y1x2IgRLFi7gg8rn3
xswDET3LpnajKzxzaVDVB+arxQPmf+qzTCWxVOS+VVyy0rngCcioEpL0NdbotRx3PAuvqEk8m6PS
E72okTGwsXJHG4G/q3+XRZeiQUp18mccV142iHB2IWOQV6drOHU+mGgu4aQZr7Vr+WHjqR+KgvI4
JUfD/QvKe2SdPuNnt+OZQcWtXjti6Z7/G6rJGvdCUUEtMnUG41mdVTr8LkdKgXpj1LZUrCkmcmzW
E27aHyQv9PZaPTHG2/klJTF81jeMbCI0pxLVyGWqMNZ4pLHjb5lZIIkr5wJYOr/Y5jp9la4orxWR
k79G0BmPU5rm58As8EU2HpuyJU/j2dLrPdufRyZAvxaDMJ2Vq/RCrauI1mKcAEQmLrKYQ/CrH7S4
tLCk5GNPOpDqTJ1DaSRSuyWSBs2mE2O5XzxlvCUOUBDXW9wQ70iDljScVbn88O5kqNlk/r727G0r
6FzVg3pbacFbIuoXuJTP9eDUhMZlGRb58tJARCWBQ+OGml7n2vNDyVD4s8N+emrrwnuAJ9u8ajOj
HNOz3tZRfSb12jyMBKY4B1IWZvIoXMDospqPPzkD+7isja+5biumVYGKRp85qy5c6j0AK2wLaxWv
tPDV54Lf7dCy3932a/GMxHCA/0wAqJzKj4o6TVXM6w0FwYroJPpacv2rue+lcs16ETOrZECioWRn
e4RR2oezU/7SyqYIySw9Q5b4O2M9phHp1urzZzu1lPHM00PttIjqnlzOOJG1o4sBYLvSXV1ZBo70
JOPXbxKkX0N7N/CfbtgBnhndFgh0pcfrpi/iQJYmQYkOagC812OZspsc9M45MhVBsLC7akeo8cq2
1NgUuo3fupiTWAcoEndu2h1WE+t0Noxny1Ht99x6S7kpR3TDwqENNWCRI/JD8ExLPf/kryr4hetD
Roq8S6yq9NjrJqf9wPomMoNNmB44jIFbmnwvdAo7t6Bv1K5gLxwiA/1dBm88TIvVbwaNQXfSruY2
SUgWzGNzKtzgV2ur51XYAzYD80KJ1Unl6i8C/LeVutumL49YFtXGYE+RD05wbpvklLesmyg5V7xG
uwoZSLOKEy3ivNn0uo6JVrRbXHxvTaWdtKB4lXk3Xexu0Z46BkUhPuu/Ln2XozB/IAMS2PGzCFB/
FhKQvo440KNsRMpdCJ7Fg2G893rwnrO/xWTe7+HZnLqSZc6n+HfT+vIIr2cjq5Lt+6S5z4pFsuSG
IAytfWLmAAISlDZ1udMHec6o1gx6ADkWog3TJYYnDCBcC1vWu7UaQQ3Tz5yNVdTwA4eqjnyT6Vnv
56QH5PqXG5xK4GLpWAP0XVLPbx3RnUfSDONOw6wO6bNDAKhedSPd1ZVWxHVuRyzbb9oQnGmFmo+m
Pv5Bn2Pe0y2fVWNTwZNJ68XUkvfa0tZHkHSf4Kt5XU3yw9D6x9Yx/tR2/d4Hwde0pH8LG+JwzcnF
IlhuBX/Tyjj4Hftus4KgldYDKBM7e1rH4XfW9tNpWlfuNuY6W7ciZjy44qPTsAR4Bk6VAWwYe0U9
OXt1W8SOZgGzTjN8cpmk8aJymQSLPtiz4nWbQNbLzq4yBnA+ieqROaSj7VRXH2dp7URrHymD4lSn
uRAl1p9mneeQjyPxZK+nIuk/uZjPdMHu27q9Nj5V2xmUH0wfLKvjIU9xadSZhiJQimpfrVm/rZrW
veHPD5mQpZtiMp7pgEA979VWz2m3Z77ebds8CFOveyrZm6cMYtA8OTZV3sOAQ78N6qOv3IMgcepy
qsC8w3gncMVxzvK3ivEZIXC5Iffx2y0sFpF7GWM97RCbklePYWJoOw6kApPZFSOYPfv4R23VLjwP
O/6WJ3ctbjRfwmFenStj0ANlkxPu/Oq9SOWT6lgok/bk6Gykg36MGBe/ditungVvOgNT1AxpZ4+E
fojWlcubOWdHvUpuVDqGSWrpu6qkrTAog0OWlrRkwzx13S59sZqAEBFzYzeRNJFz4lAgQ4jhGtm+
41W2mymk33TS4+7NQLTs2o4Q9rpW3m9BIyOBqoJ2WUwnMtRKs3uSnXpFJDR2stKMY0bLbjj4ur0r
G9wXcdIU8m3FoWiB124RMILmXoXqUyRHN5/HgX9YL61v0s9Dy/rd0U4Wl2BwZKIiz4QdPF6aIB6O
bjkEfzC1++Qbcd3XmZy/wIRiC2Xce7QDqS7sVJufpbSrdyrsxYHa3Pw4YM+RaAQz6Tcx182zJ5i4
J0AkP5HY7H3VjOYDOFL5KmRBH6fAdWMOsB0nZLpj5ZXLMW1tgIjyPz9S+8bOxKN+mOOP0XPck2xU
I9y+f1ZDq048ts5WeQ0XeEmXbeK784M/MqHlPSGf6DK/i0aDy1EuM8SWYSkMdk+sN5imyWUxbSoV
qyB7yHpOynZnBB/lOLphrrsqIBHXv3nE4l5kVpW/Uwq/dzOg9W1WsSpZE+MxXUzaIwwSPj20kRyX
EAASiJ+F/IS9m0TuMDOcFSazPqnMClgUxzCsSeRrhKfwhMIjKMBNcqLsPxtA80TPqAzd5FiiIyd3
kmfP7JihTz1xEoDue+n01VZBDADtUduPkOf+LGmRXPiVkkPRSgVBjcpmCl858BqUDx8aMkhHVhR5
wqBC4t4bmXx5wjI+qI5UFw4dDUWVTbZdbCSCSTORSay0fMqCZXnO2jY9YGGpfsZx8J4yR35YeApl
5I0a+SfNipqcbXzCxhijifnoCoK9zbi0hL5SHu4eRUPwgX6DZlqeO0dSmDiALkDqmndsY0bq6pzp
5LaAoBqzFnu7F/A+sDSzfTHkSaRa9dr3WKdqgzd217jZOWsrHftzYJ6lq9kRNTrWMS2XQ3F3MbWj
Iw8+LoNDKYQfQkrUbpleENkT7Fbd/Hm1OLbUXX8bcPqeO71jkOE3L5Rzm0/Ub5tozZQ1b8aByeGm
4sBANt0ZiGIym3bsojlUdZBHYD3Ks3BbSqunodp7GA4jjJZkoeqsUQf+2vZ7LdV4SloYP1k7avGY
3r9Y0RTimAqS2VrBdeDOjNPENS6T7NYwsKfnFPR6PBZ6z2o+J1Rh1s6h8YDcgpVo41QuVTSmAmuX
b0ybvAbHA4c1PeZFZfyeDc6IgwlgBC8JmsXgdpd55qdyqMS+4Kde3HAxtkkzDrscttXRt1huUlL7
t2rBrEx65WmgIPgOTp8P7dIodssYkr0qeRzA2m+dRZQEocr12OPFiMC91cCTJk6h7cKW/C6ukiGb
wy67J86LLH/izh1oOzTMjUvcBrIEMxMGNl6Um8LY0sb6jNMc9lvrlvHK8CYkltS8l0Exxq47E/su
+DaQrNuoJGgYCUa+mBDNfofWwtjE1Zyr0aMwEUHqHzXoZpdkdpItn+eC+Q3KUOlal6Kx6rPpl79s
MRHaWuzqMCaq33W6h4DCmat2qpK3Y2AfeX7NB2VM4w2QjheaHWB3rF7wYI2s2jrp+Em2EstK6frn
BH/hPi/HcgeJ7Ose6MXYgcMLZXJNT4NGv+wA9+YnLSTlB3W9GsdFTdhwbF0cW130F0ZRxZYN6haN
K1aqH7amPRrst5s1MqvGAJsx+Fst1RySYV0bMqrWdzMqxAnRUo+NzM63hVP+UXltnYYCyBikyilO
9cL4Imfpx8Kx5ihLpQ1BwCCz76LPdjqRWlxs81F1DbarafWjgXfDdu5oFBVaz3s9G/0LGoz3qiy7
uqRJZ0ZUUsn43viLRUs+ia6C7lcL+VKSao+DgdL1xu15AqmiOS6LFVBGXY8VLWPVb4aNVMNW+nRR
/NehhbMMzoRn7mWpOy9gMvFzVBQb4qIClfFfYVPcQXRKkGlOwfUkLvlH29Mkv6RyMfUKqNCsT+6j
SfEYAJpO4iPtBjD+qqzkrq1x51VekOMLwPq6WduueSTtyCTKstxXQzE1M2Sw7rU1GL71YeyuPTnl
P9rIJNPQlBdA0GQohktVuyzd2u/kXHEMQ1N5WHN65w3P01B+aTKnOsQ6uO1qfQA2RV6VVf0GH7VG
d7WrN5eTDwRM9Gc+ZvCw5Ey5SI9Vx9pjWrgGSr2qXv3keZ1ea8leBl3fnd46pc3XLscFScPFT5D9
5xSXv2R0Gy0yR48oX+vCgVp5xB/0xUt43Rniw67y4MHS7Bpsh+7ADoJ8gnF5sUr9HRiGGc04fT+x
mkx92LUTrR+jPVH+BqAw2Jgjny3N/L8zmyL01pxP7teAi6TRDUfVNPNbIQYZFWwIf9FsrL13ahj2
jZ8Ox9H1qfuYg/rRGMCQblLbJjh6Jx40FKxsNGbxn3fmEdZCZd+8ztCPBvyRHDWZiwk2jvebh8xB
WM+6iHRo35XO1WM49xdAuDrA80o4bjLgtGeuQDpkKyMwjanOOt07Rxx+XOHOBa+6tPginzU99lYz
HRrieHGm2fquNxcmypYu4X/rwUMppuSQ5lnObhKizF8SVJKwxKLcqJ8DtldkLapN1WgNdTEoGhm3
DoxFGTneWIHaMThYi4V/ES6KSzRnSxHhWOT/LpoUbupAW7wTkBwM7ORgeOipI+/kg6UL+6OH7Bbz
5HFlVwtXbH//fcFatO8rrq6PJmEouhmr+2cjdqJFsz8zIZ4QhC+riRsOhMNKw7AS1ZcapiJiJkQ2
meht2FXqx2m5WYK64uOD0ukOjNm7YztpeljYY7pPvdq68VKFa+3wWSi0r1VoCtF+LU5nDT+jW/ed
9siPGU6mA7eKghcdnIvF3dcytKbpxsITtbtfFfpo0gcAKPMSdTV/nisLZRcgy/pgTz4zOeurX0sM
Aq0fBONuKXXibpOR23u0Pot0PmnpaJ19I27vs3Ldqr5MHVPHGvXWPP0kSLth0ND5gpZDX/wnY3bh
POUgM+eLqBoKpPPE/rvUagxCptVZfy4HAuNRgivoHnReJnEN5q74s1JyPm+dQnbVrXKEFk1+6xkn
MDqrHa+cJLMns/LMW5folvQ3xHNIuLPJVTGMEkeymqwV52XeC/a6XakcfEtQUZJnMRVqjDQ/fSpy
3wRJw/TUbaOallYu6iJ+TMPomMjyBM0c4etVXEfwXhT1SEmzUZ1y+kX5rt5WTj2spnLV3ut0nbz3
xrWLelviS5jY66oSpIbJbmOpO5cbMRgAfXVeEXxA9jbFhTHNKw49XigT2JPfdYqb8Wor6OO7ufXH
ow8Dj/VtICX/ls+tBhurBHB5oEeBSPlEsXXo8LW8rq3DkZmUvRN73Vh86PAMfitHDVdtUpq1r/PU
7BjHlr29wZxeeXjl2gwdom8efYywRLeAZjCCTXmR7j3uqFOKTScyOJ+Cy/QZe0Z3TW8bVMNe9tpp
JYi7mSp9FVBOOBcxggRekqVtvluq2n9A3OYd4Syy5iwzDcyb2Wf4R9uG3vY+yWQud/aE7T8MZAYF
dmL8UY07pI+GgWg79Gez7wViZeFWfU40AIcckzvDrqJMFcSVQeZhIm5r+ExszUZ1yfgYA/tfuwEv
Qk55wPLvun+oVZLI9xNlRByjWzC7uhdUX5XT2EvYmmb/Ax7ZtW5m2aZN6JpZ9xf0v3HTeh1uAMiK
4ilYyLRvLW9dmYQ1Rf+ks1HSAQ9YS3lietq5KD1dfuuwztvxCKhXHcFJMQ8bEnIODUGHjDQ51Qx2
0GaPtqLQJ7O53fFKe6kf1qmlVbEEhgOQQAqKg5S3eth70qmCLNIHlNxvmnK955c7un22En7g8Hdu
gyJsBPNqz5nyiOePPqFkibTEqA/WugxbeJbuDUVE7rR2aM5GOxbbATNOiDiwW7NueGGXbHHRhuIP
xxMCe3jqxzjwlpitnZuxt6je2KNdVnQDgcEW+oq7HGxjFpFGJ23Yrq4K235uHrmaOZO85UNr4UZ4
yfLotYr6hwoJnS0InUSj9c088p5sGN57VuKzzUA8WzJ7W7jaLyDUQDgHA9BE0v+IkZdFx6tzCOx6
Z0wS40LByQT1+jQjgpAjByLTudZzLQRt8LZ/sFOclaXDCclpGnSJ1tyU3oILFNUja0GYej4tSOyo
elLzSGk0MW/GVBK2L/vt2o3BJ/b8LqwMHYSfzema7896WR0W2dr1X9bU7vGqoKi3qY8yymuM+VTs
zWqACdCAcCR9Q+iPsMSmmHUjLGhF73CPx1KUGDrbmjdik6MCiXZtrjn0gHdsmlwPs5PVueub/sVR
Tn3JlvS17tkcekv3FqDQTgksxknz6Njk+mJuXJz66icekUH0SAKeOoRk2B4Cdzmdamm4UrQQ260x
PyAaqOPaMopk+5PvhsGJszQBoWhUJ2+cHp26JunhPNhrt0cxPmjEHeLeLrBu69oD4pgIQW2Tr6zF
Y5JYvAcg8wDmHAA8wdeYyEQETw3IOYaf03aw1jtNzzvrfpCHWmbcRvBfoDTdblvaJJwaiuQZepVf
K5TObTPPzbOuANl0YHLDKVnMHeM+PUQJPo2zXu6aAhMdOd0V0ObA1rGX9DP52cqOnCOQHqVLZvId
psWdv/TUZWLYpSTCQCS6p7Q3sjA1l0NqVLGGOnho8+LdtutoGuj6QAZE0Uq6qjoGgP1G3pztG7PS
6beZt4hoQ0fowM/ftS4rT4BJfpExzp7myvyE7Y35VUL2IZ7G2GzS5c4VaWwFIAT61TwsvuMC5GR1
0pMnYUwwIyi530tbrTviauOfwEt+jDJDkWqAcvQ1g8HK6t5KBsiHCTf5FVciItyaVWeKgbT7wJFW
LJkeKs2at0TciTmQbgPNZa4/vJlyhGDcFW7fGoS6hL4F6E+iKaD1q89d+tHmj4SFapyz9mxrFUpH
+ptz1EcihwLqKjYUx55eHcfAMz1gaF8XKHuSevabnTNwHuzltz9zaLYalwNAYf+xcMaDw2ibm2+s
DK59sqt8rdCpJcYSNc8GAbvit1dD3WEcy8zLHHHoOMvANQ2m0PPtZ8ZGP5Um2FTMVPzowB0ib1kv
mdn4cIC9VyJLMws+NkI8OIwi6Nf5bEvT29kWU4zF2aN+aFSS2b8K8Du7XGgcH/6WjXkWTfDtj1hV
XHNdMc/UbFfSRrwUI0Mlw8j3gaHFhki3gARRvcErw4QyAaWfpOlXh6W1zCu8ykfc/19F8dy6xa3U
2Bz1gR0hs510vbja1qCipdAezLTT9vWwYKCx6i8PZCvm9ouUbfLRqfa9hAy55IKNIixBbNheJEWS
fKti3OaqWl6EYzKPXJ6E7yNr+d7REOKamWsbN9ABNQ/odAlXqcv+6kNhAElDtiG/EE+koTZ+qW3z
ZIITY9Fl01jBzrIdduhueytgbW5xpyxHo05b5MwUaEbhf8x291EIuEhgJG2oeQUMK92ez7PQ+Ywq
2EIqAxrqmRj0gQVeHA4l9ThPN9PNbzRbv/qpf8gKOwciXB9WBCmOIYqzlvoKig69t86CGIzw1ako
nTM98doO2XEQALFK0KZs/kpAVKQnm2/pgHZKq2FTpYReWnI0N1zrYWUWb6nX70j/4CIcHgO9PUmj
uXn5tF99kHlFtbfy4Vq0nXvCQk9uEYsJOx/VjBzoQOaCNrVpqiKOwPgfsyy8QyQMeNSvmT/s4Fsk
j6K6Zw4XbbtK+ziMBO0UsPy2P3HEAbnuN0VUaC4tcA13fZWh//s6vphi/jLmkl0DcnacWK3zyyLe
g9aY5QR/TGwlhV+FBVkPjteAspnXmVuhzRNynjc9BWNqHdRkoI0bA3ZHo68xDSnPaSLaKM7uOBhX
abNumdwBgP4J8k8L0RXHyfKIVMBQbz08pCsDnd5oW4IBPGhBZuOF0ZfAjv28AQOV3EgxaLepomva
wSASlHywamKu1bHErMp5qpzyzWe7H2Z4dfc+JxBysCzlHOdc3p722p9Fb5PnZQVjVam0kBYJTI1N
goZKbyzzS3WzhUX6k6P0wwjE25LNxGSv7EJvdPozkFz/XBW9DEEUP+Zg1VZG4ZwlSpoLytHeIeH4
x5FY6G6S82mwxDU3nDeWthMkUG9jApGHLaQTcISGty9pyDzJya4fB2uyHnoFr5LLr0K/TM4UUcT9
mO85nDCaRBkqk26X9WLazN0X4jSzhmIwQrBbkGZ8LQK4eRi86awNAhUoveirdWiH6o2VCL8a7R41
SKJqwuE7Tqg2REfBIiWJ/2P7vdOEIyy3McYq4/yZbCu/FEFTnJlOBpeUcegxy4n9g2eT9Ewox/5x
LfZxeV//LQOWS5wnNY1POTt3T/qPBrvjcFrKJMKXG9Dx2PnXiZHZufbb+v8hnHDr/jTPg/jzZ7j8
7v5/AIPc68z/97mDc/61/CNiQHTgvzMGzr9wQhsWRBBS5x7/+D8zBsG/+Jds8QPddPkj0+H/+R8Z
A8v6lwGSRg9g4egWkOT/ju8bAUAAqCC+4zj/9af/NxGDfzJBPNO6xxtgAgEPIAjBP/0zvC8Xq5aZ
uHPUFQxh/FzzCDFPyx/AUAtmLsxB/u26/C9IGXzwf8N1eCbEAlMHIgC1wEe7uscq/p0W4EikHFdl
lD/PVRERoNci6IxfFNQl2//zT2KD+c+fZQFpsuGx6CAObDfgDfDPn6XbflX4nOXJRy8mz2bVuUmm
P3cYZa2FTHmPHBVmnsn5Ok6DWWefg1alM4o0trVwSQjy6GcUmhoh29p0v7gD3hSPM8CPBUg/ZCO9
piDgWt0D4mvB/NcgnQCLS/NIQq57ZgThaNvKn62B/AQJhXMw51V/yEh9VyHxMsyqLa1yOAIMRBKw
ppOX7gBnunwjpk4sl8J06aTbpjCYzdZlmQxRZfvE7ABI1/Y18cZaPsCQys14wG9bXjDazN8jzqST
QBH1fmN1a+2Lv6beQ+rkyYUNTf5dzSDv71ouSiFzmA5wWeIFq+2GJSPMgdNPUFbtrSoAqLfrTABz
Q1MwmgaMMa5l5OI2J585GUvrn9kYCSvUpFVNHNE1F3vXOqPS7++393eaKqP6bLRsAC4waXXRn+Zl
JEo+665lthwTl9o4YbWZuwXPLrN9HTMIImi1SU1XOkukFwn2RpxwRMVmUoA1ZiKGh36ZF1E/IkB+
9Fkx9RcnxRPz4k9giV3WWMdh9lb0utLfmIiWcgnBIcySxSNPKKiL/cmZVs6luoN9EGsxo04iuglx
VGsrGaIHVozSJFYbp4mWdd4NGDN44cdcq3uvijrH0UcO8FNS+zQ12PbSge/n/L4+eENvNDQq88L3
6ts6eqNOj0rT1+8p06WVdtguA/aJy2yiTookdx/w5PnL8sgvgJjCOUiOvN/L2paiD52OWdUIDhEp
EH2VN3X/5FmjrB/oDLTZqTia3EojV3VEFaZ479OFm6hXcqm3ncAcGfE9oilb+Rg4G0oqMhW5OSsk
PFO3oF6+RIIMZwhocAK8WnxDkpdrPCDdqN2qd1b6Noq6hcbH36azdi5qgBbOXCInBEpJFlNSrnUb
mSh5zHA8fwS60AYeQkwz0ZFtk7sLdgme2b01ATKNdKyrVJZgQL9xKpR8m1bBBWvcfLR+JsiCOFwk
pp3rf7B3JstxK2mWfpWy3CMNDsAdwCJ7ETOD8yRS2sBIisI8z3iDfq5+sf6ge7OLDLIYreptm5Wl
WdmV5IHJh/8/5ztCJY55lnSk/Z5ixg4AphX6yPlTt6ZguI3MBjWvB2yTP5oMrHYGX4VxobRYhx88
BL3i9OnI+TSu4ljfoeLo8kVIxEPxCkPHincS2aF/WisbHiKw/+qZQADgm7EMh5OwKSx9X2hhB5Aj
kYbuT/uqhE9FxAJcC/QagETQRm28odFUukEdKzFNkvHRbSVBWv6q8YKC/nqtjwCvW4y48OnGYmeM
NUfIURUswV6I7ZJTSQB4uC20DAGeLOuYNC8sC+ytZYYs01H6xm+yIV0UQO5wXGpgYK9it3DrXdFC
6omFb/jnHh+ys5Wl0Ypbf7B4fddakljRtzyHbrczoYYOc95UJsvoOxVwjf1UQTZHc66cjABxfZi0
cDdzC4lctgxk/XgOdGJcIlAfZKdFeoClwUnKLXXv4GcGLg5XzQRmA50FbYyl4Qb+xehXuJcHVJq3
oUi6YENhgPIYLsfyNKZOOyz6qZcIPNNWdiuDBQGhM4Ebwy1vZY+DIJCBdU8LeYCMQSwb+8wFWmEm
6++GjeoFZnbhArz+ProY6m68gAj3VYalY8zBGXWjYXwXWgZsAMxRxNdcIzoowgy2rCV0I1ew8GGu
9D/9Ehl/6bC59Ly8fu7woIemvzQ5clr9z8EIMHPe/16S/j/s6B+KtfW/3h79r//pM/29vvVgzn/h
Lw+mqf7J3seZswDBr5lsd/69PzKsfyp06JzBycYzhT77Nv+9PxL/xJM4F/gdNhT8Kf7S33wjQwBN
Axju2JirgJgx0r+BcX/vT76KKnxPNwKdxL/B5syy8CibhjzcQzjamGN4VjBxHAsPAdXrPNnDvmFp
Iakwoaof3r25NZ/skOYt13+ixP4e0cVzyqgmP//A8lmQvcWOjIzjGCkgRq9t6oV/7cD/a2ga9KdP
xoCbRiNEubYx//c3bDbKEQTguQ5Nu1V0MrUcdVfql7cPd+Hicli8cqUY4V+qxb5YuidfX554D2z7
fX2wEWyemXQsnQf0fuwxEQXdbc+HqPISELeHfSFQBcyGYuHPJF79ImVfkI6//nRcB4cLLxEGCxuM
pXNwzYA8ELTrjJs1Jra9fKtV4oIK6qky19JEsxvBFE3k1lE/vh750MPLc1Ts/+2ZnsnjPLzZjaPB
KB/By+QWmSFDR2ufo9g66bq73DQxMgqMS18P+eGtnTe8jmNwi2kvMA2+v8dhJ53UR6KzZG/3XA9D
t7fZCc9pdFedbt9D6HBv6jSKj2TFfjIspxi2IRxOcFQbB8PqnHltapsBJ3ifGlEvjOcYr8SaDssJ
1WMQ0Hurt7WXry/2wwczu7TR4FBSmk3Zhw+2FLCpYvRLy0SjAEEZsUkexsShV/f1OAfHCYPnyAtk
KEOZAsG9eXCcUD6JK3WJ2NirgS3nYjNQ4adadIpE88iNnE9B7+YARwJ7k4rKplTMiQfvqvI702Yd
p6eCeS6cLgYK6kdjzj/et3kQwtTIAwcVOMfKv50EiilJ4JXhy6YBgHaXYCpoHN3665v26ZVIZRgm
Jz4THuT7QdIhjdApmeBcg9zbaB3a3GGi/sZeYvXnI3HCZiWxoKo5v630b+a0eW9t8I3zGgTYDrVx
2eRkcjnakQv67K5ZVKAlknzeg0PcHQpCItAL5Ex4Y+9sWd2WSXFkCPHpGHxFEAl4NIT4vr9p0Mbb
Qh94Ml1N3wPaj3GVeIS7dlV+O+kphcXejQnFQwBmai4GSnfEvJBxzjCqThDK2Eh8dvj2jvywT34X
Hxm312FeUR9u8RByMNBpISxjHD7+ogEZsElzx7v54ydJQYT3kv0cQhr9YBpBrm36tQ8/fpLIOlDQ
1RiXreposvX8FR18ZSyw8FUd0KEKwOL724x+XzR1SD8YncBz5WLlgkN4p7uJpDRIV8XQczokufou
Ux/9Vq5m/FPZ1vtQ6vEZCXrhzqK8fVJaxZJTnvmraU38ynB/VpPe6j+/vivzQz/8tQa9HTixOIiZ
Fd7/Wo4oVkJMKHdlvE2Gn7Z3kSyN69G8/3qYAy4x67MjTQOVIfGshEfz2b4fBzBcR3CRSYxep/ao
6vpNj8v1wsk9QtTg6syO4Brl0mJkh64W5lDtWgq78M99fztqMTtsQpaPzL0fVxa2hoiZ5k0fGojD
lSUtaoNsVuwrOeQhB7r2Ffqap7jZtfKkQSmxy0qhHVlE5Sc3nEoA7yCszJnq8f5GECGfsaoIBGoW
eOjeSRZUqfde3uy/vuOHXxWWP9ZopkhWTlq6hxuiSGiGaFMebIHi4dINTG/V9kZ9ZJTD1etwlPlX
vJke6cR6Jnocvt0cinmAQHuJAFmdGp1ZrpO0ao88scO7dzje/N/fjBfobgiMlquS1bklTqfyG/kt
X9+4T4egdOna83FaWYcPKNfbqnEZAjyHAiufOnh3aCN9PYqYp4G3Hx5XYlm64nuA+ALW5WCaMGK0
mVEGAUNKvz+Dv6LINSiG7x2KjAtdr+qnmiP+JpzKxZAOV7Vg1prydqqP/JDDCeD37xC6bs/fAaXa
g8sdkpEsPmfEvEaXEUsMhDOvZV7S5bqhMLNGR3vknfm9Zn64dDYizJIUqfXDNdWRPdk+WYfJh+DC
rVWk9CJbkjc8BV2PRkp069XADugbWKitqCuZmrEh1OCKgkSxpDs5ZeXOtK+FUOUdOR8XXz+aT14A
JIAO8zfHM6rhB++YxM7qhUh3lpbX1y+aY8a4mQnNMjzqHUfu/rGx5u/rzftcQkuQRsS0OFLoGHXz
J1b+zRDmRy5pfogf7vibSzpY+kkw64N+YucOSNQ587Nij9Rl2SvrcnTDG3gAROTk7RNpI8nq65v5
yTRk0Vng5Mxejb37wcgTfAi8QCizpdJaOAgqPq0M59hk9/FrYllBiklLxJ4v85Dvz+KoNz6ybcqb
Ac30NN2NHPvgbOlUOtUG0u993vt49LM9UvcttoojE9OHAyhbd9oQSjdc27XhnRzMhL6WVsPkWDhQ
ff+n3VgXwGaBIgBHbNPgUlTNnd4aRKqbNP+8k69v8oe36GDsgze2yTtXj2vCjCvzpcfFb+BZHhzn
yLsqjMO36GCYg5cVuSAVbMoIGKPGtW23WIXDp4YSy0IZxZ68wXXcjSdl0p6Q4kEYXDYnttTHIg4+
TFjzr7ApT0o2FSCqD96o2C5rPax51E2MLibo9qGmrTUR3ZqJt8Zh8scTJOPN8wB9BeZKZR3cXKJ1
xxifP4xl8uiZMrbIehBqbSolZxPwf+cm0xzi6uY+HAep9zMCDKmurn2eJc2CHSHP+0B217Ub7smt
uBaRe14oFFhiss+AQBgLUogNGLHH5ujDndH8Ntsoj/hf27boVb3/FQTG9m3fIJgh+chq75oaqtOS
VFmgRQgsq2+Z2fbFbWKZOdL8pCvkzddv9Idpg4OwQ62N4h3n4w/BIFk9aFPTsCmMp/6Mu0xIrwr+
sIIyH7ZZgKS0KWhQDjy4RiL/0twYdAKNh+S7lO3SL4Irp3FvlJ4/NoSU/jcu6c1w89f1ZqrvEURN
gY+cNdLClpifcj907e3XY8xf4Lt5/uCSDnbzg2ORwi2mal5Zga/01arP7HXn8TUyJxy5IFqsHzYx
HIxNNi+UvggMB0/3/ppwjjtBgtVyUalSXw71rDuUOJ6rX+1EIDC0Dw1FAl6o2MOG4eW3OUdP4OKq
lWBiJloLRNHRGUD15kTFpeN7bfAQ+I5MLkLMC/a+GDvkJjCp5HRrTPZwkfRCe4SjYZ+akz4hH4I/
DDWgsfLLPuc0sQgLD1cOoUToMkXttLu4Kqsrx0ae/Jo5oXHp6V0V37sCDSzTRospG2QIYFNnXdua
fW87enrdG0HvnIVG3Tu7sXfhL7hhnW/rvs6vKz03l0LUqINp5g7f9N7o2JJMznhpYVo+GRSxtcCm
vF8hC+ujn/jFuQFU+YKgW0yicVPsrDj+JSH0Wid1PCABLjohgKwEk08Hk3ypZVNZerwe4WQTxUN3
gbYq+3nihzKTExI25KcEyuQmRCG3z6g2wxYAOkHxE6PzI6ZgjJm1B2MHj+vMyy2mat81oXkVN1Cr
jSY4JUTD25P30m2S2ELIBC7kQdfiqdrJUehnusisa5dQLjRg061Cn3JR4vs7AXpf0/aqnE3dBhsP
QwEOghoLpAfYYt3PbKidlgMOfiZsjmZ40+b9pmstULHwXi6rrjGuGpRS7TqVqblpeaIrMWpTe+t7
mXEvm6HuKUmFhcRZIN30pHOy6VTEhY7110i5cem6yXEzzmZi+l61Hlz1iMB6iyhownvpB5F0mhax
/ajwJ/yq9MZcj111Lmofmn0xrQJ9LK/SAfoEbyZYgYR4PIXCOg9inN56kGneoky36LoxWPfaYkos
9bNIR3I8VQZOK5qSlRb2ZIIgYK6XIHlMIGzgOAXcjDmmFpJfGOri3C2nZ6kj0NN5aOQH+gn32cpU
vojZUZtu9svsgC3pkXOVz3UliLBLn3Q4EOwWQlrE2Q/kMz7bZqi+I5BE3Fz3iLKy+QeGcUH8g0J4
k9uTWCpfOzHglhemhd4QvD602Dhc07NftLiFtCS+jwag0JCzT5xOw/TXWnS4Xt2xdjLYpqP2OMj8
csx5xkxMSFhHhMFmlS/7aQS2VmDD4A+hAyQCao89U19ok+dgnieryStaA6YIwt0JP+FyQosMs00X
G0I7L0l2MJa1GsWuTznbJz3UqnI9Jfpdgk6ihmdAtwBbDGUvWsA4K8IfWc3mpZYp6WJe+YIpJVqX
YVKcu0JMe7ZO8WXCF/azH1p9WsJvt/Ze9WNKolMKc6Jfug1Nukd7GCG8pZdJM92n8rHw1n0r+vuc
1yPDlhUMOZ16iEtZgg86qF2DbnOcxbe9RsNmoQOAv23JvYavsNKdFheLu0KN/H0yjCf0AOxjhV4t
sHzpKx59cxdT2jqtozq5rz2kg6IknIsaeRDvG6a2ssO12GrlptWU8VKHmtqAPXdPEC4Ke+3Tf4X5
R8SZhTUSsUAAQdB3wWVC0akTuSfQdQPbcT01NR8QpBJohwORc4lsyGwxJrL1BGoqp8m/+V1SrJQh
jIVAiir6qFqHaY0DIXH4+/20tYJgZznEYE/4wNM5G8L9IVtjM0akzbJAJFO46SxQiFH7MAD60aOQ
4aJVIhLsN3g3cg4pu5rgAtLl1mpoaRRDRqSjKnNCrmFSd96KhWBBYnff7DoE7Ji7xLCiKfrIPIbB
KdG7PXZoWAsFfHN9+qUwMlhhUcxO+29NMXS4pZgWfIVXC4vOUGwERbZnofdA7ZWBRMAr91ZlTedY
MhW0pMjsDbDcHJw6v61f6qh8cXx5PelJsnMiNSs9vbTEvNB4AJ0iQR515tySY03OgrSCy6idAJQ7
4A0ASXjlzRCTyLpyTGjDyNv1K0MkmPeBXj5PE262bvR+OjWCdNCp6pue+eSqmsH57Mog9PxbJq3H
COleQUDzwgeqo8xsWNu1ufOJmb7CclbelBpkG9cdmF4zjYwKvxxK3ie/dcWJRGGf7qtxsK5TlwKh
GLwKjLRb0tu3WR+mxHtoshxFkNNGyTrNyn7Yexxstm7nk0bI5+1NWvvLSmcXJjaiMbgji3m8MvV4
2Gpaqp35igTF7VSThgsHHTD66EDID+vUgh01G8cj/8xxkHhUJCAg3l82AfblfnY+T0K81O3woHeD
KvY0FLCDdL33gqNigJc46NN2kvIqMdOCE3sar/q4INI9H7dsa1faAG4Ek62Djx5L8iKpinWDWsoI
QQ50Y7Bsi3rYkSUEs9CtPEn5r0XGScCl/hCBcLBAGmSVRdCLab5WYubLFX27Zg+7hgpzburBOSWS
be1BUYBmN/nwzC7C7iKsKekVLoAbLMMniBeAmPXUXSDfq/KmGqt2nwRVDyMHWjzfjRM9On4wJgRW
D6NYWBJ3cJACQapAWyZ80Hyi0sMrd1LJk8g3q2/uEMu9tMEKtXpmEHwBbd09HXw5LUsqFAteZtIZ
G4ini2ykkkOdVC2CYNoFvT/dOV0LzjUpyuZ+qnqw9iT7Ec1Yw8Rbu7497Ty/BafRixdfN1EW5xPm
vlwUj8xUTxSh0bogssc+OLjjtW9oKImxyl0kWhchyCa3KlzW3mheEFeQIhH3h7Fiion7ZDV7PBZD
5OTFYhQegPlBy88He9RXuTSjey2u8n6Rgs/ZJW5rL3MKCaj6dFmFO6O023pZ+a5/EU2l86Osin6L
b2dyWVLkAN8Qz0RNu47sm1UXuqWc7UkPLra9KFKPNTrulZnAXIUDNZw1hnYii/IWx13+I7QlLj50
uptCacLm7vX9GjtRf5GqdLwKMJ0jmHcfCKAqzwtb2w1Z3oPoCWS6tQuoavwp/1IMRCssbWZqzdTw
jxBkPeFbmIoN8c33wHTpdpR9oRPT4UbnTQrYI/J9/9E3cjYoMxWA+NcSbnAWoAGS03ew5xcZTJpo
p3xzFzhEdJh+mNDA7/KrpneaM3K5oxdywQEhZS40dsMbIOd78F3zUyGb8iYPUPGNHNZXTYBQKG2D
4Cxz+pMmQK9JqZFo8in9jvj9pM8S4kzK+Dr1nLsMNPOl69kPqRb6Cz8zN5MsgMIPA0LhiuKkBso0
ffQn7sppUnfxtmB9WDKneRcoyO2dNXWXaNdvnVjiARxb9oe4v3ERZSq9MUXXEYTKt7TI2QJrxN1Y
N3M0C+BQTd9bYw6fFeXKYzION1Birk1veNBGc9vbSePvkoQpJ2nW0syg8hWZr57ifjK7tVeZc96C
LqIrk/xP5t8TlG/dFZj7GnyA1DwCmUHGPfdBVj40nlPdFGx8L8saZAaaruKunYrTUevSapX3xQ1M
IaQ9DRr3uCE5NC/iX1Ogo7WuhseisPGd2iHF2jKxvgUygsavG092G77ibh/OAuJ8AJ/CrdhXdnse
Rka/FQMXkWeGvgni8Jtp5jmuqRYHzTBTSSAkQexNTn2Zy0s/iXDvyLhdWB3b8XoML3xdP2sqY+1O
IK1du+5vS1AzqygcZspuYeNGDp8U2WaqK+xfla0oFjSFf5m2zp4c5jVxPxsOp0tFL9tqc22LA8Je
J6WZn/XCzHZdjuNGAcHcKVSKrMNOtXI1Gw1azzSAQWGav0fkgepqHCCCxKRu24lKaOXEZYTsMYUA
GHO+7YuEhdug9dudmpCiguVQEQQ+KNwIAptdlFPw1ccKxEc+6Ok2NpvRh/HLXN/6BJKjaTSWVhn0
P0BouLA//Gdl4GloPR9uUlDfuG7+IyvHYE2U9ZSelRXidOaQseEDCOKTqhXteVmwyULpOVy6VYbR
ShZDvolcrC+qRZq+CmPdp0FGvXABiLpbF0LhuaENZIXMp/ZQIVocJi/7RfyUdlIBXll3UUnWEpTs
oFlHJrNq6lYUpnC+r404hdM6NdFahPVzNtLwhLMMu8EDjtWzoxrDkkkcJk6xSarW2hGAgFaQ1wAV
fzx8y2aGopVrsLfiX7nRVteRarJkY/ZuchmGLJO7hmkU/m3bsw8VuMERu/Rl7pOyYGRPU++6JVE9
puefdpNRZGdDZoxTzsbexJOAEtC9AY+JRIMjJuj/VjhdgmW4SeOd2yPTx3qAY85euKyZzXmcNoAF
l97gNitAovy2Ubixuqmo3pgbOi4dtO9Rd0+GwUyMfQGBVb+yhMo8bGpZ3e86K3XAbEeNBgVaiXWb
jOb4EFaWQQaL7PkBkYafiv4Npj5SSBZxA0p64Svd9B6MPO3CrW4FfbkVwW/uXGsXT6SPAfuI4jib
2UZ6cj/WnZ2s+2Ec76nvx+a2LEb31TegLK86yy7OOpRzV3adNLeummkVhvSytT+NwXBWRF2/508K
7UfvO366jYLK+RakUweQNkeG+RyGBYADz8mZlbGZmZdsSOz+W9Aa2drz8cstvFAbnW+d5mfeZVB0
KItBPdvhWdTWyr/IzVGXeER8XIR6WixYkpqzIg/Ebqj6mz7LpxMNZC3XUkEfjsEdyQzUbpFy0FrQ
+67MfRpnpfuQQ0JsTylHJ9lSK3AlxbF0tyH7sWY3TGGDtYZzlFFIP16zeHuKt9G9GK2mP6cH/9SL
6DSbYYZeVhr1AlVhU2H36+IXQiCq+1D0wVlRjQlHLpExDbZYfWTeWMM9HnbZd9vCu9PcWwyW+1Dl
HMQjZpVpiQp9yUqyYeEruuAinx251mvol7cV/E5vrxzDOONo7u9ZTbuVb3GK1bdCv5Yxx2IIvsDX
0wpt8S6YVtAX/Dl2KtFqsQLDjpRZtjqa+hCyyDjB48gase5AtGQrbvQFgdmnZijXhT6emtWDZf8Y
J1ymlQg3njnmkOErM7muKkN5uwg+c7ucQGjIC7y6+XWRyRUCZwbMH3tDFBssIjPiFY7jRJi1OJ+8
h4pEd1VAUD4d69YjI0NSoYuqcoNX65mCh7bsu3FmxFbZWVGHZ0GpN+cNpzpC0ogf2tSqJ4BKeBW+
zYEQmTjUt90w6a81XYN2Qe6dZy9N06nukjkDCxQVWSQsAdUpTgvzxjRE+a03yvvidGZ6EPCUJ6yW
xRzBFi0jzttaY50ZZlPAu8rJE4AwuSbW4EKVkZ8xnStX2xRAbcUm0WPvMlRqXJDZEaw4seMhZLMX
aM+GChA3E+FBItBSZ5LNQBpEeHZxxC/A1637jvyWaSQbLERpr/fsDrlDtknmN4HY6Yl0JyBbYaVS
jbbaHHgV+7BsgZ8E16MOFW5jVXnQnKdS2weG8cOdxuHF9pN4lRtaES/83nSCJS8khxs7U5BYyQja
ZTlFmYp6fHaGPL6pNtqQBGs89uGqcw1sY3oy1he4jD0KOsSyL+tA5wezcUvWbWlbd804nELUCJwF
BuTvhMWc2JXXs4WzcN6tc583HvuzIPysDe5KRGbFuret15rQN6JvHpqSU9guTZvApmQVqJVNu/JC
ZES2Z6zN65jv5I49qX/TuMVGgrD1117gyRNDUIKCFG9eOiNQg02i+aWzgPffDXeEgFsLSl8EkhMq
369qu8bm3NwNKivUcysA2UVAGKmAhHJpsjIvjUkaprVIa+a7bBPgFtNOWglpJa4BFAfVHjDkRUeE
G5U3dw/9ubhodWuNj4N0i9apY9xqU4e/utUkqYiLvDcx3qWajM9suBXNqvERNIO5kedFWbW0G7ri
CWJBNCxHdtp7O0uhassYxR3FhJlU3iXDZZeh2Z6ccOIcZue/kgSo2DU5cPqtC5W9W4p6IiMOqM1D
HkfB2aDZenYJYGFkl9cM3knrlJUBedZoS21he+Cu9x0orDMTiZWznjXMJOZVAW9Z4k8r0JVDtImp
XpA2M8XZXRC7RDoGKnjIA+T2Z3WANQDbWlIaBBYYcU8UROdH28kYbbyaAOfYPo1YizVsEgiwB+uX
Ho9pD12d82GnGdGqpWB64pLX9+JZqr+rWfR/JnoVAwh0tPQa8hwQZK3zxCouYhjsxmyaYapJEc1i
1qVckmxd5O8vcd/op+5ssfGmziZrL25yUy2AG5onjgPZYyRjGHAUXu2hzDbUrotU3hSNHXgDm6bJ
Zb0D2lVwGv3eh6bFyUuzhhoyuKht5vgFVg1UQGITeBP/BH3bWNPa7aQ8utpBUVAYkFkYXLGHsu6p
iV+Z9ZTt4tQ0T0e9lpdDysFItGQAsIb20d4HRnAXAVAjtEmKHK6Y3jkW57M0kmujHKnC74gaK3oP
ymdlEFD81PeoZzQ4DglUwYFkBoitxNbv/qyrwOv3W9FEhISFbso+aEkJA18EtL5qWTfE6VH+GpnD
lXvnDUe6Poddp3kgmnpKEJ5DOK110GA0hhIcQkf7gq5CswT9WyxTET2QVPrAoZV0tYCDgeys/Egn
47Db9HtciV6cNrVu6rNj7m1rJkAQDswNtVuXpslWr/z4gtjB4oju4bBxOY8i0bcpZEyS/zm4jX6j
gclIuI0BligzE+CCDcgMtrPJUtWdNJ2eHWkmHvaFf4849y5tmyYa4tn319UE3WjmPb3ELL3UxlMX
1JYK5JFBDntO8yA0Rl1Ci+iiGeLg5rGzzFDUzVLB8ISyM6eutdsBbmZN+/PX0J0jzXEVShMU6vur
KRIDeNQsxLCoIZMRucXeU13EbVbehPAy/3gwiWCBHqgQSC8P9WrRoFl4UgBKWx2nQ7Ye7LPrHC66
aR65fx+0C9xASV/ZUhgBLMQDBzdQtyPCFSgoL7tH9zLzNqq699J1weKQQYQZwo0jT5Q49s5/8tiY
5LhEpE64Ag4vMIS87+se56KE9EVi+Er9gei2fpnh0Vt5eaQduaGffGMIIjE7KMmhAunP+6cXUKSt
EsLaYJASHcMCVS9aS6y/fmqfDwIlBQYot3POp377IUud/UIf8onZglJEU8bE1wTWeOSJfXLrXN1G
6oGIT83KqfejtHRYa1IJ+KycS4jfWf8TTG6VfPv6Wn5/OG+bubwXDMMsiBvFxSty0FwFP5TGBZkC
2OxplUXxtzrsn1j90O0kezOKrhD1bODV5QuyJhd25exirNWG3S4pPd0bGbdZq2EAuQC1bKhpX/+8
T2+Cg2CU9rmN1PBgbgmatC4JESypPwmo5Bkl+24sshPoPmJpojPafT3e/Oje3w1LJ9PYtnlZ0TDL
g9lT9LaZGwVfiVNHW9cfiS51LqLKXZjtuOthAY1B9dzEyePXw368TAu1tMPpyBJ88fLgjQpZ/cvY
rvjwi3TLyrEaGtKUanVDTMyRl/fToSyJyYGv0sV68P61GkBkG91cqUgpCwOh1tGbiIpj9pF1aP7S
3t9JFgSUoSx0rhQ8vffjZLS73LpgHjXLaEWbdoWJkP7yBHQDflsj5h3ykS/mg/wXg7puWr81OxLp
zu+49zfiB6dXZqXZrOytsMzFOBB1GgjcyCHxNqV+X4v4O0FOO5++RgkFFBLTK7DRmyiil/n1A/1w
9dYcrzcbwjBAqA+rSKeJegRqAVUs5GrN67zHEenBla04piU74qq/Hu/DezuPJ5klsJHYbKMO3ltJ
n0uvcoOuwTq5ak6nRblC7ffQbL8e5sPmgmHm2XUWnrumax98jpmigKA4Nywph2cLbB5gib3xppDa
HZvQkCTubvX/NqLx/jWCx4IrlibeUiU/qwRXQaLRP6EJoTWbmUnz9WiH+jrkg9YsCUKSywaR+X1+
rm/eIKRKZeMTvgEcst0L5V2YRNkUnFFnEgq8o8ndgKrZBCB/f4/8R/bKuzzl/w6JEjjjXvKCAG4I
jP9j+5pfPKWv9eEfmsf5P38Kj+Df466emqd3/88abHIzXrev1XjzWuP3/be9cP6T/7f/8T9Ip+Rf
uRuL13/94yVvKR3xr/nkerx1SaIqe3Pz53//7783X8C//nH3lE1PWfj64a/85ay09H+yFqHQpUU1
zyMzIOGvdEsD9ARTpGB6RnqLM4dX4m9npab/EzoDZQ7sOg67USwo/Ia/vZWaEP+k6GiAVUBqZuLQ
d/7EXPl+E8CZzVbKwBM3y97J3jxcKbowNthrw9ZufS8a1pFHwiEUwME/8snN6+9/zqPzOOjTMBy6
NkAIPvKDT2501VimHuW3MCowvdGGbl8ssl0eDJsk6DdP4Oqvf/U/sja9ypHR1P/6x8drsvH6oXvE
J4ZTxjXfv/2AFN28zPvZTQ1kuKWFQMREm5x9Pcr7FeivK7J11Oiz9h3PwMEnHdSmm+qEjizCUTOu
JbY0UD5GGFzGDjC9BRSF9Mh1fbiHriFcXpj5ZbEEDZnD67JqChCUniJC1EElhQBCKSRQyQsjf9h9
fXnHBju4iaU+TuRXELKGuQ/Gd2Lk5n0MGz9clYN/zFvy4YnhqEHCiR+VzZv8cIAIGl3PsKLHENdL
7Toq7Gzl97La/PElGRQfOXixFWP7MV/ym1kRVjm4noCoE4eEpdM4NJttFdvTskY8e2Qh++yCWDPB
AqCVxKl4OBRwh3YcaP8GTYFMgYsB9yP7Ix/VZ6OwTyDjlqWSV/1guQTLzI5kHAHTF5bYxi28Kbok
0ZEt0G9b07tvl6cjWUYU7BxXKftgW2dodmrrejwXSOnjrqqaRACHm1gEzTaVHf1RGzNzfV50snzy
K5I6zuaDptgSlEI3OCU/s7ozBr72Jfspqkfe0HpgE7ssOR9JKCfnpPFagQ4G9uiyGRolt0rFA3vz
ElzhwrP1HNVkL/xfPZpwD1nEhLFQdpH7pBK7RE1Fcv0ETSWlvQZyvTwJQzSGq6zN7e8+Rqv2r2WO
1cd/zT+ZYd7vU/j2uSO8qOyxZ3aPOzvp375JzAYYQGgjU/iOkY7LkewLbGrJdU4z5EZ1tIVhVAjQ
nDpQCamF7uXXr/InT95EIAFeZ3YD8oK9/wFN3VE7gRmLvEAjiIYMR7YT/Z/Zr35fpmljdxFcLQSk
wynOnyZIuboNCqtsx6XRGfLUbPQOekisXr6+oA+zKVMaxnCBJldnq2kdTDeRkk0I2gyTYVxlP+2h
o7WZSZOkEFWZ4W0GQUQe8Xl8cg85rszVEYsjNkez9/dQK7COhBTPFkKwIrXg9zchOoYjy8ThKIZu
W5aFPhxPH9YO/WAUwruq0EQtwjeqCagsMqyHRWX3nbP6+g5+HAhnNKvCvCCxYT88AVcx6a4BmPBF
JFSwF2T9LWyrHm7/fJS/NgxsoHn15uf4Zg7NOXgFpMWkCwdF1oLUoGhlOvRX/ngUg3M8D4ZRkEge
TGxpL6wmM9oUoKZKT/Oc9BlQUNrV16PMt/7tvIa3Fx6BpPwhYXmJmW3x9loil7gvP6SCDK+5uA4F
/FNwx+NPkf40Wui3WWCsvx6RStXhmOzZHJ3N1u9hFZu3d2MSYEoHWaFG6dNKU8tazzKUfSRwAP0q
iPo8IV9JPVhd53krw0MsO1vNGlDEEkXzhEzNWgg9MZJdwPLVoiFAtr0qUS5rCzp8bboOLbNHnQ3L
nyyFNoU94FIOWIrUAI0b5xUyEJr51qpTyDFWDsDuaKNI7R0Ir23qaqVmkd5exlYAZnRuNBNCNTm0
FiNDuyR1kA5bNtkW2FzACbeShMEfKB0VAE34qyQV++SdLQYCJHaVkSmTCNYqpVCmVV61Tvqyfh1F
0U9LrTfUuPT639TUgq7cEgoOjOiBRRNNpCdoVpDSGjySZ6CmNTFvUbQEulfkqwTRH/wfB5HZIgoE
uRwjoR7gJitTEBnb+j3RtRnr2I9kEAq/aucUOjSfQZZLRXF+04YkRgPksuznOR6rvHf1li5+1PQI
lMnqyuw8X1Yii8BL+5miy6O7IyieUuq5/WAEdHD4hQNzrg0mkf7iKCSUQcSF+cJPhh5O8CwktQgA
CNGzEDSXLOo+c+qV0TpI/DkHwslHsDLA6a/NIFu6RWa+mLwE6KUhiD83xG703whr854AJ9P8aTQ+
baCpznjjEsb4c4iFjWA5Tcu7ro0s7blQ+nQHZM743+ydyXLjSNal36X3XoZ52PSCMylRsxSSNrCQ
QoF5cMAdcODp/49ZVdaZkdWZVss260qz2mRkUCJBwO8953wnxzgno/rQBjYlJJE/pseOBlDQufil
FyLCsRTPkICMTzFubr+qYMjexdxZLSAip3uTIDPxfQwqhNqDrhyWO88pu2wtqW/Dku/UkwfY2KTR
LigyAO1rR2raZUkzjcXO02J8V81ode8hPgxvK2D7ZLuiYjTYY1CiHFQEFVOoHEYUVoHTvEElXOh+
E8WEa8jL5OisYkuE76K1KWcFMwvx11B9EW3i0nUfKivLg3WDGVH98HLhzFdDnbjiGPkSP4q0qhS8
dGypCumtXO5431FFHB5y1mdfYb16JgAEs0pLmzncgfeE4pjM4WtqmiTYpGNXPNZizl06Bzre2Cau
5KWpntrDVVGPqbXzLcoN1vS1U2kFSBm7UlBbNe0Ig+sVn0NYGXEztlS+s7Fp3fwUxVIV11Lr1F57
F6HyYxCQP8BvISACHiOssxx8vvHdD2mBSaL6YOoDZNDFYMoM7Ly7n2NcX/jZcbStpmB2/NXog6sC
2lQF9arRHiSsTNLavJFzLZ9tJ/Uk26qubq5iM0Z0UsXgbDCd5bRB9jh/UVTRvOtzwBw1nLM8L2v0
cbIRqbcf3HoKfIIoAGYh7OXE8mDQoJ/O27z1vQY7kizLEwAT2mxSRj2KRNTSvs9j6hypLjT6jltO
NuycsbezedVkHW6+VVQkfv82hK5W6qvPNYMM/Hy/8NtwawJKtstDRonEUr4UEdnVtZlMfjuOFYkW
uyu8pbUoT8NzGOP6Q8rE3+wgtbIkIksHlL9aqu90UxXo5l2vzbbrnPgpTtHOVjSmGqqxaIt9MdGI
PXWqMZtiwXfRptupGuGkeDRKrvvaE4gYjAkxyDTXpi7O7zmpxlkfAg+2BaX1Ucm4cACj7veor1Wg
f0zLxYDijlLTalLmDm2qnFKtPTXpaXL2Us6p267MZ3/dQZCrN/lCY+cqGikpPBg8g/nWGofiRhg6
51a+O/l076jUJ7AQDSEQ8Rbi1tqZ3Piu8tKl20hl89MXnFoMXWNF/aiMT128FaSMMbJNpNkHGG6R
DBxPcZ9G+DXroOusewGgP6F8aYKmxqWW3hVBVd8ykYuG03SSP/J34DGb4G0jX/f5UF614N+YKmYY
xisW/Ng0pyLK7OMyUEuzs7s2euSdoqfNFVP92tJHn9DSF1RfSsoQiwl9vkyqSwIDnJsONF4XWMWH
iMJZbzomCZfWvzAAgjaK7kPQiIJBh2aFJ9culCbcO0rriJtD0jDtixFPENGXPciIdGQaiZLLl6WO
q13IXeVFhcrqsOH3zhOxQ2bIzh6zcdXLlFFiqEmXb5d5Cb53PDq7VW05uYWTxGnf65aSgdXi2vIY
Y4iTK4eYTkxmQXO3Zse+vIiQ0/iOMFA2rfNA0XTFVkDSM9l0Z68IKfzttYWFfHESqjEy8HrBqu1I
Q+MHqAd+SeWnz7oY8ArVzYQ7D7Kkl33lLd+RZ35Mvz32NYYwLiB60F6XDDTdlaqtUF/hx64v0i7l
XVvdaxzguqHU/t3jP0MSH2RIs+5gQ6anKIv+6zjQHi3sGXYhzDaWkz5q4/nZ1q3TqFmHvQPI1k+q
0joPpQgHyj7QVNbEarBJd2zV21OEexzAXyd1uW0diUwfs1GxdkuWJ8txLuJ4vG7KlvZJIrw2wHHH
m4ttm8Sz/+47eekRQKKnm7KCnmfyLozlnL9g75DJVtIlSb5E1n5y09UGR/3aLZveuqYkThqe4RfL
8L2fyq7/SMB99D+nIqHkCui6X9PwDqQSlPPc5YdlsOdohWPeoSyRe4t9wESYPfdlmkAuFwGw5GWI
knZLpSmJPj+JBZ5Besm5pU4ZbmUqEUAaSy/ACivy3h9OmMp5GoXKgUqeaSjZlAcEDQ9Uzk7uE9Bx
7a4d01h8wStm/0NDmBvhTIyLu64doiHHYrKw4PuixDSGBXTaR63LPTSXF2JhE8DvxAHm45yt8jYd
T37MhmuVGw5lcyawv2cYof2VZP93Q/93UkDoG02PN5Pn1l6XpDDXhcG5MnObjQB5Z+lziFmCa5I7
RYLdKuyxyVIzgZpldW284UkHi5gkSLrG/gkTebKp/yZGFhTPmWVP7mZxBx8GN0WehKBmfXl/Kyle
sAHzHYmqyuYh51di2fFsQJKocuHvvZ5GDlwAKK9xNo/utp2Mq9ej784vehjF7SBlFFBv0gc/Iz40
a+XLpaJRJggSi4Slk9AdkbA0MD8vyuRbIqxgfDIZJU17EmApsPMMGOdqTP2+304c/b65ZeJ/An3p
musSLGa0osg64rbmumY+uRNVhGuPesR9G0wtRiE/bwaKEuyILH1F7deasET8XPRV1qzIs+cg7U1u
vRY6FPE65FHK+dP0Tr0jsBSycUha99Gra7c/pmzaKTpFtyNUgBmarrO6IqM2jGQ3VmoI42hFyI5v
ug979KkKivbDC3Ei7WWaLGyYuKNicysXBdLNF0G4ZbNgImqJ2evswEwNIQ3rBc9AuzTV1tV5SfNe
5cjTkhtkbQrM7adAtR2pCkxE30cVYiEVysS/PYhp2cPK3Dv8Ph7Lur7vSwJGRNVyjgjS/aFlH8I7
x4RLyXJW2zTT67Z77afSLCAjF9J8Oa6omWbpnr5gO7gAf2xApzaGwqWkaC6Mhnt8NyNFZqOe4To1
uFo31WDH1F9yTTorPxi8l05baYx5rqiuRmabaOcPnUVhtjcappc2n+//epRyf90YMEjZDl4bsCBA
uvzolxnR8jmc2ou6dO9x6Dl5fDmytaXoPLlu0z4hN5YpEe/nDnbtBmC8BC5QLvPdYlNYsZKENUqM
zdxMNllTLUDnTO2lKy/oVHtXwYtpHrxxGCOsZQRTdlEqCueYjoXzRqayGbcLTabJPaN2mkPKa3J6
U4AAvwVWlIVPJM7dI7z1INxEuktfPKcwLwV+v/h2rnLb2hcl18VeJImIKZz0EC/rfqKK6q/foz+/
RcSNA2Bw2C5Dtiu/LFUymXVJ2vjNKmps+1kES3KgUPxSilIX1nPlzfrpr1/wMjH/YaJmHY7sxLI/
stBML2rH7yfqcS5CHGpBw3HMqj4X0dcbhg7OyS1lLn+zI/gPr4U3gqYHfCC8oPfrNjxwR1V55FD8
HueglE20q5YlPS5B2fzN2P7noR2iAZZf7BgYXLAy/PHXipsEBHSNFzqJuteYxtjzHOX937x3f34R
TBLebzrRRfUJL//+d5uVgmIfGVzgbHWmi581Ve53fd1Nx7/+hP7Tq4R0RwPfwFeF0vzHV6mjntGG
IYeQXDUe7LzM1zYJn/1fv4r95w/n8vezUgEagP0g/OVlwOqVsT/AXrh8SO2W9ByVEq6wAwJqQ+/j
etTWIO+S3F6c59IIMT4WjHLLlpEdXrEzz55zzZNJBsdZ23N4zHCBkpymOzXe/PXP+p/eEXxmIA1c
JDXb/eV9d+NOwEu5vO+henA7WxwH0YZ/o6b8xxeBjIHcjK7HTvCPb7s9xqOjuplt5sAYwrm2w6Q9
d130d3abP73x+Mt4rvFCcLogZv2yX6LqcpS9SiVmbqV2YoKdvsplJGgxInDx334FWdABJgrZ1cE/
dn4VpLJFs7jyFwzv7tKTVBbDutLRC8Rr628+pD+t6rh/eSGbOgvkn8XC+4/vn+P1YY4khfncTUkV
ze1EuUVd3OZZC3Q5uJRraajM/+WVcblpOlbAlv0i4fyqoqdRr4nlIR7kdZdsPAgYO8fjav7tVf4r
yfycf7J0aH+qXwXx3+vh//v/tcYGx+dr8H9HEiOg5x+/KOeX/+Kfyrnj/4OiuxC/HUvz2Mbq92/l
/CKAgxRmZcPS1rtACv+Pcm4H/0A8YJfDlhVB7Lemh38L507Ev4NRChkV4R0Pof/fCOe/ftEQ9fkH
SQyDDibLX0UxrE6xPTukygO2HPeDUe9Qx9ptUEbO7nfvyn8Qm/DzcnX//rHK1Rfypea0g0X68oz4
49U/yN6ee8IJWNN7Wg31JHcTCKdVUdVY21VDU+7Kp6VkLT0d3FgjiYMuMNNjWCfN9065zU1rTcw6
OquPUe3TyuQh6hROPa+qzPmKReAdus58y9vYPQ16EHe5dtQGS4NzV1aJ9+ZiunyEGHKT2RxYgKzH
28Efv+aelN7UpO5njm1hHSXpKzh2zAQByPpV4NUlhMo8mSXblIilXTIG4+1Qq7vRkeorcZOyJwwf
fkR+NtBjDPMhZzWG0704Vbhx10krx3a9hHXMKrv3WIBpWsqjOuCGQ2N8PfYdqXDSaY+9DCnupHIv
zrZ6TsJhFdQq/VrScqHExaT5LnMGqoddX1n0/9UML71izxeL0t6GNYZm6zHOAjezo0NLuJVNoKvp
fZWsfgWo5t1o2jmcTqGJxPQ6O1VPu+FUsIWI8dr5tz02o7uxtPVnZdJQ8xnVHoQAq3G/D4ZtKU2+
2juiRkHm9Vo1sx0YlHijeiG4X+qk/aE5Ij/Yeo6jdZfkI/t5exjVupiYqdUig/jINs+npSBzeM9t
CgzTk5+54evcNrEgcnXZkjaTZQhT9Gzj7Z700JKMw/PQTpjH2CjmwclbBlmCXLCI23sgrgkyU3tQ
rcCY5CTXhkKdxFDOFmvskcstlbTbniix94IVD3pamPtKa3+b1iWmg5gXbjdN79P3qGrXb3edTLNT
CEOf/f5c0B8JI6V58YMWxyG/g3oqLH9itQZLwyKTrJkO6WGfiemPFa+mGErWdpS5hIm8mjg0x2jA
MZ41ON6KQBrMlpYmzW8Dvn9qK+ycZdHlCfQ1JgOiA5WRzo+oK8WyJ2Aaf1NuSK9S6cTMfPDziT2N
MVsOQph9fFqmPKE/PPQSilDH3OfJJS5XbksjxmdR2xV8mkT2m4JWVMnsSzM4CnTLw4ATjfyxlAGD
8RgmZbsVTSgDsvuV7jdO78lxN0KDVen9oKaZ+wI3pbkbvgDBeNmG9sfpzasEiwa2uebUOVW5bEFz
ME1FQ+DQhiIqW27RAprsJOnpbg+hUvX3APDd69xnlIrRCW6wcNojb04du5bcspRMY1iEJVQJEeQm
2fRJmN67fhF9ck3Qd9ddku1rygBo2MNEHVGCzkL3o89E5sEuLOm0Lzykyi0uAu4mXD71W7lY4tEp
wjLaTJCZbxf7UuuYUzNCe1JhFmcft1wzbFbT6Z7UY0CNaH7hw6gKgWM104v2QlxWPw+UaoRH1YK3
A2MQsW8YQjGz1Z8opGiY2BkQjDV8NYHd5as5x+jYNDFWVVWPAUeZFqjA1rVGp7iDpTD9CN2B0GdG
nSpA7bZBXM2EEHepLfNXyyQ6fXWL2P1hbF9/AuOoHojigudpJ2+hA12M+UKJRZhQ7jXWqbeTvpsJ
M1DvWdHLC0JlDoa7BJUqWA2dzuTW9ut8ObT0tT/gDIiobLVhNcKm6dKfJXu1fEtBidedll52pEOT
Yiy3vYKzt7Vq0+pby5upsIrZd4WA3hKmvYgqkGzXZ3lP/HaS4JKzZAydE8VzLH4lQtayHZH42Gop
v5UbuyicV13BQFtPTjzuU0NodS0o6eSLxJSUXs8s2VB842kOtgslo2a14MYVT47bp5+qTCYaIujm
i1YB2FbMLzWAjzZ1p9coJ7x+sMt+jODgLUm5zh04sizJ6bH+NpQ+uTAriIJrX7fcBxgqgQTkVjW+
NH1aoU9a8FPOVcyA9N6yV1dfEdpZ/ZO2iMV8tIlTUC7hSOk7q8q2px6HhvGie9p5xOITtG6wsKwy
4pE+DKfOmh6JO6X5DSO1PXJthQkiSFMPTqFY4tEu0a1x94RlgITUCnev+7mYbnmfObjXcN7Bx7BM
6kLEMrg7yKSi1FfwKTx+JeNV1RiuEidN3J+FKLv6oFycJux31EirH4l+fw53rWSZ3ayKmX31uhba
XiRN1QLAJV8dOTzT/zEPOc2aVh29hDONc9yc00I+dNJjoxbNjrMcIFe03j4Z3EvKF34PtxKVONz8
JJu2U5rbXXDwSWmEd0IVFXSOCe4Vfb5ppF9rOyvbPWwMQn145krSL0A2+UbJkD7SoC006x32yNJ7
KBlWvAPZDh0eRUW7cruq59IufriTTfyWmhNlbZs+ZuO76TDTFJ/LqBz11OlgdM5zHZr67PudDUur
9uaeXePUhhmxUD7QfTKCG322SmcZN0DMx2zvINfU/PS08mxLUU+3EyaxgLh9lVMfXDnT9KXAYxeb
sUxr/x4t1702GffXqwnZedwMgN1QnefANA9ljPv1lGVJ8NnZHi1ooo0Lvc0HGqE3ahkyfadnl0pE
dtv6Zz/DLvuOk6PWZ4/2ovSaLsbQOZZMr4VFrjLGaz5xG7WAfjWzDPZcKqYgG997PdpLhnYCEmWZ
fxgfmI8x+OhiqHZU1bAFX3FKqaktnzvq7ut48Q+6IlSyLuoBrbydc6RCF+Z8YgpOHImfHnzPPBVO
0LxNpURSSmq/2+ZLlW/TJKtuODOYnwA1q+2suG0RzKUhyGuQVeyCmQ/8ZXPbIyDuCAUQ3GIpzD1X
QDUax0kevSCo9sZy0c4SSd5XzSCsxnZ5aYgl2itNWdkmUhLpdWC8m7HONDS1E69sbNpnenbUK0Yi
pIDIv4noRmq6MDy4nTtdg2KDMTaEPyiqGg8QBoJ1aHEnYWve7dBx012hzI9FC7UPnIo+1aTEIMNK
9ZssTHMHuWVaFyEx8J5e69dmyhIiqnXPRqm1CJtCIIM6MVRsfgHrODzknJlDpqh88slhKJGM/YNX
pc6Wggg1b4ZaO1zQHTkzBJQ02CQeYo4VLuIzToIPLpPhznhgpV3FVrboPX3uXT2tjSNIg5uo6reZ
q5c7Qu/Qc9BMTjKQ/t72lfhMPe86yozaSHHp2VtccZtQ6IzGIctTEc794xjoNl3noaZTPQXks4+G
7KcG4bjhNIcKZDUeAicUjBtl2LMy+71QTAbiweC5mobJeugSMW7w/4RH2acQUbKmfuwSM58TO5Jn
pYr+SO84h5/aohZ8RjzOLMQFvHw8JNukO80DVwwDb++yjLXya1s5j0bF6dZuL/6LFA0nEV2zldRQ
rUrTpK98efsN9CP1ZjkNlcrCOGfT+93Ppp2T+2QewlXneixlbfcui5tncArWii5pcahU8tObkVGm
GKGckzFUjCYHYdyDAQpza36pEgNGJou9d58jLtvdwBxJDrNN8KyKym86zGof9lUUfNcAVu5cw2M9
jAf/HPDg3Hf29AJ7on6bRyprp1K7pwowFrcq2f6QsQN8a1DtyaH14Nhk1WMsAfllwARIVSQUvS81
Ie3CrUHkDbknprXjBM9xLlW+8mjg+rJb1stbt0AVckjXH2G/YZLRPjpHlE4EAocyvtzk3Rzug1B6
Q7FfiX2hKdTXUoMmA6wltnLkeIqj8rUo/ZAZB9S8AErAujYGWqTcydo6atY/C3Cp6T8XJv9/1v9f
jGm/m2r/ZJM/f6/y31vkf/vj/7LIM+cHPLci1jquh48aa/g/LfLCdv7B2YXtks3Vyj4rYpv1L488
6wGL/3HuADLLgvESqfrXoG9btD2ygL60NxCAjGBS/zse8K9p+y/bh34L9/1u+r6stjx26BYzpedf
KmT+OH1HtlAYJrh9X9ych7YohmZTUb2mXtHqrZDDkOhBzuQ8NgCDxcaeuKBSSX9sLHS89wPZjQ+u
6ZzwXBcqLGhyT9T4M5MMXFfhlIzbuA47feS2WQ5Hp9Bus0tlUJmjF0FZZQqysmTX+VWjX8JSkMI3
7jLZB7n0rb2xjc7iV7T2lnkmmfNmeoyk7Zc/oslQAbhyTciNmYdkPfxAWM9vaw7P3YZCuyn/YQY6
Udd90PfxsZi9ybvlRJpvl6yEpqEpBA7v8wylAy8cw9Fm8DM7ebLCKe73utUGjIp4UlP82cbTmWGo
3gCvhuEkrvFsusmaIvsCEdH3VLSvKbTl7msp1Q3nqI2jF8vq33Xc2enReIlrrZ2gzJD1wmcvz755
pJtPuGOGZtv5BllbFEtUgy/SEcJu5472tkl5bguG9ujFg5HEEwet1dtVXafSK9o55ClEIR1ePFEw
EmJzGtZIauP0spT9csEVtbpvjqVp3dtWhMk1HrBw2LWlMMeKjoN21ZBxPw5OUNFcywrmaRi8mLEj
AyPA/jqJkuPSirhdJ9KzH9ya2te1nZs2KnBAZOajiExudi0gdGtvGIbSu0XIxF1XaTx8OINNKicp
lvC+BxSa1ms62ypQlLPzhqFq/o5W3N9PeYDrqMrOU+IHHJ5cHjw5hriHWIzPS6PoF89t9wsxLluA
wCwT01hnAjxujSEj9OkZ7aeYjoay2PvebPSZjCQWUewr42vOPEBf/DwAMcqqvnoHxiTnfSJtKi4L
dWEszmqSyQOL1ujWKNvi7GOP7OG/cozn9lfJeG4eSxba03Huh7i/qUzNqXU1dujj6dqiTRyskosY
JjECDvZSuoeB+pZuWYVOAdqiYzZ1PoMwCWXKysCaiq2lVZ1965S/hG+Xo0l+V/d0H38Bri5UwODE
2mI1snhqxv0QxQnmULKrkUf5IbLsWePACPud1fOl3M50ORbbEhG8/YiTSadHnyLD8LEzqs+faTgZ
mJfzgj5Q/DjLhdyBPUENdwPNCdUNi5GQlszMsir7QPgXCELIctFd+bm245HgJngpNuuUItYcRIN2
aq8IlUb70h/7vTMNzU2EqLOWg3vO/HFpVqUu5kdFEeg7npz0KilsZ5eG/vheNgFydRyWHzUrAxb2
JQO6soga2ssyrfnJ4t1SZs2BJxW0HwCG1ZoUXTCs5lK3DZTkDsbhZBa6JKIKX+LclE9R6LS4Guns
oHhZ65dZ6542Mw8im1qCU1O0FHHH08+i8NIbAyin6u3oAaU6hRwY8r63KSaiEj8qn+jE96HHCX9b
d8Z9iirnQpUDL7i3uBOepsgHYsLgC1JHjPMutU3wDPhuuY+7eThVQqlryIHjeh5wtoHVh9/FeGzW
UeyO3yjo7igjlG48wvbhZrrDUmXtpYMfVA1udAVWVLNtkXODcBqNh6Wb2zen6cr16ORUXY9etwuz
yBtX8K8E558k2thqntaqs4iGOgPIV4wLZz0Od7bCbwnkiDrHBifMIhlCx6QMggtvHwidw7k+9DvO
gBiQrjB5xthWSwpV7dq6mDnPsxHmwx/hBvq+7B8URoIDJi5WIp7NSD46BpWgTNbCE/aVl0fqBKUU
tPGMfiVol90kVtDvcMklx7yWj+RlSbEHONCnKEgBQuL3SCtd3OTUb14Xou8fctHlR9Yr81vdWwnE
G1eIJ7TdDyq54BqbSb+mUajvpcKSqtPWXdlyxhOVTXsHHy8t2oWzpVU35ixZj0ck+u/pMqKc2vzh
yyVvnyGR8UciZ7mI+fnGGDinNL7M8J3acis4Dx8yJ5iOGOk4bqJYvzoMP1deNDKZ9Hl3Ugm6v9MP
mwXd6fLI8rctZqWDN9A1Lv1xOms4gFC8/eSctlmydwU2OsNI+h3oSb+1B1ceg65I4CbV+hAv6iPk
I9z6ueM8MDnugE1k16Thm4MdzO6VB9zqrbICpjiLA+POK0WO5RaMC4vB2Lrrmqp4mgLHe3OISVV0
tst0T8SgObahcu/wJbZrkSaRdYxSV9srVljNi1f59/TV80QUlvMgMKdvxJAxtVg07uJ8re6JQzyO
vc80VRfBew8sYF3nk7vL6Z6HPORG0JUb91s8h/6mcODbAHf8FJXm1pK7vcPfB4kpWUM4usBVZg/0
aVK4j1ZJgMShP7Pn/y39oPjmbrOJcZxbV7TuoUJuZZJKLqBOnIl2Am/u6SpfpT206cy+PMURsRp4
REVS9btmofEDD5q8dmDQ/JyW1B2utZUVuQ8YTWAyscdV2Oqc7+Nunjo7U3o/0evukggNIh476auO
0t5O7/KLLwG74DAkgdhm2CBkBfDJz8t+uuRY+6RiQYPpIUz0snKjInOtywfeU/NMfsbBJ3icNJiX
9Vhamb6JAsyvXyiuQfLdCfRcWquIpdG7Guz2KBdpcfE24GGqVtFPod4rWc9r1lrFAfdcfhcNAkZg
kFVwhJsq2ot8cS0mRjcoIWn09DQ3E8AVHdXtgxJ8Ck2Z2PSyB2rbMyUFIMrMvPPVsBzKBbv15HLI
n8IOcFpIwgnLh4YoHmH8oQ91PAqcwNcLqMyXRhuY11UXtp8Txnz2p1DD1kRIAEA0TbhzZfXckKIC
1CTCk5tDGe79sjiLMC2+d7J2n4XuJrFVyte7HtzOqZqWMl533cIwGcXzN6xaLd2WZb0z0+J/FWjg
68DJxT5dwu9YNjnFpaF9D/suPqGBqAfAWtw2+Au5bHAy6SP7DPDykEcajmfszIcyeOyGKNr4RUEV
sz+L6NMx+QDNaAqfpV+/4pZRjw3nGqDbWRHeD87oggbipmWBUMeCr5Nqx+jnq6uuHfoY9lnvPE4e
jGAeOlUDrMht3LMG5vhuTPxoU51513H63QWZjlc2KPA7WQhMbWYckm5TJx2bfrfRxSZgxfxuRq8G
Lxk4h6X1uzM6k15jrMz3VRZWhzYbcfcBa9BPyEfmmtpgxX58wf9sU3h8jAoNoBOTAA+M5UPEGYas
EaCz33jNqwpngKbJGGNCKFt22ovTmgkrlO2zWB5I/gC/jN37YImsV82G7uLw7TSkRvxy36ZIep+M
7cMzT8axWSuzgLGddXmTNRn3cOPaxyIo7Kdsjpyzz8rypaae66OkGAses27N88j+9cB+7fIohz6x
bciJnue0wm+NJexc48Q7lfwV8doTnXW91Evw1NhKXnmzCyg1hkWKUw8TDSfgOXumkig9e0Nulh27
DPU42hNOWL9n1EbkMtGas0YyvKcByg0L19abvkzdRA/8pN96kbCdaJOLcb3vctv5iKRU/rlnrzBD
nbJM+k2WzGPwne2RRJsJooVEiEVM98mu27w7C1D19PdSZDhsslQPDXc0JhgvXlXAssYT7hWe58AY
hX+2R4uO7bSGoryuq87YJy+dwmYXUmsW4duOyvRAMqHaBsmwwD4DGW2GPDlgsjtGLuzbkblgXQzy
G79Xt00nrKl9xzcqEzwAV5zXumPtTvJaTJB6Ju3TcVma87z48f0gveKqLgfEHbahKzVNmC60H160
HgPCk0J5ZYt043fFVebPsDezqjuoLK+P9LsFR9+v38ayutfOKDeVx0M/nMc3Vsb1uuNbvTFlBS/O
T+NjoJ3sB19Q9zHl1r321IQ3bDLZM4tX7PGTnexzlKEzN1NM+nDMlp1wrfz7ENClbZLR/W51Xqhu
Jqs1n2agc/7g9WLOGJXMZIPOZhzcYPDvixtO8cE7rg9rOU2jXQvkl0rJW1tBtf5W57P5SklMtevc
WFF1qO1gvDTcJ/xkrP6cAwzm8F2nOR5/1wN/vfPqXFtHy60MWAdS4cepS3k/RN4ywi613fVbayLP
sa7KQlgc7IJWHrBide42ol4UeSbNuITDmpPZUeMo806O8afhdo5mab57qZc420zr5DMnvqdWhjg2
rDeXRw+50bCOrnUzh9n3UOG4PydZFNb3Ihx560iAKqg3+Cm3sR9k5rTASxWkIMhyr1taXFjZmM6V
GOVBhd1XSWJXqKRDl97bfhXitx97ChFAq2cLbJB88reCX+prDPymvYkY/ajPQCL0d3pchgQKTBV5
mwUDktyIMPOus5a3b2WTLmdYHbBWHqSdX+DGetYHUegXAnzVKUFp3rqzTiCqx9Yt26l8J5cENCqg
xU9rUdk7lZsZAaEq+MaCf9l2i93sE5F0kJjoRuBwju4qnTAG9Fqb6mMek7RYNa5bHVi2OVeRaeKt
tILXqvdHrnwrrE9ZP4hTOjlm65fgmUtRws29oGvSRrYfo0McaIXF3/2sMXXjYneqeFvPNdCbsq36
g/B79WOulvZkUWnx0bFB4R7od268Ka3FQ1Hsmg6h15IzDb1LtmxTjyGwsNxuL9ic41bVJdwKUPx7
J3UUtGU7uZrtdNxjo3XuZquBi9IuWGRT9RK287wDsWtvLXT+q7EFraeWxrkGSOic07JAvR2wQWGo
q0GQO5b6cDHSXoGvy3YsFrl14KX4ITrVX0Hxtx5SoHPeypJwO8nrFPhZedqsNN7dYm0ySNnIJczv
fOF3fh3wpixkP6gWuXfnnsnauMnVBJl+w3hdHkNaydWWUE98rRTWgcRP/EfiC+WzStPyiK62eJua
M80RO/UM2c6xj//D3pks141k2fZXynIOGTpHM3y3Z9+LlCYwSaTQOuBw9P71b4GhfCmpKiMsavQG
OY0gdclLXMDPPnuvvSwwYKphTi6yqZl2ruuUp94pII6mvdqrMe+vbEA7mCyTVn0qqLUsCwaCeohv
bJYa/XlvWQK10RXpfG4JT4U3qs3Ys5SO9mNm4qqJ+z+Cwv9RHP9BJvvfe4v+T5021ZefFUe+/Iex
yP+AXQdVCN1pFR1Xve8PvRFjEbaitRYbPgxfs1I3/onk8D+QqA0hciAp+p7jCOym/zQWOdEH7n2o
kXiRCU1Dtvw7gmPwm7MIghIvg4GJn5G9h7Man342gjaZ3eO7Cw8g/Xr7qCsTk1Ag+ZkP1ZEwjn0r
k1E8sIEsmDHANp/NVoyj0m3j5TXFYD6AdYzkF3pJvHAzUJrzok0GW5KZ9XOf+y5KCQV3z7oIW3/b
9cV07fdBFl1UA1HNrR+PaE4O6dRvo2+hysdWEa9Rw5ra5ZYTdQzFlUUtj4YhfijEPFDGwNDCLO83
C2N8FAu2loCa42c7xxvB5Dz4j40Ars2UliXfU+DVrIRTDuJ7pxpIa/LpyD+yR22bfW7lvEKYq4Ip
vCa4GvORaXZNVVUwqpOBg+Oo7bnYzcA9/S09qg0FAgSrxm3O4emjP+V8uNRU1nLfdWEOvyJtRAyi
YJ6m9ApGf3WE6jk2M/uiSBkqZOBo5nupIHJ+/+mS+x+MW6st6xfhmIwvCV+wKhBPKF/7zbY1cbR3
lyA4y+06vCmRTZ/RAjnY/Pmr/H65UJwLSRAfmr+WRHLP/vVyAazcD6Pr3Ewj6Uh2qH4rT2x0uuw0
grjP/yIzjZnu199qrW/HeY+l3EEVB66C8P7z5VlLUyZJPnyFaYMXpfWgiNVxKL/kcdw1J5NbTYaN
gV4HejxWPwugXrwt80JZwz7D+HrRpDMOHx6R06fi3ROT8UcjGExGhj6DlzRd4vqoKmbPGXFr2PRp
H9nHqF9o0fEWp582QdehksFH5tpLZzJGGwRGwPq5nudzj92qwz62Aj1RY9qmDCez+luPiNdzhIGF
E8jIlmdn2CEQJUx9B+tPi614MJOA4j3BuH1MJu7OeFV8T+5NaDwUxUjpnT/kHFhnHknqVGlvWs7D
HLMBizTpOQeB2eXVlhmmLK4tAiE6KgwVFizOT11uB6eBpKA6tTlNYODxK/HWR5k4n4Sij4F1WWkA
hFv5GPfs+2YzLzyq1KzGYdu4S4FqlTk4zcKFEKg2LoYVVRr5tWyN8bFq9bRxQOZgIel7kLyPsS3F
7czKKwZ9nXvTBmwu7gB2AOXXPh3T+hAA5+e4x6PW3mHmJjcl/IYjRGJ77hcnSxHQhlIudCZZOmea
zAj8HCr4yu69wQsUbyOmtIm3oxmuCY124jLAsNNtbUpOzjuRYEnKqqGML7SLc2VrYn94zqDmsLLW
oaq3BBvn8NxXpM+3gk//pZkoSDsrtDU86gpy/sZK6YM9mKr0ns2IF3cDc5f6J7eImOcziZa8LX2Z
rb9VhJdw7lrmavaTvBUB0fQHlSYEorOUk/sGYdmmFsYjNnScHT/HcTEWCZ7JqF3xysxtjO11GV42
fSWBPHrebJ1hny6yHanLnHNbG2SgLevMJoU1tXa9HxyKSuihz52PZTq2bxMi31vmRwghozX0GZ9G
E7TnKtXyTLvWQN9U1DHHc+szp94W4WXEKhZtUdvVtjPiGlGtrs9VrgvnEHkFafZ29u1tx2Tz7DGR
PU1WpM6lPfV7NGwGvNAdnnPeRZcttC7UFtsrM0o6eSVuGyMHhhaadbt95Y76NqBKhvwmGf56P9VL
QfPREI3ZrgcgdtM7xv8W8B4/V5aViotIxWQ2Xe2U0RbGzGgdTYpbjCTX0LOUzsljQwfOo3Bn5w1G
f9L+0wOoXjkcFLCzDJDHkg8k7uoaxXMAM1lFS14eUB6isz4w7feKGwwum6aeHDKtQj+ZyJpZ63iu
fsQAM7+JYfLczeQF3ZmYmdkgFYd0di08D2mnmzn8Jsh2qBmllal9tIwNFbhLkNw1FVikU2Fgu+O6
MtjSm6Ui75QGELl3o9tEXyN3qK6sBbjexWBU9H0mzHIz2al6y0zD+GO1nqCYhJ2MxWdL4yqqpqo2
a+CsfML4rq8oSJu/D5KbHj0wMnmh+IsiCS6PPNqljuI2ZZjQH3C1qvsFFRz9PGcJtHGHOF92C7nx
mxRrTbqriHuHiCyw6A7RotJvNcfuZy8rl2zTE5Ijl2xxkt+ZyOunrRgTrj92Yfmp88wITdtu4vsk
qlG6a7b4vGEjK8FVXLTbXZ3Y7VPC45GSjdJP3gIjOBkT3XFxoMaVjcBbjRGFMl4TDd/quS4Jz7ct
K6KEy5WvmTqGNaTf5s7uZsx5BDAZieJK2gPqI5aa5ug1NQ6hi8Q1PWmpoYeUgPxrjeftsDZd4XVs
rZ1wIWKgg4w0m/kIthdltRga43yt7txFTfUWrHcx7qLazW9MKCaFz8lKr+YC0WevmAU/lyl+q5O1
VPUbI7UnGEey5Um3VsK8Flm1u80iqnb6uuswfAYURu+atHAjfaw7T13Hy0gvUNDVeNfoJlqcY1Wm
JKuJReAbyTzOAtD7S0oppiRH0hyyyP44db3zRs9V9Cqk4F2l6yO78YRLCRxRMC7yxMq/F+niGQqZ
q3Y4n0oZi22ICgGhPeokH6GIEWUrm2z4XjMy+LuUSsvmEEkfHx07ObarVeJC6a38Ft5BlINf24wG
TDZGkxZLAhIAfo4xCYAkjOyUsWAuBpq4Sq1vuoj9T4jl/Y0JsvC50dr+VifMHxiFO8WpB3YHJm+X
POAa2Zv6raPtkWaHlCGPUXwiJskConguQstCboxTke98TEjN1rOLBFG6QV8DKuJ7X7NAosYJd5k4
wi2wPlrL7m8Sbr/1ljI2zlh+Vvj2hZCN+Jjaff7Qc73rbbKI8k6XLvd9iP8Jm8S4wpvUDyYjeDtb
zi4rq+mTSkf6JAbLZM0OZIYB9y+VPBeEQlfaDP4t+hXr8nYquoGHzhI3YktWsr9lrch5ktqz6pv0
aoWlnGMS9sOhfilJ4L9GpV3hB2dX90J3FH98pyZvussSmfYbN2yCVxKibNWjWS34jCnFc/dVOQeP
RlfBF3b/6SfMknQT17itaJEru7YHAlGQA3ZTg+jFapIuq5yK7Gw3jvX4IvF4vkAbRGWIgb6HFsWd
hPCri5LhdGpwyaYNx4PRbr5Lwk0OD7HOvZ75lH1uVOh9E+HUmw2cHUAcIcgSQBzSw7gtqzIcL1UU
VmudxZTpWzagxQvdDLQ3qLwskH5oPNgR9RnaM/QUFtVzO1bdgUG2rPaobyO4s6QMachJolJtE0ED
8cZVuXEuhTeb8Agw3uovYtMp9bykXuJvZyu3xnsm7JhmQ2orH4TlJe71ZOFsP2mqZ7kia9+dNdNG
gwYyEwT2e4fVRqCF8xULG7FJtnDpIiCdcLzkYBawyxPDkeodl3TAgAziK34MGnGe4bKV1TmyBMwN
nuhRiiugBqA2HYZ6ZFxgR64NwRKRZT7F1ZUHo4Ilu7isaMFxEXilu9b+cMRJ5K0VsN1Y4IH4rrv1
KghT5H8r5vKJHD5/GA8gJyvD28UMpryMhthKIE/YncleXU3s+SDxgIW3pc5E8ApAkt8H6EDO0pEa
Bxnh6B9tFBwno6iBno6pjt0t+V7UIJW42Cyadua3EGClGGXoy1nCYxcObf7UxWwVKvpv0LA/mqU1
zROOYOkeqq60k8ehkIKOq9IzeXDgKOLqE66BogUmJnXk4srwoDRtANbq4J4ViIgxsmX0kWWbqQh5
ilo1Py1iJVtjoC3od93TovshbimcAPFDeY1lwr1jp353ZWVNVl/WrWZLRww/JICnrKhEn0Hk86Kz
xNetfTO0Pssj6UCouFOKEPeD26kouJLvLuDFW8aPsWW4pzlU0Qcbigo43lCqJWHSFb73PFEP971z
NGQc+91sTKIL4zHpkellFd6TvVidyW2w5HQNvhuWndW7XAPOsR4tztbzpi5sE+zzRBYOB7zeTS+L
IMQCPTFeELKmpe0o1xjNVkWT+5IZV7U7TSkMZpnMr8w+erdXxyKL3XPn3XbdvluwKQ7Fjj28W7MV
5BuG1nfLtnm3b7fvVm4Wd9i6KX7C4p2/272xqq3W79UF3rwbwjPsj0QI6k7f2++W8YXYKF7HxOZo
v+BEv50jj5+suSjejefNuwmdIzuG9PrdnI7HFaO6iPzqflrd6+7qYzfvlnbLxt1eKZ3epe+W9/Td
/h68W+HN6op37dUgn7yb5YWbYZjkEsdE32YNFbLv1nq6Rrs3zSWBq8hibx1pQ2yEZAKWfGUvFZN3
JPR8Rq/C8ISRrv8oeApiPDYtjmMyIVj8m7yb7qJ3478/kwo8QsIkEECFBx53XHjixnmPDNgw0x/t
NUdgOC4F7JxiCpXmQnnVoX2PHVRZar6a9zCCgtTZYhFhE7Ed3wMLkGGib+2aYiDeR6AB00i5AIMr
JXPZe+ghL9Dn+IisYYj3kfo/otk/ULd+Uhf+m03vgQH1S/1fr8N/PQyvP6tn79/3h37miQ+xT+aN
loQ1E/kua/xA2nrAbuHk45OCAQ6R7F/BvNXJB6s2ZiHOhog4JT/GD/mMb4pJ0lG1bZOtxs7n/B31
7NegaOh5YCopIvADYtowtL3fxDMAldkcairKC8d+FABL6detqnNi/v3O9RNAciBl/or2CevlF1Fk
fVmCeavZEKIgq+t3Te+n8Dbty763EIlodFMX+wH7znxsFpG8QFlS8a5gJJ42PDGqu3jk4b4l4x0+
uqpA8w7MAoa08XCgksKqTuR3CueomLLcjzMWdyaGoJtfx3zJz1maY1wB+co/UdCcK/bd0M/pQQ2D
q7BDeQHmimF8SagGwYtCg4C44hmCQ79j9rtJU94GpudAdEcrHCaiEFRjf6v5a5dXHqll/IvMVc0W
y5XD86zhQy1YvozCqr73eByST+GQeESIihywEkdH3m1XUbxoZoIsxCXCnPx94HfVWTTDt3vJWOXA
k0hj5pCNnjMKnHaK2Sv+xlaHJqGGW3R9ByfL/grNofjUZLmqj3OmtLiPoGdd+VPEapX/NQfA4aLY
WAfd5jzz6SjGKeM7BbK9M8wfLTxJBACWzmAJyUZPcfTyNQ6plq4fmyFOcpA7ykzP9wrTQsTc1EX7
2A1t9pnZYJ9aLqpuF8YmoTRymkV+HGZLOUc2+RYr6hl9YXBnT22qmjLUnQ307oael0ke6JBXFKOl
VoYksrJANg7ndFYvMFlI/Ai3HJjheQzx4GS1nj1mofzqao6CpAdBN+3w6nPYZ/+LLwxCH03PKTm1
lMANGyTGDpbeMRhjlsF9hCOLSilcHNIs7HVgFnkcnGT5QlHK+Klno2Y2wwIbZ2fHSVnv6B6jfdi2
BopxFxdM6qbnHkzaPScldAEmzT4EFHs+5XoMPrGJo+toZDXfUfXY9B5Bxr6l2hcSX7DRcUfF58y/
cRanfnrBM5LXzsLibZgm+SYRsHCGVBlHqAyr6FtnLwQZUzujTXyVAVqWNBQuNso9qQZX+Za6OLp4
EnrBB8QyyazgJnK61JQKA/UDWoThIgpmZ+PlSY6yNs8Q771EvzA6CES/blKvaZfqlVqIB6mWS/vk
K7dtD6MJ8T9QLi8G/EFQ7KgIneqjRNLstxRZ0jKatFwvBnJQu8nA36Wc+RPpI/GlgoiS6l4lAsj9
hIJE7GeW+jqPRPPRt8eAUm6rmy4tdPCeZWKp7yF3kb6tVlcHpxoK+cZelYciszvMe6sY52hUzO2M
7nOJ/mWwrZu6GjeV10wI5xw4sC2x6SQklngTDEJWBMFGujlI5JIIIHiQklF0I9mEsy/0EEYPzNhM
qWhv+pGxV90VJSeCDbZHc9XOcvw0i058btLYPHtxoljp4yy+hYiTPxTQea+NtAwTlZ7i76NpqKji
3Q29c4cDtaHfuW1f/AToymaqgvDaISv4iFjChzgY+/jer4LlYzmAXPNHJhyqr3on2eKaRbPDn4La
sNBzdkvNmrvg8bNYtSlrZndYGafAxDl3frntaN1wdradETCLIXW5+6RgS3AggYiktsOYj/RUwTNe
8R7AutR3nw/LQynSUL/lHmcSMiWmv4oDROGtFzVElj0ha0CG9MCNBBBS5lVNX5yijyzSGI3cTgos
w36dHwy5YYcebQwUw6Gs+VWvUjbH4lWGsADOOwzcGOGQZj29gytCqIPKM+CU9DBoTnx6i2fCz9ND
ZIyCCifaMZwPI9npj/yRyc4aTR/VtiRSHOxJU4XRhs+TO+6mQjhleGI7yjh5sBSMvRJOQxcFX4N1
+D0GJCiBLibMc/CjtYpqbkVuKixBpZPB4XvVMP/Uu04zJG7dhqDwKYMI5jM8exqNgsYfjK/8057X
u9elTw8dlzxNYvFRSRk5xIaMFZTES8CIHQJgDZQ6xGG5nBKwQpQGxIC3/PP1EeVs8RyDOju1OG3I
FUYy5h6XtUVh0+vX52a6WrrYw7hsF10XPKbSwTS39XLt2OtdtQ6PinwdFLulcuX4mIxl5n7SNiYs
7FgkWrFptjp5dvKp+76INvk4uYEg4WSN9lvj4pk/q+10almN2gMGu2ISRzb7Ps86kdlYfIi0UC+T
XfaFLb8XZRKdFX3f9mgsll/vuyJCSykauqZRqZPhitUzkZ5ME1zBVVI390HeZs8Kz8G5ZWf9l0H2
Qb+xwrL96i893t1CzvzCY5su1OQZAK2bFEwlvfHQO0OK1QQGYpDswHRKmse3C+FsHG5rIy4XLwLB
YmXdmYZbOO15CKGZjGNL7hSGjndRUw+K9jN7EYn0sA6/tDOO4I0IFeMT62r8IoJt+rcu4dm/6fwB
bxKcRvvVizL9ONR2UEAd9HjcIZCH9+ncVMMeOGRfkVVT/PAGge+b9vzGbGJVpQ+xzt2vMwFTjiLB
xC86LGq2e7Z6o+ahG0B2OiiInmIb1Li6N5Im8zsxRRGO+bbvKR+piP9AqByBWNkkqI545yWY2a6V
2a4q0GL3Vd2NnyYv5JbVFAtx06rz8RpWLfT/be9k4ZMFgGA8xLILaBgmft/v4px9zGZswqo60FpR
fPKWSVAkCL3xlXw4bq/CDNmXNODzs5H+OmPPaalAXpNGL3ZxXAChQsLg26FAhdf+XNblznYN6S68
RjNpP8uDz8ktOO83VAbTdJfNcYJbKecMwg0ZkF4d54phdtQVTyFVUBLkWty+OOLgaCUFur62xgga
nBXsRZ/LyavDrTCLm++MjrBIBwTV2r0/S6wyFKI38caNS+7oAXTInrCoyyDuVQFbnWgirHski1Co
A81p9R3Ta8hyqevK6qybmhFLMwvg4YiANJhtT2820LE6DM5zO29JHiKuomInMdnfZAi4L0XccfWE
82ubFUlyWfPFtEX3QBmIhOA0YoOTcaWOIkzEKSXs0rFumItn5Chcs7GbS8LY0uleBzyTzmF2zAjD
acqWBZmkQg9o5ezfFljD7sZxtk74ex1091lw/0hb8oN2YAl2QFn9meLs6YqFMvfugmj7NZfmjHVJ
ZO4BwvY0b3wEpvNoHMMbm/GRUO+S5m+qN/MtrkfqUAhmWs/85oyaEYCFR8S1NaCLoxbxssvQ7IIl
8r80YVPziIq9N+GEik+nnzi0i85Uk+MGkenNXBfW56iI9LdFFymdoc0Q601LaPkFy7q6TWgYvZro
t3nmrzWcqVGQigvJzqCH2Q55OhDyxc61cvdRt8bxUMrnkJhsNevp2HShISnRDQKit0UqBHZ98Wmi
qURSMCWd+TiyAU/4/ANOI73bQC+taG6mgboFU7+zrT58AG3ap0cqqRMIad0MTIIm3eo54qhCTr7k
FrPJ0oK0+HrU5w4GZIM7gA3LYMO9ERtxiqSNPxLYhiDu3IKDz5s5uCToYO7B3sGaSBx/hM1pYrc7
ABssb2GKWt+Fm1rnZuTASIzRCV9qLvjbrir8u7jvo7MxlOgBUVGyGs2yNKi4FKyuO2vjkB4DnaRe
xAbPBPbW95LsWpR9/Mam1fssudeMCExWYB0IT3JTEBzBS0Cai18f4lK2zhkzW3lZoHpz6ZBhrQ+y
IeG8iXMTjVu/5Oaw6ccaKGphObLd8a2cQlvCklAOZEAAP2f3QPlzij1q6sX65e2g8m3MgQ5GojMM
t3VrATPkJMM1mMeNvulYBgC3ZAt6KEzNrSkEinYTTk78IlU/+uSCjMc6Y6nbs6afCv9QpB11wa10
rLc6TPD+RXk6yMsiwVi463g93FdRVUw7Pn9Z8BDZiVfvMUGApM4KaW4CO2AFllB+PXISaFN7A7SC
BSl2OOIHCbLf2aSL9rZKF4izBFf6ZHXrlgE0v5LsuYeV8dVJqvxF8iF4mr0WGyvDDdXlKlzonVXs
Yr/i+p8/5WPH283m3Psa4Tdg9ei7fbfj821/rjNCOdRyoZNwB/CftOtQOYsLrbkd2bZ0AMGR/rZl
keNc9YHnbdwxie+dpkwgJBYqegS2HYa7SVfh0e9GoTgLTRaXhbJHjiDO0LYY9o0OTrg1sNbBXaih
byubuadvLXOZckaGEukNk9xb3FbBXlhdHMAYGLyTa3mEtqXVjihHXkbchU9i+NRMLXEYVvLcpvL6
HTrgW3Z6zs2e9zeOF5dNjeEJt7cht7wMMlruioRTyJ5PVDnue9AOvMmTCqkIHizBmBUsxQKFGp8J
9Y4eLEV6zUlShMJlf+WMPBHn0JnDbcrRZWVL4g3kqs3ml45R5EfT5H/kpX+4AW6Rf+/K2nfTF7Lo
+S/K0votP5Ql9wP4NQrVAnzycI5cPFZ/KEue/QG/iQsXL/LD2LbXTqZ/OrNc8YFk6Kq9BCJ0OR7+
S1qy3PADMEIYXg797aRIA/fvaEt/qEf/cvSA/7PtGFsWP4PjuPTVrN6Yn2QewHmeq2Y+G6mdHlul
Hv2ZuNO2HmsLEUcYJicRhfs4rX26EYr6RrFuvJiKtnxhKIo/z260fMNUtdbqUB20C6Oydc+wtd6M
gxVsFrTVbVn3FHQX2XMU5NBi868cLjy8Jf553bOEItu055RCQE888lqCOb04cxd9WDMWu6GOLwp3
eBl0ezukXrDlXsEibcYy6o7y0RsSe+vN2v8oLcbYDA4QiPse0PA+AcgyHFFy0ScKuspede7MfP54
XDcPLH8gfWT4irGAlxUsKOw1e1EZ9jqWoF9QTnZ7ndahJBGh+1tLSCZXd5mle6QweiSrD400/eg2
WP8fYSFMsHhbUIT7fsqc8dVvgWdTwDiO/W5tEGMbDJoJJYIiAO7wynGybrf0k3NFBX172Qdsp6Fv
B+X4PCC8xXt0suBIl9VYbegSxprh6tnlsK6G9C7zxXRFBBKQQRCRiNOAEBjAPUBSTKVJ+mhAmQ7X
3lwPxzU8aG0bO8Jqz2j+0SU/sG/iQF5NlXPkte8GwXE6bPD2pgtbv8m2uhNI5fSSS2c/leyiF1Ws
zBodn1k2ahkw6eTURvl2mhIWGDnhgOzk54t/yEIFtaAN/Qs2EiDC8QPbxUWvy8eWPCS0SQ0LpVeH
fDTmLnTKcmtb+TNPhuyKEoLiqLFcWYwouKx2Pet+tW2XTDvPEZB/Cd5Xsvtm5Q4iD2BADG7Bqn3W
iP+LTPufkul+Ydj9W9Ldevf89s+CuP9Pqt+cvxDLJan2t19uZut3/HEzE84HjjII5Hjk4oAuE7Lr
f9zM6ITDs8djExk5EuH7be7HzQwH6goaBdfqr3Out/b6/D+X6YcAMhzdX/R6uhyYo/Dv3Mt+9SYi
WDvAKEEbevDrosjnxvjLnYz5FcmB2yrxh0V/JcLWESHCu7b56f7+P1gg+fV/skD+eBmwdS4iAbba
3wmRbl50SWKwLwRV0V1aUZeeIVs4uxGnzT4Ll/Dhz18PPMAvr4j9FpNuuFoh4QPT2/V7dS695WZK
tIWxPW4Ku98lmKdmG5aHxAOWycXqqW632yFdK1ggS0PdUlnLOj1kIU6IA/AH/GXiVXfar2V07juz
Hx98f1wakr0Rm0N328c1ZLPtCBPIwneaFxxEd+z/mS93lk8ALtnN4ZLUHlyVCoVtMylrIBPc5w6d
ImzT2EgyNntDCCI/VCIPpws9lsv0zXEURRC0OnnxuiWweRKNLMS8eXR3VdwstJWRFZOB90mjdubT
rs1tPw1ZWaPwsmgG24PxH2JuqB0W0TmCzWmuqxQbSVbWXvJC4qU3H0PKL7RH6AanxKnXOV+31X3H
Q83228ADg4GAGmMoKr0mgSSNW2y2dwKtKlJbOykCRpumCVeGtBBzRZWITVHIWbVq/ztbewEWimyu
Qk6yzJbwApmFc8b2yGJiKFb03ODvSp59EWiPqLL0HRKmnZ3LYYQvCIuclnYU6kbLCymcioRwBQk2
LeKSuYAkRUOSTIRO+rnDE4Q7LIa5hPdKSxc2etFrMku4OM6sIsjzTTsbV++WFrgflVIOfuO6lZH7
6DsdGkJap/Ww5/GRF6/YhQIqOm0rtI+85xatN+hZml2+irNvU+lG3lvd4HnKGa6NQ+KgqD150cPr
sgCpU6KFf6T2x4jDtOOWB0VwJDv4cBZZHlQuFh3S4sZz5HXuT6HY6BAr7cXMXCzvFRmU5jwIacpB
7bVHhYm1TVurulwfTANWRm0HV5VaG7w5zPKCpQXE/7qa7Mm7AB0Vo6gKcDBgB5khMNgaFMC9jDo2
TGtDzuh7Gykw6x3yDrjORQAlNriZ00wNyHyyVs0FS/YY7ksuRN+fOUQzcduNlWz8PRnjAFecn+aj
HDZV4a7FbhVJ0OaQ6rkzn2gxdy1cgKU/2PfEr+jd6TH3llet5M926zWtG19rchIWj8aolA9Wzs79
WsDych593QWyRKuprTMrMfJEnxqtaoFCa3Tw3OzrEam12QQ06dTX+Yj57QpNDF6Q8ZaVlzaDcGyv
xtSfUAmBz8V0u4YTRq9jFBEWP6NvwAvOC3Lvy/VifGSpIVSBs5u6YRwU+Q1jaIo0bTuxest1l4cn
5WBf+RSTe53u0tFOKlD5sa7HB42gVAEZs1o4XJtsqMrPjShkf2GNZRk9YTMiOrRBMUj6ZDdA51N8
4gMyUgPmOF+25h6Dnug4K3bDjGT/QPzd0uoBEqOXx9fcsxqdbPXkkgK/gw9ez8NFy9Cno68GaVOY
s7X+AQFQNb61PLTNjHVmzLGrokpqFUybYiRzum8DuCE4UGLddvuQrOIEdY8+J+ZICoyC7UgPkycB
HgonvhGRk3O2YxgtcTBYGPRQiEoE7420GJcOzLCJPoa0Atk3cVhYxbmxasvaE6KJgA1GIrFOc5+C
S9CFhVppc/RRZwE3DrjjpQWTqa7ysNoMUZj452Wv9EWd2gAISp8/B6OWg5xR+b7L3moBm0/IF129
jv0TNRMp2VVPI5Bgy2hSfK6fWI8tOr4Yl3hMWanWkZ6IlY8yySA+TlUIuevPnyu/Pi55qlCd4PIQ
h1MjYEV7vx38SfkNPRGQbAMVNNV7KYcGW11g8uf/xetEREjw3bvwc1ez/08DBs99NnI+snBTAtPE
L6fGh4Kj5N96LP94SLIlxxfE0zK0f6NEhwUQEYZk/HetFQdn2FwuWrs967TQl37mj3+FsF3/vX/N
TevbRzgGb2PApp8wyO+N1kkTprMBvoWuMQ8bthdUu5m1B6MOnQ47NPpIA9DwS5mwS/nzd/S3eMT6
0pwJuItgkuJPt06bP7+jDTvIgJgX1k0QePsCTOehbykzgT7zt3tneSlMB2wWo4gH9Gp/+PmleFgz
9gheyul1ckMdWnmZkKL/i1/ov7+X6y/i4jgIOQlG4rdLZFiWqsPWyZ5nMvTItTPlZjb4uRefzjz2
z1RB4e0m/eFV8vD+Xv5HuPgHppM/0S0ev2VffrHDrF/+xzHf9T7wEeLQThU9GGh3dYb8ccx3MLaE
gYv2QCjHtddv+XHK53soWl7DZD7/l0uSw/ePU36Ig8bhkM9/o2nVgz31tw75zq+nYT5q/FicEflH
oV5QVvr71W+CwW+d4HywypbHc+SwXz/jdByrsyjJQDZjyyXgy9Qvy0egd9kdFT/5xuC3JVpJkcwW
Z6OJH8meC/8UBJ2iV0N6S3lhBsxkF4gP7b0brpCagOd8DES2FQlrXmOxwrdLmatDp2tXP2XOwOod
77Pjcugai9zbpYpuLAUtNljKZRsMeXMhCj2hNIsJtua28IzGMRbYI/NymvjutmohCm0UeaFNFjX1
LW4R3N140fHg+/aR2i0vOxLo4tiJ+LEZfNo9gpK2SjLsNpAbbdX2NTk/BzYxP5V9WQdW+WLGJpan
suqd4CWqKzZNvQKON3MIJm5au7dgRLp9zBOn0dcqFGYHBfAJPu/CWl2iGHQslY1wrGePf2JXoll7
99Mgjb4G9tlYLxoYc+Bt0zi9L2QN2GnLD6rmkpTt0FaXtApKgVZPYP6m1jiY7m1rIVy+odWoVq9z
Loq3FrN1IbbRWPoz01Ptpw9pBhv2XljMKZindbMcFpNhffTwAjrYlLy1w6v5moHG/t4TB2hxIQ9e
KPZaVcGNv1T2CSQDy4TAS2R+6DrBglTWprghRUK6yOpc94YlOI/29eSa7Yq0dpanCJb4W0H2VZG+
DjJOq4CbiVK5aaoe2zxOzgmxkwpZouBk+2N+V5upPE0LuwvR4yFAV+5mPJxu5j0sk+xsIsehL2fK
V3GJ4DJUK8V9SwJRxldUOsUMDPVEzoINSI2Wgl0DzFRfbdIstP2LhklpGLcBslGzXYDZLKxXvUhj
AIjRiDO2hKjMpt9hxlG8v6kUHENAe9O44zdudNGnSFA7z/fm5SxFEuz2qpkC62LIaYY6zkkQ3bpJ
HwznLMyK7DwgTZFs2oTQ3a4j7aAPSRQO1SnUZVufdc0kPgYTNKvcgjzeNHOHFyS2Wehyhhv37A/V
5SJldm0BZDv0JFGbDXspeT14rB9IOJo1D2+BsBorb3lYoNvqfQPh4zQ7zXjHaX25wfMqdm4JiOg6
6tr/y96ZLNetXF36XTyHA02iG9SgAJyGvVpK5AShFm0CyESPN/qfo16sPlDXtkSppLhRU4fDd+Br
Ejw4QObOvdf61vhybhuLIyB6CiTiWZ3dW4bRnO28JaEsx1GeH/pVAi2g1BU4FnT92m5DZFn5kKuL
Ttni5WL73QdOQiiAeLQ0ihQDT1Zfz12LkmMDkVQ3mUHOct063YXrNLJKAsT3RoQyDjc7SXGVcV2O
1fDOS938zbIqcRtU3GkN6j3th4vVzhEPvR3GGcrY53wfX21VlA4CLZTBfMfgbZpRCs9qmD6xKghn
PACOV8wxQa5i1s4SRANgXRpablVYw57WzRJYJwrsYQGWAyR2e9x5M7N9lffMMl6jlwbSNRD3xKQK
s0RpbwdSO7dWXlRw5cb2a6dnZ4JQZ1Spn4O3k2MxX5sMDrvURVkTMBY/NOFA6PQeaINz7SoNRmUN
UeAhsaGBgPRUHDX5ZdRqizOLYxciAYdm4XPzsTia1Zs0M/kzb5y5d+f5ngo1AGzPoZL0jsjt8to8
EVUFW4hepUAS5THXJaPJb4AhtLgq2i5qbKT+H0C09M09ronGe9hq0VZvAruelyMTr1bfhNVQ6Jsd
p1Gg8qcJiGZrHpvxhc4XJPOlpohkujhLeO3EwdJadGF4QoDZ/QzKP8uwECcGzTbHelM+5ny5EQY6
A2U10DeU6t2lQwDv62DFZw+7E8i3J8vqiNQBggQQZ7q9/KKbDSTWZVB5wSviUJEXTci1deHgv1+C
YDRO4Wg2MFHm/sFxZhud4U6KNZxtTKaZcgXkDnFaZt9Yp0WG9X2+urikmMDMkQnh9wAx0UycgYMA
Lktx0TBKvuNgOseztqtz6jUeeU8ZsvwOG3Ck1sV9nNbRj4eZWaQc5y0x0bCddT611yHLOeB8ta1v
Ku1i4wghtR5k6TpJOsl6Bp+w2Ce76SE8itWmB+SAiCXe0XoLfeHVZmLRaDM5Xnaj+dUD9vWGQazv
RCWY96jR2rkI8665r9eSCGOC1cApO/7HwaqUfsw52zmXY4ka5DMny7696ZjcWgegCHzhHhzC+8We
8pL5HJvtQyFpXBfgS1u4GzgARArylTDIz1XRlx8Q2+JH8paxyq7J8CIHKS1LI014QezEmXlkoj6z
/SkOs4L8RlH0KA78teOgi0grakevufVQcJqJaJAwQKDym/VYCGIIIgttwU1dbCAvrYq1FBjTcCpt
wGBKD7RHsrA0YsAz6wsOpgKQfTOaQILgDcJHUcRjVodtDZyjIUmgNSykJVs4qROcqeARbQOkqJls
LJASRvlS9sq/TsvKezVoHGCcP8NMR45olo+14czX+EK6D7B3UfqPsBWOqTGv3WFz1+o1GhrTi8cU
Cc/kmXz35yZnm0E3UlQIaHK8IrdpBYPmuEpggScGs+sVYgz7WiL5ApKXYfBbGfh9pTuQrad+a2gC
sECOo3zx3xp6WC8+/69/MBH7XRF99aVZP3zfLH/6/3+rogV9b9PbFeW2i2r7u7AXh/oaNqwTUgwD
XYEd8O8yGgIsWUD09mCtkEJv7k70fzXLxT99utv7/06BvRfA4d+po6395Paf8yvM1724R+tOC29v
lz9HMrAhF6tsrI8uGcGW/X75Jkd24GfP78Ol7lCMpsNM84ow5i/hugJeaGjcGNfpk8p5FMFGFB2J
WeOaxQDJhvXhu1v5iz77j6fcb3/gnvRGb8kn2ms/bHx/9LQz1o20Gj8vuWe1B8cgPyN2Zd1MsbWM
nX/6/dV+6oagcLdxugZ7mBUt9mftgwm1txYjIZNFZmXolrb6nmq2e/n3r8IJCEMY013niRj8/WfK
c3h6ud0Aclmppyq5Y/aJt7r9/VV+Ok7zWRzM6rbtQ/4I/GeDkAD3bObbOHc7S5ZHlADmbUjuIrEU
bnZFhRMe6KJ9EX22/uHj/fiV7T0YLsyAyGF+a5JltN/k71o9SoVTP6NXI+M+q08otjmY9UZ1JOpH
/aFl8OMU5q9LIY4FayLoLT1PH9uapSOAk8ga1wIjMFINkyWpPszG9tV0pPWH5tJPHyxg2s48HlIy
xgH8Hj9+sFAWNb54mkvVmr0bhDJRs/VfVs/a/vCxdi/Hf97Kvatk4TPZ+yChT3vHedYJKYF7E7eS
F1Fq0Q6H4iEPjZgRC3sNPmlzJvxap+s3oA7Tx+xL+4s37adnP8DKZTLXQ00g9pb+j58u5URTLjVj
hWrWPnCIuRu/WiNUhT/cxV9ex+NCzOn4r/ns5D6FthV6JdehP9q+d1OHbHmoKB9///Tv88nn95CB
ItYc/sOZ8HmDADAgglEbFp4AdxrlxNFEZTiJU5FVbzotbuqMsNqSUHB60kppuJfWufKmi81sb1ZM
CSTFtLdMGL7tkn/rLluBsF36Jw6aj2fPEIERTUtiD0fgDWSn5ZJXVE3pnx6gXzypdOnA+vAk7ZPQ
Z9+luZUSdiz3WOLjoO606KUzQ+u7FkkWZN0/fKW/uteoWnjtoeSYrvPscgI/xp5UTNcVf8eRSJ1H
BJVXfeBeZm6b/WGN/vXFGDyHvrPTYZ7dQVLVLZ/EZfygQjZnSbn60ip2LVVFXPchxSTxp0fp59fR
5i0kso2Nkn758+jB1F1o3li8jlM4q1uIHO97KwAFM88xIvLI3E7G8L4IV0y9drKltFgc2j7+pFRc
D3vsF8kZRHeU9zniiT/c+p/fJpAGzIM9l6+bZtizxRa3mo+ICNHGmKGY5E8CN+7I9eL3b9PPzxNX
EdwFn7oEddCzL9hKizz4Nv3pTW+9WrocFuRU1ul8IsCl/FMX39p39R8XwB3U4JFAR3Od7/nZAoiM
hfaUmxVRZ2KrvZwmckPiFnr7V7C9YoaRl2XvSzeDaGvoPgsOygmMd/ivRZDodG5vfv/xf3WTHdva
Cy6Tmf9zUD5H0yyQmuGXrMKxP8/TNi5nzDacKv//LrQ/id9tnczdcnfOuVCjyvrcUiYcLEv/aXX4
qTIIcAoH5ATS1UViJZ49MzY8RxSy3N2Gw7iV6MYxl2hIHe+eQ/EIaMIu5vVCEPKxRKmC7/CHT/mr
p8kJGVsgXNsXp2ffbmvVEEyZhEU0FLdkZT08SgCoZFtMxvn3N9R5EmL88CjtuwDfmYVkAprz0z7x
3S01e8do6LPQakPFr861NRGMJnbHF4sjo7pkRN/wBjg24Xsp6ueJJHTIf+xOjA9RqlrB24K0Qfj0
hHFPHA3zrt1o9rXGFLQfqe9V80nDDfVvQ43Xu4g4kjlLRL2VdehPN5U+DMSPW5dG3bcWD3Q1pzG9
nKV6acxWDdFX16v5CoAUGw/JR3vgWzZsaXMyce0IO8qCuTISa3Vp9aWtud3mHQadGBGegTl5m/Rw
DO1RDYdp8QZsOHpxThJrkhETJ14ATkMhldCJybwrpw2xRgVoCHL+BCh+pz7soFgOeIu8COGYM8XM
0VOdDCZ685MOA60uec/dRwoiR14DGdP2SXp+QVwcs2d/jYRDgwPG+NNsMv9rUkl2tM3gUvedzxgz
/zbUNL+NOEsEAPQ55jqvGH9OuZwYhq6hRcMlzrUOGJQGRqbHC79Nhw9COcOLTtbFSx++5oDbULZT
UmpEabEqBPjqqra21xWpCGg8ys7047FrqsdpkPKz1gbdUqeqrC5BZw8+GYBT+AI3X0rrobTY/ccW
V+TI21Zc4mPwggv0I0F1CBZdeEmxODnUkDmc9vaoUzxMhmfqqw1TFWajdVgdtDLUgfq9OQuQ8mVW
Gw+7aXwjHpvbBh11gmDHDc6FukznrDFE5KeGeEH4TuNfKhADA7ZLyqxk7JaSKJ0grU+QLmiWlA3p
SBHjv+wDzfZ+JToQ9hfzU7oNCDFrgGP51K33wiUB5pgqIacEhKM4Z6rQaZQ5dFhAgqA55hWvpGVG
ndNZAO8CD5BNmY/Lq1w3uCQMPJV3GIrCl0zHFxcev7lVA9trtvQJ4/oOzKaPn2K5oYljALFjBgKK
jHIqyHouXDc1T5w/63fZaOHOaYahe2m09WTEq+Pp6x4Kc5Hs8yT/TcOc1Hw1y1L3kXTGHOeWsDbs
+SFYi+Z+Wfox6axsMF9XweLpQ2A3hnXiJArC9lIIAsqDq2byeqO4KNmqigtONI13llgWa0Kyxlqe
ljIwX/gMFT5irh3ym3YpQp1A2AA9jLIkgCpO/5dPhE0wytrGJwHLshScqmyDEoqOCBks/PD8i7vW
qYyqHHE69h/OWIRrufTpSrukDcl8agsjvAxOGrE+eGlSoW1xMZ0M5njMFXS1yGuahYZiFuy/0hJA
PMqWuCkeOGuXpDsoZJJulkt1xjJgQ/Dsgw00/gJTSYVoJ5NJhK5Oui3s7zjLteGh89WWxTQ9K1Q0
vsUDgbipvvYYb6TRsAOWEkjUyC/7xsGByZyKKCLS5VY79pYiMBAfDdsHK9zcd/VqiflAiFl9UWSO
bSdT05UY10yje8jneQ7JSVRb/06kBHUkg51Wn1SNnOJhQhZvn7wMw9IVvnDXuaTr2wHd8H2pj1hs
OUDrWjqPUzrU1lF1G3uNEy7QklLPLD/lARHdJ7nm5tnm1EEQSqlhvSqy7+BfA1wJox4PgTpSBfhe
nNNYIaaTF3qNOZQAjwrKXjIPwuN2C1xdvK9DgsVbxLNAwPpxG2M8jjQsc0jU76vQ3GAhSoQ9MRQd
Vom96U6Y6jwBb0GmxLTKGFriPNq8cl9lY1N7ce05FWaxrSvFAnekdeIJPlJ9hWVIra8Hz6psRox0
3MTJtvOm6/gV9KaPfaVNfRgn5PrRPC/FHSwSKyMBBc9NdT9DIQqqM0U/RexBFaPu+Ba174zD8MUv
U1c/yLxzB4XNWgPy51nUvGHYAKbxxTJl6L76rX2cs9Lq4yV1G3TWrqqqS3ryomHFwcx6aLCcF12s
0S0aC1I8OXtkqgl/zsQptFd62d9qw//Ozv+BwP67auMnpsRtkf2f/9HFhx9af/uPfGv9WQLoqm8B
ktw1sohsKOa+DdBt/gVKG1oIKFV4jS37360/ZutM3OFJcBb3fAyS1G5/tf7EP23f3CUmO6Ey8Gka
/p3OH/P6H2psCnleacEYjutZJmCLZ7WmX/e22N2ANSPrbjmt5lLWEdRRM7zY4KcFDIT3qeUyMQ67
GQd/wIQ81Lq/KLMFQSmCrMaLQTvpNz6pjX3SVXM23wGvysEbuiBwUKmPygwuu8FqOCIIG2xzy09U
Jmk7fYfQQ0l038fK9nV59lfBGLgzy9a7EU3POWbNWmNny5mjG8nBYPzZerAH42nZCcuIGFvSAOmA
MXiF1I7pE0vvDd5643EzClYSNc4wsehDrNDlw+wRM5CDsRTn9hQ3nuz4fQwcZuQm1b41BJnfnQXv
scQJALMgLkn4LGJnLtk+Vm/htSRIYGYzL3LlHJ3Jwzi82/PJ21CVt54ZMtTvsRvbtyiNWuuAaiy7
09sQfsitwH3fQvv8DDwp1HG/uvuUUvd4CQivYTqfYo6S7zILGVwEBGORNytkPAkUvcJo1bTI9/Hj
mSK4EHWztq9BynlDsnXbbB8qn+0hZgEOtoM55Zw1S3cM7tu2d6zXhDmM2w3qg/E6ZH0kM3ow6q5h
sDlul7XC6XdHAIZZ7/FcwRB1nl1d0SFdhohsnuV9Q5LIeFRhkANymGgS37c5NtHjTAtDMmXHcQx8
UJUOy1mvPuq1ocbdVOB/yr0mBTRur+J+li6hflT8LljcCi9boDqF06oJsAC3LZaPGZv0SW+VS4Qg
igYRNYErsbUHmb4qXUIIIssbV/eomRCvQMUglUfm6uFURnDlMCIml4ogqN5b8LLiuDgPrWF8ziej
wP80F8WVlfb5K2Mo+q+WEG+HIsNcnPekrXNCD4BG1CX4gJF5c8ENqtSxrq3Fobqmgoy8zXbIkF5Y
q7GSyTXyV9d9NQo4edGEtnwHVNUbUsWa9BOgD3MPDxDD3PulofcPp2xsPtmwxJg+I6NAH+a520tV
ey5/m2UV8mjDKITe1UxbhTfY1F9yW6af0lli5WPv+1jQz6mPfbanPIy+aqbEm1K34p/F/EgT1laR
OZq2PqVmiuizWEN6aiPJZh+E4XZ3k+OOzAyVRtRcYeccElOnlHFBrnB85EjZiS4cNEJ5IIttEWdu
j2vZTGfism34adt7eILpJzlbAte7bO3myg1GbBzrSJLO6yazwcP5aUi7aSJw+QXkEvtVunbVtQVD
LcWVXpmflZrs7ZgRdgHMdSqD/fTuvcSUHr5vfb8GDNhZMFba2hnai5yR6Z2qW8y/srZTwSvnwzog
0Tv7wojOJKNEKxAODDM3O+5VsEpaAu2cxemy1G/nHAUJSxk0y7dlW2cPhAnw/YR1WcBJHRDWJdDT
WPoWgl0t1I4YzGFPUAGDXUFuGwalfGvaXO2Q+uV6v614+O4m2QN7QvU0Vq/0InSaOCa0gSQlPPIs
7FzNJ2YLTFoz7S31wS1nvcajasH7ERcneaGUB6qhKQRJDSGMvj2Cyg/tyAhHp2NEaUmZdBNsjWPB
NHSkNq32TxcCHkZ8305grwBV3TBTR43dMsCoiCMKujQJtJN6R6Z804Nh+u2DFMoeqT/2w4+h7GxO
hqUAflGPwYq4eczIUPZgGN/VhF187AM49BwpiQHJQrcZ6G7D5k16msSveGAZ3q6cO0JyWEU+HwoC
aOsElLVtJh0vHI5O8LtznIrRAYbgBTsQwO+6/C7NzfxCP8F/N9vPXhVKTgQmpNt4hKHMmqwEX0Gw
1gYncQK55E26eU17Nci6lIy4y2w8CPagkRQQZMjHIJUDfqhUNo+IPHkoRoDY5Jdg3n3V4/xEsd8h
/03qgf2Ox3opHgps5SMu/sYMEoxvxRshvKGPNnrOl6m0rf5QZYFbxlTNeCZZTU2wIHjvNYHEoGOj
wZAD+gcLjDIwUzxsWP9teV/0edokPpxbanD+scbmYnb3wH5wLemx4uGbQGPnaEuk+4AYpcpAiKRF
or1yyw/K6nDMUyyLz0tYmLgaTABBKI3B112Ib3KK1JO80BEqJOvzzPH8dtyY+EY2wfEXbl/JiUmv
XX0tF7u+dRfPfYude3uoR1t/osnIfH0lPu6z1Y8GVm04GPdLW9KghKnWfhWZm58gIrZXnJy3R3Rr
402YWqqN8hTRUdSpUreJUnVBYrZqrVcrloB3nlsyopfwD3B98NPvU+VAfGT+tL2q0AR9rYxhumQC
WhQxPNjhNNfADeJ88sM7jAJIp0tGmm40aVshMofdhis8n6wLd/R5Zsa54rS88dIw9aA2d3hRJu9N
lWGSjytC30EtpGJQR1HifcP4p2EbT1BVbuCr5Z96yBQcz1TngE6v6zV4mTkbARp9QXPotudESgwf
nZS1QnXT7PkpokJa/oHTwYBoHs6kNV6hTJfLi23D1wGz0ZvH4DqD31Jde8iyS3aWhbbMG7iKA+62
gFT5xIcBkJ7JjtBACMJMmmQpGG5tviTUObBiX3AMSoizC5sEYEpHPKQKOEUMuQdbfiutTz75roja
1jVT122d1kx7WtpNtFPQMUELrVJn/8l1i+s1dz7SXwDw6Jir7FOWIlLBEjUWaZpsy2CmFz1RHvk7
D5W5OPRG35RvhnVqmHOk4JzPaTHDCY48VnnCvdyVGxMONqylfCNV5HEEp+wcGC7t2vSxJQ6F5kU9
iYCFq6bLddQuYM8vqmIZiwza5OYJ9b+B9IQeBxkxkQv5NbiGeZEiywsXs7rtWSD0cXBkoG8KKD76
BmAgAgrgWdbmHiS1xQKv3GzM+phztPOvSM9wyHXcMnyH9iTq7GOrDdKZ8mHBOLGUrhxwbqb8oXY+
pvMZgCD6NqAimSM+j8sw1pdZNa3Vi31QscWacto4Nb0azMu0WycVmyvP7rlWBtlKij5HHfOYcr5z
Ng/YNeEYdnHKlE8pzIPsLm9p4zQQblwXkntUMlzwHwjAsd7jlUVEQ+cl/WqO4MlOJFh7K6sEAFmk
kyZsQXvjYU4GfCXDMYCiM5ybWlfrBfccy8RqTnhiPc65w13JwlNf5fhbvxiU0TfBkvqPaFVM/2hB
dimOwCV7++QEU7gCuC4gAnOuZGrUul4GPWfz95Q+1J63HRQE50C7Ec9ky6A3uzb4YHUMENQCi0up
vWAT9dVH1oRiPLpTH/Cog2cTOMTnCVq2P/KaWwEAp4Og7FBUa/ht2d9tBYQFOt1XRfoRFTwdLOpv
WgTOwRttxfChyas0AWJHKl2xTgOz31EKyBTgL8F10M6ASsS++ZZ2EKZ/XlX1phVU08dx9UFv63kW
fUz0ygJYyC/KV51e86+IxEqsL5PHSC5cxHo1dGR0RUxg3CGheyOyqNW08aJeeRjSNB6y4BLGO7dY
+2b+zrA6v4vJ6KtMgCOaHiB8VqKbJ0Vq2wtn1Nl40bhtQct2Wcf2Ssw1M/M1T8nRgwhALF84w67F
vVxCo5/GsWrAUGkPJwPRe/ZVhXmt5uahPT5Mow+ppGyt2UgMk28BE6JXuQdANZANKn5ZnZijygHG
CF3RL+zWhmYFrA5IBGU+Iyzuw/kTOc41VXRPMnTWFUTdqJR5wEfaOgTZJyozOFyQksGcafOsvt1i
1fpTMMbAFsBIRu00jAucJtfvrOnIsSOEx+qDdkO/3CxIKA7oOAY7rqrG9+8C1vz0ksjVUt/iM4Od
4rszGY5xo53SopFA8U/KxTKXdBMBSUnYTE+n5v82EP5BIfa7BgIoo6J/5rPdf+Kv/oH1z93EwtBC
cIrFffHv/oH/T3efipHxgh3DZyb37/aBw79i0gFw0hcuM3bBz/zVPoA0YOPspzCzQibijAz/TvsA
AdR3Azp/n4cGtBBM1EnoS0h1+XFQVS6CPi7KIYQXqCrhheSXmyhYp9Nxej0bdQ2ADfCN35jzlcWI
7vTdffqFVuHHCdJ+eea/pks8iOW5LgKmHy8Pnm9QRY09bFSedds22/ix6NPl9eDn+vg3LyVA53kI
j/dAHQet1o+XkiiOlp6MN/yPZf1mGUovBkeVJhhNwz98qp9u6q4rYXyO/gNtAAqJHy/loPvVxLJy
tHXR6BHmVhhRFU6Q3XI8RceNS77x8AhaR5qR4ZeedcP5w6DX+nHUyZ3lUyL4pW1CiwpZzbOP2xcj
gfOMCyiSp7I9z+FMujSBlPCAgq0gFM9SHT3etdsue38FR5phBYkmFIz3Ts3I8Ggof/uMULy3D83M
cvGH2eHPf5+/P8MOkjoXXp2538PvxnnFGlC07uGojb/1N51BQJ8hlbz8/Zdu//SACR92Gg8vbjW0
ec8fMDWWXajIamBi0BQwZkgwhUQET5CboW3zwV+y4k6OBuGomKnn7YSvlajJ2Zfi8ywhpr0stJ2/
VBzWK+QlU2scgqwgVmaUpfm67FufCBJ+NfCEtvaPpLX0t0xfIALRYTI03NQVNgYlHz1qVXbi0+8/
348aCp9ZC1Y/1/XQTLG8CPvZPB9EiVx5ySSZDRVa58oMKIaQi86rnA89ATZ/UL08U+M8XRCF4150
cUFKw2cXRE07zjCqUdXk5km4NUcZx0sYxSaMFR4DgBBt4J5KZmhhKx5m07s0sV82wXBqvAYDJDex
N6Y/POwshj8sYtwF4hUok5nvmLRUn60ivmuYAMfoHUBvLV53rGSUpOuXra8CvMvT7srp6/j3d/75
82t7vrebIHf1j8nb/uz92kDXM73FigqynkYH2vJjU/fT3xIscLu5CuZHLrRbscQuIP3+LRkLN+hL
EvsIAiWOxpkHJ0693vvD/fvVZ2EXEHyxKCZD99kmsC7CI0F0v8pUZ2iZBg9Trl//Qcf4i6uwxwXs
a0EIFWHf7b7/LCpspAGEl1exUB+gEc+PltLi8x++Fnu/Jf/RCXDLkJdyGcujGQ4N52lh/G5hWSyP
8fzkftLhyGJv5rPLUK7Ywu4L+Qu4xQGpvusz3BJnGiEG0AKmyO4hIzbeQOvd1fMtRtrWvnWLQpTR
aFY+8jEan/2590rEsRwxW3UxCDKOgbnpgfwMokFJve99wpkl8e01jdc6cK6zXfR6K0a1kt6RujRr
ndVEY0jObDmee+K8KswO+YC9KG/E3UYKAXIF0FTAo8a8PGeVDsMTXHOKYgxgvopW6U5Vwoxt+Uhz
pCoTPcwU75uEH8eLhVThrpsyB0mLBtNmuM6Ks6D1jf66zuW4vRodtZlv0zbP7NM06oEwxNDSn7BR
GNlRa0m2pjl4pTz7RQ36sirwISQcX2bBUM8Gdja0dmckesKuwzjQDbLTKjb9zuyMSSajmWbDkQBd
9w5Uf2UecIQH4yUgrAmjF7W5lQx1n9Ix6npFnpS9tGviFsLvE9B4+ZvA20YTF2weWkdjDb2AGeKa
zjERDIE62ah3yNNp0fVGpqMMtm+rd60D2osxi/vJcs4g/4hwowHWOhdIQLk/VY8bnaAAg5+BxPDY
rsQXH7pi71h1lWuoIwaZXGL02++gW8t6OKwct14Oy8KWV7Bn3wJQRD+TcUszCv2dbzy1K/zMrdxg
2NIe/aIx6eBgz8oKFA9//VsNpPHKxi3+CiG1Zdzxy2BvIqv25EFXk1xOQJq69VBU6fausovVvKGv
kw8Ha2nM8BiuS3NcUcWlF3bPInwJlIlzOe3Bqn5hTL3SRwaXFfBXVJ2KAmM03luYRVYAZoozFfho
+RA4k/yI3gvgEDVpUdyQewqhAJ/9Ut5a7aYezGWqg0QG1LZnXQSlnfSmVJ8nh/jJCOTidC4sQnAS
KAxby0C27i+QbhGy11ouJhuepdWCaoiMIZ4CX/rxhJ8CgKgj9UDZiLwwblBefMRGHRDMPeAyg+Fo
5AzVCYCorzqrmpjfgyu9nI2x+qhWdi3UYRn+pc4TcITBGRIutI+PWPdIzaGPhVH7w+orehu4NwRG
dzKLP4IEhwTVm7jZIo4+xs50lsOtVEvjXwAfbPQlFOV1euHWocubQnOEFIzKTm0mzDpYYrOsLc7G
E4y+47TmXnEgl9ZGo+tWu1Vz64zhFp20WE7NOm7+i3Hq7QfPUB2Uxn7N0rfWANri0li79CKjIVkh
XiHlOJb9RPuQhEMboBxUgy7KemN5KGe6OnE1LRPZ3HDdpiMh9M3jGhbzSyevcxukeuoHwwHMsTvs
WRNueRT94HGgpr/ucVBcq+2UVxzDiZjZOKLbDL3bBLk7jmttTr5zDpoRGXVIhiCygL5qrjlILpRA
rJlQwAMsaDhrMnSPyxb6I8YYHYBx6IEs2LUMm3gbp+YWIB1pN1q0sKmWWYrtBWlBQQWoWInPZumk
1kksK0d/r1zyd1aNOYvA+Kr7XDiDfwNNq0Ds35nsw+MSlgerCXsjbsqgu/Is5b3hT0pv0rIPWmZj
jZ2C56h7B4SlUuei1hOvbambmgZh473GpSUujECHMzTtWtxUnY/tigQGSeBeQ6Z3UtQlMEtGeSEi
oJo2lUfhgHkmdzA72WaXvhZE5XnRJJ3sc4jK5dYQm68uZNDi7YPzgijEFuG4naoab2biQKJVL1A/
bMQue9jf6DnMsAE9D0VJJL1efdBusF6ZCBSKGMsbPOJpyut7C3NYe+hYraCoNoTC1k3uqGMRBj0g
8VJKGg2AuAjPsu62hbQdOF8uKO58Y1+LOOHLBBSHdcm7KZ1rxlHGVaNmG3SiG+JqlWpnt4AzBDAN
OxxkuY/VLkLOkhVIj8oBFPpiG195F/r3K6qLD23XGjqaafK4kS/BazB9HQai7FHBZUBFUwVpcyEd
Ls4rg+Ng52Uh0NRQQj1bcBQ/hqKyAKzlU0CCrT8NSPX7HDu/kUnCaSaDuCBzhoQag2roP4lm7tOj
gkNjYTzO6Wn0hdTmATIxg87BcVB9sjk1xG5jV4tdo1XAZlrPuMtSqOY44ZiNEquxW4wtct/3GM7i
TTUswdsQTvJXOYbwMskBwyHNaWpB1EeYW3PayJz62gdTLi7cypH3KxUcmNsM53CSL1AH6JpicosU
PWSy+lKtb8iAhvvES61gF/vdCw9ACRVjOtlva+xaQcxSEjwANuleEjLQvG0reMFAMHPbjW2T/JbY
bRtzSmj7r+tBmLhRXvpdWS9na1xEdSJpUWNt5YbcOo3fzpd5j7EiyQMGDKwvav4kJ9HwTXimqtg9
SWrkO1Aj/fvS3SDiNBPJXQMDGjnJKeCaIcuIbY2mcXao+tmmRh5fkOxQoccYfzGvVVjs3+oERuhW
EOsMqzys8CYzatGM2Wu9GjB00dhlLxzUP8trwyKvW8fgHAb/EvI9MZLEwWRrgHrN382Ndu1lkPgW
H4frhepbevNJa2PLHm7X3vk65sKSyaKyYE81rQrPk8lTYfff5tI/qJP/30DK/10/aVO+fK9N4Qf+
3VnaxfOAPATWqr30/ZcyxQhgsQWcrQPIDv/itP0Fd6C3hJcHwxmpJoSBPJ3h/uotkRNMWYXXiKYr
vQtYWH+nt4R951kt7tNwCVHOuDYCmcANdunKd7U4nMRUy6q4bGdDYdfQZi/EzWSSjDthzVxtlFUJ
g08Lqazp7L3RE2kA1RJDKHIJ7I4wKxuDc2uHq/kgcSE5OECk142kYEy9k8ldi7GE4CyhFTJ/Yz/K
pP6AJNIyX/p+tlt8WEmK2X6kda2m5iHXmK0ZHRn2AuiZjAaQs9S6s5/UVjEur51+Zx/PcnSnZNlm
dzoEbI5LBONeXQ25jcoEyeCUQ8U2t9drhVIlccI8w546gPil5pT0z+nHUOW3U/45cwI67y00+vxC
lLnRXVuMbUAbEXJMCGFfuiiCF2QuZz94OoAxphpuVsBFtREL0biqfBDDQvgQ4Fm9eWfiNL3yHiyA
MkGZT/5svTa6dQlOfSWc7EaNcn5Th13Y7wqYKnyhijk0qb0axvV86555nAfstGcZdOYe94VL1W4W
/pY6J80pshs0fpjdJeOuEfASbnwYEuelwysYBbXc2BlarayTtYoAw7vvNNNJOL3nxdAoDI/pLnLP
cTrCiOy1RS8f4DTZTli+su1SER2bIogdOmFeEp+6XARQubHg25b+iLg3p9aXfi/RoMD2N8MIAfuW
qyM+2H3xYdFifnKJTGFfq8TTwkUuBouYfFrQ0sxgcfO/rXTu07IXPC2B5tNyOHTano/SCFkr8Qbu
C6fztIqSVu1jYn9aXaVtsNLORhB0Z2khjY4hyrIuV97ibweAfXQwEMiwgG9rr+bL7P+yd2bLjRtt
tn2Vjr7HH5iHiI6+IDiTEkXN0g1CqiphBhKJIQG8UT9Hv1gvyH+fY/s43HHu+8phR5UpkUTmN+y9
9uy2tw1durbTv4970vXKca861/GvRhnM04ZgaGNYR/FiI2kHn2tDobg20JdO1ROVhHvFXJO9iRxZ
RJi4vvkEF4sckWy5jWaErugF4ro7a8ttxSSJi8v7vsSC1uZC69mW9+v5+6JDlVM9d9/XH57A+Iut
RVbh3PO4IKFi2zruZTMnBwS8db3Wk7ZwEazC61myBrl22+UGdr8vY4WWx8CUAS756MDcf4UFv1zd
39e4Z7lc6VSFXO9kYHPVE33S/mC/Hxvh/F0MxAl1gYEIkuhFM+6RK9DZtNsx0ygjOtBl70iMKS6a
70IjcJc+NtbwNFGaLsXIoq3kCotTWkLCWilY6iy2icRNPAqZealp2qW6GegovvLvkoc1B+WP/l0K
Jd9lUYz9Va5kiw5928RVdh/UZd+v8yW451yD+H4rJOLbVdAs0gf9uxCzRB98aKMHST3/Lto0yYlJ
wAy1nKNXUb3xhr54dr6LvbwCnxvytM6naqkGUV9DRVtVBpReWHO8v7HCnjnbwzFPZ4yGOQb2mEZ+
tt1m65rYNHZzH1CW6wGt5UfiD2VwRB1a0raRm2rwD5tnTW0AXBNf0Q8gIy8wqNri6qNe6shG86KK
cMkAoXy9kT4j7Q81AHADvh51tFWr1IqT5CeRGyP2Gn6Imewb9M0xgZQa8uGLn6T5aK8dqHTWnggi
M3+h6PfZlxEHYYOe6Fr5MGo0dEQyDlF68ua+zt+TPPOtaUUf2zUPeWJ5BXMB2iiOXHuAqXfg+eT0
XigVGOw3Y2DWVAgtK3J1LHmRol7DpSHVjixSzu9NVNmadwStEolnguxcm0BtIwluU6PqyvVgdg7p
ainl6vRaKseqrijs4c8bHZl6PQGCvi0Oo2l03ouXYhjcL0dvGW16X0sJW8wGNvQ/YQov+X9qnjRW
gyUugJWGwMTaIqAX1SYFB+iFGSrmHCxBiRVNJ3tVHDoS/j46EqXeBmVq2sMwODOYb6O3rwR29eoO
jLDxkcxIF9bYLUFA9rR2xsaiZE5eDST77RY1em+GyiTceJXAnkso8B1V3PpCm9Sud63efgz8Xvos
GV0XsbKt4gfX7I3HQjewqWT+1PohXRSNGK+A2J0kAPKlchMsCxwALzoXERI5FHBaieXZECXzPHrY
AbKoQ5VK4MMyurGb/CpQOZU7S87qaUDmKbfsY5v0kCMPxxSgBh4wpH1ptDH7BOuAbeaDh1BUIgtf
Gw56kUNU1IHNF0nqSJO6SBhvQFsqf58NmqMte3cPy1xaNHJHd4x4c+zyqECxVC3qHtcGLahEGdXb
HnygCQIGpwVponVxnxRp5qwdOyXPHPlkjPqEqyNcQhEWZILdkBqa18ajg8PXXhuNRqCYQfKIjdRa
+NbOsor5i21+466cSBpwQljdQVBNiTEmASCJL/1gqJk4kzLKjtgAxQ0DpOlJK8Y63xa8j/ntNLDT
QTEGYqpb6Sk2g02SIFRZsWovgiPTNn+LML2udkjuJOpuiEyCwA9sh/YDScOEutFy6vJSuR0hZ25p
YzkkWwFQnpt1Hce/bXz1fkayVKoVylqzsWoRfOMcsQGhxN4dbayP35ug3nzL1GZ4RCfC7p5UoOph
yKT7njQG1pDGcaGCdNk0IoKcKz4jbxRGtIlZRJpLdeMmm5wa8J5WEV0tATdlvIE8NH7OZgSFw9Qi
62qMYiF9IOKsNwZVlbsZzNZrT9RVo7wQTs1FThjUYNjHJmjG9AMNCZOYTQeqy49IAnNL9TSi98l2
uVFHP2asJTU9eBs/dkYwGScikNLqthtE0/+oR099MezjIyVOCS8gUafwWYredYYVIDBmoTqFTBBm
TuPsAXU7BOkwTnLXImNAQVB6aRTXyJ5ybZ8zofW2/lBT+c2V69YXIybsZYspZPRWxCg3W6fTmnYd
paW55hmWqDIVTDC6oCkF0FIXgC/zUvVNWPtu/GGU5N2uq1xKskxlrXkHQuryN2HOU3cxCuQH9yZ0
EfmgJVord4ZVy6+gaGcyVRhdRKtU9ZN+zJWfFltRmqSvJCmZJ5s4rd0pnALyK46M2abgI61G2LWd
NRn13UzIkLlJNU06r5WVtwUTFj3rHxaZFhQQHA8LeFfbaKWgFEh2NI6iHvudW/NrtDy7mtWnBk8h
rsmU/NNhjq32zOYq+4o1R5/IA9K9ZGdOBs4aXGYMEQCDdrdC6nSXTRHjCtIyjwAGw2duvIIvzB9B
PDF3ZE5L06JCz9JiDwHVvuGGTeaQyofxB4KU5IVgn/xKs7lEFcRWjzwEobF+QJzAmKVpp0mEA3Cy
Nz/3fRmODgLoMNeXvd8YUD2HbS/8DxElmNf8urPr0GDal1Fcldqw4oJTN94wyEtftehDosgYPqha
JlBcScIwf4YZ9u6JST7ipkEXEvVNfCWq2QRsRWYJvh2jnPE+ZfX8xonYdCihErZDGYnS22jQuIlL
i/d1a6WJ95oqMpw4mGzm/kGrNGcFHDX7wtwziJ1ANgqLNLMl5iaLEPIRHk4C6avMzS3y5vQLNzgH
Q99Y3Ep4jHwfgwi5L2tmM/qn4bgKul0PMSqUcTXBp69B4BZZb/30CtOjAWJfK0LPFRI+bo2OcqV7
Kfd7LIuaiUDizvu4HIj1cuH3Frtc14yUOySXrxNK3gqFdu2CRJNVRcxW0tjkHIz6L8J20J3XqdfL
TQbhmkkECBAAubU7kHhKo/FPoPb/Nur/ilz+71r194/y808ikOUv/NaqQ4lhj0cLbGOwZHm6yEP+
aSIx/4H8AowI/5ldPQTQ/6MCoYunccZ38v0HHGws/9dFotGrIzhEIoLKDyrNkirx7//2B3wBjPo/
/Pu/oKG/q9Oqa0HhsMH9Q7PufC+SWQHCbrcN3TK8P20BMbdqvUZjxAyWdM51UpZVegzY+nBxtClD
WCPxl0A/Q7rM2KQxvjQdXYO9olGIEUqlylM/R4s4lV3mV3FzDEpdH+GbDan/y6l6O2UqWcaQ5VhG
8bBqrlfXz+D4/LZY53EwHmYuE+PdDEbWHCV2S9YcmcFI0ae7v85RbsWHQKvIyYLYnrBNTjWi7yho
ZjrMXr3aogILNWv95PNEMiSFKl3mmM0kg1GJ+6Ib2VXHAmU+y5kSELggFJHGuCTjprlGZVtxc3MS
a+S20Jf4m76GPbX3Eq/Kd1SOmNqsJn4nEjQl38gNbng+k8dZM4ZT4ujtwyj9LrQxWL6ybxbHCewv
P1jbP8h2JiQhqt9sZFeMJKqfhVfka85khVh10YhMdrfuNa/58HTeYhab8yEKymKfNoq2g+XQja73
Fy21OTPMHutCWYrQCBKUz8lo76tB9Sdu5Wqd6tbb1KVDGC1T96psvTuz1KNNZuuflVv0a7x4sGNG
dp70ki+BNw8ny3GHY2Lr1VcyOt0xQn27y+XAJD+gOmGvWAO/Xeq0xutecamyO+uQUWQ1MDzqPLsT
Fg2bQgN4AZXJxiSkxWeIgLqUy+1pdMUwbXOv5YNaSaHX8kqHMwdvKvHz9rTcAyxZqioznXglkdKP
ASrDUtpeaHaodRDEyXi4ZEMKCC+LT3CVTLVH29KgmZ5q0pRYPG58txfRpnJzrLx1n4PJoHoyV5AW
nJm5RmO6TyYXzaodu8fcZYTqk3m70omiCFkYYUb05LzJSrLcI9kA1Ru4Leg4+Rv4gQZkH3Lwg/s0
ZRK6pXHqb9qMkLMRm8h1tisue8rGxnpIEmkC73b64W0gxNXeW6JL0eWxg8huyGys0yMfeO6dMc9/
oqzXWWlYUZ/TZNOyrwhzfGfR1j/UbuV423gaVbwrYt8Ue/JUxb7wq6s5S3Y8ieh+zU7nHHIK6mco
1d8yROOucvCx9hPtm+XiZwywI5xKH4u5qUs2rQ4BJ4jgVTpt+5iJ8WqG3t7+aPG54e3EI5uFxRjt
QPBlc6gNHhmWqphoiCgy3QAm6yTAjSYCjxGCc64W053P9hDfkztz2xC4uYPT8stqhUkqgE+2SN1Y
aDeVV7/iiW3qk8BV6q01Q89ZlxFB8Bk3WULDgQpMrTGPFS6h8Ay+ToXnUnnC5NagF3SOyn4MFBtB
qGPR1+paoyNRA/FIq75XFeqdIQFO6NjvU+Zg9q4n70dam4d8aMWZA8qg4JvRD4NlbdwA2iI+J6QO
uvNij+WRtRDCaEUM7ucwVZZLGTBIVFs4w8efnAWCUJbZY1uKx2Kiui8YyG4Rmad4/AdzSY6aWQEf
0yBtMr4T7bxOVJXIz6GgYSYstdKaDbEJrFhJoM+dlWvrbOu4MaJgrzVw9Aib1FidChqZmPShc1cZ
Brw5b9w4rKxvUIn0OxGn2a6Ki/ltskmm2XWu0kIGofpaZ53FUCwIe6tn1dLY+iHRetCJg5qfCDq9
wCvBFWSJdmei2N5OffGrEt50Iu5E25psDk5MUCwsG4l9pBXUfvhITzg48UqsWsdt9INh91OzlcZs
W1uvaZ2tF/S/8jgPwO6l03vTVS8IexzYu96EH60mm6wNvJNR4cGYa37vnHS8ynJ+wseDjd8VhFip
qtnw1bBflC47mNDpfHTTRG4UKgrJln2MkUzYi27f9WYWLH27Z4r0i2lecs95G50D2PlhE+EaYz/v
khBB47bz3JJtXVlj8BPu/J51cb3FTjO/2+AOijUVUXbO8LofUF7mxDrY1TEbywsSq6+xKemT2Ib5
Rxc97Rlj8HxERNtt6wgvVD77/Wvj1oppa+Uf0nyIyQkU0ZM1FvHG4RiEdp3Y6mBMrboQA4fxXSgD
nGZlOh85u7s3ayIVjt26uhvIKL1Sv+5sDDFbz2iQbRRptc/1RjsLjRhXkVS4n5TLmwjOoeUn8dzz
OHQnQtu8W0+1j1VUas7aapgEIvJ2vgi7vnecyj7ATxh2MovOyQRMIMKv09X1nlzjD2H0rHnaO63s
aZG5L8um0h9MOKJRBeFwbE6xb4XwHcftHEzqZGI42mYCcyQ1+h77IV3VhJmmKsaOLs/ZdiZzup6P
bSvt6d4kOmQ15e4yaMA0onsHsADthvfffg7ggW9JIhHhpOxgl0DTvRnpFrbc+pwWSREdcZWBYLa1
+NM2eoC282zuwCfma+wn9Y1RGMTSlk5YBsugw5l+oJhRV1/NB5kmj7KdMBxq5sUR8X6CkfvYExmA
hl1z1cT8gzxEq/+qh/qa4xQkp7ynBXtvCWeOwea2oBrypGfSMvrM/pOXuFHrodcvRMUePRykq871
aRTS+CYrLAxDMrtPvOYcZKz0/Dnb6DI2oO/Xz6Zy9olbh07LdnnFCP/oevkpa4LpAIOOxF/4ltPO
rOcnDLuwgBGlbBEx3rnK53cZiUG0iDKZXG5eKd9ci74jGwd37XTsElfzRBRT6iY55xKtPVL94DEP
GpohAidecTjFz2TKplpo2QTLbA0RmwHD7czG2Tt60toGIu2Sw5wOGrnZRWIVGKvc4sO05gtjQbFx
kxJ3qStp/IZWhl0/8xhWmUx+mHDgDk1n1Hp3Y+RWv2r6XuCdJNguJLgmZ79tAKaIcv2UzFH54it/
WmPfwLokZ1I55sYrU3fHEySAyJWIdKaOAWPWl5d27hNcWbboj2ZAtyZhX28dOQVMFVFWEZsaaFd0
lqWHY0DN2H46YqV2SPPGj2EiKAsQrKlRSGLGMZswIygRLVWeWjcQEQbvZcDcGmyMDhfIJh3a+A5b
YHeZW9Pdd3FqXXpy3/Exxyw9EU9iAwYPM2QHFbC1WdmkiBww4c53QTbZt6TxAE3KLcihY96EQwyH
C4atszdLA3tdhX2kjQp705HvcREwMAjDItqkAJaxVvbQP1OjF1csTFcpTO2SxxhcJovv7ky1vxtM
MZ2cwWHW7/T3xKW8sV7gi0EJvigMLpSA4xlRmV/gE8gdtBJdtS1E+RC3pH10jNZDP5PPujtKVlPB
2dSJbB7thL1sbevrSnkkj0ZofS2vulWtri4xD3SIcGOvpxbvfjT/il3to/CM5Jh4Q0wKUrpnh31A
/6Y+HD9r1jjXiBLT5+4w1s20xvTMlF6NqnrkYx2AH/Ss1OPgB+pyks4bke/r1nkRTE1uF7nyQZFR
tmLR8oBhhSts8iYGVaIlvqXmdA010WGtRIdebnhqkzPZ1XUdDo7I9sU4WHeyKeYH5cz5EQSEBd0X
AixcnZ3jjvFhsLhLnHSaHklGrl6MSEQ75ZL7ZuOCWA8iDVhCTM4mGDQu16D7qXqLCcYoXksdF5FX
6u8W1tLQVXp5jVjHbwxcST+CzAzOjLL1VyfpdgmxKHDfm/qVDFY9BEzt389j9aCnVfnapf1PbdQP
hU++aUAG+5veDluCTdJ9EZf2JwqC+uhoor/vekNuKjYzn6LzvE8Wbv1FJrb9FOQsLVYGrlUqlch5
qBSPWOzW3UOvz8VJG8eUkKIh6L+cSZu2joaRMGfMDMDM404z6fNds/He0a71l6JR7FagzlLGpw2R
KHbxCIWIvqqoxwd9UIci7c2dLmzjR6ETcmr6pvZGmGz13uZNsqknH/Dv2GcXxJNBCG6gvBQ+K9m0
LM2t7hbMB/3qZbBGoMjWgFfVr3c1ixrck/HE2MGVhx5VTShYzRCMOkdhDZD/WOBx3c2tke6I1wSv
ovcmASwFSMQTqXrDTnR9eQ36Dl8s2yYTURtGSvaud7lLtsmERuGIsj5/mvOEjKvYdXY8qPeJyNvj
pDstMXfRNZmAFNQJgV5jxpZTeYlzGink1/Uwb4ZUaw66l28yZOKvwIaNayfrRwsV3GlkmxqXZNXk
LonlaL5RW3R+fqk1y9kIKcZQs+LgAxEMz5vfv/n2mNyVBnAm0p/MB6O1kjNTbJQiMBrXbkomSx1N
aC8DJoSF2md1Yt1nlEhbnJEBW+WxWLuVFDgGZUV0nwNqZ6qi6RG6SWJv8t5omZBWhPIBSoCzxEXz
MyMpdkNpm97VZZPc06bTXUZe0LKObn5kqM6gS7HPwtGXxKem1oJzFWn6MWWAu7iVWQnPNj3HpAlO
ELRd6TANJ+JI03NvNPeDha2+U8YieXcYA5CLfZszMLzxmafhau5z7kfEf5GN5XQiGmjfTC3vhpIo
scyu3Wa5cO4h8lto30Yspqb4oXsRTygkozQPmD5GZFOsIh7Pg1Lcqahp9K0l2+eMdRWm2Zg+tFOC
3lvU+6mwUy6idAxCZ7R/sc97Za1uPs2J7OGsIQvNWZR88nk5R637bpTT15am/5Wv8yGq4zT05iLZ
Zix2dtrAPJpf3y0PNmId8nLyEn5BMMUj7WCUrQsZ6EAjdAg+oLeLTRCN1hFJqbPs0yAxutk5HnxA
zU50g0j83jQRkGZgMG77xH+q02FtAG49iMC/scithB7gQ73Jc96pKrgG+PZDox+izdykH8xJSm79
otuRM2GfjCHZ97jUVlkzH4ACvQ+lrVjmdG17GfTgWStSfIMklV8mythTFOCIDHGQF6r4AY423idO
R1BC67l7k2HBe+QRfpEWuM/HEsThFJwExJoHDXjn57Dczp01bnoMiw8wZM8QmsQ5MuC8xrZXEvRI
7IbjtM9tH6hLzz2wnvrB+kl/8MHu6rY2qh9Vm1QfamzluZhyLPhWpvR9HQs3NNg9rTQtb9eWOftH
/OQbDTXbC9uRdIcryP3IDNd5HZWt79g2npFWjLBDAjLozBkDaRNZkmX6YCxQjnerJvq6t7tX1x5/
8hWJeCysmghTUyMGQelnsnjPHjqITW3VGdP/wmbZYKtHl6HOKmCpEvYBrIl6Ats9o/sCWJqP+06z
fsBTb1A4lC2AKxwU68oYyqdxyDvO7UTeZa3oDrRs7pqLV1sDZJPEeLLKZ5vrHwumKBt0BXWIQ6/b
ust2Hxq8xh4LWdu8bOlFYDRPoBMQzI3YD4tKzVfTtoujyE06YP1rhsi/DViMbEmvcD32HVr7IKb5
J/QSibvet1fY3+VNpZXclT6JISNj343UHCQPltXuWIPItT8N48mcA50d3HxruP5ZTd4L5RFFuV22
t6IW5QH4i31GoF6HdVVMCiITLtUqpQEORPKFeXKJW2H93Q5ude6yUWyAQnjnml8u9FEt64nzXCTE
XPQS9osoyVgN+sDj0rXKXd5W4wdBJeNt29TFHtF3uW7K+bVn8by1QN2fU6CmvLRp/9LiSAv1UrOv
Rd+MPD1WtIYZVpKh2rpri/b3WHWp+ZBWer1tTb1jpLD0ddYMEYugrnndCDw2DXtb+mrOeGhh3sb2
vWsjVLKupU56pOmT1hbNzaEpCW9jXWxgaze/mED5tBDZQ2vmEBUUUhe9QYCKFH+8Drk01kw3v8wh
C+CUWZDJTHy/JthgCv8m3pSBvHPNzGPSYuqhclPyLnwIl4r66TaAAaZWE86NRSOaU0YyaFzbTDTR
SHZNyPMDPJ7QvCvciXr7rbaNBBlasizaNWpGqqNIBbjB0Uiuh3YcQs8pnrigQdRo07ypos4jJ0O0
YeBWeihB5XDjaRtTKP3ke3F9iE1lbYkKuExVeRCJn52MeBQ7WUOjiiKP2pHzgd6+87M18gKiwRFF
7LORyRKaMUIrmnZc56aAfgNaBgFPS9jD+DwRrwcvLzXfiY38ZIlwgXAi1+XsqGf03e3y3WoPJlqq
HUPwyzhLHdu7/UvnlsWJkOToGFykq5oH5qeY4Fq5qjmSXpKeWRhxsVaZd5cXGZPXeNhh01CHOR6n
cCCXZUtG1sc4RJF1pGfvopM5QS9dDQ3+2h3QgXw4m507PjQJLu9t3uf9fBfFTOJXZUZoCJIxIndW
rWk406WFuwOuHwV8CA9QB0WDZYkVHsdD8gxy7BsoBv9oCrKseiUtwKWD1kcc6sIt/Vc1t3UTCoa4
L4WhxGMKJZLuoRLaeOhRbhMyF4u6h6w30hP6iaGP7aq12oHLstDgeAwQDIatVwqOvFYv6FLUlD0I
PArGL61jXHf1XLgfRwAOpsalZ1nlvOLlO/PasaRkAtVY/bw2AjgxJHdI0zw2RhPQNgaIJk5icqxh
4xgyr9ccmsZ8JGjShCmJjEoeQVNQ/s+JW47n0tV7azVrkXnpMmJ4ALSyrlcD2FbEGh3Tz5TR8h2T
/2Dvtem0d6v4sZx7QOSTS5kG7KP3norFw45oBJWBKuR9FTtHdtyfkVlBRS4MkJYELq700fsJeHN+
5ougnpjfZjtXRwVIUVdML0Y7sY3NGHUg0Rq3LZmY9sbMMU2ymhY36H31uArrdK6WstxvurUG8ep5
jMh5uJptX/F9kKO3D0oGyUSADtV9ygAp28AjLMqHSipx0hkIhXnL2LKVcfmS91AboIeK/kaJmbVE
YuxNzUCmBdIyJA5T23B11s/jMLywhHssiaT7gCpp3/ep5twLY6pCM5nOIzqJlQvU+62zM2qLznkY
Y/R1LHDxuXhkp+waFux34DoFyS5k56x6RubPcxt5B4ImnG2TpfLVnJPpa5FB7jyEBUA+IHMhLo5e
i6ybNigdSacbYsgUTuIclBFlX4HstSkkbWjRhDl1a9zAuxTtyhmV8RPPgckRMgtn+ijdqTT3ZToU
5oZSnN06epOEhPA2CrLnlLxNtAgdWUCHNCmNhQUlGmmdRjNz0g360qghlaORNBAmix9aZLdmiFth
SIwg/iDsD1IOBFzpQ1tv89pDewJ6oq8ec9uRIzM1PF+6M22mvOzHaQ18b56bPRoxsqYYzXhKnf1G
fbAKAtRo8tlsuzlIwnSO5s3czy9jUt8xmj7GEwttcpk82E213OMgRRCqZ/6hYqVEyw73cVYs4dlR
pPYqSfEV2AjUdiDOnK0VM8Z2OO1WpsrnsCc4JBj07JZ9x0rRrrzFUl4Kz7HDBlXZzgScucWOQEhU
PWoX6fQ1WJ96DAfAlOwRMk6S0DWG5hAJcA0r0ZbmqdJn8T6T/fIaD5GHNh1lkzHjdUsaPzmOjEgh
QiZMZR32EueunIkn7QN/7yPzOPaJVfZbJTop+HzSdl71Jrc9kGbAsQVfGQAqtlVuvEQ3gV1WOuq7
KL9HqPI+x5HxwGLgXBrGQU1Epm6dMVFfgK/GHarJJRS3wONqInMaTJcoy7ZrvRCciwl+1Qcu5fDo
Equm2SvBpGqLxN9iHm9PKTN8Rj4vcxs42Fc0xrgj5e2b27S/2poZc4E84ywssVg7KZypUmIGhmZ9
02GV+0SVc+kUDRdA4m5LhR4cMn0ccTYkqC/wylyT2rp1AzTyspt2/pASSdbupXCDk0FgPNE2etZc
An+Ib2y2A/iQAhXKPEBdWsTCCGvsdBsQq+lK44p+1Lzolm0HlyLN9LXx+FbqDAHvLTu7cZt0O8zO
MWWdJ8GtLy7W6q1B78jw2ftwBHNq22bLlARZfG/gA9ozBUiuhZfVG5jzsDJHk+ltwg8d4O+YzCD/
FHN2aIPhoxLxcl8wobRcsFtMA6IuvpZCH39w3pYvg/RApIAR3rr6dLG11lnDSibWGI3ltJbAbUHx
6oba90I6D5Yb2AbsrjI7mAprm5UBWJnm3ETbP/1SbvxEUi7rL567s1NO496LAbhM/uL4KYNbN0IV
Gws+w1W61AqF08sDiF60+6TwHGXLpV005AMRJETATmdpt70BoNQwRHkatUZtEqTMsJZHX3so/LpB
85bfpyVFbFTbw9Znt7lKjNxYa8hjDnHhSEBIZX2oeu8FTDNx1viOQk2p8qbUTJrASO4K024/Y9nR
s/bxrbe8qdKQ3oYGLlvrpTWtU6o5URJH55rWHlMx5VtWPydQc8PcNzK6ZPVBAO5MTDOV+3pKMh/n
T8uek8Cvm7gT7tqO3R+V57CkAXvwWOFqC618uHGdhF4LNcjBiiO87YpxtAuKjFHZbUUIFmypaeOO
Snv37EpbCQ6t4zigBTf6uazWTZ4kj4PNLXbKFYIUTA+USeDLWnKKS6b90buUsNw2XTGOpOFGxBYN
i2RKy6w2jJSKx502WiddkYO3CgTVbmMrFxhxaaZPLD6WJKWARnhPxnbdrekIk+Yzwup6khHRfExa
zVb8Zo7/X6XGvzIn/TulxsN//kf1n/8RfxS/d1V8/53fxBroyP+BRl/HO+FAjcBfjybjN7WGZizQ
jsDHxwNFwtUX/MZ/p2Ya7j9gLmB08IBaEAv9O+anYf7jO8IlCFBs4IPAN/8nccbfiTX+6Hd3OEAA
OiziD9sGnAAn5I+2ijpiCDKV0ZW21nhlUF88QRskjZ0knZTots4fPxHaRf8D1eKPZo7fXnUBmBjY
OYCaWstP9TszB/rZiR4xuA7A12hIy/ShoR04/e6D+AsgyF++CNQKXO+Ob8BN/eOL0IE1ftz51xxz
9uuEQBhyWDNOq79/lT9iE377VbxFVLMEpYBe+dOv0qMwl73tX8s+KUy8jDFCXj8dNnHA4EKvvPe/
f7k/Qij++XKGzlcqMMm6WFKofv/O5RxbaKa9K+dlc6KLeIiV4Zzb3lf/w+/1V+8eSSz//ULWnyQ8
bhWYva68K0W4sU48HwGzZE/+97/NX337gAVYRBHZNnyaP31EbtwOJXK0K9Sv4J4/hGl9VMs4F5fs
loaJSbXtxsn67191kUH9ztf/zzcRrglRsXB1ff1PLwvdK52Swr9iiFzWKDIBDNvZ9jpKHGs710H+
0MuASsArvBf8GO7Wscr4k7EwykYEFiPQMe42TwbNUSU0LGugfmBx//6n/Mv3hl4IjAJyLevPOUa9
ZD8aZN617pt2y5U+29ww6FhK3U+/2LAFdwI97v7vX/QvPnXSq3F/fYvInD+/M6DiEoiO5nXMOuNo
ShWsZ5Ct//8PJjAbHn4XgoMNufiP32HgbUPCZOgalDhgzIg8nlT2/ubvfxNMZv/Pp+yRSeyTTWJC
Mrb+fLRR6mZSivQ8zsOSA4sA9DXI2FMcpY9Jd03EA0gb0ps88hjxQC6OYnBpK7vByrOfdL35cgAw
IrrENrnEydsE4ELCyzyotC3yddaY0dltiA9eK6r6jBYjcO9zNXFhQzyJkONWHXGfSTdSSQWpeEJO
IJ6kvawCYDvIr2RocaE5sY96yNGsFrsua0Bm15qwXsZBDtjWzQ5in9D58EvbOGDYtKCJ6j22cJ1e
i3UAohnwLE2F9cTsx3OsKesqRj8y11Wd5h+kYKVjiCglo771XGOHssh6ipQNwm7SAuteWo1Fj1wJ
C7ke9rnrwu/Dtcx/MInrkpL+RDnq3TUEw8eCFb/OIlqUcqFEUHPWE2gHnp+o+2UnVaOFudFpP0ie
Gb9kltkHv+q8bO0oxxlCFFLJA+9jcDBHiIsHY0b0F/KIxScWYGSV1lPSPeqomLNtzFzmUOkewhTR
mhUwNydhWhblrIN2VW3gd4+ZiH35KLVRJmuGGW9S6tD6bKp0AddyhE3gJJfImLiV2i85DhPEC86E
feAiHDrCCVT+lhGZ+V5hEAYZGIxzjQoQJ8BK+jhnV3iOggcrdZo7ctub27rkFRY3VfFYZW7Alpn+
4IlLJd7xf6eT83H8vvma6s++z1h03Vi5vJuH1jk1ehB/JMHSzpKsS+anS134iqOgyrb/xd65LLeN
bGv6VRh7cs6JaGoTd2DQJ8KkqIt1sWzJrrInDEiiQRAgQOJCkOzoiJ70Q/S4R3vQsx72rN6kn6S/
BAkXk6Il2UBXcVccxo4ddklOJhKZK9flX//vB8bc7KX6Ir/0bQig++p8mlAHX02LwWmn4wXT44nl
FEAXnGJ6TD+APid5ZLbbJxZiHMqxYXqRC3B7WnS1tp+24YAtpvfwQcKQCa90TPaWGjfO6wKEYu6M
REwxtujhJQrwEKClWQlk2pS8mhclywc6VWgZJmXq97VFoP5iTXN6cPErF+OuBcQEjsFZoZGYipXB
dRzkang1KwQd1gTgXnFM+q+4zfwgu5xpsfYVhJ25vAkM8ImqFxTX8ZiaDRzN6lKnK2oCKAwayxW5
kxzlk260cmCDjkKDdJFTUDs4oXMZaiAAH/Q/FFkCFyhxBqHzKss7H2YKmdguahsFUBQ6agYQT8a0
+lN7oQ3E64ysr4Udgc6YzUFZtdMO5yadGZRjdNO3bQKXznjcB8uxePAXiv6RXqL0C3lV/9YqrAkI
eAgczZ7azjW3mC3Dj5QxjPeBtvLvnQUU/MewXwEsGztxcB4v2M3nzmS0uIYrIvaRutXj8xxJ7EWP
Z53e+2rBC1rZxuS+A8rwMzNIf4nggIQEIFpZb+fgY1EaVmLnixNqA6O7nCfmFOBkRjlJX+XLz4Mo
gytWZW29buY5YFnIUneuwqCTfPH1VaH06M0cD5e8hjE6cdH8TlHH8YMZtAef7cgmNxEXqvdlmir6
p4UGuhQqsXH0bhx5c6IsJ2jDUhHHATQ0Ojchqavx4sZuG2q7244s//OgPRpdqSniBj1A+Qb6CwWZ
v5NBvEqKk2Iy0zzIF7VpdNz2LOMjsd38rhOKPbjo5J8WYBw94P5wuHUVeAp5AgpzJLZWegHHgTl4
D7dNGJCBTzMK9gp8jKf0ERLyRMV8dNXRfCDpVts2lsdxCgsoFChUynvzmaeMT+jfUL4WSW6Aoscs
L6AMST3nmAvMB6WnqsUNZK8h2tHLJZkgo61cQiFHCsIgqu30c0OlRLhoOx4iE2EUFCzTPHwfsO/h
F7WnIbWRTDdu0mLSRtg881YfFTrSdFRwiuCcLIBlX5HgzKdfJnkCrQmpEXTET0DE07TSpbmHzuue
GRsT/9JOUG/oqphjSJWnhQGTTje3kkK7NWgFSnpxJ1WvswRGIIyzBptMmwKz+rYNUWZ6lYbBuH0c
0X4i1JTVqdOz+POgL04FlRvHRuLDclYzcdl5YFGnarE8BtHkh/1521IvFM23vkZx7uj9cDFenZJL
ggKXZFycdkN9Nu0V88GcOos/71wgkKQuuoABzc+JES4vdSDAQFxX5hxNRc1sP86DdvoJSKJjkF9d
rrI+3YT+l5zi500nCufD9shQhvjfwJYWQIi8HrQ1o+I8H3iIT7fjNFz02zNbfz9VR6OoD0uS3lE+
wVHRuZstkd45ni5Tzz+b2QsvQ/bWB+Q91WIQte1RQgvbaDqh0zRbhIZ3YoVj7RE9NmV5TDqUIhzI
TQicF9Y4oLaJbNjiTEP9pN03kSSBhWThWWeZHY4hzNRmMXA4h2bi/nwahEh6wJP9y3icWYtjNXMm
vww64Iq6c2ucZxRH2T7HbfRbYZrTxc7SzRm119lkalJC0UYDuK4WcJ5oUWS6kBEHAOHUAqZRPUih
mXW8AiqExMwGYc9YzmgvWkC5xhWfpSCFNDOYtvudManUvp7nJluxs6B5zwbL9kDfCITn9JSQKRkk
JXCei+gE1yOEuVMdIGWFN5MAtoOBFdw4sFXKT6RBYOD1kZ2HH4bydM/JY5rlfcIKpHx8r5j1Cp9d
37cC8iMgPw2gzqNJ6AF6ao+45s1kkM6uOjS4ZydApWwYptOYmwpKquX4zB9EZvuyE9Kc/nbBVQBh
kRGMF+eTNNZ+sfDMzs1RigARvdzJrx1chYK6BwQ3PSOwbGRsPOgZexGtyM7dRKNBffpuheQO+oST
xHi/mijWF3VWzEHXObMl/gkMxj1bCQYIyVgarOegxANKl7NZypOt6NWbAudatt/RCgb7tg0nFvUn
zcRx0Ir5hOUczPUOGdJMmfS4jfJxDxJ+CHwTsjQrKip0CJIi8qiuJVDRfF0I/OuZOkhDwfat2nQ9
Qe974y9Jn50Qso/ofQLp0z5DUWhya9I5ZZ8ly8JCIdq3Lf5RSvPT/G1ikH75OFgOAojkjZUjBLQU
j4wxlwhYqyzJ6VbiYNBA0CFp3ksT3/Yf5jZc3bTkFAN1CiuVk3bAtXhwoNBerKESr66y6SI4gZvA
Ct4txwENyEH0dk6/0/ycmnCS9xyHBr1eQc0KqBf02MOUhQ6YArx25NNh0OqBB5smmHojVHpavlQu
86kJozUIXfA1+MA5/RaTqQftI+i+sJfBXPNurHC/wmW8Cj8GKwcFjxGMA9hlOCRBhrXxsxf2qH23
oDUluZiY83l2Ph07AS3uNGP+CobSCteEc/+RefqbSVj6fTaPYxAVcZ7523kn8S/WaSddOyKehsJQ
16EONahMVlknXTlCgYbwTqjGqFxNRF8bNg8ySyLih7VPR6VXM4VEaMXm0TmCfAPtWYeI1FQcqPB+
IOkkR5lACBAiUCzVMhgJ7hB1J7eAFD1d/JmldmdK4Z2hV5kdj63JS9Spe7+FXgN0/vBvSc3IYSZ1
sJUDZIGkTKAvLz0vHX0KleQleUZF3f0enechEYPYMLQpEBKKlM1WMgucCRa1MClP5hnafIg+LZXj
6XRg39h5bqeny8DSyfraHL+Frlo9b5qN58eOPs9uaFEn6MvmVLeiZeGb/Qn8o/HVXNSa30JGjZ9P
pWlhnUSBpSG0gFuJPc0GzqqbRDn91AtDzWEDQYzzbLWik1OxUNANj71MWeZYzgXCqBSaUnyyTj4w
PiBK0gGV7Uy1AS4caRDIt3Xv/SCOjOisk+OLHlt+ZCpIKiy0B91ZpfaZvsiUUwvwDJ1+NuFBFyKA
8TtS95T2YrNYXBRodX4woBv331Hd6kCUBH9n14ai++Mcw9vpI8kAd6FaZOFJ5mF0T9rjySI9FS1f
k34BCnHe1RcFbI6JY5DHCgZzwz4erzqxBQjG7kxpaBgpOpxKCzKp0LuPBp8igDx2z1AHhn06hTVz
2qedejA+zcHJC4CVHwnwmU+An0FVHPXo5vLOE7VYZZc4Xbru6rHhTI7NNIujT1GiTy8SqLxnZ0ls
LW8Gfgd4oIJXhsCAA0QB+7b0IZXyImgZpgPHTafO4mNE9+xX6L/QKECyL/ziURv64ndy42Huz7Wv
Omy10WdqSCtR3l/Qw69EHdU+c0a058JJ0UZVU1kpRdHP7AI4KvhdYOCOiWXnwahHd72ZnZLkA0lh
dyf0VgfHUFXk6pcsaaMzEKsLKK0yNdNxGOCtAnXpgFXpL2kOHHdXlALVnoGA0+I8gZLTP9ENbgtw
vuMMCZWAe+5X2NcytCsNQv2zGbb/HS1588vSKP2Hef4bDulz9vld7rnRo7ttnst/senhNESnJvyi
tq7RGIRRreyz6hyRoITZy9R1vQOPzjfzjNgXCT3ceM0S7NqWYOjdmOe2coRwKxk1h5doAEvTlR+x
z9hjKXdmK6KFFIfbYB6oNsAeLts02rTG4NmdDzOYmyM6IjJUAiGvHxVdcDLtK0BvtzN4VijLoVAh
8GuGekU7mNPuolM5+twuLCIS8lzsxASaIhqM1Jwm6xH8MYhuWHSD0K+M8e+mE2hv0AaL0/h4NF4V
v+JPGstzpDSWFlBZtYPiiuMP7uZZNl/01ZlNmU7pjCYuPTogdjwPWPglzQsQ6CPi18kK7Ieymg/e
O6uVaaH2YRVRqpwg/CMU+QJTTfTTEUV2lWxYKdxXlCJ+Qt+IUr05gfXHIIMHsc7Un5g9C7nU24RC
YHLaSVQYZeaU7MZdqrDxqL8IVrBKeH42Q9RqPumAexDqggXNl6Ae5qQd4KtRaJeD7Gn8FUiyTscP
+oTBYhIRR6oDOgWBNUfLXpbmKmKrq9A2QfvFyQzGCpXWxWVimkbXQegS6YhOQcPBJJ12zhxY1vHF
sbAPY5gVoOIo5RSLUlpxXnS0L9pYnX2c5qnXG9lobJzYq8HM6sceFxh0INPxadjRWQ8MzNS5GPtc
1qdJqeMI5Ch4MEp1x3A1W6W/+KXqo9pBABIpeFIO41IXcikkIidLRahFZhPjl0hISFqlmmS7VJYM
S5XJDsQbwJtL9cnCGB8PCvKZx1apTBlMtOAysYReZbDRrhQ6ltBBomk5E/KWtPZQSIa5FtXLoC0U
MCf6cnUJmyW6mLNSI1MjNKKDYqagnRmN4Dztmim+PAwCQl8TOT3A4I4SCU6QMUmFk2ASxEavHQlt
zqkjdDqJFlf0RpGLCLvLhUEL3KTU9QwWcUGbRwQxXXcspD9FqqmNqReKoDhdqIMWg7k5BqQsVEMd
zyBxkBaFfQ2ECvE45NAQiVuUeqORNg7uFURub9AmRY80pHHt0U6zgo4XJxoRfabm/I6OFPVDAf0K
nbIaGGJ8/8DnBKQ9mv01spGjMEA6eEmDc/jVo2XVaAM/gen23PM9dgf9iIsAhYqcBm1oKBwnuGqH
gf3g2XkBurCz0FO6DSI6NGxlvnwXaisYOrzVMjGu2tBTdHqjOJ//mqBccgW5kTI9BYBSeCcRpH9G
34JFga47S0/g/YL04q06sRePqL1YkHzlmaF+8tDnQJfVmo7CM3gqFeMcXqvlqTYdZ/eDbGTdjVY+
lcVVOgnfa45FTr1thsg3kUNNg4vM4kJEpaS9OFOnqtehe9ehMWFlLK7thQ/QbxJwSephkBRIrHir
u6JIdQtgvup87Uy94NoZQCJ7RYYImo5EU81bGL+Kz4jfJZiumZMv+wmphk8FLMzoj0GToPcsfdbP
wZbCVjgaZyFo4dH0Mo6QGf0QFxrQOM0cgySkBX362UAsQwiKzLXPo8gc/zKbaB2tNwkXmo9qBv3n
XXvQMW8KgFJt8uMJNHCLKcxIQF2Cj56DUO81bECzCCcnCd8mMUAZRH3ZvicAZBO9F7Z9BOKRgZoE
p0qWLb9O6a5dpJdGbuVz88TSAjqaEJUtJh/IahK35qjCuIM8jN9BFm1GIEBGKyiaAX5BhEe7w9U4
15FtWYxSTB6Nust3XhbQSD2grEfjnRMJWaQB8I0eThRYVCrBtAxE+micvtc7I7PdR7JpSaeVPUBo
eKzYSnrcLtLJ+Iyog3EmGX3dXxZkhwi85/YCU68jJ3SPUpoOcDkbLR4A/xS/aoZj3XeiifLBjEZ0
vaVhBw9tQQ3lJjamOkwsqZZ4ZxDzDiIyC77zYMCpaxzT1xEUb+2sAPy49MjLsf3H0EdqA1pbqUMY
qzPFIf/UNwZTlmOxgO6my5Qgth2D1/ySweVKqsAZqQKfFcbRMZWSFEkmykV5H6V2iLzUlHTL8QDI
MK3JBu1KvUhpZxerPFCUXgp6+hPZVwjPaAGx32piCbqGQYqvS3yD4/7P5iptvDqhagrMyc+W7/Nh
svwwTGHW+wYqED8tqR/u4p/7pSpw3D9Qa1h+891yOvzPf3sgE5GJGcBrE227UrhLUmhcTqic7XP/
PoSoJMsfGVjAMmzLMshClZQYEBX/rcUe4LIufy6gGbxDVadIvP5sv8v9M1+v0/NP95rfee4J1otz
/liybtRcA0054l5HLgXsQvWMW0vQto40DVwILP6bDwE0i761Sb63Df6oNeDuq7kGbf3IxF92LFRz
1h9SKFuLYBhHuoEjXKJHDuzhdRINtQ4B+Z6OZYAssBlp66GJJkzWA5QRqY7Demi97sHnfSuqgVYS
Khjlhx209ehoLSuGRlLBPLjNrnR2480fNXpK54gMFdqvNg+39dAQZAhGIR7bEupS4nNo792ou9ch
KtZUXA1zc8w7bO2tJVCcI1KbCiH0wb339Rlcsy99u3h+4KpTIXfio0KfvPlIT67y4Dw61LObDxfh
YZ15sVtr2bl254hgx4Gfv7rMHfkA4AyY/AYwPnW9CAe3BuRz6q2BYmD4SAtp5HbKz46/4xyR7UGH
URNYRj4HtwJPqiE/bP3w+BRdVC82V728Arp6ZENZBhh1c0rWrsUBeTtcTDU3ARioI9KEcMPBxr5t
/nSDa08FBiwqPOJzcFbQrHvxc8TBG1tqR/Z1uPpAV1LapkB0mBsfsYa6r13tQP4nuoDouKsecuvy
Mwh2xBLYsIFWPz6sK0ARyOBad4BxhJfvWCi6rR9x5/5vO0f0hIL0w0XYfMovPKDjb9c9AfgBxLqq
TYF3/ZFtAF5/h/dPTaJagYPzAq0GbkEHwAUAF0zp1glAx0I8NMSXm+2x3m4H9PYR0qh5AgTLJ+oe
3H9CIHPr4XXzCPA98oP0mhzm8bcpT9U6/YR1Om+W0Of3R9xagTbekU7/Bq0wh3bqyT/VfXb9CKpY
UUyUbz4KjYizWCa5j82BP7Rnxxut++zWEeADc/fSx9irKKxtMn/s+YPzdmu/9bZKJgP9HXI7e7e8
yq5wSATg8h7ca3dqH3fh6pPjMRTZxxfnnBue+gQMx8KiHJCB12qnMrFxKLNgx7ZcmC0jx3l3NNB8
pL8O7dmNuhE+7xXtXFJbopNw65nFKRA5HxZGPVQjJ1r46l1u4vqml0qTU9eafQT2T3NMOqzKz8HF
dE8RND8c0x8ZmgZlFN2z31yXrdevqUckek3YmXH6xOfgbF39G47QDngjub0nbx9NaQUZrkON6VSx
X2ttfPvIEgELNm/9dsXr3Xr7xDNkMyzamzefg7vl9br+DZlN6Pph/aveMj3I8hqQ9sM4kDo61Mym
6GyvtQvAywnBepqHN6+Zq31rF2AChPsLXG5zARxcXk8VuYhaS0Dojpk36aiX377WOQL9DMKwKnsc
3AmAFKHus3PFq9wBxDJVdl96/1TycfZBwlPUKz+HF9pba4fs50s8zpG4/wh0quSWvA3WyQ0598V+
OyDnV3HqWoG2CppB6ziatpXF2DIDFPINhE2saoUOzxVgE9c8CrgCkAWYnW/PuANqMfGFWSH+d6im
cAM4+PmT0KacSZUH/DTZ3vLDxtraBhgLWyULpFWFjrXzfUhHoX4wZB6JKp5gjVhbvJ0gmBuRXBdb
Zf1T/ljuu0NaA72uOVBNUeiCPYZ0dvmRvWNSodT6hTwRKyE+h3cxCkh+LafApqJBQY+H3JwE+VLQ
qfjaFIQN2sDWn4PbBbWTYFx8NqLWVqdagp3sAHeCaVEWq9yjA7wURK6+1jZog/+gsoH/b8lnQCVn
YltU1py1C3ZA5/8p59YPJwZ0Ev5Gh8yPHA0gPg+gT+WFAwc5zG1PiaL2K+emF8hNbnrp9gPxydUv
yuCHlwsSHaq1NjqyeKT0aVMQOZWtK58yB/adrui1pe+IPtDD8n4pvNV8duvIZjuT7qsyITtHnQAB
XSNW4ADvubper02GA28HxaXNgWYjbb3+EunNL5AiWa/yAdk5o/ZJB9BD+kDwg+2t8uj0DJIXdr4t
zsHtfUBnNfd+m+IuLxdkj7kXyo9dIOah0dyuQoJDO/9KbWybAPgAU9eg4ZM3v0NISGrYpHF0/Tk8
X9+s6+vDonOEfAj5ZGvzlHLAo+lwF1AXszYltgMyAORua+9+yjwG2S/Dlq89yn2WbtpIl68N7AE9
tSKcslp3fZungzCVTi1Tftc4u+QCBYz3YN07rbZHj3cHQ5SiQpW1/sg3ngbWzbYAs+Lklp/1ATug
DbBprvj5NA/hPS8ZT5k1WH8ks8fuANkAzmkr+j8wl0/IOdc7AkQycF7So7ZT91VBcxqQu9ibRNKr
3vsrfulbAyBS8+Fj2frnD9N9HYLf+4WqLezpzzctb6KvDXwGlDTSr4pewPW3/94b+O9Sa2CZy976
oRCr3vqr9Lvpk1/ePHw5rc13bf8n6VGliVU/qf7jmT9M3ORhtCx/sNw81bU7oeOw50auTAchDMHv
k3zS7Phtdzw36mkyHEYhRBPVUGIJRdRXd+Cr4cJ/iKtxyoZDwVxdd9hbF/6x1g3rlAxbTLt15c/y
Ie56NXS5BToNfNNHGAeGj63bzM2GqTS6SDLXfY4eAyRu2HozGSb+g1sNWM6eViq8rO9+A5N51avt
uYl/fz90paWheQOyZJu44YXx923gbyWfpwdQ7kv98Z9vpvP781dHYvtQPXMo/5wz2R2G/mpYrWU5
+Sb2RpxmbuvDzrYQhc7vvrNXbol+2Lp1w7n7GCfVYGLSIrFXd+jTnHMycUNpK4s+wLoDn8XRY564
0hFUmjjg1yxw4nq5NGPl2aP3ymW+wVRP5GEFuub5lfjzDhzdPOAc/zkOnDtKuAGqtRSbVzRcPr+y
azfxuVuwt5wmubTDBJ9S3VFP3ZXL/ZH402qscr6iXFZ36PNkx6yLak/tQdPEHUo6FEoTi8tcZ9Xk
ygUQZFB15/o2Th53lkBtYAku8sL1s2p65Wy1Boa9HN67keyjAKysvmYvVcWrrvh3k501EOmAukv7
Hn4O6XpQRDdf3VFv3fzRb71J3HtfsowltL724MtkZ1S1gUO28QDFnFv9iZ88cQQFk2Pdqf8yTLNW
142Caiix6SAYqP7685vj83AylCylKnIdded7HbfYdP+StnaDhlLroe7opzHDtm7z+0dYunGMpaMI
QK8Js3yXR/et81TMXzL5OBXYOyEmUfcp3tznras8lfb5ZvQGtuV/+dC/7X/41D/+ry2xeYYJC7a7
/y3VIKsPAyv0LCYKQWQvX3qsP8//oHUUNg0yERqJSBAVoK3/YG9k37NvJSYk16gv6IXkxMX3f77Z
Sut7fxN5Sb/9E6mJ7cn+f8s2vEnye3n/vrR/Xvay3rByuNtl2N51k/tcTmc0cDTeRF7uh3IMIiCt
dQ+0mC1Bk2wuyIrWHfduNMT2jwgWpKGbuLx67hI7vc/O6Q3c5r2d3SGKcHUX4xjxk2gn6BVZzqbG
jVofhtP8PvQfqjHFsRQdm3W/gSTabm6uiWuEkPqR1FY+lTIMormt7oTPcHL9api1cWpgod+yj3fe
X0l2XXe2V26SsTPI80lTFsXv2kPHUZaSS3QlR0Npwv26gfoui0UaR8qCqk2Ef+ss6IWfZWlpTa+H
c1+2IAKkUndx1t9ymT/s+NaCUrju2HcJb/TRfSynfxffu568SqLHsPZ35EmwXp8e+zJO9xnDUgCv
7hetF+qTHz0wUvlEGYZ9bRX8aDd73MDqdSFM9tNR65OfeP5eI4//V38BP94++w0NXNjdGF2pRDrX
ahPZyB4ZwwdX3lIC1lX/TcteEYiBBgYVJQ14Yqk0+HIWCtKVBoYvSya4MNnot3+Ew8myGlIYfnqZ
q7/+fKR5Kx7gyuUb5ICTTgFRqa2/6OvxxS3Q+tcTUl8Pw3+rhhUPAR7x5YTwttvc3/jwf0xBA2VP
q/OqiIZpRazWk2KGXPiIHyjqvPA7h1CxfPN1t7RVCnTK22HzyK/MrBNCUB/Ndr0MsBrVfqh28Q+O
m+7ecaKrus5M+yh1yY4bHWSCha3OoNcxh3hvzbAsetca+w0GiIrkzjpQi6y5ELeIzOydc9lbXm89
3omTIM8YOVYbKQPQKzpoNlIgT5OXP7Y1bkiHevHut5gCMwXUAGIAMPAIBD9n53DNXpXOZc+4OxuR
rnxbVxHaQVlZNGNroj9X3kL57wzHr/2irhtyhvbUtvelYup/3dUwjadx5k7kV0WSis56WwVnBKCc
7kMhJVT72a5cb5QM76uRxP2AYBBNHGwHQVYDh5cqYMy1v+hbfb11PcTfS54kFAWaHPCsDmsGOwQi
HkGV8sLX/nm31L5F+mNTVfuevfksnDDCdZ9Lvo8P4q4NqTDJx6uBPMGbCKRAIuUBG4heyptGnity
YN8/Ga+0noAxPD+fVAOJg99EpbEbpyxsGdWdDZPV0IvnfiQtSROxKpN3d0rQTz2QLUv/2jXJQw8Y
kDRd7bkb5JXjHg+jiZtINasmikvnCcsgY9EEuvu7NvOVs+0LFS55EXDIaw/bWw0fRjvDNrC2J/4T
QJ5ot6q7CCduEg/3pUCevXVfucLroKyapDh6dgMn+tS/xyPdqUY7Dby5U3JzUTpcbk/4ZYTOyxWO
02FC0l0etol1AKT5MJQm28Cp6CUxCQfJNCDbVX1LFUf9uM05yyNsjrQIJWNk3Q18/vDEOMDKUX++
55kbyrNtIsH5dpjsbDCA1vUn+5aazpW7lPMsJSNb3eW9dLP5zm4QAnW1h/WzUb7rmiDeVH/kW4SB
3WB3yg2s8aWPXSeVRW19B2omFDNqL0i+GE5QXk28aixhLpUmqnJXcfjImkjjGg1kaa/I0spVDMVo
wFBcCdsuTbaJct93gjGISquv+nnTRv6lcGVb0cTVfCNQL4/V9Mrt0ET98IZsESKSMqKvCWz/h5hb
Tj54NExV8//55RUnerg7sNLABr4trSYlJ7ki0ETUcTvdwaMS6zewEnOXgC6R9oQqZI7rWp/bYvgo
Xx4oNjYxLPKM6xRINVgZfzVx5X0MBORXcn/IhlVf8/O7bQPvu/Aj7zGWw0bBFl93pT/hXD2w73rI
oFWjlWvybBbolf42FpkLaugl8oZuIqq5HSa7EE1Bm153OQDcDVvxV5wXCZMIxW4TuN11YvzKfRg+
7kZ6MJs24c9dICA7l1YbIgz6Y536S/Pbfxfmf19ohhCvIuTTbGRXwFdq+stfty+J9seUuURx56+Y
WPPo0JLclAYiOoBq3PnV1hFmoYF91I2ztKD1ZHtYQYFU9+h2uZOlQysoN2sPmid59OhXA4klEO31
dYftjVzp0mzioqhgY8J8CWBHD5lHyRKIDvm6Ez8eTuIHcEiUZV7+vgZ2YI+m0iSWexJeBgm/nALp
xZM4kZGSTUBRvvVLljXl/VC+JlBbPXc6bH0aJo+Sv/Fsde+VV/bx2Cfqk2F3grej7sbpe8tpVg0j
jlETkIv+jHa+GLsXtk5znC/JpggppdqzBsGUyMM24WX0s5EfT2Vz3QTuRwB1T93JjmMkyFLqLsSp
ey8fQqFWV3vQ0c418LLf8PLJfroRSkXJunPt/fa/s2Hr8V/O5/EOEgw+3vpLcTGMltLuVZqoq1z6
97teQSkxVXcxLqmUZyPpcinJTmqP69/vrIJgyKw76hWEBJ6b0kZbjSXsT6k0VH/oZZxlkhEu5evq
jxu6heR1lARSDQy7M2gDp/iKi/RhN+/WwJG4cnOBH5WhhqVKXP1lECPv5oZKeqraQ8crYX93QeBN
lAevfVx8aQc3cWWUo8o3kdIEnHNthttdP03dXJp1E50BH377Rx7taKWX5Np1398HIpOdfh9BW193
2Nvh8mE0DMNhWo0lTFCp61176DVw7QmIEcqg6rt+Pvl0K7I3cmq2JC2tPWnBjOK2LofxTsZMaSBG
uSXvuwsQbKLx/JZOMDnAbOLmv4vlKK3kOaq9vr/9z7h1F09++0eJCLlJfvtf0YMvAz1LIva6X0SX
qr+DBST/U3/j3bnRatdAQ/FXf+CP3pMD3kT9sEsTB3ib1ombSm4RQlT15wyzkr/j05eCEnVfXp88
jGhZqmZY2iRBy1t34C9PYhCoGRsY1p/cu/eF5G6V1IJ157sG/z49300U47p+0rrDmZPqWwB+6y/H
m/vlUHp3qN6Tgu1AAWqRTcZQvxxP/Xl5WFVEOH/BROxXj6gWWgD5qmhg97+hcnXv+mN54AbMy5sE
BgbZBWwgLIAswgvpDE1H1U4vzUsDC3G1dAWsTxq2iQmP8t2X1sBF1iV/LJ9Sod1X12CRFr2PH+V3
1sQ1dpv4rUtYPqRURBNlRvjR5Ix/E/cinFte60L83+2bD9WilrF9Ez77OahiuiLlRVaE1Gbdt8fI
u6M2cCzeulPZNChNNOhfLBNvudo1Z9wy9ZdhXQ29iHcSrPD21x97faPvGbuBI30BYVYwerokDZzr
S1euSVBQrb8W1Jvd+MkRMRpYZer7FAh39nITDIBgrh79uRwtK01wIDCwu9w9002UIq6HUzlORpK4
/qu7cWkQHob7iu6K3cj4wRNXRWkCunwDea4/nT5pK3+2pemVJSr6eD13itmo1rd0LJogULkbuf4u
xk1VGzjXd+7Yf7rSuOvVI/x8iubO9clZVeOsfawmZkxAK9zCXTOHnlb1XT8/54+r++Ge5WgCXPrJ
H2bQWlZzLNejCVP3jrbTeN46zwAETFt/b/WpO8ZZvjmZ21+HIncTtBabL7zIIzcdEUP+vVX90d/3
pZDgN+BD3E6p7YfLffYG8qsmfJ8r//ERiFXfTbPtRVuTe37fs0pfaRs2q3Y78gM6OSNW7dsf11xq
219KPzYNnQ0klcpbxeUFJX74f//b/0gDd+lCrLGk8MQMzqidQjmzb1HpW0azooFcwJ0PnqFNXU4u
RglRNE3IfdV1WUkEB25Qbff078e+Gy+Jl/zWe/AxrpTzcizDUpuoTRzHwWPMAt65AWGkL3PVonhM
c3MDL+/Czf3El5rElA48eCim1V+3G7cd+u0H+q/aaZpX461jlPI7Gnj3wIa9PSM3cAlcutNstOPW
rJfmxUvgz0ssQdL3l0ws7eWUQPutevXfu47/vDdh7qEfqJvx234a8cQIJmz/pz6sCd9oD5/5UYNE
8Pv4Af56T7mmwaj7XAfYkZ544m6Uk1NNODpdAuOdTrUmIOTdxF3JtQShi1L3eu8RrknhVBM+SS8O
410sWhOueP8BxkFZGqAJzY4T6BEfRgJIuINKa6IKdOKGwXfh8w04Mac5SXEpa4sPU39f3OLREk1J
W0NpohNbJDYgWV1WUyw9Ituo/vq9u+xl+N/NMJHdrCaAih+TfHeyahMn5BPwihW6MNKLg4nlpWXY
d+P9MZfdPqKfupfC9tO8fKWvt4AwWN/EmaoJPKedcDqMISGUFrqJBNqHPN3JJqpNhFt3v/0f8ARL
6dxB43S4+wIFMorN1Yso387mVT5z5f8zkMPtoxtroteT4sfXOAz2pHJMes3QPnJMk84t24Yy7cVI
bvsEVR7wH2QP9vCY/QV3wVr+CgZ7dxJLNqQJZocudBy7JOMNlNduhfsV76VdbaJ614sFV+2/XgwR
l4q8f9uX3WoCvF0WCYV4APTKwjHb9z1NkAf04rg6jOQa1/60cEqaYBA48cf+9phNVIZOaJAWUh+V
9FvZtOo/JE9L1s+qqL0yrbrxjWEAWD4piTchRbUZv6zaipctGk2/kWgKRMKj9FKacBShLZeqBE8J
GPPfGQtfuUxnQ5rhNzu0fIarh2NIKcLqv0kPAdFmtSl+3t29IHV5D4ivGqn0o7UGEr69UULtB8b/
PTeU8rIn8rKjfj0sWj033NMJ3UR7+LW/Q8PeRNvWJzei30wOL5pgVr6m00EetYkzKxb4y5B69w5n
hxBQrpsvuPGzBxix914u0H828AXuFAkO8Qh7+rmaScyHu30JDRxHLqmUhPn+gv1T9t8ftzBrDvez
YYiUw39qvUmhck/pgyiNDWT1olrboujUy6OR5KfAylr/pdzFAbGqtFPVJlyJO2Ak8mybgADd5bCT
7Ey2gZ35C6/XX/P1n+QZ1dlqXYXphSS2+uvP2/QnTqbaRJmrJ/AYQuuhOrTVREsvB+ZXy4IG1oAu
okPavgm+oI/b0rQo4EZx0nqXU17GX9zrxlmipNdBEcom/IEY+eUO3j8v8NnHmls38Nl+mpcTIdu/
3d8ue1S1jRd+YVM5eQhxWv79/wEAAP//</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7H3JcuNIsuCvyPI0YzZQxR6Btq42K4CLKInK1JLrBUYpmdj3Hae59ifMJ9R9/iD/5H3Jc4qiREJM
LV2sJx2EausqRTBIh3v4Gu4e/7xq/nEVzGfZXhMGUf6Pq+b3d05RJP/47bf8ypmHs3w/dK+yOI9/
FPtXcfhb/OOHezX/7Xs2q93I/o0gzH67cmZZMW/e/euf8G32PD6Or2aFG0en5Txrz+Z5GRT5A3Nb
p/au4jIqFstt+Kbf3w0zt8jms3d786hwi/aiTea/v9v4zLu93/rfdO9X9wIArCi/w1rM93WOECWE
vtsL4si+GadyX4dHcCHR9UNWv3kyC2Hdz39nbeFkP/+cr8a3wXINyez792ye53s3/95cuwH75pSb
x+by7c14Aerw7PrdftvE7r/+2RuAt+2NrBGgj5rHpvr4P/v5Z1JeBm5azveugAbZ7EfmXs3c6EE0
PI8kch/IQbkulohHiG1QButAGYUJxXKF+iVJ/jPYtpPooe/qkeyhj/ZJaI5enoTH7mW7Q2oRsa8I
ZUyQO0ZZ4yOs9oFUQhKmL8mJN4n2KDTb6XOzrEeKm9E+1o+/vjzWv83CS3eHaNcw2+dY6YBckExr
CCdyn3OlK8V77PE4BNtRvVrXw/VquI/sb9OXR/Z5XBbO3h/Xomm13baJ5+fJJY0okDyCEiR7KOf7
SEnMiA6SaqmYlhJpAcFCUn4v987L76u5bZBsR31/fY8E/el7pPjj5UkxqeKs3TPjWV489P7PowTo
ZqVLKhFZ6Gh4YKuvsYDG90Ft6+xOhYBuX6eL+fP/F0CV//q//w/Ac7MH2XI7Ze5/Q4829z/Qp445
eXnqPM2KeR5x3iyqlbV7vXX6hnDfovr5b7tNige34PPwDwqZI0IEImjJHPoGcxB9X0mGkb6mr9d5
4wnwbGeJ24U9Trgd7zPAcPzyDGDOEu3TPNuhbILtj6gigtCeUCJ0fyGQGEzd0mUd8U8BZTvm71b2
UH830ce9+enlcX8eh7NglzaR2gdDc/HPCsF8Y+czHdQ0ZZiD8lg+m1rhCfBsx//twh76b8f72D9/
//LYn87auAAt+L9G2Sy6mv/vFS62WSfPE0AaJguXADEpwB5a08uM72MO1pOQeIn/noV6A9JDkGwn
wO3CHgFux/sE+HrxGghQQjBjFu2SAwjaJ5whKpXYwLym7xOq60RQduNU98IZ09lTgPkV9u/W3iPA
3VSfBtPXEM6YlxHElf4OJiB4H1OkUypv4hjg+K7xAgcblQgub5xmiECttv3SdTie7UFg4Rq61cQ2
ztxOkY3FPZJszPVpcjZ8eb74+e/CceNkl2yBgS0wFgI4YIMIVO0LDjNKqK3BiSeBsp0Ea0t7BFib
6aN/+JrE0g6DrG9i6TYCfr1bHvMJTAgxZ3EcPcT5z9PJbF9gwmGvAw9cP2qDETAFzUy5QqKnkpeQ
lA9Csp0B7lb29v/dRH/7m68gdDSdfZ/Zs/xqlu0O+RoEQXUIgArwujbQzsQ+Y1gwsqYj1l2CpwGz
Hf/ra3sUWJ/q02D6Cpyy9Yg6hM5MOJWJd0gNtC+JYJSshD5Cm34CeHCCYR0YgmzVCs8Fbzt9tn9L
j1LbP9SnmfkKaHbuzrNstnc8j3d5FAT6GQxWyiCat3w2HQoN430FHwBSgr27zjlPBWc7bTZX92iy
Odmnxfnxy1tQS2PeLfMVTrZZjs/TH9pChUsOMVWx3ZyFUweJQIOQ7ZbUNUhXD0a5tpPidmGPCrfj
fQJMP748AcaLw54d2k+gnhk4CmIR1bt+Nn0JDSTW4niNCRBk61xwDcd/gPTVuh7OV8N9lI9fgd4+
ce35DlU2lvuSckF6qkHfh5NpxeiSCvD/QIh1hD8KxfZNfrOsh+6b0T62T4Yvv8GHeQ0ZFJG7evtd
CBgIWwvCFLjMGzYSxfsQucBw2t8zTZ8Cw3Z0363sYfxuoo/0828vj/QLSLD5vjuML8wcDOFQqvA2
oQJpFghzgRfHbNdPb6s/Cs123N8s6yH+ZrSP9YvBy2P9PC6/z6InHOE+T6HKfQWuGKN4LSC3Fh6C
UxohwOq5J2GeDM529PeW98jQm+2T4/z85clxMYs6iJnuULlqIHgIkxiOy5YbvZdvRPm+VFKB5XNz
ngau87rMv4HoP1Czdyt7dLib6JPg4hXIofelPYu+75ACeJ9TSjmnq4wvEDVrvEAJRO+E4DqHRL3F
0wuVPgGe7cxwu7CH/tvxPvY/vgJHa2WELbfgX1e8b7blvVzV/hH9dBZAmuuK6/86yjXAObiskiBx
Y0n2Njzd1ynCOlPsxu1d/fbybOBxeLbv99W63nZfDfd3+/Tzy4v7pUZavf5fR/0ia04xeHqGPehb
pmMpdPmrs+GFFfAQHNtRvoK/h/LVcB/l56/A4IHtsMO9jsX+woCkHN+ZkWuyXQPZDmoXnKqlaIf/
XCH5dq8/CM12tC/foYf05WAf5dPXELCJu0XEAFIFVy//13e6BgY8hTwgSuSNidkTMmxfx4xBGl3P
npk+CZhf4H1tbR/7a1P3aPAKrJrjeR4Xzi7jzAsbHlHIsxKbmIc0UrB2ID0LrQ5jVlS/Ofp9HJLt
2L99hR7qb8f7eD9+BQY9vLO702CZBolWBBAM8vwmzUTfMCchtANBHIwRHHddPz2JswToQU7cjv7b
hT3034730X/yxytQsD//jH7+ac+C1R7865IHdCyTHEGqWy8JZTHBCeTA6ds3/vlTYNmO+7WlPeyv
zfTxf37y8vi/c/V2ZdC/+bN39WbXm+Wx0/bzeQs1bkEwz3fHAxocuHMJ2lWtDBuQMmt2D6T/MEjU
guBbT/o8DZhfMMHai/S5YG3qHhuYL88Gw7ScFXHmzoK9cQnVZLPdkQIvwpwYnC2+QQHICVrYpKAn
tp9YLcCA6r69n3/egvYf6ITt39IjzvYP9ck0Pn15MplxGEMV6O6Is8gVJYgBJVbBn01bibF9oigU
1qxOgHuHANcAPcy423nldmGPFrfjffQfvYJDrpuNsjv0AxNIOFQkRAFe18STtpiAZGmu4Mx3+ax+
FKwZqEV9AiTb8X67sIf32/E+3sevQEmPnVm0Q4mkoEIAHF1F4WDr+ulnNUCeOszLVf2GDgbsesT5
UXB+gfrlW/QRvxy9h/aDl5c2N3viySL4eScwb3rhETtpWbJ/vZceNaFm8d5FHP78U5sX2ofMja7c
5EFt+TxSQe4JVaAgbkJI4LVtagk4wdHh3Bj+d8NQvZDG+XPB285Av/iaHkP94lN9Bju/eHkGM8rM
d6PZ3miW7zDwASodSU6RVJsWlwYcB+YwHHmCvFuXZ08FYztVNlf3iLE52aeBMXoFNJhH7oOB5eex
ig6HmTplkt3kLqJNHxysrUX8G92WSPU4xQAX/GFwfkGEm3V99N8M30P84csj/mx+3cniai/+sVc4
87c002VXj7uE2z7RXkWaaT3r3ACOn1cS5K+Hq7RFwexb5tF6s57+AehwWZGzQxP4rSLnuh/Sk4yr
i3iX6e8KslnAuRCgBJYP3fD8MGR9QT8FcZNqcS//6DFgtquH5aqeclgO9qXMxSvIsdiokdtZXPat
InBdxjzDu+j3OdkdRd4auqx3Z3uSNLo9zdodFd7O656uDBYtrnaoh9+6dz1p0w/mYXyVQcr71d7f
7TYQ6G2EGYV/7mIZa5FZONxWBEK2dNVDoRcb3KgY+/nnDdg3TageraTbrr2f8p093f6UJX3Nbw5e
3imcwvHG1dUOgyFQvgBnT4pgyARZPhvmlgbJCHThfKxmF62s1mMj0xkAtBra5uxsJ9nNsh5Vbkb7
iJ/+8fKI/zBrHz1W+vvaWkKpzc8/4fTxIUQ/Nw6zSGaGEqJVzHIzFrbsLiqxWk33QmJPAWg75e9W
9oh/N9Gn/8krMLk/z/NinkV75zPoIvsoHf6+nQD6db7TjQDVAyDJNym9Js+hMwsVXPFFw9NbAbEu
AJ4A0PaNcLuwtw9ux/vb4Pjs5cXAeHa5y7YHGtpf5PMKna9SwXqtAqGAWMAngAu313o/Cs923N8s
62H+ZrSP9/ErEL/QKWy+B43Qvu/w1OatExp0vL7eH48dn91vFrkr5+qtU+ZN5/GtdHhODCK4thB2
yB6QBrwIwJFFW6Lls2EZgh8ADzQSXEbp7gXi/ngCQNuF093Knny6m+iLqMErSNAG6Harmd8I8Myu
RG/lx4vrDO611/9bG+4PPPcSulk/WAPzPM9k0TMFL3oj47vExzWDlEHzRgan92LlkfZOiJ8C0Ha5
c7eyJ3fuJu7JnVdwTjxc9OfdnWP41p73GVr38XSE5+39t+yIp5qkF9B6Mt9lQIRC4JJRHVJPNg8c
ofASbBu6aHWwfHoBsCUgD9pd28XN7cKetLkd7wubi1eQafqUuOmufAOovXwLNa8Xf//Pavbz6/bX
j4a6Nm/7eegqo7f218/QLLd5/jvjprdKhmeg/ya1WzPcPJ+Vu7Ouro1baHPKMd7wphct0iDEiqHU
pNcp8OmQbFcz/fU9bdOf7iud8eeXD7pCkmwZfd+hi6FBv7pFhpGO1oLaaz4GVEbrlEDVD+Er0i/L
Sp4AyXYq3C7sof92vI93Y/LyeH/0bO95xu3bUePToq0f39oXvaDVM4/mb9Xmd5dj/g/bnMtCmPke
ZFDvvdXpbKtZ6iuK11Cnc1bvtuEaVOLogglBMejfNb1M0T4CtX139yYYUetn0Y/DsV07r9b1lPNq
uI/ys1dgE8F9fQ/3e3qebn7rO7Wuck4XlYf9IoPbuMyuPLK3iNO2i5j7aD+aR7tMKMWLGw10ATX7
m5JF7UOvUwpS56aTey/K9ygU2wXLzbKeXLkZ7YuVo+FrMPnhQqSH+6A/T7C8NWZ/6IC/v9nv7h7Z
lZB5u1jliTkuRlxA0/BdtlFYNPrCQmGoM97aFp9Ar0cdOlvAaeamGfMUULbLm7uVPZFzN9GXOsYr
MGYWQaidttR5axvyFNV6fUX2DgP8b3d+X0EJRrwsWeqLdkhv3m160KJ741sG99Mrk7654eXssp6v
ZO22YoVn2jZwbxbj0MiRq80zY4gfSyYUgzqZ1a8t48dPgWG7ZL9b2ZPsdxN9yf7tFUj22xtOd2XP
vF3eer0/HsvYPYecLGdvx0GCtzsh1uT7Mw4T/4D74YKd6llIkZOSS3Bjlzkpm4eJ0EGWCx0TRlZV
BZtS6HF4tsug1bqeBFoN9+XPH+9f3p81Qe5k0LRxUaJ9BdekrKojVwj560pAQrO0RXHMbR40VEqt
hSyhyzVkSWNo6NuLKKxn0lxdQ3kNIhjCD8G2nTAPfVePWA99tE9A8xW0H1q6Bm/n8Ls5h/91Xdpt
4s5gVsyGUeEW7XUUdCnmHp5daaTe0pvQ/FYWW5oDk++/v+PAF7+tf8NGRB/qfjQo+7nNb12tmM/y
4vd3GiFwDRGIQp1KCq42XP/3bq+GSr3FFIfCNQR3VEDvHGggieBnojgrnN/fgXiECCCSOlxFjjnU
vYL0zBf6EqbYPjQAA7EpdU6gwSHH71agfYiD1o6jW0zc/L0XleGH2I2K/Pd3DL4oWX5sCSe08IZG
VgoAkDqIawYxx+RqduZGNnwa/x87FKTmLLeNBml84rMQ/tPKdfGVJzE7rPyOfkva1iZmkFEyTJy0
MF3dp3QU2Sqcxdg7dKxSpENNi8Wg8YKcGGGAgvciKdiMqZgclQqFiaHcWvmG1ZG0M0jUqi+WjrX3
XunX7sBv4/CzbtXlsdZYgyYOpJFWBNODDOva5zKNVWx6cTt2SsYvPcS0GQtbahkJrocM+Z3JRUeN
IKjaCXTkrAe+IO7HNZJuwRNZ4GEDT0oppgiUlDMqFsXlm3iKWy9I/Yj+4JKTjxRFvpkHaVOPeZlZ
JrODMDMiHDoHNo9S13BEecVbXa+NAK5Nig3NtptzzfUwMjxJqk9I+GFrZFWTmZ7mTOMgToKhp6EK
GUWW2ZaBy9IdRj7rllcvLDPcnvoeUof0dB3BrRG6gFSedXrTKrclr+MfaeI4Z6FlzR3qt+Mg8Uoj
EBo3dTv+niUNM2Vk07FdOeJMD5vWLNpcM1qZeKZV2PjSCqzq0OIFM/QQHVdeTSbKdrIjP6rYBxo5
3sTGsbtMTf8l8AvYejSA+xYUBKSAbSD1BdLq12HPKAports/otAKjyOk2LGy7cJsi4ocY5/Gg4dp
jtG939OxwHBpEjAGJ9AtYPP3ujpwW7ibYF7S4Ivm849O0OEhT7zioIij4Miqa2SUwHhmncSw95tw
qax++b70HnOqxYUqi7tZmYQrjhc3tK6/cOjlTVY08dztAoQNzeNhbZS5l36PrYj86AIrRaaVVxOh
FdwdphVqL0NGnMTsXN7Oapw61TDMQnUcNOQ9jyTSjLIL0m+VVQXDzm+lM2CoSIjRhZp7VEElVTSM
sdQ+xa42rATy+cimhVMYdkbPOl3TyoMwyOzPURTZZ5qlbN8oA5UcPYx3sqDjBp0h6UkpzhcW4uLG
qt5rM1rHtuMUV7TKqtSIiWgPW03WX7ImrR2jQ248iqmLfjioIZXBrIYtZIGVnwQqEOeOcBzHaMoc
UObXcXtSFpGnjKxNys9CQ8WJI1jXjRquToXK+afGaeoTGMpMx0mZAWIonkSJk00xj92LRqlTKZlc
5kL9krT3tvLC9l00zyY6XMzFcF/s4ji2q4xfJqlkBreCbhj4mmNgG0dG4lnMeBildNvvwU+CkQf6
BLbzYqetifnUQ5LQNr0sC735wi2bD1vf9QdRUITepAx1MqO+Lg8qrTtyCitpTd/Kz0gVJZlBKpBH
RNrVcZxkWjiQeiQOchz59iBjTBsHoS4nGlIpNSHOXJRm6euu2bUkP3VVWl0QaJ+sGWlh1xe4SQaF
FMURtpA8QrGkmVFFBTEzjVbU4Hp2qFO3/AHcj99zUVFT8zJdPIKM+9sLegYwuBUZqgbhrH7Rt3kd
FyFzWdOE3VWtW9XAtzM0aAFjRuNlzlFitEYO2uWRnwQd39vR8JMCLoNESoEVTiHmsv6TjuvKgifN
FQoyNdH9ohuQQNoD7lv6Y0LrnswAngEhCWTWyYJ5em8HqjrUSJZftXr1RWRxahtJkQdfcWSZXqfH
vinsujvwoaC+Nlwlg29u5vnTlom6eQQUstCJm3x8veEQh/bkoDxFDxRfD6VyiH4ZswZ99dsuLIxS
Z9kH4mVRbTRV4lem07Tyo2fViBoas7UvTpTXX4gnfDMK6vR9Q8s4GGBUdrBLm2jOlcWVEXC3KgxZ
WeVBlSZZbsgsi46I5dLECKjjuQaxLAE/GcrsEUouzLXeS1FMgGuhspTqEvbuJimR26k00MQs8Els
GyJoxHeUZ52ZAau/r9qiiI1IRWDlBHDuMkyAe+ZNpnQjdxlTA2kTz0wz7OtG4vr1SRc3xRC7jqsG
PMIR3KFmtz9aUYFUIFrXgCXRkXOWB/mJb7fsS9fQ6lMaW+Q9yOKKGB4+8K3UPfWdItYM2aoqNNxY
AQJQYUtsZFYcHZC2bL8GiUbYMNG088Dv5KHWEX7Ekrg8xoEMQwNXXqMbOvdEbNiYeadY0CIf6GHF
o0cwSO7vUDjGlhLuNoEiOrhUYLFt1mQRreCUK7fJLCMO+srKTEQmdlidG8gJO9vIozaTA6w34ZGI
RTORTqOZfucFh16Y2d4ALtBGqVEHlhmEwWdJCn6Wull+lvuF45hJQvPCaGxRHumNXdqGVuTx6bU0
vfE8Piy38NKKvoqTNnNtp+j9+a+pewVd/OMfxT8Xy24/dm2K3/31PplH50U2nxfTWdL/5MZC+P6b
31+4KBt/3HN1VvZ+z5nZDPf0Jp/m6YBuWFMsi6/YcHXW7zVbuA/XH1/6OXDJAFy2inQFhhkYyaBq
bt2cRVY/g17tIP4wFdDGAwTyjZ8DHtAiOgR3zwuIUkO7Y1i18nPQPuwOuMsYCriB2RTcPbF67w0K
QZjx5u91Pwduht3gW4VA7oLRCwKfwr8lXVyss77rFNYKu/TzEcsbxA9iz8ujQdAgt/hCa4AsM1wt
U9HQDfVOgYvT4Hqg+XaaHum6VupjLtKkOqNNQuQ09ArpTZBtFdUPJyVxfiRrqxqCuEvKSR4QP58Q
r6TRyE5BPkyYshNQ7R1yrFHCg6j8JH0tT82GdjU+SLssxgPclI7+JZVubDmG1bpRfa5SzP3vqm4E
yHDaSEcMUBSG+XfP8d33Ic2zZODEQe1+b3JSeGYmskyfeC2r2XvHzdxh5/g4MkvkMXnqOl0DRlHU
Bd4g5w62LpCs9WxcxmUzcFvtoqj1q1ivp5W0wgHN/FOLaccZdallUi3wwIHjrFDjsCwwcUxUFEk+
VbGuPiGUfSv1BNsTMMMoMonwFzaa/Mhc5zNLC/2wS/U8Gia86QClXqfCcWmVqjW7hFZ4GNkyNzRH
UPWJxbmVGRbVGjYKkqSwj2rdTw+lcp38E9M8rRuL3MnBum2q+lPnZ11ggwFeZtHEb2L6PtakdVyC
L56PYl9rJkGs2SCNcRJOciKC3HRA8l7kOdMbsPUq8OFUaSlr0sWaHptWyvAZDVmsm9htQIiaOHaa
S081bjOKLatB46Zl1P7QaalFzcDW80uSY+uEWl4nT7O6c+zQtLMgMEK/JV9JWrYzP1fZae0KZniB
M60tLga5TzUFqjcFz0qrPnZg/0xaF9N5kGOnG3tOV+eekTRgxo6iBgy6K9aU3DaZk/vemLO2KaeJ
13ghiDbQ8S40DE8M1Obh2HeCLPjmuU3ajq0UW8XAK7KEDduiTq0zJ/TU+6bAyKMDXNm+nLslD/Ac
1IFozv22SOtJm+V6dhI0IYqIUSUBJbaJsF+ExZh2kqbUiHPc+fQgl7GXdIYkno8mCWpcciWkJVPb
1FpUe0NUFqHzOSl4J79K1CL3Q5hxq5y7muYVwlDUyToDzPs4qsa50q04FkaRKhaDYUTtadkRS2Yj
lAFTDtuI6N7Qj/M8vlxECewJr5pUnidNkbkfqZ3nCEwZzw1Sx1BdnNdGQdIi/5Aj3Q1OChXIIB04
CAX4wMIZKGW4z4+DtemWWK+wSaVnK82sHBpKMhFxHR/5nlBjn1fZmNR5dKJSPTTTnE4dXnWR4Zde
e150tvyW+Kl9ZHmYjMCprr75kchN6JTjX4Z12xhu6ivbKFCZmLjrahMg00ed70QHmu+HY0+3osBE
SIrcaP0yjiAUkBDTqpvuiFQqaECfR/4FhG9iaXhtCdvXL8tPbVlmRyDjvANRdOIw8mJ/YOn1D89j
9kmTWBdBhtVZ7Hf2IQok4D220xxg1gVQtAZ+yIQu3odJQy9UQCTYC1HGxggk4WGtuB8ZpeXVo1ar
2pGNG/ER8aw71ZM2Pwy0ojjO2qwy2zwTA1tX2rgAc6sxlU6rzyxkSTWsUqpXhquDMB3VXYbGKald
o8ipOkKqLB2jStto7PmqOuiSNv5KosQ3K+KyoapYMpKOYuDSueAxJNRSA1y0tVkkKDQQybUJCVxt
Wlb5B1w4gC/w8UZ2VMdml3bcrCxfCKPJhDIJYc2F5Ek50L2iPGqyRh8GtV8bHQ6RKap22jZac8kr
rT7gPM3OirxxDzTkKhNy85CpVaQZEeZbpsY0fMRcVRy2Tu18sVtfmlpcy4GFRDaSTWlN3DA992Vm
jYTwfKNWwh53vMkMOyi9Ezfk8bGnZdmZqyXupHJF+zXMkFUYgmraReoklwT8npHb1OUXW8nyNC2y
xijtmBo4bQPASD0mPnOOUOSRoQqRblpaCD6/F8zsrnJjiBUBVWHL46ndhfARRTqDi9wdNE1JRmGS
tybLYn+ogUF74BBRT8pGkmnjaAwsbSKOmKqSSZW5yWFhBUcVeA+DThTFQmXxYQyFTwcs1/NByqt6
WgqbHjYVt6Z27FhjqnFy0CRxNmutKhvinKYTAQ7sICdheaB3xaUEEg65S8hZWlejMAycY9/2ogMs
WnrEOkt9DZBIfAOBGzlivuaGJrOK2AQ3B31IosC7qKH531fiuk1gBCq1x4XLo0ksC/oBO21saral
EESfaImN1q6jTyzgp7HmgUbUEDnToHHgQMuddCRQ0g40EganlUTn4H3LAxp64luGMDZDt6YjF+W+
2fpUHdYsop918AsHHslaw+bNlRaUIFpcmhH4vsLyLFPoGhVG0LLKTCyPniNfIIOopgWnWaHyrADO
HTp1lhkgupSZRbgcppadwgZKtGlhq9JIMwShSzuLISyBF1ocbt2NHHB7rSAbRR2Vp6kt0mPiN96P
urNpflwi8G+4D5uAli6uDBmXLvDjqK0T7BTluHa8gCbMEArUjv2lVHaG7Q9uVpdVYqR5bglt6Nia
l0KUVeeun9WeWQUZhCBsQzlSWmVnUOU5FC0InjnoHIGXl6NmUpfCKs3KR055ooSWh3MG0StrRkTZ
+shQNi++FTmOJ2mXIti8kT5qgrgw/bD4FqRha0q99g68nLsfVK45phBOcOHzKFBjze0oGkHdu/CH
epXZoyiqvdAsVRifFRpQIfItPPV0UQyzjCfCSCAmOeJFDp5sVwaDmla2WUuIW7TSDwxW5aVjFopm
E+yW1UTTWve4c3j4KSqb0DeCRMZXNbHAsOIxOA2NG8cDK4rkiKbBxwjiUobLNHlI3Tg0M+57U03a
3ixJQ/pRK5NaGxYFL0eZXxeHQd35OrgdnQLW19vPea7HB2Hsh6Om7vjca1tmQjxaG9udnNVWAlYc
eGanqgr0QxWK4kyWMYgN+ELYNl4py4nuuY5mQNwiAvOMMCP3xXmSK/AQPa/SDd5q6oo0bm7oRS0/
pjz8YlltcR6BXWMbruPJ05xUdJQuhBbSSFobSWkFo6CoeXGUxHmmDxo7I+c1s8IUlE4QeeOORnRa
pp3zrWn0cwhkqw8JWL8j4ZS6gVvH+5B6Ws3Bac+tZBBaSZAaNCq9gchE+K2pWDh1PUEOupgnU9ra
pSl56o4DRwYHsVMRAi66Ki+UK5pj15aF6Sw8UANrvJoor4wHIU8FKIzuUtMdbhQVJgaPWPSlkK1r
SqvSE4P6ccONjsRNbUQu5u1BkbvKMdJAp6eiU+hLSdOqM3KclBVI0Ep8rlXKrroQ5R9BM1aRWTRd
AAgs/RMnckCGNxRPPOHhC6dVZMq12v4UxpZ36Wet3QzsMm4+VuBtHsgmXKjysHaGUauRaWsH+dQR
DZqGOLQOffgK3WRago67sBMXES7SI9ZSNzD03GdsgDuwYxLeOh+lju0py92mG3VUK84rXJNxwTNu
G37XNMoEW8PKv9mictMBhBhYPW/CSJ0BpJ8zzYoNL7Zqn5pZ4mJyqdK04NMszbP2fWuhxv6c+pCe
AucquFLKaITqGkNHtC4vcBi7yRSOaSxiMLgqKB84dplDHMYFD4bpRhD7XnWohyno8zJrND7FFery
oR1S5JthkDT4kNm1jEay0n1lVET59oHiEEkWVt4ZGg4Cs8ldC05twomiKShk8AtML08/w3slQ7uu
cgAbOMrRQAEaYK8lk5DW6bFWa+1RXfJL3/Kbadtx/TRPmXcU+rljhKGOjaKuE0OUEKULJWvMAAdg
U2ANImiJd+TwtjakEyQHcAdDOBHSFhPOw6+VH5yWpEoHAQOlL9vqq0XAQk+AqweNH2hjxm19Ikri
fAcGpec2iG6TFTX5WtSN8xGnun+o19gauzIVUxCmAkxujruRRpE7y0UaHDVWRWcoYbI4qVHcXDW5
kN0By7TWAVepqfGkasEdHOBAZN4JWPHiG5Rdo+6wrnComcwLivQ9Lkov+By6bTOH0AuoPrdBKjgI
sajSiRNYAFmUSHKQVrX8VtpuGA0ps3RrxEK3RBNEg8YZtHDwOKkTG/ChuTG4sF2Ik2yI6rbyzMCH
syUw7EScHiCqEjpUMnZL8L0c2MIyBMtsUnpgZRyShtf5+1a1aTNjNrPI0ClL68oVGYWoShrXEB6l
oHoMlUg4VygjOEOYySJk2tRylAxPNVkB6q7PZXS/pCDOuXCaw07XIUAlMGocM05cSw5Yk9DU4LS0
5WlgWTgwvTpP7FPMA2lNWZUlfJBXltOZYefWfKjBS80rwaP4RIHrJ0zlax0flVWXWwe+Fyg26DQN
qK1Jhx07MaDPwHDqCc5qTtLsIMVuWxhh2ZYHmld+4m4eHFpQfz2kbWmNXE9H7xMndkdpZ7EDYnnZ
FeoK51tZUceQXSA+a4XXDZMOR2NLs5KxB2cgBhjnKjBSAjFxwwmb4LKtLNszIkqDA4YCcqSaSB+m
/83euTXZqWNb+r/081GFBALBY3NZK+/OdKbttF+I7RsgQEhCXMSv77HsXftkpl12+O10dNfLiTq7
tjEgpDnH+MZcNH7sbbRg5VMxXDR2Ihf1Gmxl1A171pFOFFLhX6uVGT8uwTCYrEdZ8Glol9hkQdCn
5eCHfsy6sbdnJLLus+/38YKuUfVRQ0HBHhjpMC06uvODZ1rpDMqK8blye7OXNUcTKGmoj4Tu/hBD
ByEZrUd2DOrA3Q0Vqy49q5ejIGlw66nay3Xc2UHU7q0YvT+IPmYlrTp7uYwTvrxdBVeJ74LrupNC
ZpO2yWPaDlO5B9R9DEcyX/bUNoctENg6uiT4TLSzlw00mte1DxjPqEnWQ+WFVBnDaZPN0dzLfGvU
lgc8RP+OD/4QDTEeyk4TPOHqLvQWnfUWVpcr97xAe91BG4TaV1YdT6+c87Kooiq6H33dvXF13Z2r
CQ+kGFDTnEeV8dk4B+zceyOLft6qy2Yd1yIIWHfmmGyyqHa61EvrrmmfJNVZVRn9Xrau6yQaAjWn
r+jUK3fhCIkiFJJRvV2QKNTilTZNGh07ZnmKnrgfU/eMO3qmZ/0jHv6/oThCQE8YfnYO5QzGqWHG
dwLh7j/DFv/7o//S/ps+OkmQP/33v0uSAf6k76RFACwQv4AKnIJ+QybofyuQ+BUdFuM/J0s8SvCL
5tD7/1YgMVYYB6GgLMYPboewL4I/USDZcwtOhCE6R0bRzIkI6iQXJ7f5iey91VG14jP44NWm45Iv
fWxsPtmahnu2dUKwnI+x0ufNVFWZxWq/CA3jfYv6Gd8X5O2o7qsstEuv7QdI03asshX1uyhsD4ml
LgxtuPj051L3/3UidozX+5+X0PW4/zV8bDHP/+k6ApqD//oN2eGYeBzCDoUsHQDaoRya+Pd1hHAv
eh0GgQS+BTsRM/8o2aefe8U7PenVGEYNVS7En/f3Qjr9PFYCsyPA7wKFHKYHTKU/0LKfO1AnUA/m
CRZriHWJoHHwwkykQkakjiBmbJSRrCZjdDXMibwz8ZT8zqx5vmi/XwvD9+MIU8fwK8/spYW3iHSZ
er1mSQpoIK9ssrCs3sLm0zRWy2WIGlD/xh967hp+uyR+NZcxfJEhxRvAc3z6nURdMkh56lpIvLpi
CT0plW3a8yfv/CeGwE9uLIko+KoQOwJwqhdfYw+HwFSnwrGpU9Wci4jFeUwTdHVNoJIoWyNADvmv
r/mTF5dgRlsa8YAD+wleXLPp0XdGTqxZNfs0q7kf4GE1u1wyJ+b6+OuL/ewGUyrAbLAUD/G0iJ8+
Rllh9wg6mLzLpPRNqNLoMx9Xc2bIoi/m1qbpb97b6b38t9uLTTzCDo5NMo2wTPD9YPd9ekEsSLqM
aNGgMkKsmvzHran05TxHbycZpVeDii8bM5W/vsuXi+V00dMPADAgGKEAKff8omAVNniEcoN7zzw0
pHgDlzX2v1ksP17lNOcTKThAOPjwT0fU01uDxzyQnUKRNUwvN63Q7bWZxMdf38rL1YFfio4FjLAQ
2hBONf5i3W9eJbu22mc6YvZNunb+tgvi8Xxi83D2x5cSQYQPGvQSJj29vJ+J17KRa+QzWaNkhI86
orVvQ7/CC2vm/Tfv6LTSni8MQA/Yr3D2CXjc9MXTW9vRDOOk0CJKVFUy9dW7Ri/zO2tkjf7ZN2jt
5EZ/87G9XP94nDhmQT0n4KYwkeH0z58ct7WLjdFJAx+exe6urfbtUiapugq1trn3ika/Wf8/WSQY
gx9EJ6OTYos//fMnF9xkYkA6jnvWViYpUzhnZ4nw228+659fBSx3iP0x+OGzbiNOtnaA9RIG4Lac
ZHWxpTDpfr1AfvLwUkyUBOcIJwRnXfD8XiAGiman6OpXG5jj2EXkBpiBuAjQCn9tZmVuf329H/cO
kG5weVGH4cZY8uLZwXaKh1EDmojC/QxPeYGRkxokRudHPbBXMrGucJb9hif8yReXopsII0j6FAfB
iy8OhFAwWLXtWeK8KO0cgSsTcXpWkX1+8+sb/OG1nfaoIIrjSEB/x2/7Pn+gJtZk7kPP0ZeF0zWU
XHlUysg/XYIJ5oXFDEWrAGqFSaHPrwJjEmYvG8Ks862HWDGQrdDOsfs/vJnTLoUfIcYqxwmdpi9u
RpqkTRPXhZmP9ZjFa5rghA6mP70ZsI9onFFw4YAGWvDiAwYF6kTHschTSI9FACkgn0Ylil/fyw9r
AF8sMFgwStgJQzy954/MY8AalLIBL4Yn5MJ2+34LeGzLZTzJw68v9cMa+HYpdDpQBYB7n8brPd0g
oM61fpWKZzZqUPP7Yab83OtWBOWvL3TaUJ9tuCBWUbBEp7321He8OBTtksyjC3aRzTquGPZ078RZ
C7Sb5IHw6567wHc+j43oHairrZuzZIXP/cf3C6ocXxawD4pXKF48WnyvoaxbAfNyW7b6wlc6pccg
HPT4m/v98R3GJzoXuwcKVVznxXdMKjnUFn1X1m+jOjSpEdk+7/NZHerg4deP9sd3iJ8NA6tCkZZB
lRO8qKrincEtHLYkm5ZdvxKEq7OxS5rfbL8/uQo4czQZiAyA44tPN/zkKPGqjtew90kmE1WXYxdO
mZqhPf/6XtLTqKJnCyVBD4PWG3cEWDr4Rt88vU7USrkvYq1zCQJqK3ucXxMkw8Z8BshZ2fdkaiXv
MmFQnxau1VUMMt9WvD7WE3zs+9hOYjgEmzHYPgm05cwGG2FFUA0dvWqhbn2GLx5qBf+6s1+qqh/h
cFV8GjLfTtTew9BaBHQgRW25S7MpkGg16+wF3SrocNnUwJBpL6Z0Ea7KPFs8JOB1bCD43GCTrn1y
bgKZtney2fhyWKekjsMC55lZ7qKt8ksm8Y95uSs1M3C8EHMyBtYdtpnu0jQ3MvLi6MMT+jnLSb+N
mpEew3HpYPjj7vSriqdEvG/s6vtrOg1ih3iODj9flriiOfWjS8+6NmXqdk+j0Z9vk9+7O1Lx1hzY
RLbtCvW2B2GnxAz3AraWTo+LWgEzZsCCK5ypXQSb0G1BG70ep61qDs3kEp6He0T4XTdEFgkJeFV3
ku0shTe+Y0+M9LRCOpxQXGVzl2gIodEUqMegrmp6MbqoC9/gdzGavc71ZvFz0H3D46bUCaTJDD4i
CGloIfNQOJUYd2b5AhLAgEoW4APW+kMn16TOW7sFXTFsrH1Dm5bs50kKjLDgXvImt4Ed21vhm/gN
KM/en0Gg7Vf4yCL8uk/LRgv4kDssqV6MFm9t8dYWUzsAT9+qubmDCinGfBDNwIp47HqFOhR/+l1D
lrbF2RWvMguHqN/zpo9h+cTz0LubrgHWe6F00N/OZg7jB8+TyZ8D6lFRhc1sWNOhtEsNGqLwtK/d
XKzb1JCPibQzD3P4jNt0YyUf7OXaQr4DEykX+7kd/H4O1SUB76T7qc9UPKAx49irR3hObRyEB5hA
zt5rZ2b8wiRsyDDMFWIINi2hArpwAlWbkqAupmqkgcrUYGqxlDX8KfACganp8jkNR+quOBDS6cts
pNUqBw6c7vUBdhG7oUOimgvI4M1WLjZm5gx/ielTRxMVHasUOAcAAPOVTPHEsnRsHbms1xQUArgc
NYy3hhGGTMYyheHyaZeVxFudLUnJebrt8fKRrkOgjvWc9q4IUtMFGXINQ5ypUboVrISVUQZHuj6Z
1TEIKru0vcj3pjX13daHos0YmKP0enONno7gncbPCT6q5dg4fMOfhilseJ4Qoy7Bx1CP3EFF+sOa
6CU5D4Gj0dLj41mLHiTNjVvDur7c5sT1r5N+jPnBDjKA40CMCUoWNrDg9sbKMYPZkfiMVd2iS7A5
EO1N2A3JsZHVoHPspDjBtlnjMRCf7ihJxip+tXUre+v7kULXxh/JSw7Tuckm0TRdmfBtGc8cbJ86
dyGdx5xP2lR5IkFGIQAlui+7Ey0K4KYPGtjNI2dn0byq9X3UcTOdN+h40jPgSUN4qaeh5rdzWq/x
u3FEcuf1SlMoeXHSJ/sxGIEsYQnVfXRIlUvfmci111SnpC6DXo5fKJun+rrRxuPTdFy1ZVfpUZdr
zZP+3tikR+tERwCJqZzXv/iSOvhg3dg8jKvs01xZkcq8w+d/021qtfnMktafCSAkYNgmDp9Vxmj4
z9auYbDSpwaUcIqv8XEUZDo9s364m0DR0bzbenLT+c7cY+MXCH2FCamPIezkMFNqchYuh+4ewD1p
lgd1stljvVXRdNiTRGpYkAFt8P5cPB2m1kZD3oJ1S+B8St3mTgGEPnCmoXuOm7TVIzLJ4KS20TTs
KkwdsTdsTdvzEfsFPxsZ/G74+UGr3gPdbGSp5j19H/c4OPMgSdb4qzG+AXjAmHKXYmrsAnSyWYPC
ABwgV7GhrS0S1ffxBUjLKcrqlc5pjkPc04w6ZeaSB7PzB7osbC+aygmQHFNIWMZSP4KEpqPbLxp8
LexgiaQTgEG1uQuz1LaFu6qjoUz8FMpzQ2k1gPjpZfDGOWubYhO8Ti8ojnKfbeuA9neDKIQaJfap
OYQKwk3ZBVp8xLZm6HU8ivow1xE3OT4WTQ8wyUB5NGLk4sMi+yXNNzLQ7sLPdd1keJMj9I5mhiih
/Y47WeFWj4XmvpV5tIzRXqaW14++YpDS/LZ2iAqxBSzWrkXY52RdRyBKG8I1+c40ikKdxvbLSGxl
S976fs2xoGLU+Gm4nsH2t0O2+CYw2bhCiT7AbeEfWm/Xe8la7vKBxPgU+96SV5pUQM8DLRfE3xBz
0EUAbkFegJgnFkYlaeFJj9xKsE2LCYrFbB0vukXIr8EQ2CF3KVtFPs2D/5hoMy25RCQoKTtrZuzt
MWi9bKVsSgpgp9NcBjDa+jOEDGeetfB7j+OiJ4CvwdoHOTbdFDRSBRggcapRoLUUmcupYUjsjWqt
4hxWqL+D6udVHk+a9ihiiE4OIwirS9dHJAGpMvG3Yl8ARQ4TQ2M61T2VRbjMnsLfqta9EHp0d82+
dwJ/nyZiGaiRqM2MiMGbSNWlwF/6fWizae3QcdIoHh8DHH345IH5KGBxVgRQHU34uRFW4QBcQ8ha
06KmLktwEgRZNyyG5BZ+mCpsIgEPtnun/vKWI4igw5E9LEla4yjoA3NhqZVNzohc4c8rKUoEeCZx
EwLfTA7QFrYEBVJvcogkdZXCf4N1UiKN1MlD4HVlbuuKmvqVh62e5kCVBhdmVi7LemmU3MOSYH8H
mEHV2Fx3HfJlWW9Wud0HOyID+Qi3Rd5wyffl2HEnt7OdcqydofExu6xcl3aXGrWEe1AyDQZ8aS2v
2osYbrAWoIEnkOHZGIG53Q+IpiX8fDT76OqrIPRt9MmuKBVwvgYGIZrU4iCNs0VABepyTUKuP6Bs
CcbC7tNkMmnWqio4AY/W4kCcjguc/OisrYkHZtsPlctrNIc6m9UMczMGkgoMAJ3goyEAWS5snyAB
pwbLoAqPwt8lc2vSop1TBryDNG13sBUQqGJPapAFEH4AZqPoCpesMTLA4zd4BCXeTHQBDnKajjN3
/R0lI1iV2Eb7u7GJaiRcazOboraWv7bDulxEAIVbuKHBfFVXIZd57W3s8rCOCU4oYDy2XF0FAniu
g/DRo7fFcgvSmR1AFyrAXXTo3GGB612X+N/tQS64y0LwZJ+h9YOUHLcTVOppaG4b/OZIBfHFao0N
EEdjRmZFbqgFnYolr6pvAVxI5As0hbqcWCsfK9pgByGkQlpqDlEkZuHUgjEbmJz/sjjU13w2JJAg
RQbX5bav1ndGJnzHNhysiLkxHT9Mcu/7UjE2I7PTd0CD+3FoaY7C1S6lDxK7nPmB9TLrd6MeIgw0
Qwx1IZE7oOwTtzGtwdyFfb/VeQj26TEIkGfKgaVsYBSSXp3BUqs8rg5zJjPzlrxmq0SKjQ8I9BY7
rQeZIfe3fOldENcZfsgIn6E0crLFDBoL/59QuLfT7JtPY2chme4JwMQCPdv6VSVev4vBPZ3xqkIt
RTuGbgm9wDjlNemmKw/oSRWRJdvpvHFgQgcJETRbZqGHLEY79NdKnLjcFd+GMqhlH5dbHzW3G3Y6
/SZtrYlhiosJSwmMnShMytlhiBDkPNgm7uID0s+DQlY3WmeQQSpwYGmRhkGkWu53s5K1y1IcpleC
LHV90UhF3pi4FvSNToJqzaztlle74eHtNs00zJOGk9dgIRpSxnSJDynojytDFz5n4NNMgl1Njx85
honcLjNaRpTYXY9mOIjNnvO5qTxev+rD03FQVceAz3IDYIVG4w6ax/qlNkp97fUC/3wgE05PkIyB
LVK2qb82JMg4jlxutylX1eJZlXdgCtEGA4TeAUhpq7BNY/mM8hS5QGLpPUGqzN51lNQ7/ooApAEr
tAnt3oRqUG7IdIBAHGpsUJvuVaNIj68SmNZkTI4CCP9E0Eq8Hey2v1kFPq+y71W0HGYd9lOxuih6
rCe5PHC0gjZP0IWCnd/VCCIBELjLR4d8KGBptlxuO4r2XOw72hB8rS0WHZ3jxm9lwF3zxRoy8UyP
yf7XZqb5szSuWfIxxamDdUoAmWhi5gkdT91NGbYMdRnFFSIAQ5okLq/UEFdlbydUwIB8QyR0Q/p2
kdi9sdn2dDimop/PAKUAuTHItdwoHvYD3oOOwa+gUv9cz9WYHpHI6x6RQgmbwjnVHzrN2xCA4p4+
RttM9G3QxWuFzisOI/1xbtHIPfQDTLIPeLaelR1ZjS+bDaV31m1z/KbRNu2KcYEJmhEjXFtU4bAs
hxohW345iDl64HEwb8cNpaDqsU8bl94RyBnyUgmSiCJGHIaXwTLRIwRZ84n5iGNviyWKFeHmKkKj
3G1LCbEJBfnoeK1zazQ6hWXaorNoBZ2TGdSbyJGwbX/YdzIDoEsnpBU6yh4TH8XXyuMPyU3rcFS0
a7y8XVtLgVBaaqISKw61A+TTCGftrIMxSwU0tAzysHaFsbLuj2bSokPeb1GfhnTZsfPBpd2yOJIr
y2cnpotQIUxT+iYV+kSuDixbEU75i6yNba/WaGQOMkgi7BH2Jyx+lBrzazsN7YhjOtluFJuGtAxG
Q1Ic8mZ7vbuWdcddLR3ibgsh7RGyH4BjVLdCYxmu8ZkQa7RAi4DwnEWEMnMzti3CCi2C0OJqGVj9
qGwyVkUba43EZDQEDxjUMCjsoSh2s2mLT7VbL+1lC15tK8RO5FuUfB4FaIMzNLdVhI/frKKrc8vV
AHzSgaHPuiSdBQg/bj+JsUZ4D5NrF+g8gnX9ccNZrQusS2yH45bWrCT1kNZFX0uwhN3c9h/Mim0m
mzxHmb3TvX9DTLK/qmS9fbGDQcqi3lrrLla9LJ+xLuuwDDFlo/26+06ZI0VtTC4q1jqWzWCc4E8v
lvVniUXY+wjUBCenYckcHtD1UvphGPjeAcuSnSktdfvHzbTYd+ahYbd91a7jOWAy+x6pMYuiaWlt
YrMQAXlSXROfbMFw3/iZ4/tCpkceV42SZL6hOvFB0Zk9YMW4o1P9BOFADh+ojBErAXY9ueNUa8hU
mZHo1R86lHEGB98axOSx57Rt7mEqCi6zSu8dvtMmov30ug/7KMVMiw2Gi8F8DH2dVPH6dd06Ar5Z
baA/sXmjWxYd+pVWxO1VtyfVl8gsw1cUt/N7vaRN8G6p9Nx/lRuq70MsUEJnLB5PANSk5XjfNLU2
x6BPXPMQI9RFoQIY+c7V7rXqfGLRRDgGKApLI1Qaxa4kYLXSqCkqDeYfz/nDNLAro+wrNfKv6He7
otHis+qD7b1Mk6kEMpseY7FeTKeSk2h2TIYNODiIV/6pTrhvLv9L41OqOnXC5yxhqlimltySWIVT
GSFDh0NSc2iGkkzuPWSJCK2MgAR7DKY1evVfybhV1qL9Q4Ou6i2rR0kXGEVyfpXOIbtHZ8ZafNEN
ylO/JtOtTscNZwzQsTe/1lJ/UFIFgDqItZyC8QmRF3yu2Kp0ibAyYwwJwtNGhmcEVK4R7p4o2f5Q
HEZjCN8FHhJYAmBLp9Ewz0TbLdzcrlfMCCFtd13jGCy489sfWt64CiwRRCVPMAvgmBfi/RRHIFEb
iYERXNgLNEHqCmBL+JurfMMsnloVuAyynZDS4YyFp2Fgz29mqp3lgcNokXQlfQWiHqdOVi1cmVJM
nb9pHU9uVkHRUwBHJ28SHHhfaRyi9PnzF8hoDMH9ZHhy8eIvgkALZ4TgBaJQnvPViTQndKL4Jsjf
dsX/jw//LyjKT576D/HhEtOLXavap9zVt3/lO3cVBv9iIUeyPkbAIkFjA9f5H+4KXDwoFgHDGwRN
iLfzd4L4NEQJkeJTQhjeaoBVi5X6D3cl/oWhZmhdGWen6QvxnxF84XOSAZ8C4B0RY32kDG41TV8A
PGG9wHWHpIkqtT4arR/4hpxcrhZF/BGdHJxkjFtCqweTb56legUdor1cpekee9qlaEsT/4mA/+0y
kwayEElngnPw0K+WmcSZH9sp75Qj+Sqbd0ncFqBRP2J2U3iIJL9QDh0eQnHlsFgkO6MHXCs6jkqe
B94eTuGcYlbppQzmx9ma27kO49wnDWa8bGCNg2V4CGd4FuFm+VvU56ZsqPR9UTs30LIifpmP4bfj
QA5B9dm2DHU4pJ1+vAeXCymlAZCO7AAK/vsRMa4S0rzMMDWq9vmwUnNTKzEgSmPdLYmGpcsCvw3B
ManA/SM3Epn6bTAiM/LAyLRCuzDWt6VbG7Z85uZU+pJpWVxxSuMrZI4xbSZbtgoZaHSKrJkKpFjZ
9dgwc+XiiuBe+7hb3kHT92kZSxEf2y5Y+kzrmqoygHPRZrWe67uGR+s1srNNj0zUyd/Q4VoVEBKS
Adp/VT/AVTHzTbip+XhKnZJ8pAkyGuO6vQ0QPCnHNB6u154dce07QAJAfEfU6zU6Z+hQZDoLMK/m
CkunXLsKb1FLk5ERWWxC5yrMAvDpcMzzFVu2ki1SJc0ZBDZ+aOBBFasR/BKnaqmRW4J9f+ls92AQ
pMU2aO9T4vShXfb9DnVVl1PSvkM6orkOmkYebYtoei4xwUsVznOqc8ihlr1LIPgPbxo6oHtGZqUZ
a4ydSB2yb+gJTPf9OPqj3eyXhOiz8Qj/cWzC/8BhCCA8f7WbYZH/1bdfnm1mp3/j+2YW4VccgMRF
SYqhAxjydsIYv29mwEtPp7ZAewC6BhPXsM39e+wbflQGeAjKU/z227dhCf+9lzGMkUMRlmIkFdgt
hm/7TxjS5w4zoAAmUKsAFQFsg8Fm2BifFRExov5Tgm0VraG3H5F9nJA9owDxnzyR2+8H+dOxC7j9
Jwbz35cJAarGgK8j8DTPLxO0EjDzzgP0TXK6IslUn9vVsWKhtS4b4cX9r6+HuRLPrniqJBCwBhUL
agRoLPil51esMFtnrSxGKZkUxaArKvixJ/VFDSGGqQyeOMxJoWau0VMNWsosmTDU7qJFej3pkP5J
YUbkaLbd3anbSS4423h64HzxIyLhSZMGAfRp1WFc1OJIRVCAtxJCQdFCe0XzSziSkxhiJ3ylQtQs
vV3TDA3DjDA5+jnJ+8zvM2dLbsMZhjSM6KgV66VdOr9+YuALlwpgb5iu6MuAJqdo72i4LUHRp6MX
e46Q4RCH760afLsWpqW8FvlGKZkh4E19isQIyhth4c+kbTKkZ5vq6w0iF6bXVY8gXt3+VhiGcX5I
a4HMP3O2xf8ut27CoUa5iUOJ/N0uUnjWGKpWtQA6lYedGwmCHFdOKxljIhSs4pOQHUFFjrKEokE8
73dIsAW1Yazg4m29gMoXIAAN3xt/lzSAM8gxLCHjDazYosPZl7TIOfbE3iW2pc3FMC8ESbQON15l
aIztcDlErEe0vDfxeS3Tri0xdoCNiCBixlX9YapBLJyDAfTQGYUdgvGrx8wDhN2cCs4JbC9ootuO
Vs+bsGGZimAw5coMSfDA2aTRMqhazSWOj1Z+HmsZW1DARECJCAEyZBvjiT1okCvNp7ULkvCLGnc+
thmWGUNURapwuHQmZKTYEUAIOUKRfEk+drD2O1g43jUHHgyAH7I+2OMGYwb2kA03LV8FnFbRVdXl
BityeK0RXhovYqGI7bKBLlpBrkTF21+dDqb5XteWxte9Bnv32kuPC3ak7+hNv9I1vByBU2MiYdQC
DkTaK0CMHyoIcl5DMoUxWKNgXXiYDdFpdlo7pVV8GTtMJ3m11Y2eWT4NSo+XRI5p0GdtFDl3zpDp
teAcAIfyEuH0GGkyXrfLgEGBMtANFFlEiMdDDfFkf5+iMiI6sx2f6Wvk9jC/ydmEd9dmwGu7DUco
0zcWARuCozHpBgxDxKCvGyCxIXuAugaXBJ6eIuek2oczD14FEXY4Dw1zXV1iqGCLjDuEqV7dtEsy
tNfQtesYD91H+txsYqjN9VLzde4wqJKmcBjF2tL+mICp9edmiML4QmJggr/xO2+SDAJszIp1mpdZ
I/iD7r0vdgMHgx2hI7Xi7KRO2/cpAtPrXb3Qqg+LPbVqubfdxvsGdY8Z5QxZtu8+jJEc3CVZui55
g1kSyJxlZsf4jaqYQ2o0vvgY4bo5x/xKSBuv12WLJtSK07zV43KPuQnE6nufurBNb7BnjZgoaVf4
xfNdRVK1zZdGC2+Tj7tD2nM/V0FT2YcZ8zmJvzdoaHW2tGG4gaKwOl4zuSCsXJoYA2cgwqQW0LVA
yHWF9Q1LTsPSjhso+TD9wiEbsZWmr5CMaVHbeSy+VIK9SMWUTx1FSz2QUNeH3ZrKHsXkBH2VCmjY
FztRhJRIXyUVzKioImebq6GoW0laGJMofeB/Y+Ngb0gHXe2o+lb0GZSril90TttLBXO1KzDhkkOf
JAxx+p7zwCeFr3aHdPi+a5XCBQZDhtBzaKetBtY11vAN39eoum16uWDGWd3fpSqxK+YRLEPVkBqT
oUQz/2HPzU6BEBzioKUQBMBI6+enCuKhswsT2mQhMpy2HIYZ7msf7+27X59fz49lnF6n6yQsQotP
A8x+PckMT8AvnPvU9Ryyy9jp0+Q2SOX3EqXkHx3Lfx+SYLFBR+O0RGrl+WWExPQZUeEyBGJjfL4P
26Wh5nyykb3iDV+Cw69v6/TnPe3yGfB55Gb4icfG/aUvrlfB2wZ+Ao4i3MFo7C0G1mZ7BLtaCTYV
9VDTbOSe/gXuYf3Nm3spzODSJ3UhZGGIpxefGtSnT3SkHqAWxmfAv6gwYnXt+oMzI2YNULsWv77L
H18ebhLNIdB9aEEIXTy/FA5rtD0RLsWcreCcBt0V5hzVv7mhH5/l6UaAqiJBgrzAKa/29IYgwveT
CPcm4+sOd9NsYAXAHkSPnDuVJ6PFKedlc7ZA/v/+Gv+o1P+PBfyzMv+XDcH/wFIfS/PJu/5BuLj6
Mo2uGZ+W+t/+je+lPn5Kg2NWKUUgC8IAIgCocv/JHWL1YewYFMEowf/By/xHt0j+hRIlALBNEyYS
ccKB/61bIGeGV4s1FEFJRCLqj+JiJ8z8xfcHiB+bCf6SKMWRL3kZPZwwGNDQDQ6vm5elMLKL8lmB
YKnXpOjCmd7owb5mMF24X/qrngaudON8QUPzwfwf9s5kR3IlybK/0ug9E5yHZZM02uBmPo+xIcI9
3EnlPKuSX1/HXmUDLwtd1ah9JZCr5+EjqSpy5d4joGZSdzlwEQLLwHCyd8olMQfOwtYE89B7JLor
EcRzEDwIoDFl8Jb2v9u0izKFpTArTis3YDW7b8s0INTa0+2ii+cV29idNvYJI7UiCrw/8EO/ltrU
Q4b7SVpP97gWj8tU/MoI1cZlir+8smf12kxNEDJBGSLLGl5T6cb4JXJCF4EKm0XeAR++6SfLjnO7
PXPr7CGV3LulJyMXqYHajwuUC7pdTBu3TImcDcSae3z8Jnvwa10UDjOgEqOQCVGpn165MiG4FdXZ
9lmUgK1Lfiytq6oTcDNq4uKX6wZz7FrQgPLmR9uKNsIE9j4M9f28MpwNGDOlTvDliDPAgaPIX5XW
L78K3ekjb/J7vBfoKJ28MrZXvs0Fa00VZVmnYY7Ah7jgkILNFUrDe/RLV0TdWGAS2poucvrt3cXK
N1UKhJMH0M6yoLep/AafB7PEebxrhHzgQL8jlxhtjIfhs1wgvRZh3TYfGzOTMOjUKShpIia9uTiQ
hSNjgB6ngNTs/NLUE4154H4j258XHZjaar/4EIqy7cFOq4s11LeAhU7jkM/c493TMBdkvBmjaCQT
E5fJvwSl8gXZ+17z3JPyfKScng/2K4shy7T2ew1AQ7xAJ6JqxaR+w7sS4mHTw81tD2Nd3VaFigyr
m++bwXrSfKE9lQPG0gava0hB3+zNeXsFH3pjly2Gua1HX+s/BWPQyAGc8UNe3wzn1ZUH8ow4i6w1
fRU+0ZkGk2HCyMxCQpOnGTv0DphCykSsFwyIRycqHAWHI7P3eIDuhyH96Q3r4s7dW1M2QzzA5wiV
U94JKBpny84Tc/G8JFjHNdFShxhBH1zEsB5WpnKxM3mnHA5aOK3zreEA7dEAwsa0EvZ94OPsE9OW
UFRrodEWfF99/l5isbBMP1vDEmotzhjnXM7D+1AFL7pWXbwqX5O81wdeQVPd0rHShDlzvM7Fh5wN
yGBDv+x0q3st55K30WxvZYe3SgP9sssq8WkV88XgemZw5xY7ZsqHoLhUNtjllB7lOBWZFtUzRPPa
lgbin7p2CX0djaO77m0oC7EwaBQ9VWFR8KsvaQjaRjG0YTVpTjwV840xiBc3yJjLyPpQ99irJJok
kA7+WaG+6KXPy4T8l6cOQ8drRmGoT55CQ9NUD4rP/GwWk4GPYHw7V01cC8rW3HcOgVAYHeY1pPDc
5dWdMKt+1/GC5NNDk2pJEPwqjJ7QXl98ZfK8zBASLDFgdgFSTA+Du9cemvO8rMQ/5sLLnjA6dger
RGJ0NVBuTtDhN9vkmJh6lh+NvDoO6bL8qtxOglkgWgFC8cmZ1/OarVDg1dyHeCOc224KnGhVTvPV
wuu4GovcWNbYBAlvbYzwylAFctnRnTeUQO0dZdHlCmxjZKlgbfXlaTGaHQ9Cdy8D7Wbtlhs6+z+b
tzwXhXytaica0PVwZmvfwkWiFLWe7gBS3mVuF9mbeUKvuBlbwcAa2g3+tSJqV9/iC7XaYZygNa2O
lPuxteqLuVoRc/g5EpmISAIeWm25z5lvQpbjLNCz6jBLgd6ZyZvZ8U9jiQW8u0Kgt0A/z7X23ruT
GWK5178L3/KxM3B+daYPRqcxayyQ7RIazJb9bVBnvWrAGtX4UkavkTGEcwfokpesS/PkeNVHOTy2
q3VopGaGGWAgDv1qNy0Z6LayWp/TClrjwPkN4GZ6XV1zvGiZeWrkttvm5pSvkpkNfD/UZHiT+Ols
mcwCB6xIay+SxtZ96SXHJ7O68sLI9U7rcA4t1QR9ds5RYatJwaHK7mT9my4a0aOdi8hjEgXmy/1N
t/hHZNO4H4zcQi1yDkNgHPJWS+Skx22KNowxHyOKe5LZFnmGuNWEeN0c4e5w3Z5gfRyFw+Hr4BFb
NOYAeDxCf52+V89XcZ9VN+6VSAmIvQdiuxXMFrqoXJpdo3PH9PNFTP4LDn2sBemNW8o/zPyjLQui
0pmY1fv5Bfn7exirF8NLtx0uSydBEwbr7lAOQmIxIEQ1cyyA5SXrlOJI7vAkjhZqA6ajQ54HIrGG
eYmmWT7ai/6hxEYqDiZZAOQNo80UNQYHgLyO4EYkiEtwNZMvm/wQXtoBHhkNA7OEcHE8sfFB+Sls
sgFSS6HN664ZXf1gNtr2rraNEcdchZacqCy6mvtKY07RTE53UE4LGrpRmEYZQn4KesDEpuXkA73c
iT2VMlNPyzbKXTF/6rlVH7dVlgctt+c3QRv56qzABdegqR+g2O+CdQGT4NxhXF3h/YUOBNBu0Z8s
zX6rm3J8Zm4so817azpnOragQJN8shcKJGIJbcshC6RlYuIxVRg401/BiD/R68CsZVjqY7vPE7Bf
J2Q4eKP9txxd65warKLYNKePSa38Lopr7MNzjrWh6U99Nr2Zq8td5j2m3ryf5GK92VkrIsxiFwvL
UpiZfXOSBjU9Qe4lxpaMhlR205E+FMfRADMij9I2u4Nuj0VZB+pnhlBvIkb8Jeys/jBxxpvMw8FL
R0QtzjUSQCGyED7eqyf6M4jssDGrqO4DqPdjkOAVHpMKLSEa/e6wlsZzHdjkS8BeIWjQjqZK3k2W
idv/+j66WdzVHlnDPtJ7d1cUHndme9ZnbYesFDXoTl2Q3vn5DFrJ+rW2RBZWxd06HNFmEnjYL2Ol
IsvY5mgj4hfgx3SLFfPNQnQtqHZVbtwaWPubVEZOpcVXdY79Bt/mWO1b87oBIhbBGq7EeRxYVLZz
nzXiqzK7m210447ASLSgh3UZL4IHuB4rew0yPAV0iB61r/wxouxicuaeQFv6eyPAQZ41WpkgLkEH
s7dHkJ63xIFA79Syx+u+vbRMGvlOpBNZmOMO/SxfiVldQzFcaNPq3s1YvTtH/8w898bQuc9QoH8w
zl4EilGCWylMm/FQAcy1hHnHQ03JhwcIvQ7bV5DI1t1VtX0AtHYR8/AJ2VrT5VNnu3E5pnFnPbVt
9bF0bGEA4NNNfrIEw3FDKKwz7ej1+i1EuFgBzo/bojJjJQF7d7pI1NijAA7rD4G1dwd+2/VsKN3+
o/WGb1tPb64eQjxi51FUe2nOQPnsPR4gQKkdMFT5Z5H49Vx5WuzlY+sPAXIxeHmq+SGx6uBslbfB
Jn8BvDqPjMPsx8zdHnD/3MyVE9n2mPhohkM+nF2dtjVlQMhAUeIPGm4Gm9oGr+1lLsVvl1q3VASw
hsCnZuqaT7M3D+6oxV15wfmQRnrWO3HgXxnqmKPCVXd/mpIHm2raPq+uR0UVXPq+vWut4QGvKHSn
7OLi7vRK/97BabkNjxbZLHgBaonM6o49HwQhe/OiixX7CIBHqXGZ9DqxEA6cY7B+qEVPUrd6E6K6
2BSqzmjcEF99FXb+0jU2tvpMZLvVmICTcWmJ+b419A+ROVW8tNbVmzgf1tm689YviFKxz+RhU+Ma
N5jZBxUcmdy+Ti7FSz/Np3XQYSdZ4Jkt7WGxjJe+e/eUe1Zu8MWTJGIMtY8mq4DCxc3ZfVFV2U7m
8rPJt2Dnd2VioqVheeusfdPVh02Zt0Wh30t329XjmoforSkQConS7H27Ap/6MK+vAuMZHUWOiIBH
9/pYLsGHolYquMr0RjtXDVkg9WIxa+00KM9OwLzatZfHRiw4Qce7XuF7MucbcmlhzrAgRAtnRYhy
jqT5cB+5H8tyF1Td7ZoNF0vzn4I5jcvBeof4iYEsw0JLdgLnfvcyb5+l+7twtO/NuiGnda+7GKkR
gTn2HtbVOYzbfGlJgD0MbfFHteLS6s5rbThO5NjrDsd1JPnu8lS7dSSJGliIpo2jWHQ/gdE+qGzZ
tR34U48FOCMpq+YmE7q6zTB55zK9uzrhMd9bJy5tujV2Fk0ij8uC/ytoYcYMWNILxeb+gdlFTGNs
j1prmRHio0m2YkSp1/bChL3V54dhGH6VvvaGOhthzFWJo09EkAZTQEt2fle1PEIevHUGStJN47Cx
aNNDMWIshPXtY/6UO00fsqiUC7p43v0AUcbamhLgaPTH8hqx8QxOc+ExQPfIVR0NyexXkK9jov+c
dvlHV5cUWwtecsO87fr+ddmwhyqrkacOa2mUrs6rXW8r2zuWLbas4nPq7KdWs9p9M5W/c5Na0vLb
fk9l+rIsq8eKhf6o1esYztrwvqT9R11i76SAz6IxVzUCfPFV07RiZlT6CcKzl2yzP4fCdz+x8D7q
Y+PExuzfDwUDczMt2b3RjnemPl+2zL0tbR07YWG4IeIzb9S4Obs0xf5YwKINAS9/YGEAw8W2jgOm
Vrkv8DLFBCi3ve7DzRWgyhi8wVLLAyWjwC2aUzXqoLxWkb4ZRvac9x4hPSHV9bPNdyUnccYFph1M
0GX8cZZw0DDz6mYK/XwugbDbcM1SKnhtyB6qYoqUNB8b6Nu5G+xSMbJ8wpE7JojfloevcNgSHN4G
EaYUJniVlV2CTt1cPGHSTPRguD2/12LF0ogkZyIbua3wnsRi5zt+pYrz4biaNT1kRrWiWnU/pSWa
jbukZ7ikZGgt4pI39tw0SVd3BB0C2WAH7IyjWRZUSn1f/Up9BRFRE6zIUF8ZsrqvF8lq82yU3nur
+Wep0SiN5sl16h+fu9Za6195qvuHdm3xnfaFZDOKufyCj/uaFs1Rs11adxjAZCu0aAtsUHXWmdRN
zqDRvKE0xWbBWRUPNeSqbgk7zT67Dicce7CeZ6PDJrFWDs+41PIjV0uteXQeRsrl55iUwq2feI0h
fhuVMnaqXKp9QG+9zyY0GJXPMsqXLge6XLC3YqdvSxUN/jaFOm8fp0d6U2TphUgWaZV+c6OM4SJ1
nfk6p/nnjFHZUMbN4jW3Nk+iP+a/Mx41bMjPwh9ZOtGVu7QgxjQQI28GZgnXhU+kP4Z0ZSoL5vBQ
MA4L4VTij0wBKOKNNefs4BryJhsweg7BmnQG2AX2QpFyc5obw7BuC0o1gpenQYpvOyh3wl5O5EQO
S53f2P1n5aYvavTvF7lEpPWS2TdP3jCHy1yRgsIeKpbxV8pSnbGqP4HO3vZVflOtH5k3R22zPlh2
dqfW8l1rujPRvIND0ea2TlQH4gSW5cHHQWkxlRmZi8eNJs9YKu8tJm7dON9ny1uvisei89sQy/bO
8bt3VAWbVWqLpGBsR65YzUYicK0sIVBrJFUBTlfLKU/T/naGJ1pv1XpJ1XJXmVi7XWjr7vhsZ2nF
cfZtU/dt1vxGrJzR4dje4BB7LBXzwEUV7ms/D/pubrd4ZLgDFNSKLW34wGYd6nA4QrM1ziTvvDDl
ngqli79pLF7YYoac1Ut1GnPxkFodbiTiSiHe4NtpwfljzNvTVmHiu04ES6W9TY1xR1TRi8zWpLrc
7IbcZP+elSy3C03jUQvGgYqowqPUAzjskSCqjvJ9DpKSyViZkdRas/xnLIf2mOoyuDRA0ZFyCmtO
wJkfBlHeA6rmWvRpdudkbP1XO9temHyXIXny9SbdvKOV5ReEIcyFde5yMVh6RpdYiL2pU+SQmSvn
nZNlx3xjdrfYHuhP9QTa/n3pKan/0rD/R87/3+aVNfGfE+Ce2vkPi1b/zP+L7cN/F/X/+nf/NCM6
/4DUcfWSEEi+avdMe/4p6lv/gGLE/7D84ov9i7/2f/07bDohGAE6BwaLRYaPb+Ofmj7/iCkAwTpD
R7nEB/HfWtv4r0ZEfDUBYQcGeC5QJTZ6/WVU/NucMMv9XHlD9eEUhv5M72PtGoUizWFArttOKXXF
0tv/n8kT/qR/mSNcv6z978tY7OvMAsvuv86enKDGbVctr7AHm2IHdyBT+3Z10ne7E10QX5toDNoo
tg+0cFcDSz57zzzUMEHdDYdkybT5yIxTVAcNwwXtyzw55qvCvsdL6I7qD2N9cQIqDtjfKmw+BQpe
4ezGeVJZ0s1UhqyLsFzg8/Pynk6BDat/JYt/Ka3NcnejX653WcavAW+G64x7zZu5wNKq9L8a/trl
5S9jNfkIhXiAFGvoHKFa1zk0X4ujVT+T0Mf0w8O4x+1XCFOnSaS8UGa36wE0D+2uaYQnjlery1gd
SUBr7nsekGmAXBGktDaDygeniAlYzcFX0GqpJB1gds2DKVr9U0qj+Ghz0TV7RXTGefRFa11s6YOe
5j8pl1yxH2zku3phKY4vg9SYbRRgTQ2mH5pPHD2S67iBzM9BaxDRsgd3JBQC1B5jap1BkqvzQT12
QN1JseojMCpGQvCe81k/9DxUY+wFGwpKJpUj9rO6WvOpKDQQ3gqnymyq6x6txsnMWB9b966Vg6wT
Yxs646AoIgI6BG1mP8HCeHlXew3B6dDB4aCjC8+2fOhAj+fPuVd/mgN6M+Zuto3RqxMTkfCx2ZvR
4nIpEJfpt525xQHgECeL8mCuZ5ItE/odC1wqKPeUpDTflkHvalLDvoOxWD4miMMbgr6BXUAPyA/E
zWTY3Q4TFKOg1bTICU2qQI2qxdboNwzV9YS+snsRw+J+QCpeMZeCLh+xz7aTRdpxQphu0yp3ucLH
uj8oPscxyJgpbJAZQjP3iu9Zyvq7nlmYEgZVnmaU/U7+PTJituNMzwlYZk0T9+hWVbS1nXnoWgva
P/CAqg5T02Zc5gygaiL4KPI8qHJCvLCdHCC976LMWSIVf+hJlRn1Vjq8zyDrrdAaZfcnGwmGxq6O
dIHxq3+xO7PvE1xa8OFJajkzvayU3lE2stnXTCQpTlcr3Xtpz/Oy+UVKHbx2esYAJ63t2CZq/hgU
3finDgJ4Bdl1vqarergVvtO+2oT/+t2GUfesDdegm19ehVncUyP2Iqj36EdZvV8mes0i10eWm3TK
2xsD8ZFI1Wo7B3W54bLdGgYDlYWXNvI9lsZEASRoEQapJS02/WCdDGsq7RIViRUVUA0k27tIv44E
QizARMmmO1flqZ2HZzxi3UNR4pkJ4S5sl17VywdWGudXmwXbmxWknU+tWsz3rA4VT1ylzS2LLTdA
IJjwfpatDVoAwsqzTkZWQWDyZd/TelIiYRpxvVtKzvV5xerWcxhMwaNNVp/ByVZdmQtAI9J0IpPI
ViG0Bvj9+lV6qNb71q7NlR0oZFQwFJPSIatqEDPz1UggmRR9ZsS6nq81Oy2W3KTCdEo9KWe/b0Xs
VgAvoyp1Ct0GFG3Sn9q8LE9k7JFlYPJtfZh523QJ3Ku4QAtmTrHl1E0bdUVDfS3LDLr+MPO4R+bm
D/AQzLF2GBVBkki2dRVGhx41QLYsG37USzZ0jvOn9lzPOY1Zj1SLyCKtIa62LVUrYwRgAbi3hwDP
WaSrDO9V4mPHkcRq+8VTyTKP2it/ZNHTmy2gakrXyt1dN1aoorxP5hLLwjFK7wA9GmpEonVYB0sG
iSO9nztrW844rRZemaTXLXglnmwAJxRBmcPQCGQ1G5Au7YBRJB7xi24UbYsxHnKcT3YVzejT2B/Y
ctSYfGrLmky6Rb8UPPILdIV9V9e+kfPb0Nyyiy3sUolrtroeSXbzrODd2Kk6REEOcuR0vaLwv5UW
DtZDz8DB3W3MZTjjCG8X+nAm0bhJOoqAkHGoFwy+nrPasH2Lknow9Oup2nj7zmXE3ERrZdbLM9pW
bn4Melcr1lUUFl3HBDbpzRBy/FmdPn0lAQYiYNYYmbSm6sxjo2cS42alU66uoBn34M5s7jon1985
7VKIOjI/T4Ve/xRl6h+LCS9YnGkAqHYj5EFa5ZZYcEjoaL74a2kXcT5YyoS637SPruhZxsSu3JOm
59PvuZ5c9C6v7D/tdSIuWNSKH5gSc8126daRmcoKQEUYyq5SrLY4uoT71OkvHB5MdldzAcLuKnLo
PLw4AVYS+8eBOlbuuITI+S9LnxoMgizrpjFyjEaVsjAbC6/xfveKjUno+CiavI2ov2ii7fYFouHa
otgzai7kKP2P5ee43Bqd2ZXFRVeGW1V6jxnroeedu5pTFZlWxze/BZX+NVg2olXQVdlTMDAyVBvP
NL47yQ86r53Sp4hp/sCl60LYSboqz53IJejGaZMX6sGRvs9GsX6adnrPfC3uRLNcUQ4Y7/aKMRl+
3bGv87gqMjnuqmZcPqTlcWS1xYqfsBqx9OKI7EG6TkbuvWi1g08iqEe32wVaaUyAASYieEvrVVWS
0ZJ9wNtErbKCzPyjeK2htGwzDSnDtIVxa4NfVqEZoFJWZEniIChak6WR5OUT+jfvFm5bU8a6SduE
dRJXYqg0q4Qliw15CntAQzdBroKUbQ6CGoQDeZnjJhCdeyFAUnELdQWeYRNmEjeXz8Yf0sLXrz2w
KMc9FoutvZXSQvMj2maKeBtIooSuso1+Z6uaVQJsfG4DrL0lJ7o7rNUUbSXbh4nju2qNfbmyh2wT
HEzJ2lL/qHXzhtgex7I6jrJdWPlk2ww/WPgww6SzMpF4dYNHQOji2sQ62hIvZhroDO9ml3OJXDfD
YzZjRKSP0zMJby/AiathF6A/Z1usq+U8qYvjpc4hw/uGiXFTxZuUneDwxYq8hKo2xj/zpHlGogyI
HrBZ8pUAC5tw27CvlX1fsDrjYVmUdmD/ES6KQDmcH1kP6kN3NecWxlHzK6hzebEnl7O7YKHmLY+m
YrWDk5sJdl4kJXIz2slfFu9OV64+hc6aie9u2tS93BxtSlRXam/85BDVfKZbz5qmo76ANGCOZ4w5
81F39e3frdc2XFGB9c0y4Y63004N4pBIEZx2eU3f3xTaL7/wh6+VmHIR5e0cDCGpzOydlV7dfZpK
9s6Na/nGX2s+dgurU4FQ9gbChW50P43YtiI2NWE+I5gYDDVJpPaxqtQg9+3obWySG2cnnh0NFWph
LR7GArYG4+ipDbVfpI8XfGXxwhZlaHw6ctAVntb2DVMIpoXeE4ijiUlB7uIsocTPeELBDL35lCoO
Ey2OGBjMLHxlmSlrikMlSNOHQrcg8nM24gvNSCYRVOiszAkt55rRFi1iOFSl7dGpcjAnqWGDNLK2
wBwTqFjlPWqO9uOYmXbaFgrGUI6G997wwN+PVWE/BEx7jotXOyO/fLzabAPM3IpHQRvHYx8QqmaW
mjHKZnDp6hGm9fzWAdP13dSZ9avmrFnQOEkLJnpjcyiQV+f797TVbpKgrHvjSM9WnguFlyRx/alv
kpo5MmwItsei8QB1Y+PP0ujY2TWj7hlNrVSh/cTkEVeAixlLVOwsEWnG+ogrhoAP72cYSgEF3bSf
jRkvTK/VYkclwzMoGM7eYboumGi5wkoKGAV8Q43T3HnSCN7rblps9iZu6GLZ2vTHdpKFnRTZ6LZJ
z0jyu/FSdqP4Ipvrc5GyeCUe+Xog5vyqkDHvX+4++XpqNTufMlGFeVFvd67uEhlJmYkgXA8AzkJg
CaNzZl0IGa606P2jHIr+vsoYWAKTyoD4jUzekcHNknCARZjpj5FW4r3mJXhRVs+aH5qb68QKzxrb
XKGLfLIVTX0ggfHr9o3W+vQ3c2V54DU3imik9F9NztJC0ZkY3DgB7JfBNFIUbbbl3C/QtcnUMcJt
orIQWBJYeM6ht6TBo9GWRPlGlK/nqievE0tA+nt7XJyOWkhqPBadvlCCGHPfx6O5DQTunYbVI1YR
NEFUdTp9z9Rr2zmjRq53gTUzItM4VtGVtTFwI2HO1sHU2KHO2dovIpQMDXHGUXS8AOPGY9Kr6zEl
iFC7IfANPTtx2PP7DQK035jLGJydzmTvfa799QGqN7gU3qhy2U04ePklyw43BDUV0WhKxGJNCuh1
gggLvu2wkECtaK7Mdm8ZCzei8gzlRRmli0/sftnQhbVcvbM7Fw7F/8hL03rdOUH69D8Xl/4P8JPq
999VJT78n0ZR+x+6jxeZ3fb2dVHudUftv2tKBukupoUuGSlCpsRc/xZwtVlDAeX86isF1QkPFHvp
P0UlzfD/QYhMx12tu9i6r1rUf2OxwF/6zd982jhY+TIoSnyPuqUb1/UGf/cWt7mOcdL2Eq8wJ30/
VFsA7wGulphJUliVfl+ni/O0QgVlL57apqPSAgfDVh+sfzLNRY5ucr/+DcjOQmMdS/U+wGa4W51F
+zVhy2C7J2PKt6HwEKfGqZC3XKG5f1PNE9gvO1gAwMDl0r6oPfIBuFKBqXOum4ad2WyBCyBQrYwB
KrZZPmHMm4cQt7lOa2m3K6snyeJZ+5QbKXjThQYCaTNm+7ml2xrYLJinP9DOsxo3H8vjdkY1EwXS
eVde17Xo253QBF/BE13xzFuOSS5gzUsbt1VVcSul1xpsGXRVxPj96Hmw3LZ95HfQcXh9jenVZne3
OnWybOrdOHqovowracSZvEiZXbRyqPbwspZWxXL1u60O8TgVYld3VtH8/O2R+3/k7v6DFZ09BZiA
+dEDmzA1Lv/rf/+bPihZR4e9xD0KvfHuSlb9vrG/lmVc//VX+Q/eepY9g0HBzk/un7Aimy/+9asE
LMOZF9O4k0tpsROxtfv6MLTziPk824S4/6+/GhEIPt/fHk+ApDybPJV8QYdYpfUfyAdNvZGXEvMn
htuhinurrN6bwKt/C47Q9rAJrc1PARCkKzuAUGxkurCAQ8rOQRJHE91Ny+YKPKZTLj8K0kk5HmEp
+vG7mmZulvcswzC077Bm3CM9tAzts8nX9/60pv6NRfsNhHQcIRaaZK2v8LxgQJ7pIfWGkFLVyRoU
qa2UbDQroOqsuwQGLMR7azLaN3AXAiLVQg8Qb7bn77Yto/CoNC6AeN6kAz1QCoNhrbRAoFWDbeFT
8DZsxbrfUTaD4gEh2E1DdyC7J1ckGHfpYq2rLYN4OJK3Xufe+8qzVSIz+cVGDsBe8sModPcwb8Pa
HXoByGHvOJXzPfm5c5I0SXks8YZuYcHqTciSu54JKtW72XeqWxBHzbVg0yrgyLvBWzWcApupxrCD
O/UJ+mS70jQmPJ+QZCjXbesqA0Eec+4VvMiAXKWg6bE2fgUhs+zyc8qWrEncxWXV6mZ6pR5Dsk57
hvYto9pUt8zfRp6x9BW/6mpQ0Q/iigGmDkgq0C/m44ZbFgGSzYLcZuhC1OM1JYc71Vz0CNDpaXTS
LAjzai6DmwHAiUmLiC0st2iBqOg8mKutz/d5sjsLh53D23/e4HzWx2LQ5uehctB3tCywzYSW03rb
FnP0SWPP4FfMwgcSlddXKauk9Lv+VD6aKeYaVLEJbzLIEtxlT1D1GO/DWCF2qs+TbocrzEcoSIZ9
nWMtRcrd7/eS/bvsGmTVZFN653aq6ibOyXJpx3y6ug2yDWV9X/Qu1FxMeCD3CtmTb5+NQi9CBCTj
tcwWHGcspv3OGWpSGCFm5ryNm9ufUHDq42BqM/gMf2T3JEffdph0xzv7gVgwcQ06M8bNuWURbNOc
OuBpRuLDyWFrt0Jcx7vkvFk+rg+p+d2p1iUal5pYSuiZ85vgt2jGHpEsvOiuDf0uwxcICnCr8V51
Dq6fXWUuw72LLu9jjoDDvCNMWpgM6PwFBJXp+HeTsdlfODn9t0pjsc2N3yER4gI2KGzXdV20PTA4
NmI6PdOCKBUZf43KFJCjSDMOhA5NtqWv+ljPSWf5FKR2uYqrnRUxNtVngKiVv0Lpm6TnHyd3638q
DpirYtJII+4nZ3jZfI1pc2OZw7ORl+rbmSXjZGm5hEuVgW8scDzCkCv34Td/RUhsKatm6Q1LLccl
vy6tHfermz60VW6x43TrljwMagRUfLcVRtTMFdNAN9v6n8wFKqhCK4Poeev8H2U57p0kEP2dIxoP
O623nIYUbVUh5/cDztsKF+IWuZZVvuTbPFy8blM/c82hR8tfp+8dYEjir00u/DgzOo6pzZDmUwDS
9nFlczNYbmFbTFjmAH8TFhjvLtNLQMVVJgcvqSZPaxJYdtlXw6q4N0C9eIQmREeofZpZBZANrQkL
3pLy/KGOicNobYvBbKENHlO/YTtz4wmdX9jCGvvrQly9jxtmIS8p1yPT49JOv116Xfx9pgUnrEWy
YSlxtfjnybRaf/5qVFNOEeDfAqWcx5WPkSMLBnM2oDzoo8KkmmNQHQ4BfRGjhywjhguouynN7SY1
t8mP8nn6iyWFbHDqZwOLQYUUpcUOG2vYlFH/G3tnshw3kmbdV2mrPdLgmBzYxhzBCDI4Dxs3UhIx
z4MDeKN6jnqx/4Qy66+UOjvLsndtVruqlCiSAcDhfr97zx2kXDgkG6/wEeO1m52murWmCs+EzTIw
AIq14ptZurrCiGGEpxGvpFxX9Be+pcSM/R2c3OIbNZC2ixwQTY9NbeC5Eb5RwMZAnN51RYtubXMM
K1ZkicEvbIvWrq5xn/ZgzmCBXOCiUNS2GbVJeGjr0qsOEZRsdvpRCqdBqxi1u4988wkhXHxrVO1/
dXOGI1gLw+iGyLvxMg4JUTpHGfFnEk7o2PjS6v6g0xzXuWxrZ1rUPlwxVKHe7bF0R/1nYRHPQy+M
+3JD24HJTGnidLrIFPT2deZwxl/4hBhwlM2KU4EeMQUsqK0kuz8oD64fsx5W/3iai4eoCo0vTRI4
rxQ8dzfkmuVz2TTml0LRmbcIovbCGrNnmM0Zod54RbM9ozzRmAPCWkgxIfWRumCw1qjkOZGomHQp
h268cnC34VkyE0WRcpm7NVYJx/6IvByN2yWjwRZuQl+sDbO7USy/BQ6Pjj2WEyWOeeXmpfsUml18
33G/NxdTU3rbpBbrfpWZ6mbsggwlrGOwsoBCC6k+SjP9WoWDi6yMLF2uJq1miCl5lR/ckaeL4qvo
ghIH4XrWSdvz0pkCvBVxGnVnMbOXhAUpsi85kKxmwVzY/KyHvnhJh1B99VN4XnhaQ//FH3ouvigM
k8CSuvjfLVl6XwFht+wix4pqEAjI5OazdPQe5ibz3jtGea95x0O3QETHf2Smbd1hHkuQXK1wBjcY
IxvZOKoC9jLDUAwveaG8l65h1WYwSM4HB0WW1mN2lSKC6XIRk6NmezCY5SfNOyjfqdNa1yNP2VtZ
SfuLy9h2BohpKFQib47CVZLDDFnlCFzDsfJl1vBOh2h3bv0geRk4BJDpitNkl4sZmIyj677e0wFa
pMuxHrJ2Q/limq1pjEUhahUi+TpSflotlVtnaFBoDOLo2uMstxLJrLsK5raqnqfQVg7E49gY7qDP
QEEItSYhYNjKukamGetdY8wdd2ThWGPDaaOkLwCBCmwVKS+y2674KCh4HkDUWOHkXnJYxNdYgRgb
uP02Bc06kb2yZEB+2mIyNj+nMVvKA1Wa+cXtQ5cAZo4i1C4RgmLguMB4ipnER+xGkbOjApj5bFkq
5R6zCgcwpcS5JTFescVRORAzGrmnpcE2wsKF57pRAQ2ZLkmN2MiFQa0ks2OcJ6oq0qPfB6BolqPZ
ztFXq8HtvMkLJ5HntIlcTIbd5ffxVRHHzjpjwu7vTX8AMr4Q0Zgyw571RS+2Ap8G00pZpAvKeuS3
cGN/4iiTxjj2tq0kyfPYBowVsxXiTNI/zRNc3ce4j3Jrk5H4Vg+oDy5pAObpsbdhK2I1uzAgcdYv
3Lzxrds4AvchF2CXGu8OQckN6AmISItFC51I3qJGwU+7GtM5RQpmhSzbx6np+qBGMvPw9NmhMcu1
MEOH7EaEMHMs6gZ7dCtriQZbGX5KPI1iWtvfK6epzZu+dkBh4+20GS1Xg7LurbbykbGbECzRZE/D
U0A/F49fqpBR0ilne+PrOV8KBToa59E4fbaiafOlmTKw4pBXQ4wuQlu/XMqi1Rp/2nBVe1MMyxSc
M9sTu+FtWCAjPkBF6IkWJubsrUmRMLvw3M4Kj4knyZpojhcmHM9Ub3Nh0QhQ+dp6iRj4k4VnGC52
NTOreY2n1q32gH4C6yB0HZnLOiImtZZgECLuL4WAWEGR5NDqTDN24nws+5u6A9QJvTcZ0vXUsCVf
xbnhVIcETCjaIRO6zxIcrUUeqiC4XxZtc2e6DL13E3RVa+0oALH0ZmTdefRtfrLyKhmA1fPqRj1C
LRuQ+ArtsA2uVZTbK9d3sjst3P4LvRn215lzb/himHX8QutkeIvlWKVg9oYUfdpum3E5D6P+apmD
lZxV6bBgu4zKAT0XQT/xq5f9OvcEb++CW/tbwy1BPBpIBaTGeR4WKegADhPmlHHy9t1m3A+R7B9H
x+6o4sCrCCylBoZNKAGhHDyWxsxWtiBEENXJIbTYW5fYN/jAtFm4NyLB4o0lIAwfTIrJX2e2Sx49
6bDlV8wh7GxTRyiEJAtIc84yodS7GiO88GWr0BEGc4ydveUm/pdayfAWz9moVhBH0okBR0rYgapx
k5dSQqfsxZUwdpvvh9z/eLL+xr3/u/P+f4tY37+X//VQ5v/4u/GtM8j2Fl/i6tvvVbTvX/+rjiZ/
AVgE6Ic0P3FNIS4IxF91NI8/EYxqoSTZ5iVbjVb2T2/WL5Suoh5QMEYQ2jIvf/RPGc385eLYusAQ
wC9J6n0s569Fri/Kx7+UCjpDcUqh5CGOwFByQMX9qIxkvJNQ2UGxx84Skk+1p1O5xc3j2Dszi5sT
cWYDIhiN0gSmsl7tZY5myDk5wnFOAUq2ylOZPzJ8r88ud6IAwT6RTq4HYxWyyD84Xkjm7ncf+B+J
Rhf95IefmoJa/Gm4FIFYeuDyfvypU1S0rJGv6N+c4dQgxDmKwylZdmmb3IZ2yqrsD8Ut4xCm6zkT
kht8K/UnljH7ZGe2c7BbC4sS5PmbbPQkXPXaF1djqnk8pTHo1yGvigcuNFaH3JynNUA77yj4EA02
nxl7SuXqbyYQ8TtdjNjke3v4SJwhJuOn5HqIBlb3pimS41TyuhpIiyzMuTGgOM8p6ogfzu2ny3h8
WcWUotqZQc4dQ3r5b3SvH913volSS8ePYAKJYIsH8CcbXMdrNpOXz0lixTCD64jX6hJfKBBjiaVH
iOa3S/OfZeFvrs1d9j+r6agf//XwruPs90vB96/5zaaJpE4DKIMmHyraxaf5z6XAtn8tdgam5nOo
ZJf1/5cCy/oFyRx926TlFcLQpfjvt6XAEr/w7/CHtg/hIeBK/xVBXfz0RFngTi5rCcxKvJ9YJn8S
1B0fvLk/4x/LgqEVH4q/g2owp0HzqSo7qqGuMbuS4VIkaScQUUJnDMPFPCRonMsWpFC4SbApund/
/TXzf47RwaX9kxul7KCLFu+/v08EX/Hb5IUub8nchSEKDyRGGN5Fv01egl9Y9U1K1uhMBCfHBOWf
bwxDyF/w+PIakaDyTAge3Kr/fGVY3i/cPkAd+aJfDcJ/6UYBE/PD4sucn9cPTD6Lm5vKN1y9Py6+
2u9Cs+motXDJywyrBuJR+mFEKTkkJxOaKbSXhjg3FTfajTGZpRcsArf1+7OukhgPF20VcKgFJQKr
kA/BPLFV7Bk5h5j7NoTIAhfd0spIAPVhSjNN10Lu98eh7R7lCMJwb89N+Bz3YD93uHU7dQp0mL2b
GjM8MeSI7rHcGPx3EBOXzoSgP6sRh4JM2KGmqk1fiBuhjGg41nUapa/OwPh55TLADQKNbjSiTnF+
TK6RVuMXBdpzIQWpaZc91bNRuNlb3GbF2iHkf26ymEVdiG7tMG3mE5gagsI0mpzR2hQxUy5pjL3H
MJZcNZJDJto0yFXDebDGqr5pcgTjVVaX4W0/hv4VSQh3O3vzeC1JoyN4JgR5k77lHIKJltahjpYZ
H9bHV7NuXwOLFy6jmo5YbCPObahluZBaUQ/qzMV6UglCk9PX4xaJDGdQh9npYLp9R9rFK/2bVqr4
QxQmswCZPbgV/dJFNIYPQViBQgF0Hu5sj0IbvHn+YzyYfF2Tt8na9dVn41eveQPrc2IoQH4p6Q+t
8Bwsv+OwsKPA3RvIDVumC+mjZ2s8deUqgkJBenoOkeQMcrKRV7ibUvX1VYfxZcsFu+Dp2vYx7Wpx
Eylxisv0MbYvrgJI38HKGuOQo2CjrhAmUHyo9s6/NkMEzpAh4E7Y+UghTZtFJ08bI6d2rymXMgHo
RYTT4VQlvOqmbQfiGJKrNeIkdBYl0Lx9D4txwRHYuA+8gQx5iwolnCRdV4VXboMoAnjB63NJkY57
UJkFIt8fpg0i8po9f8D3a689Yrc0jEQ4o9NkG14CThA85Mof7FPRzMbKo13nGNTetVsX9pUZoV0k
2WRgz22sbZdZ4UlZuoKmIvNrVXbJ19nB7YRRvQeX0cUD1QSgaJUT1U9ekZl3c1HDUg18Ss6xAuMx
sC9trSU4i8JMrmtqCJYTyauGj+0cwxrYtxz8l5Ex14diSmNqzPLjnOYVJ0xBzNbvsbWEmpMPFLhw
SetaxUXIOSX5Fs5tKggxtDXM3yOUswfcn+KuNrS1xR8N6DyeHq04ILXNwoGURBZ9lfnFoQeMeDWj
Pq8KS7xpGif2XW6Hd4oU2ES3OJnbsvLgy2bVeOMXY7S2UaZx5EDSzujhnGczvwHRUWzQju2TEkZw
04bFfF0YdYhBwG2v5thEJ6vIgENGdOwlErvet/UYX9VxJDdCti+iEfRT1ilOGTo6TrQRd0tpe0+h
5XvjVRgGWYjpMiGkPHLpD6FpMA4J6qnaT6HzgD6DDTyI0KA5Zo4v3Vwq6GDTGoczlzyKVfbmjyTU
VcKXQQ9quHcgyJd0D13YjOBNTJd8OUAe5Di9ooQ2XGKZYT5g4Lvcq4YokqfC7Fl7vX2otXCuyAKl
GKxS+1AKkBmy+WoN6QceWXmuJ07iueGSsyLZEy5aelyexjwhuSCj2lRUWsgAdAaXdmfogpgBTiZD
9x+tSKNh6wluVA794Ug3SaEEG/XiOug1k8I6dMWuG8byPXWmcJl1TLDqxPFO0EQy0uRE6ID/x7W4
ky3tEZhfbI6b63SQ4kjxCauPZbdOi7ufC3k7tiHRWow/JBK1AKI2ZBu77E/jZdhXmhX5xWqP1HRD
Q2a2UNx+OxQwsaUYeJXG0xNyJ6QRCypIkx7Zba8DJT+ci6oAv6aS2II6Ewe6M3FWia5DC0vjUGb3
nd1BIlLzsgTzh0kSX2K0bYW5ycEpm3W5w/W38Mk3O/E9vMSF4buvOMowMZob0QxbiEsn32o21Ecx
vsvXNmVYZeJfVUmL3TG7GmjSo819C1t6oeZmO0f1fkoqDvnFtc+OWtLrU8E6wYK1KdR8g+6zLnS/
DIKI5WMgdgtbVXRMO5hcgilt2wMD/BopB/khNdQdfVosDhZ1nT6gbHXUWQmudTp3F5gCE7oHFrhA
0CECgZW3mIN7xgKdIIt0RFfvPYJ2+cW13sPVtPLottZMswa/uKlt+4jef5/mVEFlzZaquGZV56a1
o8/Buc5o9PlqWITrDpidxa3AYLmP6Aci/K28x9oKaZBMRfoopYwY7moWQWlTajB7OO8HFlNyo3G+
cYPMWHdpxVQmlO7a7YJPC5TpdsgDczkX4lg44ReMyCjOJZSBIUJBHZAX6X7UH2pMupPCqr/ENmHv
0zpSNx51uata2s2ysIFX0I6Op7CjUA0S+iaAOM6yiLdI1zh3q1avTGRFUUa7sApugAaQFe56AtGG
XzKMB+hbKlmvsV/wJHfDVzWXJxGPeyDn/cdc2MCSgpvcnq2dApvDw1Teu6ZC0s0h7dTGO80sIXwC
0EMuZG8Cu+Bz82qDOrOhsela0AV24tg1YbjUtwPvxcCFsDuSct/T/vRMNxlV6IM89FN7CFV7a4b2
sdYWi+RAMUhvqwXm+PxZ57ju2UXoXUfJzqkuJvmuncA9ZEFdbIF2kgMMghEKykWf1l0vXiMimJXH
It7a+OPWksjEIh8Y3SEeWkcvz/O1W8dkU3rTeNVyPvEmycD+oMlR1BU432J+JK8wrT0mvmLNGqiX
kGjhEXjOmxosfx2aPUFTbWZ60cus2OrIfxVj6C4Nqe51FlBJlbD6YduhUWUamPuXDTw2zdCc0CGU
HEbMm8TmxRRX87MKcgLPTXZDm/WiItb01s0ta6BNtqexj4Oe4aq0zX7QxquI441v1sBJ/XYTjXW2
TFr71qVj6DpP7GPeM37PLWFsDaqCCRIZn22lnVM467vZTO96GEnsUugFEhVled7G6MsVZvL0kzyD
vTSw4NMHROtuGM/bZAjKXYondhWxTQXzMXls6roAD505PbbwMRZpxkasmgwYOsJ+9UX+6arEwqKY
+Lupqq48CRRW5/Wzl8TuMhxKxr8JRTa9ypuNV9GYthoc5EpgE011AliSHWaCxPTa6AfLYgvl5c67
8sW4wPcx71MUv5Uc6qUxiLuo9W+SxLWRQmsxHZtItudWymaTdpFYsyPGc6IMDwp0Wn4NsQNm0JGY
AwqzC6DLoYe8u23RLAbIZvMiDmlDxQY4Hctx7G5LPjHsn05NYG00AcvjcSTnYa+S2Zr3kzHw/3td
z7iO04BCPCN00p1qXWPV9aWs1vDDNObaepjMQ8YMY1nntDItpqj28CAUpX3LqDF7c4yQb0gOhCqd
tDl1LsMNYrLqOvTG+dxV2Wzvchh4elllXnFqGaa9mVigLwMlsU8llKEkG4c9AjU3mkX3EjsD/2jg
vmLOjh/lJI3U3ub4njZsvCU8t+QF+i3WRkvMYtsOjrhqRei8tEDe2IZRzRR3br0ZY6ql/Sg+zzRX
LhitfcAUFrsUj2xxpoLArFZu1PjDkxh9I4FroiDLUMihD3MD+3VrDkl53Uz9dNULYTAfFuNkDqAG
qIRvt8lYzuLr6M7tzgiYRpxEh8K1ykv/jibmXO+COJvg9PRj84iszAPjEgh+H4I6espsNQ9LIxvd
I1ZKQzMlHjrUfBmGzVfbSD2PjI3BxZ+EFdFVNzmJfTD7PPZOZVkWxRVrdWNsWcZjY2XEzLEZt+Pk
WODfJqQwDx0DyYU50cq3bTwnMTcWQ1oXbRDcy3MxMqu9y6KGSxKNzWjcjW2Cx8cRgZPSm8BQuudh
94hjjWFryMPc43R9ScdKOLvKg4W3bFAIMWhHRfs2jhXROZnnlwq4gVbvveS1Y50HZwayRJauLXoO
U5zPAPp4Sb+ePeFXPLAhAwmVuu4HIJj8oaaoc9h7HivNPaVCjNw4aPKaljXIqWMx9UStAzml9cBr
thnei74sQK6r3olvozzIq4MdGW65nxvbb3Z0CJMAn4Z4PKRDWvVXWrHdtpuc38sW9G41U417O+zC
VYNtdmFTlvRtKgYAOZ1IPzLGfysGKgM05M7d+1PhnaPcZ+jSzzFcJo8OBNlCyYCFAiGvDIKVPxrR
GWpB9hCH/goe8JLbcu+7BiDJaAYhYbTmKpXGY5EZN2Q7NlYqvL2yWyJAeDvspC0B89BlGBScZklT
viSZX629vq7XJexfIJf9RraivuvjuAMSUwbXsDnyl7L031Xb+jtM508FfmZsv2QeejLwZ3gZ0b0y
vXvq1MZFU+WPxD3K9aV/MlX1IciheCW9PmOUXGHgExv0yyu60BU/rv3QWsBAHFoDRZs9aa8iUxGP
6XoOarE0S+d2KmHC58GBUwItxoFlwqgst1bafeuINI3l9KR1cK2n5Fn1k+OQFx2pBnSTJy71a1dH
56hk/m4Y9XtWnssu3btF9yUxy13uTcd5zt3dkLSvXsIFGINl3s0rJ5LLwdOClo16TxHdxQplPFkA
SWrSu9EgbkgiCIwXxUEFyLpB5S2qMCivLaO9ZyTGONTMzzC779K5PonaGpftcKE1VMNpVO2Vkta5
GwE605j9GVgII3V6SEmoHW07Yhc6sJkvR2ybJBfDeridy+xlCvw3TucaiJ/ae7VN6arHCYnHkEzL
9vISLGIYhJ/0Ri88T50zn1eZba8xAG5YfIelNr23rJuvvhfr1sGAA7t1QDkCwOS4EWb+RzfxebjT
HtERvhgDYng8r1OEuq90vJ9m9Zr5yRcHGyL0p+IN/WPP5I5AVd6t8gkUFb6GpzG0gB44w7Y35buh
gI8zv4TL40EdHUx9MYuVDLg1H1h3TVKKRtLBmt87h9sxLhJ+7gH7SNE7F+oXz7LpLXtvtsGf8CNb
F3tAW7xSVFUuJg6uBLGyr01sbMouoiyTBX1pieRqzMyjL8FqVQBQDaxIxSIXAzYD+07L5LFI3Vvs
/NvadZtb6OCc+H0+Zd/bSzqaLXa3/gXcxX+nQ1DikszuK8pQOlgjlaRkPLHuQbxcM8OAfzE+jdSw
PhIaWWexWklrvraD9NEGTwbC6hANJjU4EHPmZidnDzBCnV3Gp4tRZkTY2oJmQH01dGoHiePg90SF
2/SRTs8lHdtr4YR7KsTuLb8CtaqzA8jJlYAZfySpf+gqsTUZ69mt8ajKvljiZ/42Oq2zxr9o03jQ
HdRUrEMruIMLSspw4gHnPV/TjUEkU6TuggcfNmtz9mfDvxm8+gYdZY9k85K08VfFxnDmFb3yu1Rd
x0BijqYeYJ3l5WsTTfZVUFnFzrQA0EWsGMlQiFUSTbAP6Wk542oA355AtqvMlpBTXT6N4yWGg6RN
UeGYrmzV5bcMLIGjQDaLG16/TYflFG/JDWaoe68lM5IYi8RrT36swAG4m1kHwV0fUhIDzWxYEPxd
jqJG5wi2OTkpicpzmCvnIJCeXWbLDimqHQIPHO7MWqNo33cz961TQWdrwlVt1Fdz7TsbjHX5FtkD
5EZ/QNziFI5CuZvxYVCLxFx02LnEsra1KTeWzgEOl+4HhPeX1ggOMq3W6E08KLEUhGCKazuxl9D6
95fkCOehDpuchLvBtDwP2NRU+8QP1qGf7ZzRNE5Gc92U9REQW7rQE2e6iyfGESCMAzodHPW1IJBq
kgHGhOqzm+hWicIa0FBAHdThM7BL7th22/LKLjkzStc5s17D62tWmsA+mfKcMLttnCw3vVMq2GSF
t566u6yS+6b2H4nawTnM7yw+cAfmWm9xWivYowu2pNQ94H8nhj2DAKQfKMA25TqczWe94Qhesoeo
3/0IINQUPjSao3icJd5GhAbGCgM/TGvWu6G0iBgZu1nMnxjKllhY40XSeBnPNLxGT148yePwAOfp
FAp+9LZmB515d1E1NUSZ/DVMJTRBs6vJWtZfhwtCMNVvOElPmVabTowEjufnpspeL4URrsKoBZUK
YYY8cW/oM2SfdeF2V0wvT5o9h4TUTtHA0ziTI0lF/Jzk6c0gmqXTt1dF7VzHiSFPbs7a4SpEjCb1
igVRIhKa7ivN1Dep21wXkzUuhBUwPjcJCTad2LOReKIMdWOWbMV7SI2GtR+9fKvohgSvE9p7gmtH
M2jxSZB6J6XIkXDsrUdCZqsuD/Fl8c8sgDGfSE2SoSti4kn5q586VDOP5qYl87YQsZkvqZQ7dG4h
NsIKbay0tPqIHDzSALlq7HsfrmuCtCqcV5J7yHNVCPCZemDQUBwFp6FqDhXcizXl4URf0/gDFsVw
gRnIrfbaHfvB17Q1zKWImjVGPMrGS9DMQxvcUjH8WKg+0C8Bxyi2srEz4ZjDVYyjE3MuDSfKW40Y
X7iYO5+UT2be522UZ7hocChPvbGUcYOppL8YqjZYLy3K1CtcSBviSequBWRgb2JMP+WVk2C42WYY
Xh7nnOkR18Nz5drRnnjIybtSCupkRoSFxZWfs5CArmm66AEtcGd8LaXSwyZNO/czLjp5V86DvqtN
Yv+oknhjgVK4hlzAhWSNCDOHlNhcGXO79oiTk4QNKVetmolRKyOCgjddrtNrSkeZLQSD9cjOOXCW
eHZbYtlTNL2Mspo4OIbKyAh99hGn+oh1gp/Rjx+t8eKGaRXeyQV+eQnGaSxmtUtpzxSbYEwIzgES
d5t6C/FOtvskKD3ApliGRqgkbY+gD1dvO05l/mYlTncLDW2+EWN6wVIK9ry/DoT/M579myWwLvzP
U7f7f/y9+Mffw/cfxrPfv+bXuRvRW9JLzM4CC7O3CyWfEdqvg7fLdM1lUu5cclC2x4D0XwNa4WHW
MKHsSI+QyQ8DWmFR6XcpCQywgGCwYJL3FxJPPw3dkFEveSuJ48Gh2oNSnh+HbsDO43HK1a1H6PTF
a+zsEbjPxao69lBQnc4fP0q4+dvffUZ/ZLT4cdT3/bteGikYuWEN8X6m90hw3jhtg9sBDwnEszy+
r0kHX/0vvgkZGU8yuARH9NOvVnPc8Imv3MIud14m2bQPFGiO0+LPv8vFEvIvy4j7/VdhCorf5TIf
NX8ecPc+En7v+Lc8wtllgxI6tzzBwzoMtLkjfPT259/ux8TRb9+OfSu3DB4MAnE/Xq80EchrvbwV
qaivzNG+D/GqHdve1//m9/oxQPXfvpH9k4HHw03Z02l1q7MGkzAgqIXZMDj489/mj+4+HAhAoUA5
gXP66RJ5YQsALvJuc+UHd/wl9t6jRiXOWFo3U4B4wtA3jFZ//l3FH14zSdcqTyRhxIsR6vfhsCxh
xBJl/m2bA/3QDgZTkseOgwXdpS8ZK+N93wRqXchMPrt+621c3IYfMXszms0VXkicdPmVbIL6QGpG
qFXGli/+NxfgDz+b75UZNsl2++dC3b5p+jpI5G3Z1y3jwHR2ln7iyGVu+vGnRdT7XNmOufvzj+YP
rjphSotby8QqQNrsx0+G+U/kRNq6RSsXB6vRJB8KFf31B9M3bR5+jEMsOxfz2u8//gZphSOGeRvk
A51XILvxwPT++s9/E4g2/DM/PpnUvPEtWHqljwT10+9Skalvmio+jvPAsAALCbuQxM/KQ+PnCPZ4
xikEyDBM9sRSRJ+sRTGDHnUoM4NUa5r1J24bFa7mnBMusHaHjTUm40Rum5kpL6eXSB29evaDlS7B
DS/jOfDuUj1xNKEJTZ3nhCbTRR11F6EB7MSj9PLqsXFyD0QDUY7PCOsBm1+wDvCbDRor6JQYU8Fe
r7Kfx6G5wBmsLnnoKpOLn6PgmAwFuu9iOV2YcdxaK5oH53VLwJ7zltWPx9DQ9i3bf2WtCkAA7y5s
vXHpyDkBjC09KqgZ1jwq7RSMLOmtuGvs2h43bVHZsCVEk98mBo/gNuU/XDqjG3hSLQ7wN0ys4Kmz
ujBNhIgqb5Z1W1GbV04xf6XuVPfNiYjkL0F9GF/C3ho/4Zo6ezZDMlm5kD4wGMBfvOdzDPbWWOTB
XszMVjEwtOGVV5dlvi+nqHswGX4nm7DoFFQYqY1lBUKoXICCqeE/pKWOtpCfB7JWXpt+smHPmfca
bG7Xcc0E9Wjp2G4XMUsYzQiRS/9ACPjxWzMOU7qCtExxAgkVeUCt08xliZK+4T6OqfoK6G2HZW4w
aG78CP4ZImlwb8dufYYrVl+XOd9hmaSYGorEg8Ja+ob/yEsl3PKvozr4ladffUai2K8z32YqlDbn
GSIA9VJB+B4R1kyYZESF2Hrgr17YYRfJJk7dwVu21Ccc2SByGqWFAW09gjiktqYJA2WVy0BTLx7o
iqOz6Vx8Fng/NtJvarFyvbB4j7/H220jpktazLr6yFvFXKCd3PIaj0IHRCYdGRT3QUQgcU5kweUl
vvHFBRFOC2FRyXQZFs30xSTCwHyHBO8aApX1LKvey4ESJQRipONfBqC1thn0MkC+LtPeyk611qBk
czg2euWnvr7v4rQ7gmCxP3FbetM5hZx1ZYWgO8sEnPui6K2JBkQSrTVxKXhHi7wXQMKKOUg7utJc
WgECjfS+SVwyiDgoNGE8DRyZNsZ8KvFddxTt1SIveMSosuqXYtCWWjFhGXpAlaNP5syM5KcmntUv
6sFnNNOa7NKRnklxOeQvUUYpnE3WnOXHLzHBxEeL8cub7ur4XmqMHEtsaJO3JD5ov+t6yh4dkBm3
l2TARzDmPocgB2rmit13ui+hqeR7sCjjdT3y6G3jwin3fV7Sf87vWn3EWDD44H03/zBNFb7yE7TP
MHY6Dw7PLA+DlZMzIYYbvAVI8i4nr8arllXQ5aRf5356VUU3R2tAzBz7uzBI05U0TPNEC2LzFjuz
FsuCaf03mi3KhLFFMTwIKym/eMx+X/2C5nAyZVb4VuFBeRpt5zIVDuhoRnsZKAglykfErSzBSFkO
b0LSCsl49g0SVwuy5PGrMqLoZLXW93ZixQRC6jnyNnQ+NHrDSMoOV2VhV8XKYDr7WBJlejCzyz04
mv0Toj5c5KnFl8WptCLk1cGvMpfE2DQjD5KDmCKydFvHLcMCcutpvGXMaLfLQg/RybRjxrqSkfqE
xjcAwUpVAQIVZJNINqkbi0/d9C4mApblEd5ZG+LqYWrcLSLLQlOu6MnT5TRxwnINcfTYqiOoDp2N
DOlaBLJI8hOaxYCVgmTXQ3abct+DU+PAV6ybznHPraYLcIlKPz8y3ymcw0Cb2n6YXemfRlby6i3v
mxJ8uGPFl/aVAl2EJFpZ4HsjUUcq4eg3TdguMNTNeKsqMs/EVXvZaPv+ki2Bl2sSRuoah1nFZNhR
vuIwSV4CyEDUntosTQy03IIn160s5oCS/63AozTNuMAkSpsyXMP68rILaXGuLH2BEM1xth4MiRpr
x/KzAI+D/X9M5u1s6ypcOkwdL81SOH70oJgUw8cxr4wiQbIw7dB7JYszHZ3K9Ae0HW8owI95xtch
NdqnDIqIu2lJgHRrymbjtz7P07MJ8u4bRT3iG/tvh8x2EXPpqyaKNHYoNDmyufQekPP0ndvKiqJi
bZc4E8WTH7fmQz3VOPhIbYYxtdFj2K1pD0nNZWWXTG3AIpA/j0goZauO5tVwg6PO/uqOiZhWjBrS
cefhW06WzOVSgs+aWMPOzoANrT2/kdcZAB6564C6iPVk13jhKMs04vVA/bS9HHKnfk6STo4rCy7Y
szKpJlkMMum7K0X9LN8i8HlRFsTmydxBbMbHkldEMxz7/7F3XjtyY+mWfpVB31Og2XQDnJuwGZE2
0ks3hCy93dx0bzDPNS82H0NVc5SR6syjum6gG2i0SsUgubnN/6/1rYhSRjmAyrWKwvkMPSgt1siu
XPJoUkmHFR0ijMzGaYMMy3VN02UQOaKnoaVdOJsmK22to0AJ10IpyhcSbhJ6kigLvloDDYu2zzAP
kXzJt0N9FyMcW48sWNOkxNXFboZAWwrTRbsUiQ0U383ha+F/6pEXgDR3AECpkrJszLGiXcBq6GsI
8Yz6NSmsCtIlcjixoPYCsTGBI6Xj+AhkfambQ99uMDB63TaQJSuVg504OYuDwtGIsym7aD+wFJAT
btPN3OXUGZ9cdmY7J5I5qUea0zxTlcxpaetjGCztFJ7oqgtjGSwLLWj8e4BCrD/XkzGrBnLkvocp
N9xPZt3TggqQS7E/weu29PA3IcJ3rRzejk1BkUSnmujU5WRxZFhIY9SuTSczgBFKK0F5RhDvDNpG
IEI1hb74JlStQUXMZr+3RIpAvbRxBXkV0uoH5AhJaPQoTwPjx6Aswi3MQCIyGlDob80x0IabeERE
s+HIHk102oZKO4NZmt85mqUgIOM005Y1xmz+kvRLs9s3SK2jB+BcqY+AbfLzLXk5pAkoFpEC43Gj
Wl5x1BPFRu4pDaAm9uKvnTeWiDTg8ENdBV8k9W3dhTVUa7+2QH5h963ACSpDd9PrMUnpsKfFvgsJ
LtoN+HpnTVCeozwLTatgOGCtljxoZKS0mGm8qsIusU4OFQw0YWfG0gIleqGQeKAPYKeiqHorUnFR
41JonLSag1jbTs41aLAZIRlM2UM6+QmQgQGLNxASQ0TbgR75evAi7X6wDac5zx3i7HdV4qfdasri
5FnFnZvtjvv8/1Se/jWLrf994Wn7Of/yMnt9/uf/LjpZH+DlcK4WmIAswDj80d9FJ+cDnBx0Mqi6
+TPxSyKjYX1A682BSad1h+Tb4WD2l9qbP6JIpFOhdtHzc6j6M3eQ+eqc6erCpL6F4JsIeOe0NlPJ
wRjhNR/opJDHq42J96mYP3srd5kBajsJmA6EEbf+vdv5zBPgJfx7vSGEZaqwf7K184jgPU4qqLiz
J2vUiY+CPOXvIKxbT2ikTX1r1bpY+VE83ZYOosWlXok+2teN5moXtZvryVk/qvhBtXr9qTlOcLA9
mOzs48QXHyfB8DghNrbntYtC7w7OcbIc6tr75FN4xi9+nEmJHbD4lI8zbHKcbcVx5nWOs7DZ9aiV
IPCItXOcojkJMV0T3BPj8DtO4+QZNu2GfyXTe1VbTPW0XMTCK/Xgq4TkPixosfDtT8clIiyMEmOe
xUbdHwnyA9InWEuc47oij2tMcFxv7OPaox3Xobajz7bWUhoozDbiqlUuMuW6ZgfDnNChyZyEH9EQ
sRvWuNzgYDODO7VkR7DfSALHvBha87qYHpfIfl4t++PCaRwXUQctC+qlJomRC1UmWXWWxQ4NZyMr
b6wxSxNzUXmo1Y/L8nhcosc+YrkOvXnp1ki7GhEyYOVFsWF+sw285xtfVAOafjghw4x1ZBfQuWw3
lrALNEkmVYr12MsJLUNaTPtkhfphuidEcmRLwXYV7IyqUngUbNXS9sxohDmxDncYWXtXEffZgxPE
pp2jTaYdTeRdltfDbRfDIiMw3MhWGUhYkJSRP9FgAu9KnFRikOCo5v30z7rPfya0f7k4S/79hPZ/
/08bxWX1ck6b/8rPOU24H3ymJaY1w8Ifp7uUe35OaZaJgcXD14gn0qOabFIz/dvyKD54uJ/wPVKh
pcRtMA/9NaNZH+YpTrD15g/QhBh/VEa3vZflutlGZc0OGgraBkAGfuPLohZy+0FvHYASYUqc5L5j
NrsxK2SdbKnQt+6bBJoBkZ9FSUpWitxZd1ddOmkfZYO8Cw2fMJvnOmoEWlTfCRlibqfM5pzQcECp
vc8mKxqwAKzcoYmdFbGZXop3AwEUmsoki/eNKiGaR9izxTaZXBDudhXcyHKe98w0NSAlsesEU2ga
+be2KtJPqHUJp5GpbMJtkhnTHabwelzFDd2MJWjVqls5XoWLMRv6+ECZqL1BSj5zaJzQRpBmNyHS
hzzl1DWBFideZ441N/02tPcJqNM58oUpe1sXdmWgbkx6kuqTOR09G30k1F2KhHzXlK3PsV00YbgZ
coode0uvff26ECATt7lNb3DDWQ/F0ISonrglt5md3obW5Oy1+8Gy/GsAmxOZmL2HnRLGQj2yqDiJ
k+AfadtGkomJuAQZDPJiTCY/Q+LJWBEEDg4J50A1km4z3blJGcr7LtUNQuYxUKKH/GLq8UAAfTFo
ra4OnSvZjy9xoUaJf6UQy8j+1tTyYkLoJDF757vhr3D7+GfW/eTgeVDLjpvC+pIij+yIlUIAi7tN
laGx0IvGdzcpeTaYICAyuosc3U51XtkIZs4Bz6WfDI3gtFkKEtXeTT9GBrEiAyVUzuxN0d3BYdD1
NayEWdU3mEZxW9YUni4t2cp062Zd38NfSBp8IoUH28OoFQcAbC8zvCWcsHVYsemau6n1SooRQdpX
7hI4ox+fjbapdkjmBrlSbeADyaKygTcrsc1+LcJmcDcORgZGFSUEa09nUy8vy7En7ZGiUnFP/CBV
TYwKLTErHX/TsBhzGAhcsSI7EeEip2nvJpJsCFayR/OxcPhXXdCST65jmyLkma88+tzoWodn1016
VJmlN4cqkeDVxRsHHh2eeVkG5jJ2gEIh9YFEte4TYti2g93aHKeSmMb8kHm4sXos9uYnU0P6vPLi
2ShRWh0+IR+x3LwS5yYabCMIq+ZAGJ576xtVH59R25P0CCboLnBgGr0xHqDC6yhBorgnXY2xXm3S
TCvVLsyCyNwFfgYvg6SmyU4u7dGVPRk2MWyGZ90AIRAuLSdKzHXSCi967rA5tNdj5rTZtsWXJVAr
hzrVGTBl1PjYBGkEC7YENgTXOON669Lm4++uojrnNFWSF1l+NZJiGpZEpDg3et3B5kQhFqxVR/D7
0nTyhhjBur7SaqMXFMoM71BP2MzOMhBn2kKUZA5Tm5zlX6WlVZhJVCWWGF2Mcgl6VT/AJaclr2vR
aK+gggzawtXTnJPjFHh3yiONzIcFx4II4Xua442iQzhY6ZargvIEuAEBW4mIgjaIPGQuDtKvaKMj
rkafWc+BQqnnFKukBzoHGd2pvtgQRYl1DXp8MJPuJ+lSS5DQeIqUtFXBGDk4Y+DeRkkMeJ3ZNHYW
ENIjdBmgQW2I8Rxm17ldAup1Sy98SMpu/Cx1Syd3jKMRyaixNIZNLQK+hSaNs+8hCuMGye3oAc82
arEq9Vr/5LSaDiPLADlOUQwCcG8Z6T6gMBAva4Rk1oJwS5h67TigIQ8QJJjr0g+gSGcpOnOcYpG+
B99VMXB0K/8BaSo7byjxPHRFVkc7fcqDqHxK/bq/c+x5HhkNv/tO6gp0eurYRFmGSVDdxyQSXVWG
Xg9rp6OlusT5oqbVYCTjlTN4LAb065BNe54jvW3EREcJvHOaw4QZC+V/1DrNosFTiTLc8qPpImXO
u4G5RjgoR1E+qNAEoLMSmW98dLR2YJ4Qajw0NqwjjHphINikVabyrtFqE64CyyUIiS2jPg1J1ZE+
MtDK1wcbPXlq8QqaI/pbJ8qRlc5zev+pSsKB8zwMaPIuTG0A3gKFD9nkiGeoW9b9TNsUUcMWdNQc
5xAnMzJ8I5yMLV9KDgLYM5noTw0ev3YP6zUm5slsTcBqvke6rV8I45tJn7JYE1oooblR54rA31is
fhlpR9latK5PZZ3m9LdC6phsoPyjnkFN3GJTQtwStBtryEDc5loRnEP5I4e2zz0Vr4o0tS5rswAO
tpAVBGQKWE4AtBiBinroIezdBeykHWqIGcRfO+JefUdny+w3nMvzOOC26VeXT5PJ2ICeGJH3ZEBt
S9eJGfrq3AGEQ/CpHYN4/gHMDFobY6Oa2IrbbMjZBHfzjxwbFHmYfgrCiV0ne3RTyYmoU5EK7ym7
adWVHrekaiWEvfF0TRorJfnxx4CFdmqAyiU/oxfybEKMXRFmaq4RthBZBwtY01cyYZpe5tOc4ZCh
hNQQlQUNJb6opbQyzZEPKQ+PI8IxCUIL5lQI+5gQkWpp9pl/bnx0OwIkxgRP4MKcYyV6vXOveg5r
OoX9un6mIcA2HMoBaRRTbxK+RRnZ/6HJhLyKNCW6AiFCfOePor0xj8kWxRxy4beB+MRP7T4mcwQG
pXDSMNwmrg6ZEzX3VjeXlsNjckaORq1YqNhv8BMd0zXQknf8aqDtDoXdGC9T5EvY7dLSHbYy1pzS
Ac5nrocOOSl0/RzkEcgey50Bz/KMFRUMHEVQpGjxnP8R0VjZ42QhFcSdA0LIXKYTEVt6eeGnJnSb
aA4TkV7fXIHDQqerpiq59RJiR3op7dv0mEVi6BUuwvGYUeIEc15JC39qmx1TTLo50GTKabDsAJ3a
JIjhNsFTMNh5sdGtrHygnVHtSeQjH8WURKXQJLCtBVrw5pkdmjLZUEbWVybYgaWYChBc1mPyik4y
8XUEDRJb6tTVsJyOOS2GH2jVktGEQagI4Mb3uAUvRqsy2XB6lf7VqSMiPrq4b+DR2j4CZW8cIdXk
tVPcT7iOivMhDxN3keCSyBbob1tOYMewGf8YPBM1nfORVgxONWS+TnER8YESfug3MDtJHKOfmLdz
nA0GG6MA/O8jYpfHyJsMOvVHZQo8F9YciaPyaGTSmxwMwzobGCoDxwidTpudmJxvtW/0lmN9kYgc
IK1NxxgCXTwGKLQKGYqFgyDzYb5+v5YDOmRQO1bd6svsZ6hPRTgKiaJ5rSzEWnPyT+VbtXFWEh2U
b9KKmtiA7M9ctcfMIDomsDBJhdculVs2xhZbC7EezjFtqELtIlegr3WSApFV08jIvXV5TCnKc62/
7QMhwy2wYIsgI+9nrFFrcmpeFomyv2Ntb/W7fpBqVWX0mB5LYUxwgwIhYrKV84RzhOubk35rQLZ3
7xspfPJVylReBGXWkWPfttVBa8mr5/b65smvsyKztrHvhXIDErBhRsbDrkEBdkgMGGjrmVWGcrMI
2ACOKZ88aREqhq2WerV/aCbfuw6bgjESR2q4DRyJCL60KiSNheEYNJXYRhorDcU3R3+EUGj5EfOy
W6gFlWGRS2wEYVeNj16YxdV5kWpGtCZZgBxNJ3cQMCZlFX6mpo1WbhwzzE6xF2QIcPuUNOCCKi4J
zE3Y/ucMHv8kd8/lvn9/Bsf9popv8a8Iifkv/DyBW/oHD2o3NbtZzeZy5P37BG76M06EY7aL2MJ1
AC///xO4hlqN/48/NkyyQvSjDOOvI7gmgBWx4HGu13n3OluaP5GyEZ7yUvEBAYUfBkGClhhXM+bT
/q/CkqRRsaZb1eNoC/1Am3ed+zgIwPrq+wFLSjRmYh85bbLANIwp7KPlbfOyXVrmsFHk0Tr2XWfd
YYXHgp+uWpBcCDZZ7zht9rhrPe22ne6qcdjoTb4v83M0DxeUzRSRIKHxZIV7y7w1tM9Z65yZbYC/
x2lXSnXaY2l8qzpjhauCiMPCtZa2/KLVDfTTPN0VjchWrtHUS0pa7QbIFkyBdu16yRLs5Irq7veA
ZawwqHEpCWbHs8pkpYIE3xPuizq8TjLLXwupdhk2TT8n1iW5Grzm1p5uYyvWkAqEdxFe7bDr95xc
95w5FtocddzhazXSUmO2bVe1wq2nQ6KlFqHjxabZ09RnWqu2DRx+l8TxyNbPa5kCRvrUuV0D6laS
BOvPuIXwW5l7tCaTS6yRJebpotmRGbFoQtBs2WyCn9DLy47fzzE3IXrGKEL6G/g7khkcoG362ZMs
s6VujjQ0f0DTW3n5DxVZazFhiW4ePP8b4D12mrP4ffJvMTRdtUaNJxXa71ZiIiLv6jK1nYdpcJwz
y0BpMege1UObp1LYzP0xucLR90j2iObxxtk92303eUz6ekPbmYUqOfMAky+MsYLZarr0vuKYKScJ
91p+YYrP+KCfHQdXGjbQj/CfobPTc7zs/RIraWqtrarNgPCZXwI1FdtMj9nTWUJeqYkuVGE/KqOD
VWpj7eUl29ji7RxCsk3Ps3dWbhg8GkVGWr1triP7ycEwWsr+KlcdZ1Lhyv1oTzc+q/s29s5RwBCe
TLU7BPCaAQ0exEBsUZ1BoiJYBnvvBskE54NhHU31eWkozhHqex1kjOiy2Q9OsdbLamcxSCk7/YC/
s2ATvRUsDmjQNwZoZSTGCN3Z0wwIk0jGDbxLJ0sQ1NPVrvCwBOnch8f6R8ggufRuAmIy3Bod0Mex
hhXhnblKX/OW6SdW8Ob7Ff6+RaS0Ve8lqyk9KD8n9IEm+QCq0PPGrVZ5mC/i68BN6Ep2m7wzDiY2
Wt27o5yOBLE3lyG8Dg2nh7B2OuxaAHq4++saccCe6OBlYq0yLd4U8qss7+GbRPpjQPHIFIQJB9m6
JEvmho5aQQwj/mprgrCsnVceYVQJJgr1aSbtOsVBASs0o3nfp6/HHrqHlTfIU6LxbND7WxK9t8ZU
XovKWNpwFy0RN4gkSBPy9Nu+fApibW+wvUkyG5tYt/Ixf25I105aXArIUWw+JZkMa7f/oU1Psf5s
YiPLqqA+9MRUV2ygMTT3G1O7KIZdyz5RItzOc6E2rToY1IJ0Pd+Y7X4Q/Z2qk90kDyUff9w17Yqc
Z4JX8jNOjOBXrs0OXRSWOAUaAhoBRQ4Y5AgZI3KElgFNTzOu1g34hiBxdlbVQDbXbsr0oxOZP4IQ
C4bg6N7dDwHIGpuvwZsKRtWXwu2Xbs8QscpVAxdhHMjLBpMTpKzffGno9QA84kYyH3L8/DWfeQWz
Yqz75TB9DzQC68tFB6Sjsm87B0pJckgS0OXdFQE9/vlkGc82pXw7K5adEX4xRsKBMvlQOiQS1K6+
xjJykdst7ZA9UB9Qq1G+aMZo74n+pmnITWS45C3AV2J6XYxMyRli40029nCOLX3YRAETIJnsapiD
aObOwaHldOF99vGj9D1POCo2JNivGXdYcHRsYHUZ8OMpMoNpToOlm3c/3GbaT552MQ13egSxfKvP
WmBhVfeoWFZR2HycnWFRqJ2lBlCWMi+cXQYuBNY9h5kLj17ECrHNVWPH7VVrc1aK6jj7gtTtRjMh
dLt+fYPb/lPHV8su6KDj9EIqoH+UrDUNXIZPSFxI9C584yJM5Zou8da3OFY6wiTFt4yucwRLJgjI
wrbFyI3F502SXjVBPn7yaaHo+LiCXF72k7Oq7MbZVOBgrsqy6hZG2Sf71FSbemrn2ExDrUvMvZT6
5C1BYMR6N9jaW52Wbt3rFt5N2cGcq6LhyWliuYV90jxYBc1lzMBzcpT83vW++WToMj1rBuQ8nSNR
/5Vm+twUNK8EttnAxo8eFsEKlYRYd1IGW2Q3asENEvrVnYna+5pzWjrXqFrvSIet4MH7MRZRpfZZ
56oHNuztCrcDu32PmaiMbWRaLZE3UeeBwGeHG+FwDv34EYfM0jZY/Mk7OgBh4ouMLuvBeCA4Z404
Fod+GSJr84xHf+TZNeJWxk64xX1CrI7X77LJJPJVPIGlD4pFbQ7VZmiBvlQ/gDYBWS314otRV+4+
BK4JnY/6JNVpH/wHA4tkoRLmOft848G0A5zB6nwU0dnAIRdBD75LNGktME/uQGxMRJyj7ex8t9pR
NIlXkpSHBeakFXTQtWBRWlqkai2pIcYbjhgrHK1PetE/l7b5VKEiCFOUc2XR7aK8vsmrZoMG56lx
+22EwhMV6cDh0dA9ZJc1hxtA0dCjWPvJv5qXl0Wlc6x27LpH3aRpZzkmpSiBfBzHWnvGmY/emjpv
B8f7kXt+c55VhVzpZVs8VoHmbcYxoNRuS2ttKE2iTsh8NvRxG1vtljNRe2g1C40jlsRrABfBtEnj
CDMuQUXqHhVdNJdww0+OqCNiHYumMZZVJDj3SQdrIlqiZYWzKVsAral2Vez25DmOSK5UZd4UgWBD
FCfysuhTpLtiFAdajaQUVEOkHoPKEdHOaUV1gCtWUtmxEhb/kQr9WSpjnMmcvrHncqozs9DNmEJR
5OCMIgoej2SJqU+r2FG6ZKlkCyXTfJ/WfEcUGTT3nK9aXqcI2z/SzIALLvP2QpAappjCSO0s9Kh0
gRnNckLfA99Qa+q5ZDCsO9UCBovAaoUb5VfI8xrW1z3pGdmFUKjAS3B5O+ZEey26cNykcDPzRQuE
iUrguM21dDonTy48mD0LB1Wb4lJrgVCm4itym9Ttz222F4+K/L9dK3q81Ck9ZCLKrAtrCPo7TUbD
R8Gvv3IiFqSe2KUVcg937UnpHMpp9C59OZQHfsqcRD/culnQrfIELHiRNI8pNcxd4oNXQ+EGtocf
MH1VwGS2meHuOFNnKz/3AoJDA4xqkSUJ07EC9oP6eVpZ2pUyyuILsPjiMXLL8sLuW4dPj9AENXpc
r5hGpIayImIB9JolkugBsWp/EVf1loL9Cp7aOtWyHCCIqy0s26v3egE9RLPThzBrnkaD6oofhHhP
HJRpSbOW5Eh/IlWg3ANUjtdNYY/32pSWn3PTtx9jIYM1wsj+TOrslDMjkgSCjcHGHD3nwaW8MlPI
TGTFgbGs615DSZ2ztxo9LSIOLTz4iWGj/FTBJThndU7LIZmzVb9if9s3RfvU08mIvcNUy49ReF+X
U7/WydC8hBa866lysoUz3DPYoLsgDKJrOjE4VntskB4tv7qhIMD0FV2IQdxrxwqVXhOy3nMACihT
G3aASTuOv9dgZJZFPGKBJmvDrIe7BsmRmDck7A3PIAcHuwpK9EUcsmHP4q8hJFJ26M6zodzHpNNJ
haNT3iX2TSB6iC6duEjSHxnvcjVmMegt2d5QcyTBICG5FMM1lU2w4rZmPhU2LXyDgL7zNqqpNSPy
DDv/NvNCRI/hObZA7PBWf8CthCi2vWnBte1bqTgdQFoKjcLc+rV8IGn4YzmfW0wOKaGb7g2zbhYx
rDPH6dPLjlI4EY8FByZfDAPGFQaKQ9tAuvCbECZvREPeZqkhGc8HZW+Id3gM46G5zEln2rVt5Cc3
ri8JvmfcfkdHV68Q9gW7BgAISiwNpSdeaagLdlnvWGRtFH2Y+zd89PIyJafyKo3jZKuoxqCTqsuU
LyOfDZl1sQobV1H0yWaKMsVD5tOoo+rtd8Y6J2OVcxTtpwu0lKU5C0Gbb10/IMnNqlJH/x33xLOV
0Re0/jxtK9oDiZHyou0oWU2Aj2Dt9s1ZpTUBKSAUy+NzR5LCOJ3ZxCtAsJ7Sda0B6RqN7wkoANwl
LiyIEhmq4XzkUDw74IfPRHvRBAJQ+B+Z1l8VFbx4b5VULj9/+xx+ll8/N79WVY5/6WdZxdY/CMCb
aAeokZDPNftUfgobBABXjCvCFQZLr2+5/y1smG2F/LOzfGHWNnCIpEzzd1nFtD84OqcXD3an49Ep
+iNpw0upFsY5JBfm/BNQaZmzG/FlUcUjT5cs4QgtfJQNuwn6+EKEbbH65aH8xhH4Uj4BatZAj4b/
ELEGIjPu+eQqWCgNJOJs9u36PNLrh051T8oe6KVlEI6EHJdvX/D0trjUTMlGqoGL0qZP8vKCA6aR
gHZUvWzp0VxHY8WKgNfkZyHx6/C/w+9QQLKRZu3/KlR+w863lf/1r1dXoRDlck/6jNRl+3RidSKr
O4c4MuKV0Vkz4AeaWyEtcfP2vcyv4Oe15zA+Hp5pAPlFn+shQUGQdKo90cioNBriRFLiW5dT08Ac
QTQB/gE7yf2QJF8VLa13bm1+QC8vaoKtZORi27MFAt2XD3CcSFPuJfk+qKDDlaEcJFRMSRzMTABM
yKjeGSEvnY/zTaLkEFwJ6SICxflj+LW459JiCDwH+41muc9uwMaJy0GeCdP2nSu9fmkY52wosqAT
OEu5J3cW0CoyEyRhy4Ie3n6cyDA3K5X9g6uYHC+OVk5SDU++qy7tEywoM8ijjuC6JCNoLQYj6WPv
XOjVp2XiLOYb1h1eFjXWk5GeCJ8wushHxpMpBG5Em2/9jgAXLyAntdJK8wddrfzs7SH5m7dlU9cl
fM+GHExj6uXbIlzBmUqVqWVrEtDtiGLYNEJoG8Ci/jsD8fR1+To9bf5L+KNBDfp09EM7duCGwQhI
+jDZArQAndCDt3n7hk6eIoOPGYqxTu0bh6RrnHzJjc1aSYJLukzH4Na2W7EN0KkgDlkPhb4jATp8
57WdfF/zBbHEolFzHWq8iNVePkF70osKmhUVUZBfM/eWt+a7+6wyyx34quydF/a7y5mU7qnI83E5
p59zjfjGq7FgoRZxbLnWvQJHa8fe67yjdWQslaAj9s4zPXlz3KJJE4iZ3UR3bCE4fnmLVuEkktT6
lEKSo+0q4d/N26g/vjGTBwhYmodoozc+eXGA9mppSzJ/SKGUO3KsQAZlbUIIT22shx4H8NsD5Xc3
NU9PjstMRSTkyXsT5CmHdPOSJaqDeKPcirhanwLQ21d5/bpYj+eLzI5Phj57kF9nw8LK4rEy6BGg
CoIWWmgZLDGTckeL20NvU2P99vV+c1esYwxF3hfZrad35QpNTXzS6XIiAGbJ1JmuM6Ma/mxRZkDw
ithk8J95N3AUWf6S2umP7D7tkVpGXaFxbDu8damS5ebtezmZm+arzHZzyAO2QZjmqWW/xbiJynrM
sKMCEJzx9GsZTgmkDSt454Z+d6mZgO+zVZsbnieDoTWNEPAiZYNhyhwC2sRwJw0fDiKhkp///K54
cq43f01gMOc3+MuzU1OnsmpC3BI44X2lguG8i01FTaRXfzwWLIzCs0Mc+AQL88lNBbrRxqCVKPZC
5k2p4kFpGeLS/Qc3xNwO4oKd7nxbL28oskqiuGSW086i3D9xgjGuTFUH4ZVe+NX+7af3enyzz50X
e5Z7POmnyR99UtRo1GeLQCY5Hmdxd6mXoffzFPQ/3Q7OI8+Dgmz5FhOtwWb65S3lmt7bI5/osm/I
OUQdSF0oc98Z3r+5FYghFggH9kpEvZxMeHFnJBDOuYimimwd01+8Dtu6v3z7gf1mZL+4ysnbMasw
jbFs0PkP+ugMnYdFrGytSLvs3bs/vZRgE2GS5itm3Ik4QVHYENcRLqNIslEMzTgeO12lZBQ9ZZ7S
3nlDr28L2wsTHAIJ8CpUrV++ITy1mAmEni49OwGv57rFRduH8WfOEuKdueH1exIUCFibTLYoXOvk
CeLt0sqx5FKzN2VtN6O2SE1DvnOV1wsFgBeLedsy5wxt62Q0gHzvoaVj7SaJNewuTVWWz1mYeu15
h3O+WqamlnnvjMDX1+QQ4nBitNn+cYI8eWFosnOzL0PKsujkFwH25JUGWpMURFh5woKJ+PYAmWMt
fj2L8F3Z80wE6gUjAOeRkwtS4SFouATdGyqfWFnXqvwQ0U2F56bFHvOo9Y6fbh3mQ+RzXSvHNVxt
/aMpK/ncGh6WxiBRobmsCgx/C8eP1LWgN4mR3kmHbItTWmobJTTnfCJW8Y+QLszV/HibzfJ89CVN
Qz/58U0iw9CwWI7Ia6sogoELqDgUTMEXLQtokL39rF4PcL4lztiGO59teGQvB7hswOE3Ffs8sura
cYN63wRJUbcNjVRcxu9c7TcjwUDZAd6FnCCd3ezLq5lBnMQKTxdvfWa5ishJ1tDaMdrgFBq7RVeV
zeHtG5z/lb+cS+fHSU62p9tMFi5j3np5ST0ktBEmKqG+vr6JlfOdeDocn3q0imsq+4KO6dsX/N09
8vW6Jt65WYByckGlCyk12o9LYIVEcITWE/DsS5yswTIlSfmdsf6b98fDpFLkHpU4pykpVtZR04Yh
sgw5q5BJ0crqnm57uktEbF2/fWe/u9a8HBLMQrWEM/7LR+nREOxHondnQgcyAkJhz/MuBJ2dy2n9
9qV+89YImgFqZJmezWb9ZN4FLRc6XiAL1DZVtarr1H3A7KHTrvcMFAFFQujjGL6zhr1+c7iDsDUe
P8D523t5f6VnAtAlknbZOxJ7PUrsta33xs6PsYaRwS42f3qT5JDOm/b5YIxh6ORL10wtrCPMfhzC
h37rdWWcIE9t1EVG52OfBOlA17e2V29f9fVbJKV+NjlBred/2CffoKTjVbqKqzb9lG2nmoWsRpZP
CAOV47cv5b369pi/IGEJtjgIsE4fqEWHKOsKZABkaStMIaPIb2q/mTMvi6l4zKY0uyPClVCNeFTq
D1PJ+PIpNzBeZ6vXXCU6udEsZjcUVym5OU3TXlJnt5e1oHK58Kee0B07S+4DooTf2+O/WsfJTNKx
xPL96xwxvZO3mnb1OBZlwmrng7QZUDJe+FbkvfNof3cV5lDBPVoI6U6ntambzBGsO+fz3K5Q2DcN
QAFPvTNCX42VWYUHgoMn6KPQME4eYdsOTWfY7B0NtBTreUOGGKrldUX99E8uRU2FsyKoO/N0Icom
RdiTTQvPzHsEc047rIQ+5iAQtGH79rD8zbNjg4Vnj7mM6cWe//yXo1Fu4MiPzSFf4tfHXqUz26yC
Jiv/sKZMKY+nBzxrHv7UvE63Ib0pyY4tkDIVyLDBCCMn/uR4mhpXb9/P/BZeLHHH6zgkK86zMrus
l/cTakMj7RDtmF8j3llIL+hgI1R+s0wHQ9sNJUToTUu09zur+W+fI/MeuY6OSx3oZJJOrcROnGLM
l6i+630TaMlnO7XM+B9dxuOUzuHSZyCe3F4zJY3r9CjCHEvZlHnjDqom5bB3hsWx9HP6HC2U0C5X
olny6n7ctAShzvsSzSL0xrVD8xUQPY07O9uVunVWgU7Jih6uX+2presX5jsfwe+e6C+/wD2ZO/xs
kOSqQKTolYYcy1NO8aTEZN++PWDeu8zJQudIII+Sjwsb4jBc5r73YOWIaf7JRebpA5zkvPt/+dpw
D00atm72WiNiEzI1wmqp5RpRS29f53ejn+IDIaUzfJG6ysvrFA0eDlWb+dJOgP/2yB5vpTB7qlLs
+EjdcuvgwoCw9ecT8Nyco4fjstuj4vzysqOyS18vuayY4oK0kCmZnrJQWe9sX383A1uzHZmiPfsg
y3x5GacbcS6gjl+S7ORDHh7FZnTbOQOvtzAfvv0oX48LPmaDD3muoDN7nWxdSVYQXW9zT1qFRm8q
oypGrdWUf/5Fcx02kRziLaror07wOAJIAGDCsiYPfovsRLi18TG/s597/ew4uTukWjInmjodt5fP
zi0HUZki7BgJmGOTSY6rLgKZAFMrf2eOmgfzy6mDLZU5+8cF5w3e08tL4fbuNNIh6N4A+d4kpVZv
q2bMryMsvGdgzeQ79amZOvvygu5M9HAc40gzReL+8oK4lO0RDtmwTPATJ9cVmUrl54w9EY5HC4fT
IbIrlBNu65frtHIz89FNRuXu2DNo1d3bw+bVc3bhN1KOMXRKJTRDTp5zU5hJVJUg+VO3xp/qYoTV
KWYcIst9b0fJMDm5cY/PTXBypP3NugrQ5OWNBzWIqxZg+jIrAWrly7HQOv/aHYWQz9DGdFhR6Dpq
hTRcaAKFJiffabqGMekhLmPpSJYZZdj7Oh3S+HMyyqYgQ3z2eEmsz1cZJ61bm86ivU8HfcCJX/Vo
psfGtZ6J6Wud86HOYd7UjeUAcmuGOnwg3co9dkfiHgVkN7Hds/4fe+exHDeWdetX6eg5FPBmcCdI
ZCaTJulFM0GIEgnvDg7sG/3PcV/sfqCqosUUf2XUHfeko6JUaiSAg2P2XutbYNnMHmyXOVa64eLh
LlVeDbbibtgnOM7FTQiiAwqf7MYw/FqouXfSopRFfhql2A5fTC8Hs7dmlXJxr6uzkyDT1yt4Q+h6
NegiL6FOrvu0mmw2GdcTHiwHzwDgw7z1NVcUVOBwLLfFWZURMrEGdGSnwh/yyDAuEE8hVltsmnG3
boxJcc6Bb+LmX3ueWLINUwvvaQRhdO7SH6OlhOOpY7lY3dPSmMbvhhsVYDRIJBssPOBjn8CqxBeH
KxIDa/pggCYwG3/EWGXfOD0RJDuBa8G6qtDFOZtmso0WHTMEh5WcKk9b27U5YeUGo2bE4DO9tNma
U2eTIjIDB1gNRCnW5yGe5elyIGdIuVeiQicSo5eiv4OOZFjo5DUV5lGMtF8Z57l8hfg7vaZVp+jn
RjcU5Yq0HXD6jQMc6sI2s1TsdEFg2i6KqlDA6qcQ/OiFTWatmAZtl1SAMPphsqlykdREmYlrrDHL
6MyADZVEAcXAOHlQzDjU/YhJGf2yacJLLCeDnr5vaHC4nvnasjAIG6sMb8OQeOhTzapdZ9Nm+qg/
FWj00zWAMLEQwmI1Bx9DQiX8rknq0C0zHOngIWIxqjcRSWShbyqitS/LDBbWGliiyv0AIX0Tuqe/
iirHywC4Z7EmdmqcsyEkwWeN0DE0N1GlKpctB1Kco+2QjHdGJ9Cn5a1pFYE+9ZZ4bZJQfSJMpEWR
ZPPbgEPUkoWgScoGJ0oJgH6yybOknKfO2G77Ri5eyy5lbzsAhtAKNi/AyLLkURc6+EY075bptxbR
m0FHkbEjTy2qonVulipjG9+/EcRgi79rfVHgdPVmsqux95GdU4I1dxmHVXrZylT7ruptlgS4tomo
IH5ovPPC0hU7C118u451h7T62GwrcwVTwcLNkdeNtSlrVX+NUkOm2NR1p9+CZDUtwGDzSArBkMkn
JwU2dhEhzStX02zbyOoZsyQJRMpUrUVWaXf1sEj2KzJthlOnRoW+EjGhc6duOKkTrooy+j5UHFPI
wFvwWjjd5DN8VUveg1ZLupWAwcqJN7PZBVEAbm7JUVSnCydD9YbJOR5jaq+z9LBI942T7dF3he2m
JLYCMkbhxmrQK2QOXcR16MIbDHE1nqZNF5mrKEmNuzlT5vhhhm/Ky0jTFCVbUtJfT7FM3jPxxw+1
N4Y3zN0YNsvWttN7paxLphu3UeeTgTnzTRD68WQBKRkRgnrpk4czpzib1IG8XJhv9hiwBw+VQO2y
4lXVQ+0+7mlU490wJUw5rOIKThFG7Iporcp+7itoOddjVWjtQ1FP6g0mbHlJHhbFo0HxzPmMeai8
BMDT5TulqIlBs+CRzStqQc1tLfssx32quG/9BGZvN8mxQ8qZdnpyXsea+gSJyYq2AGhzZYsyKHo1
Bk2D2+G23rArvMZC8FziXfYx5JruRkuaND2PysHTTs1BxUsTq63tK52pP6YqB3aX/X6sNHzs2IBP
p0h1z7RpKubzmhSpMmitCl6gO0RGtbLDeOhXXjjFYHuHqjWuCkCYWpA1wO18FS6zuy5cHAMvIe38
5qItKgdKUkes7pq5xBkwYRQTZDfy467zmZLas1Bb9dkllzO7R/KUaWd5q9jmCepvpnyiMoFeep0m
9RUUTAUkplX2+qZwW1TO/hRC7w8iKCrWqjXw2T7mYP1f6r7RH+y8csONqSkFYgiDzGQfLAIQ5PXY
DX1DPcaImhsCB9riLs8M4T1Alk0iCCF8rv5YcRTB0W3oNwYeUsIKUiz/Z3D9DLz+sQD4q4JtIiYE
fXMcQKDoQgJHKwCiUdnX+QPJsYa+zVD9zudOhGzsPpY1eaZEObFKEhCaF6RvVo7LQEyFXBF7OsR4
L1JF3QoMue6TknexvUpl350S4zYOO5imqrX28O+2a2Q5WYjtvZqykxJfdvUGN2Uh/aG1/DbEjvPa
eLYrvo/ZoCGA6pESEI1UgVOuF4BdkNWFbX1l2sgNUgDDXPWuma3a9gRvajSe1nyjxiqZZBpSlCMN
E8sQWuHwQW9scLCK26kag921AeQg7hfbpc/f32TYlOPbog6ludMqDV7ACliAWazd3imLO1cFJw5A
OXYBXBczUt4LgR8qO21r4eUnUWQSQoKXwJxCP+E8Ix5KBQQI4Y/Ez3i9n+GD6Z8lCNj2myWjNrpB
kVu0ACHdkU8ogVi+hwLivpokFrPYq56EGoFsI/FLgJjk6tk9cMuwYlrehrbMMhQDtssTXpXVmDRf
2RlBovRrBRDtyQg60bwzM7hZBEhTS3ywCZOIbkeedLed+mbIL4U5NySJyALHUBqhQ125Rpc/DCQM
TDfI5ksl4PbT5oVuq4xWXjaZ3c5K9EbdqYpLxltVdrDMtAnbv9WSC/lYxzM1OfKYoG9YdOPPUnUe
XHySKcXzUfNKcJRtrxU+k4TanwiSTo1AcxONxOVJDExBNREvOCtMyYfpx2pXKs9wSJVhq0GMXtJg
uMI5UNbB2XCuzLULclzKcTXKEftZ06vkKyJDQdAPF0Qfr0iZy/SvvY0QHbZ/5Zz3tHPld+AW/bA3
o6mi2uJkptbexjr6Eb9oB11upOLU2pVTpqm7VaXpfQMYpLZfiRXBpGbatafn/tgpKPZZnqiIKkpa
mdCyQ5soc18SeKl+q6NpUB4J7caeoE3FdP++b/8vWuzfsOR/OcIE3+S3f72WEoXu/lvx+n/+ve0S
UjpeFT9p22/dByHu8hd/CnEVIId0Y5GFcsQCW4IY928lrkIeh6NR8uJkifYLyQjnvb8ZY/oXir8u
fTvX0zTarBTF/6Ymql8ogzvoJDEko9b5J+7mj1WPpdThUnXg9OxQe0CKuxzlf6lhjg1JTlqYXpIg
bU8rPDOG4gu9VLfsEfR1PSriHiaYdkzAenDu/Hld6myocjgCLQe+j9eFfV81bFEvFyytVl30Vgtj
DOOPGM7tpHg1SctqQ9xAnpE9/vKKrn4epn/Vzn52aY5Kuo2CFiEVsrOPlwbv0+RDIy77xBBnRVo3
/Tr1yplg3kQDcts4cXSBd6bazBG5sz5tT5ym/Ld6tDnyS5bT/H9O++8PgZIrJDndQlLB7/n4Swat
jWxzii+TMop1n1q2ngdtbgJ8H8icB+vWzpoIyBPVXoZKsJtOCyJUV5qXk2sVGW58pqcYM3wbQEJz
pIbzycBA/8sxXIP+QYP/oDBQgu0m2dTbx2nHgm/S7IcW3ovifmJ+m9Yaiq7qrNdleUyQ+/Fg/vOh
IGJxeEeoWJ1DAatFuicklehSZQy8VFZXvYxwVYIQpucpAVPaQw+87UrxCHRT7TRa/fmdLC//8JWg
m6eqhJoGKOlBWaCg64pO0dunkYi/JvYoXyg9xZtI6tGReuPHItlf9+lSIOYb4FR12MM2YkKBZyXc
h7Gh3rta25xw7NGOXOSz27E8phzXXIorhy0K9Lgck0JjD2YJ/5IZjfekhqtr2Uh5/+cH99ntULqx
WEpR0yCW+DiW81638N1ll51md3dNS5afw+l79+eLfHY79DqZrjT6nXgbPl6ky6xMb/PksoSA3viN
FRc71WzMG0B90z9OE6ERTq10ETwxBR9+m9VASkCYZJemmLt1L/Hcroqoo1D25zv67LFR2CZJxDIZ
boe9AgKOOfFnCQ8rm+9SuMjnLaeuI9/yQUfifaxZzB50LzUUgyhCPj63oa6ienLjyyqhoIZJEJQb
Ue+tt0KFJyh3FfIWDZSlBuUodWbelCiTlajxB2zxno3Gkd/zyU0vgnvHWRqcS0zVx5+DZpGibe7u
WwnPAUKietJDj13/+cku93TwJTO1QgFBr0HFxTyo59cUrgRa3L2u9zU23nDBqpYPcZ69jJ44Ukb9
5IaAhNILp+tPq1hdGti/rKKOtMgUsMb9EGbRzunCCep5ZB1bLpb/l4M7oqbOMAHog5rssIua4gf2
1Fzfe2xVT6GgsbEUNSZbx63oSJNA34S6SQzqRN1HD1Pr0bJnZS2IVT6fOyXc6Uke3jWNTG/1NIJb
K1QxrgwlTW+sziuPzDzLp3j4Y9HJLLJvKFdsVD4+ErPT64am5t7WhXI5V339At0Ty81kkgHCyfhE
5Qx28+dX/snSwbrxn2sezEGEsI4d7MN9Sr9ARTeTUsshmwQMQz/7sVHbGBZz6fRYF8kesFtbOdJl
+WwcEJ9lOXT/0EEd9qq6GuoXk8reCeVIOIJoL8Y4To4MtnfnweGjdWkY0WJBjWDby6/4ZbS1ldZo
pVT37CuI2O2oDHeBHmtg3PXZ6x8tiKFPSt22t503saOZjZKMBWG7JX5nVYkCoEk2iiKaaNmRD/sd
hXP40/joYG/beCe8w8V7JhikBsK0X3pD9MKr+AZRb/5SLVTKGav418YYykBrWxJ0WcfHxxHK2Roq
TMI/ed4VMDvtLQewcGSafd9P/vbD2MioLIR8QO7B0KBC5A308fYdGpxTJ8aJswKW15+2fWueVNaY
3HairZ7scqzOBPCDB6OVTuQnTTtB0GAPvyaQUd+NAG5PSRKt7/48cj8bOEj1UGGwIQb0e/Dz7Lpr
F/X6XhFWuW1LT/hp5nZH+lifzIioyeh6II3gHR2untGkRXDt+j2ggz4LGmnG97DKYb6RQWpuSuAe
R5brz9YdVOo6d8RQddFIfByp9dwPuFHa/agSdKFJgjPaLDWfhT3oV4MoR4+DeJzZPhVC7cJMtPEE
yW4P7xDd6ZGh+ckT5pNc+qyuShv0sLmUVWmFekbsAdvY6znp3lR9zI/sGT69X7Rf7OYWuSCyoY/3
K0vdCLO43RdCt1bAaEBCilZsuyo2bhKKCiy9cQvSl7DVxO8mj+yJGR3MGvaAeuTZf7JYOMu2BZUu
q4JxuPwJKaiok+w7UGNeFbr2VM/d6+CqL2HlrWySuFrHOLZAffaMmd7o+ALM5vRwMOdntWtT4qz3
xgA0RqlFg2EbTIKpedIHKrcjjGPgtvXzkaxcZZknje7amuRaatVztOw5/vFX5XDAW7551H+ccD++
jtlwm96T5d4DlLpjeMP8m6x/potf9laLZG8Rriw7AHR4Hy+ilJHAQN3sCwLD7xM1ae/QDNv/+E7e
LbwMKdd0XcDiHy9SaRPseGuBNpniuzHY2SnM+frI+1t+6cc5kosgBeOLpSfMBPHxIqXiweizh71U
B53i+Sx3If0vQAa9VRzzvb3rsA4v5mKOoL5hIqFyDsbKZKsp/RCxJ5ihnHzTNaPreLSSr0Y7jvOa
iihd0To17tWw6HYjJ5dvE2G3p56hX0RtjlZNcXovRG1IhAM47inL1q3R1kPw5yH0W7WAx/1uh1rq
I8zQv80blhVORqiTLwaQkXpap82B6vXJGZmsCb3A1gJTaJCLAhoT3yr/S5D9SUTDKv+HY2D5JZwT
YMFjFVxcRh9fTwY/1o0bsLyZM6/YhmbBrEKg/PP9Ho4BLoLgHQeTyRxGxepgaz65bqRAlN8PJbAj
MaTDhU3JmgyIdP/nC737bH4dAO9XWs697GBszgEHV+pEYQySAVCMEpqwYgP5INPWOYWLRPQynWWf
JiFklSG+hkYeXxHArbxiZPVOa6eZ7478muUD+sOv8Q7O/YkTRbZeyT1MjvaCRaS8avShu6I1cQFr
31430RTf5/YSHT7NpzV02A2J69qJA1OfHpOuZMdUf8v9/+kXHXwghF8l9MrEfh4UFdatpv0I85aw
MUTFeB8cfGWaaa2zLB58rW7+6ay2vB1sxAZmrMVr7h1sSIgwgk1stXun0IaV29A0SlqrODLhHJ4R
3i/CVOOxM0Dyoi4bll82ssgLG5FnDIFa6jcw4sMNaXgXiCG2DG8RTEM5nh95z8tTO3yqZPcyXTtL
EeFQVZsTQDZ7stm3ratKUmF1/bxop/nW9SrwVromu3KlY9Fie+AmNyliIo3GDCc/+vCV5h352j79
CCxsltgTVcykh4nFBlGeFkILTiwRcLIeYCKwNar6GEeUR+Y3ktg5auwgUKurEbxf0CWuuuFgUF5V
Rd18O/J0lgd++HTYtxiLSBfzCHE8H16I7EkwJQl0L5GLKYFexe2TlrSOC5x5wfB1pTdcVM3UNuuR
UlBCC7K2X+kuyOZUqROvIujFBdGthF23Tcm0Gn2S17X+1CSC8PXIb/3sTeJTZUpkMmSbczB/sGqo
FZ3hPQ2xaF4bmUnPnb6Yy/sa0P3ASZcKRYyohQvjtaq86rAVvhozsX8+b7Kwj6wUh5ufZTBTzWCS
huHlMlF/fHYi78bI7us9qQpzsqo7ddjaWt71/z9DBjwH5lwbRTCT58frEP9Jhl6y3LdBCJnObJ6u
Ms/I2VRlpUvMQlHtyqYyZr8H/N2s5jjTioDon3yfQFZHAYhW5Z+WTbl5gCGc/BDhYWc//FGuFJFO
bNxF604eDXIzv+6Bezwnc33MFvPJY4YPYajQYJeo8sOJ2iHrKAtzhTQIZ9yZRUEiRNYoR6aJT74D
qozoJU1mP0pmB9sth0050XXuRS068yQMAWuVlIuvs4y0Qd+DsH9yZDAvy8vHD88jGJlGDxswvLaH
+7tyDhFNDD2CKr19VEUt4W0A6K7JHunMkkbvPEK0mj04i17a5zmz0TD9KPtQHtNUMu8c/hb2ZPSb
CJvjnAz/42Ap5PQUj11XXyC9InQyo8UfrQ36DI8jYOZHy5DDve1ZdCPijN3XdxORkwq6sJHt1Ujp
yoBBSKTBRVqEmN5o90K6n8PY6xBURHO21bVqVh5UBQTc6dTk6ikpqGTLep3k2XbCIroynwvUljra
/b0219ltk1rNd/oBpoSKqRX1qp1JvPRJuzSLwByVuF9bhaO8dGWXXfeJIGE3Zk38Lls12gNfn75b
NlDuNVa+lnCmJKcnPVmTsYuKbGwvpN0j42k6q/g+SSMHl0ExNA0qo+iQAGsiBCzHCcPXOh0IEnlQ
HaxTXc9+kHVLCtXQa8pNQ8YzlBm9LRFvsHnZZWk1PNWo3LIg0ZW5WlVZRjiN0xvGM1kTeu33Chog
CKize5kkRkVCgzR0bJuqWnanY+p1HelbRgctnW6VBhdv0ZxOjV1Q6KF/TXifV4MlWw8/U/3ke8Sf
zFRa0GRc9mZA6g/rCWmdU0nSt6tg4/cELNairzLPT/s+BvjP33IA8ZWcmmk//8wbRE9nXaBdJIxw
wnQ2bsJO8cYrr+zdrREu0YWeKWR30i6JhmWaqEMgFzEbmsWM0ENJRFgDSpTpmeTiASJVCDhxXxgN
JhpdLqRdWWE3D4QNDz8ws7yyyJXlg7mX6ZB3AQq67E7vLdEFi4LI9quwgmBLurTqEpdiW83akNGU
+n3L2wlmLxLXiFNYNklp1K/tAWXm3mxHhzkw7MlxLKxWy9dz23XiZMkHeMpwR7pAROKWg2pclAgS
dUn7cZGKLLTzRCPZkFpuOCvjM6z7fD4t1WpStpEZiu8VrN553yRTiaNldiS02khWtzJH/hlMoBpI
1TRSTQMQqFlXSPCym2huGEHqlDfA+pvahfLnjY63qoRXRQGtUEY1aQStisjYBS86WAaBkNVUws8r
hEEkEZlMulj1I0Q0vxs0UkwiLyzEOi4U0zjX8y6F316l0TdTxpJESqN0bit7Gu+MiaSWjZmkcb+h
4TWSWQNO/g5Rqsv6qMJEJPO77a/6cOivCZnSwd+z9BfrZPT0HzhVa20jiE5DaJL0Zw7cry3xAHyl
Q4/KJUKkugOvSbxvsyT/DEOd3tvOhLAihLh/lxAhfo6nXDlrbESVvoNoDg6/W3f2rlJKeSc7L4EL
iUkPO1DSDH5DseirhBRirPQx9vJ1Nw+IQGeAG1FQm/3Y/VxS/6tf+Dc9n18Wot/0CxffOpHIb+XH
cLT3v/SXdoGgs6UzDf8JWS7b5eWY/nfio/Nl6d5QZFrMh7gz2PD8pV3QnS9QZthGwnX3WEts/uhv
7YL5ha4P//pvAYP+T9QLh5sB+EZcZNlyoa/Q4Ih93AuxQnjEcifPCUptnyzDhbs7qkfO3YdH4veL
sGN0qWstlJKDKhJ7DCdSx+h5cLP4pJyk57eJopyq9WAf2dt9ejuevVjxllrDIdYrIsgVgqn3RLUn
Axc+eP2NxAOYBb+85Kuf24pfFRC/X4bGPo5Cukh46X/zp85eOaZEDD8aDfv9NQra7o6eUX/MwPhb
BRIEGlR/OlZ0hRFcHr4cEmddtzEeZ8LjEOCGxkNEFAmzgq4RnqnITeg4NaaGqThS5/7swotNjr3U
MgZ/K5QwADthqo9GkQK614AgLksyh5MMkISdFXpQI3bfT0rSHHE2H57Z2f+yg2OILJsn57czQJVg
kQME+djokUzvyXoZwsUETLAFa4iinkijNPXAHkMn30DQlc66YoGsjwyj3wcsUhHKsKBosATTZ/34
VdhTUhNbrD92aUwuaINHoQZHmmXFMe/S7xdaQFwLuwe+EyaKgzc8KAR3ObHxqMisYY/Astxj0sKd
QP7en4cszrmDXSnfN18gW2MqYAiVDutwZEIrg9rE+3kyIEBMZhLLgJ0534lb1cVtQi625iOoxoaM
CD08dTyOpb5qF4ju28meDT+1ex3NJJK4MSirMH0JnRAoeyds41sxSHR6kSYFVvGyARRtzyCQ1j3f
CJuIadZdX2erZGEYjHL7zGhK1fExSHq0NOcCrvoQttp3WiDmuCanNSaWOUyJnSPVK5K+gnsIynuD
x36rAFnBcWBo84Vrzd15Ms9kPxRW5iaUP7r6m1tgmb9oFYTp166nxA9keM/4VIxRrU7o3HoEUKdp
7/mZZvSXdWN3DfjRwSXJEBwF3n3sj7d2j5h1hdVI1ut6CokxKIY58+DQFNUPzUIEuc7xuPS7kIDI
O7D+KuEstVAIV8wKxcGiGLUQdetYXVGbA+fakNhl+9ZcJchLI9PxB9rcNDmtcervSG2bjbO5JDvL
L7Kkf46VMv6BQdty/VAkeqYCbnfs8Jsm8O+9dLYd3sw9YOl939khav5RsNtcafao8GC3qpLGzSlF
JwLYbtlOoZAJqIMYynXV0bUlpTEcS9LfqD+IZs6uAMhn1CrJ1soJhXBIFJBSI12srgW9f7MeylbZ
K7OlCMDpNfZ441qfTVJ+aULTLb1JVaF1hDMhAw/tW2wjlRy3nmjEtJJGl8nkrMCM0KgbzUx7HWI1
2ZS1RVPVUKKKlMJicsgIulsSfXFXrJRZDTV2YE7Cy18pGrg/SCUkYuSGGdh65DQPYd8bneknptPh
6M2RZprhrq+pknIG0uHA3ZFtNWejb6iFeJuFgZI65SjXeOwApahDxKNR2U1Xlp6ktkrgQG2IdGun
kzUU0JFVpSzvia1LqyawQjAMpHM3NTBsE4o7GP0iiepmt1ABs1UnG7XYx56aqWd9H9rqtsWs9zZM
FTlzliHcC48kjnpXaYX7YIge/6UkO+01zSs9egP70Zn7dsrZ1YkmrEkGiHrlUrqAKrYjs178FeWJ
jmrNLVV964ixmK/CyuqvWRas6HIkB272taZMn8ZKps6WHETXItPdnDUehj6M1UOsa3W3jWdQbOdU
CWP7hCKx6Nkkj+aSHRlpCMrLuHm0M51aaTG3wMs1BO0c5RD66ltlGJ36JYozMMN2ZIwE3AFU4j81
R5UUCkiGXfSICL0XG+mVoXI/DbI37rS5D8PLRMKv27gTNYnHdMos4w7zihr/8ArZ2N/bpDF6AuSK
SdNaH+O5Xj001JcUYkL43L2LVG1sWpyhTD15QTsKXcqqV+UQcpRpRZ+SeJ5QPFolInaGO4KrcGz4
FCPnjrkG8uK5AkWMdxlj1CiJTrsiSiQv1yCmO+wlQ59ft5adUQROVGad3tKbiRTT3lRxIrU2+Ubg
ys8HGF4x3ByRX2t2PF51Ik0pf4o28gKZk8kUmFZI4CraaO2ta3igGw6xsYvlvCeMw6gdBOoL9oUT
PQW0i4KZpSVSsMuSLRQbVtikGAsO96MdXsNMH7+2YzNRsywtPhf08qHKI1qo2BxNXccvzb6/CyPH
uq9IciMeMCrMKPCqWQxwoO3EJqMitGwf3gNNlhBnwEVUOclTOw2LQJU8rCui4S1jRcuKk0fWhhCN
kVFCNHdLq7gcDOA6aJ0T6ys+6+gZy5CofStTwidVT6vvHZLvu9EaKhDrsZ6+UupA6h23SftsK6p6
geknzwK0C1nkd51UMT+RUv1U8fpEQI64A0qHqoXlO1rlPVtemWRBaYryDIQ4WadYRNqHdkCHMblW
8YKem8YnJrHmRZJtN3IuHKpdPRJ6StSbPuzLUZuLXaaYardxx8LtieCG3m45pCxgK8nvNYok39JC
Ge1V704l4n6Je0DL8vY5HvHnIFQdvjNDpem6IpmOWDM5EOSSOoKKQt279maYVLJWsPg4b2M0ugSi
cRnCXxv8v0GtiiVfLvdKBcdYp97MsFFGLiKg+9fsFVHTWHNO9AGqOGXDTRPCU8xeJrc5HwfQe0dO
A18iVjKSvPTJDMqUPDPfiLJhr87tcDazF52uJsvU37okk+et0g+3OW9gCIh14DxcZhyzL/h0Qnpt
s94EoE7CeVV685gy0ZKrHriQ9Tp/ZpX0/Cp18Q+WNQgqjoQJkv45i75PKTUZ4EyxMfjOpDAX6kTp
pSsxWdU+b0OH6sw81C9isKg5xVrPe5EYbL9h8SBRrLLZZmyMqbR6X2+csiUqDjNLEFHHDLf814KO
vtv22Zoqa3dO/QTGU5G0ZbpplDB75JMpte0QlmTtgXwqKK/kcoARSWTzjYFd/i/axX+Prkjv2QH+
75Fi59/+dfN//4c2VFV+1N3zt/4CYFtfEHmzW0QFuLSzFwXEz6OrZX1Bubj4098R1+/V6r9OropO
GhlKfA61hg5c+f1U+9fRVdG1L5woODFBJaYNzz7tn5xd37fh/6n5ohXAvI74kXYLpBdUY8sx7Zfu
F5YUCag0FORHZ7Gyd3CbVCuXjY0S9CPdIsYhnn3iSzjGMMa9XpJ6w5g+04RJXMtY2jN1sCX3gzjA
ilTQcC69dqeNOnMhlso0P3U0HPh+bcUADNyGGQGjk5s7QYtkj+lQxARZCKJjgy72yMYztYnql1Y4
4kdkpp6xWvIJb2SW1mi/RU1Hu8291qbB0rUnZjQYSwB1/dh2dvUd65jzYmLc+vH+Wv87wv+9dBX+
9wHO6K67lzxputd//ej+hX8pqn4d6cvf/jnQNffLgmvBKcJwhpNkUfP5OdChuSPgdRhhKJ+WXHoO
aH8NdOOLgyeJQozGp4EcclHy/T3OrS8qI3JBgXHegpLp/ZNhDm/+w8mNjtgS1Id8glYKYhz7kNms
K7QrU1FvbIqRgRFV8LbglBrGOfr3pjzvhYJj253bLF8P3gwaeyQ15jE2u4RUdkOnMO51iktDZIJ5
Hgz0FlMmZCtXSZ+o7Cro0glrd+ZVxe1UIAH0xyltoBW0U/KVsiiJ6HlUYFmo9CEuAiOLwze2WKrY
sH0xifJSK8fvYqe7kAZ1ZlqdxmycdFDrjK1jVlO/Nkfp6H7qzBFJY140fm0Sxyt2HdXn6cHlCDKd
QjNSBP7aKrKDJtHME7ocpNNxOkIyUKds/tFmivDZJJChDoa4o4aeEjFZ+/OM3RpDZRX1PtmrhFzg
PE8uPGUip8nWO5KzZhx3BKN2SvZS0Nd+VjnIsrUyLMJuUvB6X1EKJI94ysppE42e3GduWRMZ5uXa
W0VEEfFYjqiGlWdW9g5EGDgBKhX5VVxpbrU2ID+77PAiAkpAHVTTOho0qfpJhRiTLCu3viOJRQhu
KWFdt41GcX1TZvPtkCQcPcrSCjfzYFXVehDcTKBpORI7Y0w6HGt1J7ZJacjnNsGo6Xt26VzZoS32
ZWfrSdC0s1LgXxOcozGdk2hvqrWJ4YpAuG/CE+KmsqOE+JxEkqQrKDlPgTM7xnlpkAy0VeeeXTHp
4KUeaJghkTOjnaRcrToNKeqNreEScG0UzgCoCHuZi4bY9aRX+3Y3dTjrdqCVmoSQOT2Lqacv0ddT
mRPPVXiCDBS97gmaAueYiZUtFIv6e08c0xbpjzmtrUjOnOetRJXnWU4D6xxbrFJsYtuux0CzOcgE
1GfK5hSXPv673FHSF3dKdYzm/A6s7IpXI9XWbJDRjZb18Qke8yYNwO3TnaBcMFfrXDZoeAuk/d35
lMYeEsrEaDy/GfOpXje1GMWJUgzVtHH6lBJIXwNRIDlbNpFyV1WDbW0i/KOUTMj1SE9FNigPSdFI
osoSPAnogtMIoH9taM5N0jVtd2/lcDgCkqun4alI8CSs4ryXyV2uxEN6keEbOB0Hpy/OkkTq/T4a
c2+4FJhJBwK7aCps6rnsYsZrZoSPUvcy843frVRbb0rozrcMIGvTTpOWBE6lV/W1NfRkTkfqpCcb
BE4j7PNpwHpdx5FMdlrq1mSwVTHvprDpGO4tUTjuJcHbM6ruclSMU2OOKtL7aENoW3L/rDfHKuVA
Z4lgsbXKcRjcOS0fYy2SIq82TW/H2jrjqEwuFq7JdEv/PGbxnQsiW6KwV8sV5uW62OtjxMwVUhjS
f2BJZpEt1LCTVx5piuqKYnMZbyy23dFahpOD61MFJ8I5Ilcl3Q1px+u6XP5UN6osOWFf0RQXej60
6cmgojfe6xozz8nIZBHv2pZT2kkuy8TCJK0UZPgQ5OJuSzafGl5VqzFXTrc0vLJEK4hnxELElrU1
R+HnVZ6Yt2baZaVfJ+ZoBe0IoBQbMD+Ht89fKp3WPaVu0jcEwlTpU6Y74q2ZQuttAu9VB2U7VQ8k
H3L1ojX4F7RVxUTWZYiBudMKYaLPCslnbBKVP+1tnekmJkqMN2E23roJ3TzfmMooL7ECaT14vNrZ
x/2s/qhNYm1Oion2OfN3Ggu/GpzkVWOLvc8mnqufA5B9gAQp3qRK9eSkNU3xNo2K9ZbqWkmpq6lS
i7DS1uRjjfPqwdVaVyfkra1+hJXO8EESyEdalgtrpQtrwZlhthILl/b05A0qbVlUmer/Y+/MduNW
sjX9LueeG5yCQQKNviAzUylZoyVZsm4IywOn4DzzDc6j9HOcF+uPdjXaSmcp4XN9UCig9t61zWRm
MLhirf///pkR7TTZfjpFAF4401Szr1u9656bCDZsXyWiSc4b10373UI88adRt+P60iDk+aEi9y47
G3Haa+dDk0wlzaFSqzZWaFvPsFgzS9tHZgl0mqGqAak9L/rysiffmBNJMfVLgBODCOhYz4fHnIyI
78loZ3S2vH7+OMiWwKFw0qMRNEOvP8SxEOdOaIoa4oYWent01OHVAPjuW9OrUfmzsXbbGqNjcNaF
6TRvQhsKr19aqrs0CTQkxt2bCfOOW7e87kfa7r5g6P0AQbdJKNxMJhmFCdousCEuX2I2p0feE2By
16yK7rMu8Thngb0i2b2YaWZscAIRwl2HHvBDNenmA3NpPPhOTqLFbkHY+yGMpmH0ixWFHvRRxqhS
1/LloUJFdOeqyXlKtYQmLGQh0usIAaektYb4mchli82sYcpispfze0+NSv1qrDGlQj9Ych9ZkiIF
vMkuHb12053WpM3nDoAMMamjwYBbhdl1PdfFU9Xl41OhNJN0oslj0Gqb+W3vMD0MHBgxvG7qPpTb
gaCFemsmTf5odHVqra1auAwMyGVLrL0Wn9MjKWuAFLOmazYVeKor35S1w95WmXO0rZZcAGxwUtMJ
aqyM38wQt/9uGp3hDlVS+1ClAgkHBRBdBCeu0pwE4NG9oQjomr3exqT/kovH661ylyz2kUqFemCY
vbzG1EE+JgSd5mNnhuVr1iP7IRB3IuY+sRikB94Ai8KvchrZrCtJF6uDXPMERqT5qshXh4jc2Mkt
jXtQD0ynWyhtZTJ9lJxGXs1oTh5V4iWAdlwaWEE1JdWwdb3FtM4szyiv6VXyzbY18TIEtOdIDmvR
vEBM8F6XXqgHMyrFB4Qi1ieSdPoMFYYqvwlp5rqfq4RGVFVOFrJF/uB653iKNGDVCPupZh+uN24R
rT+yYxj7EheSFvSu2UKPWV8cQWoM7ddEypYzNNbPJADR5010Z2G37TmY1fO2c2zyw6XeTfdaQnRF
YKk8HTYa7Vl0m+Bz8KdW0Xdi7aP5Qs1D/LmIxj73NehbA9osLaMQnGfyDkUHxc7vdTf+2g45qvy4
0ezbbpzoh0tSemDqk8qZ7RbQCPSdBzslczJSbYrsaCF+F/AGoc2VphWICavF3WCLJc+eHFuEQ4rU
rxJt47hTWI55B62vU5+uOAkHi1OMnxPBLKFPTboVjaeRxdgsMz7/ZqxtIHcSzfEuywfGmhbKLbkT
jTKzjSUqdaVFzAXpR5fjR9srpNoigA5vc+La2i1m5ojzXum0NVVIghafd230rGmR9aPRYyQXuo4a
noWZ8nGmSMsfKfzGm4KyYPDbrJuvvGpuEDHMFsQAM7SgUs1xbeUB05BC7doqCQV+7TkiBboZiy+J
6uv83O6tsd4MCgGDX5NO+FKFk/0pLVOSefU45YCZ8o329F4td+vFRak2eaSyMWi71nPZyiY4Sx1g
qzzte6TdTjJ/REYNloLGVOfP5TQ8y5Kuts/smXDW2UuAEFE0U6cmjjkBG6n6tNzI1slvm1ZLvmIl
Fp+Js5hGv6VmsDewuNY6O9LTajvR8Gx9lr9tfkCG0dyRr5Et/ojHGlSHhXGRmUvt3KEglJ+ZKTFx
qXUn/qbHcMU2NVOeR4OkxceljUhEDhuRxqS7trqAYtRU37JE9mpLEcVLiGCcDEyDilzGUHNvDX5C
nuJLCsK68GOXLErebaTpbsFl5R+jnteaj093gHnEaOV6Qv+YcnEifajXYkXm55xT0IcMYr5WkygJ
2hPl8NzVKHL8OTWqr2OHdtgf64yM56Yzy2Xb8IKDxKT1Y+e3tevGwTxV0KzCZmZHc4WuPZWgLkhE
FG382nj58DIvY3Troq1f7hBQwfMoFuTHfhwCw9r0OgqlwBYd0DCvC8sNQn5ii2O98XRkWnZ42dC8
sXyzd/SLlmlJdhYWU4PxzFoQ9gC+je7AIgjhj6TDpYExjunXpJr077E5wx7zvMmJNmqJpstO69lX
2gwll48af7zqYJ6rnWNl7X3KuPNrUhChB8NGjZ8YYvVPkwEpxBwmTfOhzbBH9Q0TCHQl2X1bKrqK
0D8wEDPcy57SpeBApKUsnYCJqXdnF555PRNb8jnPnKlF3M/Q98zs3OGzRM41grSpVbRZtCip/aGm
cKlrhoUBLLX41Ss5M/ha0tObjuY1I3wQdvclb5PkVYut9LVtve4ZkCWpmUozXMYvUqSXRhNxIuRv
Fx9zN6teON4QmFe4Y38jGrt99tJUmdhzPR6N535ImCkiGaPOhzyMEk6z8+wxQyD8qBel9oo/AQS/
2ybimcFlpHEAZihDlrK7pDvEef3HhtRJWC6UO1fzmOc/lnGaniYCnV7l1CpiaqXefu9jUY87FlZ+
ISFBkbasBqYGDPFR6kXtqggeW314VrVXvsD+FTKQVH4rVy7u3Z1r5AO+Q6FIWssnXrc4AAvnkale
M157qUSulVbKcy96JvTopkZKUTIZIELoiWZ8S4hLV5gX6UTdxUuiycAsB7FuYPmwiwvAWEyxHP5G
MboRR09TGddTvGJkpdeVT7boqdYrOEPRtsWN+7XNBqM5s9s4u6EoxpnakwVMVHWf6NY2zLpyubdH
TlO+R6yFYvfp8C9Z5tyaG2ZsPChNsvDgxk6FrLEqpUHgZov8NFyjW/0EoEu1cWsKxW1uLmV4RfJk
a/l11tnuR5DI7fp/mmL982R2KbUUebWaMQRRp9RCbodbhltrWSLzKcGMeBtV7mzSPRZZl//Stv5P
Q+0/Vn/Xv2+o+f/1f4rkTbN4/f//aqFZ/2BCQqxC15cGLzUE3bBfLTT9n5/+lDUQkTgNnEprW/pf
PTTD/GfFZtMrRnsEcW2NQPtXD835h3Q0tElobIAiSETqf9NDw5z5pocmEXLgLOMJWq0/0MC9w17x
nIWDy0hxrGKWxxnSSBdZsMGIpdgt6Pt2LSyumizFhWEjyiE0UxS4Y/l91BZl+NnYItTFyjGTz97O
cmNVTdkHYgqJT2jXUW2gNF7Qm7GovZgw4toUW05B9BMKcoWxAhSu8dBNwrmOrUaLt9kYLZDJlVub
H3hmeIGMPWfPq2y0F9vnwpUM9JE/cr/E4VwSsaJqRm1CjeWHUlCH+nbfRP25RPAc36Y1QzyfvGOC
cgYnynSEqLGLzFfq8ZMZR7SFWgT77kU7jnhGq6btUUh2jWDfroYdp9dGER7Ph+cEZc8fpohazi9N
J80CI02SH7VM0o99SgbUlj+CySWg314EkTGl8a627PrBBilR+bXdhI8hY0BUHWLyDHY8AcTZbJv2
HhxPpQWM92Ya5VWrhb6oyvFLUjeN6ZOo3FiYIsgDRqC6KGuDkcj4QdO/gR7hkt6wEUuq6rNYQ767
nVItivkK+sm9AYWT2muYrovaOxQcPFsMTq8e5/OJoVhrzn6TQagDpttXnzqqsJK5ukFCuSKj2d4K
lMfXyIpSN4hI2hBUwYO2BNHoFmYg1RzOW7NpW/PMdOcs2VkatpgdJD/5AvxvvCL+uP9Ow8NUH0ST
1t1NwlG7DSZznUlL6PYzMoFBdnt4aH23wz/RcGgIqSB9FGYzfVE6GPPG4IDinBVkEf+YQ20yzya+
0efZDDtxBzgsfymFoOVFJZQWrl/ptZweaRZRFbWptJKzjl2RcOAEGAYp3S2HmhwhNxHP9pDfikmG
xTYG5/mZxd4OvswIQqJpC2UYQWlnvZRzJb+kJlabs2mx6lvbMBgFozVeZ9oefDBkZ1WU0wzMynyT
J4NziVGlUhu9HXiXUlYTZBm69sL2X2elBKu3vpCtXlrhjehF97VtI3WvR6F+j7kilfzZQ/wo0rG/
7wer9HCDZZH0yzzjmKGmyf2W4ix/SplvLuBdZYhZpprjV52k8us6GjjoeX0EpdUahsnkNGcUz7D4
reesTmOOgjRZ9Sutmqw9x7rwxxip+IM9qOgbhYv5sSPd6gsKhTDzRzi2r51WWD84CDWfzX6g3Zg0
9mMYOsVn3cKss7fSIYJXRyzZjOysNtNtgwbwQndaDbkWaTs5SggdeOWmG6RiYfJAjsEUlclniYRY
25nY8ks/acyYdxxZd3QZhqHH3TPmXsY5LOVdHrYp/6oLjG32I6fuoSwYCe2V2kurMxmpOkA5x4sv
xfB0mzRUOJvRsvJ4U6FIgBDgDs+Wm3SPjMGi+xhRMBn0MWUbP8vcfyfTmN+6M+r2muxT85afl/NE
a3TneVw1rw2YTM6Pk928amnNTTVJSrUrW4uqnYaN5lEOSfEdshwZs7DYecLjavJaP6Nd+kIjp/vQ
mW2dbeLMRoQdu1Eo+cCR9HaZIZAYjLLvH+j05mHgaJTZl9SypDGQOjF4BFCnThOwZyGutrWum2/c
brLyZTexLyBgRjcUMw0gTTzBx2hbZ0DasptWd5Lel6qd690Yt80ruQj0EDVRtfZGI4q9AUEV5VeM
P2znso34wxu7og83QoRKPyaUXcZOzMZQnTllrPXnFnUodI2yMqwtwZ9mTUWrSsgqNraEegMo1901
g5lmWzqaDj2oqvT4WCkN6Ed3qXN6UdKNz7Ukiaeruh28GHEHJ4WzHEqi8VQxIZ2/zhA/Plt1o1db
U7G97T3bLm+9sioaP3PzlhD5TqPEJkuyv4krYnP8rB00xpMjiDG/IIrEgtA6dF+iSDeL7SJqiyYN
uVW4EBIYJ8wfsuoxwQP0EoVpyAzHCW9Z6jwsoWnkP0Y5x9e8cwGoLtMgjUszHsQvd+r/FEn/sSq4
/32R9F//2cAbaIDa/T5rXP+dX4XSmh2NZhg/6KoexlyPAvZXoWQ5//x0TOGBwylt/OTV/b86yf1H
X53rHAHg8UBG4F/6V520llBE1mGZw9trC2b0//t/vYm9aw/++t/rmpmg43VjdI9pC98qf3mge02E
pvKYSaHfuZq5G1ni22zSurPfvpAj6ulV1Pr/x/b8savrDHgc8/81JPswjSNus9LsRiYnLn6e546s
hb0syuEiznkf+bIb8837F3yrsv15QQo+8FDIitEsHDK8poVZFohjQd+yrbAEMbXqIIRfcJhKT1xq
LSMP7o0x8Xp7CCcsQAP8898kCTOYUlVouHF6rDovbUHUR6RV8cP7N3Tgev15R4gfAPtieF2jmVhe
v1+GxnUUG1OPpzbzqtuC1OUEoZ/W3JuaVjNtKsvvYZfj04QiZFHeyX6njLZ4bnEawKFd1F9Fpf36
PAzQ+A9fMDkCBwsHuSOaz57PA63CRPkjiUwuaUp9iXo4Me/f/JFf00YhDlSP8TrD9YNrRUUGoTrl
XdYCjES9O/YPaJjEJpG0A04IwQ8gC79ujNMJVm58GNADDgXaSTOj4kS3i8/JujAaL3xwRORum1Ir
r8QwlLcZ2+9FTCOVMyigcZpMTBtpwdPZ0FK0TfoAOAtazvAh7RSUaoi0J6ApR9YcxycWGxu6Z6LZ
f7sYZn7oxchWYmquFdsQlrDPRLrfvP+1H7sKgA76FrBvMKmuyv3fVrZeJL2MXXSY9O8xqsnFfsik
k6oT3/jBOW3dHFhB7GYOChrzj9CmxMPFmWeRw+R+QWq69NF5CubwazlDiWe0QpcKUJO3haJi3r9/
h8eeKnqSuKElG7Rr/UQg/XaLJjrntIti29ebuEQZ0Dly71Gsyd0gQ+NGpJGx+BGcvqB33JgizWva
feFIZKu9w1ERBmf59986qw6pFdEtSPYPM+wit6gdfI/sleRj3QE7nzYVJPqH9+/8yI682gJwIQmB
bmU9vP/+29JWGwvbW013IKr3Yw6FCkFFg0YdNPOyw68cfn3/ikdWE+vVwO3BzYHfPrhiiG21LpNI
+FHTpAHfI1WUTRLl31+F4gnQFyoc849EmtEkn2GJPNv3Mkdn2sQRZS61U6max+6FGHcABPb6Yjvk
cCz5YBoTcBkgt9VwyyQ62bo0AE44Y45se2ufBKIxUiWMMQdPuWbCbGdYJTCsM1o04lEE4ayVG0rz
v0NX/Nz0PB4CgkRMHWH74aYnC6NyNDLAfFItwo07kZtQhIxq3v9x1g3j4FXprVglsZqcdGJC3y46
fWryvNM7rtI6PfvkKAPk/ujxnDUx+z6eE1ghlns7xN6JDfPIV0kcHh2hFU1pY6Z7e2WXKVANbUEQ
3cPEoRJtvusXdKjoi7UTL6v1ZXR4k6ggiQQj9UYahwAlmWeym3iV+0Na7sgRGTYeyQSxHqEkLswL
1CJ/Fx3068fjXQDWgYqHt8KB+Vx4pdt1qiP2YrZmf27zFsFIapy4r2Nfoc32jHeJ7RoC0duvED9s
vRAobPsg8K19GdrxrkfZfU0TyzrxEB9bJ8hOfsZdIoU7DMqNbPTyzqjZCCmc6JxsPfM8J2vizGNz
uUytXAtgx6iHZomGnV7Z+onLH7tTkKyoWbETkmJ0cKdl2dmF05nsITmTIKnZ6soh1udKGdg43n8i
ji2WtUEpnJ/CVnFQbBRkeQCiZWZFf/9mCouPc4K4lUnHDydML92oz05ccP3sb1en1CmSDJxnSBn1
Q8RZj7I/Ie3Spm2WW7s0C00kSeD537+tY1dxBecK6hMQ2Ycg2Il+QB+GBWYdo8qZLXbmjhGSPEGc
+PN3WvWY0HMJ68Vm6lpvVyQjN4a2UYUeq6yd+xQrx9e+HLtvDKuWs/dv6CdM4vB7Y++i7v4ZnSUP
1gRSt4Zb5QRDbSh1P0wwY2+sBNnjJjEGceON9HZogYzDGlk3WO0WhRbDWqMe9W5tLyYvS8if4jte
id5oxCKiBcKbuh+JPiiaHmMtW8b4eGF8Ojz552yMI5QgjuqGHQiC5GqWcL03tNBGy09SAjOYBmOL
SWJ9qHz02jZqhtIUD+Hc2WQ8gHVgQJrYudp1SSJeQ8fofhCEot8wL02fSnekG1hVa0cq5xsePwij
sB/QUVLSd8yO213EB/4ca0ufb00UTpeeJAgiiDFHXoS0PLINy1oqf/RazEhZZIsIJQyd9g1+Ods9
AfA8sqKI9kKpyXSTQaVY18JvhZqaUpnEkW6BLxDmVd5XL+5shOcnfuU/Hw7sOITsghbCNXn4lsiq
mOANQzBvxpP5AStiQZr62tvPVXtqQR251IquBEmGlp3z99v7QUCpN6VIbH+ZcnVGPo1D024WgEaH
WYkT790jZe6aX8cghhP4Got88IYoSKIpR8UBqpCV/Dr2AlV7pirvtplgTaBTUQNR3R59OqNhEIrk
xpy/WfT0z2i3pne18LoTX/XPyvrggeKbJGtd8IpEf73ujL/9oH1l2V1JicsIw1QXXUXsbxBaidhr
gOUlgg/lXgGr5muxsA65wUgv77odHM/yy2rpiH1KBM3+ySo4hykQN3c1Qp9TQLE/92d+75W1xZwL
SoN1sD8TS1y2THFBbdS5+drWxkR4CQo7Dv3m9xE52XUE7P373y9Din9OI2vQ2hFcj8KWVs58NQjj
Lple25tcT4z90mXaCaLcsftDsQ5GjEg71OYHdVFGE5bzFbFdIuYgq7uL43tyukOF8H0WKf6Kcjnx
AjqyaUNJxD2JG4Qn+XAjtcJc5EhaaJcwfNu3lTA/Kf5msCAMPZVYd+xaK2KJRc97XPzkFP62xgq0
hBRhLWU6Xshzg14qQzWruoQ29S8expu+2u99tKOXYinjm6E5x7P2djm7vO2YKVGyLJ0x7mWuszoU
J7fOPlXtHb0SaxFwNs8PyKW3VyKZfk7ngXMUqW3WruS92vkGep1dyeH0FJz42La7TnhZ/PCZubG3
F4sl2LMiZEMaZZVdzVhHdxyYndf3F/yRq6xGB+BUOARIFzw4FxhRbgxGy/YU10Z+k5H8tV/0lrCz
/8ZluA9POPpKhDzYcjx9TFttZDlMtDXOi9i0yM2Y9P3fX4WqhKIEI5ShH+Kc2cjogOE48UXXDncT
to1NVKOOef8qf57fOazhh7LXpjK924N7EaNeik5pcONii5einf8Ijf7WSORlqdFKef9iR5YcuxBe
XRrVvD0OOQIpMtVwsrjYCs99Bnfj7jw9Hs/wQv19Z4tWKod35vYr49Q42JAmW8N6gACfAVnkXrbL
hCYmbofd+zd05NtDmw8XmYaTuT5Jb5c1ZKMIvyRnGVfpcu9qDbhUDAT3defmhISM5olm6QERdT2i
8V+6/+vK4/4OqY0MzeTMt0WfqUJnGkhCBJ8QV3QXGg3pu6Uylm9Jthj3xpyVjo+1etiPfL6zv79t
a32+WJeMxQ6PposFRSOkxPPrpFr2dWpWW5lq5qeui9OA2K/xxKNw7Gtm54BizeMAfvqg7Mh5RkKF
LZaWj16gEEdz4Y1x/Ngt4YIeUZxCyR9Zp0xEdAs2Kr0ZeB5vf9aGqTBRTuwjLUqhndt7xsYYImdL
q+35/W/y6JXonqHPcqD8HLLHyavU4ZFMlMp6bAYjM/QAxlzxAXbh+NetC4JBJFoWXs8/9+G3N0V+
KI5Gm2e61u3bFkLVJy2qCdF0p1NTmnWbPSjJeHH9JOp5lNmHm72ITS81Q67UmEN2y1vh3pXaTAQK
ngo/lpA0B71x9jhP5IkN5sgLgBYXPa61yy/pab+9x6abxozhivCHeHIfeReFvqni5e79H+3IciTi
nlcWiiXOpO7BU09Lw3M1qJi+KyfF1H15ljXVb2TE39tw/PsNeo24tyQNBNewDnsY+JA4mJnsmU6U
YhvtVoFnDNpiTvVxW9FNObFMjn2FTFrWSeIqxzqcD6ll0dYjnfCzpp4+qkiqs7GPTz3Rx64ieXkB
K4fuBO/67Q9FsYVyvGDdg654JC+t344gGk6cDY5eBDAHcFDGd7gz314EBmLZ1qBxfBw+8xWcf3Hd
6IaxfX81HHuE6frTXeVuiLc/WHNFiRBMq12BBFa6pBM79sVU2yAMjfRUctfRG2ITJNEM8irvnLc3
FNudQ21GQb9UyKSzaPIu0XeLE+3i9QMfPr5U8fR2mMbRYz3YbRtiIKlrWQETNsR9hNJri36j3A1o
JM/HuhQbqVWXjU5M31w6JzskR65O9UZ5wHsLttjBPUZIT4n+GniE80z/pKo2+pL0nnlTeNYpSNaf
v5xL2QNkc93q5R+HFj3tsTe2gnIRrgOqo2S4j8tenU3WcCpw6s8tkUsxfjfWOCj23/Wj/HaCGGsT
Ga1Y6FgTuBsHo4VDqK9r8SXRJtkBOaJZDodhHRmeKFGOXJlzCwUxGwiL9DAXAEbP4mhua/mQ3MKz
jEPwfVYK95EzqEuyYmlBa0lkskHcxRTnbx8NDoQUYIxpmKIzI3p719jaUxIPabZ0iYkniYPZHkN7
dD6X0CHfv9Sfj4anM19EnkkNSyrAwbMeQrkUpU1LS2q9vCXmGIA+gqq/vwoVGIIAGro884fbFk3W
Kp0UN2TPkReIWWgBn+WU6ODIvawEWGstCnjWf3ZhflssbhnPbMyU46bSur1T54tvdbm+ff8b+3P1
eyx9dhHGphzbD4cowiEk1agwRYT5om+tDrGWNzdAYlp7ObERry/EtzsKl4K5wLgGRe8fbaMZBks+
0if3TbT4D1Hfux/nuOu/REjY79ij4+0AZuivX2RclKEkLzMGNWzObxcfgBtPRc1Ek5MI8JcV6Y5n
XYte3/8Wj/xWlBlIUohZIjBSmm+vYsyanUhzYUVwjIYSjEubodC8+e9chS2Z4xNnvsOrVEBPtbTj
Kk2RolU3KkrTXC0nrnJsRdC35Gi2TlaZzby9F3RqWpx1IEgZmyxEmpoL/gt3gR5l/WUm0HqQYTfk
IAh3neYdkX9vrzUyNZtnGmV+Lcsa+mipF1tNZv3qPfGM84k3wGcsmmiGDcz942jm3ziqeqv32m7O
sEOrrdOI8WPaYj8fxWz/dZ943a0RlyMGYOc8xEE2TjnbE/Wyb+Fd29ul1Pkkyald689KkqvwPNDw
YVzKl/n2W4iaMEy8jGcwkpHzZJFGfwHdtikDhdMi4AWZnPiJjyxXm2E2QIj1y6dr/PaCs9t5UYVf
0q8iR78albXsYpHOJwYqx65CMbQ2FDi1AcB4exUTFWZPmLnlZzK3HvkYz0TAnXryjjSj141YADqF
CyOZEr29ysSSmUW3TjHKyr7KsSieO0tR3bdNVyCMTaLiKYcaHjR5UV5lGAe/YfTELjkOaXslZHwq
cenI47OmqVBq0nuixXugrJobV5AgLPkxOVx+tHOZnJVO3d3b3WKeeKkfuRQvH3p363bgUUa/vXVb
QUWFLoWXOu/imzxt1aWDb2s3LuGpeL1jl6INhRRlTQD5g0hulbL4NYKrS7d+dZ2iPZvTEKvhoIgJ
eX+bO/I4iLVOpxlIUUab4+1t9aOGJb5lqIgZt9nXwKeuYw2/H5JxDWpBcmpAe2SdMjOl0cqetx4L
D34xD84WxUuOaaIOyXAuk2SPTb0J3r+rw2+Q70xw4NZ5oRO6y/n07V2Nnag72XCVuWcQVHexs9Hd
KHmAePi3GkIyJonVXdU4Nj+VebgEnZmxH7p+Bt5M7QIt07HKtt0pxulB0hyLm8vQCoZey2wBNujB
5l107TJkA5dBd++LXJxlPZb/RG2WCVxBI7cLqAzwoNgUUmPn2eEjKC8g0s0GQt9ff7t8Fl7xdOUF
z9VhB8XEYbzokuGtKFQZ4Fgzec137lnpWd1fbp6rRo7vly4KqgyH7fPgh3SKLssBzKCoqtILz4nb
D62pTo3yDxflehVmDQxaf07Y7YOKwlIKIxuPPoRCZ3oxxNw+1Xbx/P6aPHIRliQG9JXoKliZb29l
rvt4jb2zf2YEoLs3W9ykyd+WLbTqDPZlogg9uqRc7O1VnGqEvUAKnZ+RBrZFJz9/EIQbn/pZ7MN9
Y70OIgTiG1BbcMRZ7/a3ghlXSj4y1Cb/CbHz1xJF48uAvfdlcUqZ+4spqx8dNvbHrAq9L9Zo1F+s
ZGVaINrrcZ0jXxtg4OeI6OtSzrdseKIGT6rkhYIGJh+yfK6ywAF4B1AnzLXzaCmraC+TimQTY5BY
oFvmQefUwMVlUaQ54/lpsL6CktaWbRLN2h5ckmVstGWG21XwqLQ0x3RgNFPeyH7TmGN9GYuxxgbl
xN1n0lOp83I19dG+GkHfBbxD3L3CWP2l7Ymg9ochx7k0mU4idoWuMixNyp3naO+Gmu4EJUUpfE+v
z67VLOdPA0HffdCJUtzEPLjtjryS1NypvFmAXevz0hDmq+oQf22eP5VdH9+7oIznwHOW5CpvautB
dzvjSzWaNox+Va+ubhKh87OJ0iXcumLqrigIspfR7eppF8WTDQrImwzvqk5D9r04Mcv0PMWZYGIQ
Ge2IlPPUrnaWO3man9kmQBnNqIp8001O4W7gN8TDmYncKnqE2DN1QeNUuUQ5OagP+cQgf0NaPG6Y
EBcwMAZNa6rAcerxS6VXxidrHusBH0ToQa8vCu/BFpPTnsdtuXyNLaiKfutBSMWAYzR3gmTaW3to
Klwt4ZQ/U7YkuHvSpgyDGXKC43dZJTHRQDrW/chV9ZWpWfYnsywwi+PMyz7p/G/WeTc4e8ILTKxM
k1vDMengmm4IE2L7T1E1q02XL3A7S1iVsV+QdNz6iV7VUJdq03kN08L8NIRJU+6jnmByf5Alvuta
ivobWXdxeIWyaslAEmnWQwQ0dtqaEOqeZA12eS+NKv4oh969rcLMOsfs7p0nsd1c6PPQBBayOX/E
R/AyQ9r9RAu/daCFyAw0g9WNTUDyIySOgRiAOsC1pJU+srR8OmvpbHzTJ5klmyrHqxxgS0k0NsFG
e+Xdlj1neujhJ+5rXGsuko8p8Lx4/NiIAd5WXVFxYqWva5zMrhHNPmAo2mOcfjPdn6NBfhraMsUd
z7//FUOWys+W0J0uC8/Fg1Z3XrpXeqVCn6WX8nOnDVFQhVtP37pJydcRnxnvblA5zc6q0vhpotlQ
kFfhlLcOQht3o/SyscAwTG4I7KZYEVczjvN4y7hiuWxc6Kk36CicL3EDE2IzegXcly5zum5LLhYK
B7suXOcyNd10vBFtY1kPQhGkEDjuHPEw1KqLgsJOc4u4eG/EEU5KXHGHTqL9HK8jqjOsE4mJHkcM
4efUavX8KlnicQgGrcmeG/yilR9NtQC4CZDkafUkgSUriM10X+pFW3aGB/HmsnDybNxXKA/JymCW
9bmJl7hkccyK/aErBiPIRAVWoZ2G5rnXp+FjZIgSxC7fxXlhpdC457Z1k4tK9Oay6YxIOn5eKXv0
dZvyGb2Omii+MHuMG7cBFgsDtukQUcDiHS4hGebGPk364rKsm7zxB5DBn4ZF2S9EAQGLdtz2BQAM
0xLXqsUefV+1ypeq6nM1zK2H/dGBVWTFJkki1tiADIq8sbtJ51SIYNLbIvKRjvIPBcaOTzH819th
dhLoE525gFlgRA1KK3Vhi2tjI34or8RRL9UXI7Gj2wxKigkKl6iQs3BSfCeQJsAXzRwPsMuGsT1t
sIuXUZB7Ux1uuyixbrqcoGQovAv4R2824ZcuyewRqYLYN9pDo1GwZqau6s1z+qIqSgMI/uPD3ITD
XQSBF9NJ3Lj2p9oeZheCb2e8hNAwXxrI1cNFb4jJ+uI4BRXV+RBajDor1wuvZp7fMYAWY37Ghz4U
7P+JKQMUn5nYtrPIbumnsTZrq2mTXSY0hy/bcPMQQ59q7xIZpy0iiwzIG+gWkqhq5XnZdjTS+brx
lmHZiIFyNCjBLE/beirsay0JYcktEC18hHBSXDhxP3xHwkVKlZ5Y4302k7dWPvWFquPzusPEmJNc
VTXORa9b+Y8ZFhcAiFgsF1k2AKcuvBC7xjpoMrc8Gm0f9JznIWBBg7B8L9TdlXNkZBdWjDwtqAvT
PRcdVOVNodf6y7iwC2xSbXZBM6Dc5/4m9b2yQ7ODpwGFcNfS7Aa2kdsoe5NymL8QkUkMoCi73B8t
V9nbiAeKXrhSSRMsS5WygOHfOFukx/LjQqzKHcguK9ogyQ8vLEiHWVDrLp/djlIiXASouFdwmmV/
5qLFKTaOXXP2WPI+OU86d4x3Vp23NGfteKA16y0G6S2al0/+iHf7rB6z5A6D6LhseYU1vd+5s9gP
hCTeu3qWQz6YQar7OvMnsTEitoytzZZ3B5XHKIM46ysbKpCFOS/y5DIA3zO0DwS+DHBdlrpXe5gm
3h3hVJMNQK2ur3s1NYATpB0HdryEWx0dvBfUZevcstCXCQAXL/ivBmgymKV08YfrGSKUdQVovAxv
ltAYJwKC4C/9sJWAtQukwdVvDGSxKbHzHc/xBHlBnbGsZXej9/+XvDPbjRvZ1vSrNPqeheBMAt0N
dCZz0GjLKo83hOWBMxkkg+PT9xeZWWdbcm371MUBDtDAxnZJyuQUwRjW+tf/OZSKhya99M7yNERa
rl7qvaG4mrEv87xBW5DFjvehtwosHp3BGNoDpctoqrJ+dfM7o7QW800YTi4u4EWcWldseZrhKl39
Uu7NNJvcfQwMaNoaYTl97qTCcmPJsT2VaxzH+J9VqRMcm3IezR3AALoqO2K3/jhko/391wvinzZp
GAYAtEMAj7BD68meLyHtougZzhftuzM1u9Sq3G3hJMUr38OG5deneplfYbWqkyt604Lwn8zD81MZ
toluxKZU30dlyrzkeZHX2fR1R4XzvsOT/xoAgHXVy2Xd9f1Q7359/r+9VUQLBPi0EPKlhmAqRFqk
Vc82JlvDfatc+20b23MUlF17+PWpftpmaBsGtqHcJTMtC9rnt5oWdWMtAbLkJiYBbJjOcmilmn8T
q/ubG8Lp1BEU/5BeQez2/CyGJ+rYn5i5rB7/p9xn9TUMjkI0hcv8r2/ob9oOPaeOFyBjItvwIvCy
iqBc1Yp8tywcatwrG3Gsm+EiFqSejY9/le3zVaZ3Ay7l1xO+Al9+ff6/e6CnZA6SB4sA0Ivzt7nh
1yzhkJQHcXtYlhgEmUsa9ddn+ZsHSrORLiKwrSVIL/b3cqhWdlKTszG6RmLBavQ7B3j2BpuY8B/3
EILzJDPIQCCl+mmL2ClnwHgnQNqRhfluJStw5/Vu8O3XN/TzY9Nnoa6BmY3o0kscDobUrGCIOG2s
DF21NQZzNM25+s1j+zkuYuqSEMTw/I8SWF26++M+NMNYKvATTmP05fSK/be/y90Ko5k1lkbU9TK4
nzELYaUxzvdeBSajwTrM2LiITa6CfhwJNCc4cxph/ZtkiH4FfszA4DGso+yIIkjG8Ya8eEWqpe2x
K0NB46ye+JyA/9gLJuD9ELNED6hRUxtvSH8nBPm7x24iD9JSISK1L+lNcbgMDVOqHunMetvjl8fU
mdq7f964pCDw8WEsI232IsowF8OkGDnxpKirYN9jQCjE/LuExc8hBmpTCcxQQ03VEbfzomn7NQsS
j/kB/X64SZU5fKibXmzMvvAfGnxazjf1/1MRPNvv+lutnhWz62jWv6+A/7/fO+25/dM3Lqbyzh8u
I4RWGROz5T/pxOf6d8Ny/2B5ZJJToqCIOVXnCv4y2/b5E4EXUGU6yUJ3/I8CeLbof2B1JhBFBbyw
lF38I7dt3QX+9Y7pZQMdnQSd1ljhLv+ysCn2oYT7WZfg9UWNRbfF3cVtn7IutltducGI+rvI8vNO
yRmJq6FB0l/F7YjSreedkqGmkOMikQh3+oT+XFntkzEK/j+cJuEdkqnsjccfmuT1+YZ+VCj/dFKd
PiIJznSLOs58eVK9QnWacnrq2AjD1GhHZTx65TIYj+HQrVW5qbB1/Ocn5aVjzqXugLPSVM/v1OtQ
r3eTz0kxuHhMBQnRuzhN7OKuDjOnuBPlbHLqX9/pTw1K5RbxRPJ/5OYEHej5SYvAKZw0dz4PbhbQ
hDG6ifapIdLXPsXVkHS/iy/r4/2rAxGwJ5HD7MFNUp1Pg+rh9IcwZqLGApUufHlsUNsnkFk5pzg3
Z6pc/WjLQWVE0gN+KqwNVTO/71PPb/qsMKVaFOMsfQWEu59fRGcQMp6zkIFOZWngb89NW3ag6krC
UVXJ7379mF/ctsPc77Ea5oR0KWYn3eF+uO0SoFbnBzXTJOYDRXH0ynA0qh1ev+PSXPm5ScBsG6Ri
5h+0cF6b7wWoEYpKfn0dzzt2QO5eS/oIyCDV0SKSF48/1Zhhr/4E5mfc4nOOd/SeXoddLvFKgqYe
cm889f7RORmydKwfMRen5F3yX9x7YojFsWZK4bOc7PujXbEHfYLIUuGatEC8MR6XER/x32k/ni9j
GQh1UQiDJYIFpFY/JfXyPAX9hUHxpjWyyXhsS0TDBIGWcaGRqbfjZQbH4o1qc+7ulCfrvlDyTPjc
P3sEiNkYeFmSQA0UjGMv3rLQl0mRo6fc2JLRjjjl6RnMDGDGozHaFQTkPCZy9Lu37fniBCklGRyL
U2IG4Wp/lBfNbWUUF7akYXBYGCnL3AqVZ9xciEqLn359j2izn73bLE2Q2LPwIm9D0p3bfNHQUMoE
/loell2psHjIsz913FlJNN9r96lDqOCRyg+c43e4rc+deW82WIdlhxx6jniwBU4dCfbRAb0kOfWV
PMtH5UsMfvAZKDfeUvTTeKtCHhlMA+I69JqqB6iX7GpDtPwjZI4B1PU4kguxIDTlk5xKKmKt2Jzv
vFiSabglP6PP+tfJJVFzsXPxesyH94ALVNYcC6yKm+loyawK7qghyecw8rMxp4MMuCPpfsLGUvmH
BvvyLo0MqUKbqCQEZxoR4lMzhRuIfQGPOSSlwelkGquiv8K4W/TGNiEjo49SBnqMTXtv9R+pgsnx
0pjRLFlfJ+AsQ36b1qnpZwD0tFHSPmnx5uzvUeLLDs4jbF+OYZWq4Gwq7GMYSYXRTov36vJLa7Z0
d++GRJofiCeX8j32z5KPt33Km0diYeSp5SmRXIzvCNjTPaghi7nuph30Q0em4tN857focmfn/jvV
uZ6QMM42pvawsvQW/eYypF8erpXG9PJIGU5QykOZBhS1H6rcyGE1rJ6tu4fV+4Xf7ot+WHhKhbW2
9niN1VfSd+/O5+n6ym7urIogm4EJuSNbvLDc0immG8OT6VTcWhB803kLl0IPKoitLO8QEkHk0V66
zuV5eEE2ccmuQ3FvuDHPMyoLqtZ4XJuecale3UQfwi3rwT/kk30aE2aQTN3WkuYywFBopTk0WzMb
ppJoG2UMwMQbAVFbbkgnGf27cA2BeV0OVXaTPsZC1Il/Rtk03PQQi4bb9Ak88aQvTZIUQUALXkYq
3BAJAG/6JanqbyHmzzwdl9CgeFoGfPnwzY4hiJd/fTy0JUa4O1zBGj6YibjibA2kc56trOuFvxlj
hy9v1FbKmKdooOy5uAtwxQXT3LZZVTh7mHjazvHyeRtSIy1/boTStfTjHEdTdxG/Xp18uQK4zPLE
5Ae9SmIR+EQa1uAelEraqgNVmMu0pi7Rwgl3JDnpJZXtvw/XbAqML20A/XulFgu7EXbf7Ww79tMS
4u7oXo+CCuDuXcNZ4uDrAkLLTB6RSKE7Q/Pu2Ul/bddut0BQV6F+5+ymH03rM/L7ZcyuzqsnUJM9
rXjpyEAs9AdjNei3sm/mQC47k6B9+8WtDGuEOp7m2id+6TqDD15e9HPHDwqXCePyF5PYYnE3Sos3
qD0/YtSMGUPLWJQljz+pPFiQhPfjVHUbknKVszy0KcpOei5iSt1CyaBXdpNu2Texv+L/dnNZjuBa
rHRT5tVMVzmveIM+TNp+P7MokhZOO1adJIcgnmA/Xg3obod1T0auiWFa1zJgYPJtU3fxycpN1lmL
aGg1FWb6jXNH3+L+UPtlq/qIs7pX3gNWcjDlCalcKu+rctTzQwb603jMFZ625Z5ACv7Ld7HPCrjG
6k0JlxxT1bmquBX5FHqfqOjxgWe4YKWqHWWZFsebqXXO3S1gB8/7hBZE8l2qZvVclKT0w8cGiX55
P9Zy5UsY77ddvM8VPogzSR9ka/SLTsJmOw6IzoUVlX6BeHOXCzmHBNost+I1GksWId12XtuJr8Np
WLC4Z6nd2gIrzc7mQqTjkJvYeE0ycxRth8UvieJbHCXOLf3JQCbpcBWEwFiIk+O8yO9iEyfITy4K
SD5u97wELbnMBQ7bvnK6ZkyjZHbGGHvn0yE6Bb4Etkk/tMEdxHnfJ6VTUMUZHse0xDeEqve84/BV
4CgO3xqpw2Oc86CemkiERqLIHWDCNzdHAfeHOx2JOVTGMTUmOukxNpeWKz4/z8qt9benLO/aNApd
OYyvs2yioAnC/PnmsR03HuHsrOTiwBqO+inXuGDyyJNeD/LYo+ccMHFDAf6jC7q4PlL6NHdPDtvQ
8c8JJ//gey7iFGvpIfBA7LTm2t3kLRHuYzaXUwsxxy/9ATvqlu6+P3cDKEBkoDFNEPSnJegcTmzg
5a3bbvEG2mAV9J46qlvs/u/7KmDgjRTUTTDzczOv3Kzdt75Hrkk3AT0b6i3TWzX5tONEFp1ZLmOf
McubZS3T02hq6k7hVHXKoJfiBc/Zsp4QvLFZcV0cCrJNGLtoZo9Frzs/xQJcBo/brac6fTV2JviK
Y6wSEnZbw8tX/YzwluFK5yruOXy45mIwjpBUZeXsUMhIGlK/CPq45ydcAMTlIpNYSQgVNZVyijyI
TxrDAT2T16RnRn9dRidaPBYqy6GaDN2PIcZ0hXNli7xnmBfAu2L/wZxSfbCKvZuirwppy3vsHhuu
yBRDE8zv8Y/QN7yQp+CDfpLrX14awKspgXWxTCRDMfdanHx692SRwn8AWMtGOso9Fdg77J14zpc7
P7ebwbKD05z/0hNh4PCMLolK7kidr152hK/YBSYraGhG+QaKh37bz08X7UVG7rArEzeI9zBbU8iW
wOP4AGg59z8+B6sVL/n9pcdOTWDSXL1EthHvs4B7+uT3GPDyznSKQaROu5kP5OWgX8lBdbrlyefj
4XCbN8BX0j/P92PEdRxaV8FpRMvnceQ5x31n8q2cSDrHmHGC029Y5uomHLLM4pdIER3aHCiqoa7y
zql5sqZX9Gb3OdH+94IVFj4F3dZBhsU/AfgE561XrWNgfumtpba914mZZVxValr6NJ5joKoiPTaw
Qtu0S2aI7nO/klRlHJ1MAYyU11KgOWGqLxi5vFwZC5zLMq6kCznrPIBB+ObSx3k5tbwkJJFdT3Bq
048C/YjR7tAP6D9VucS7fLtWplUzQk8olBpWRr3Zc6xRqDG7riphYugzmpBYrWMJx4GpKwmXklnH
JHHFHEHpoWDFXNdTwWTFBFazXM/ipB7DPb6dTScfLhsXuWBK3JLQhDECwI8kLOn4nNdokVDJM5tl
Avt72Di71kkTpiTgNyaHbjISKyQ1s1XPmLBk9XLadUa9fCA9byE1sdvUDJKrcezdOn1AszBZ8x0P
d+GqA5LXLY2ByHUadr1Rx3yddyOou4NZ5qj1bvqwQzO1SVdbv8VVho422aZ5asH0sie2huVGAiRm
KlSlhWD4Nl6DmJRyW1WOh01fXGFCG9VGaPD1y+yNHQyTHVzc01oCW2NWmpdHVoL7ZEUNQ1UIaNhc
kjpgPavvp0e1KFjZB07fLG9sRX9l9RmPitUJARi9ioZznfJLyrv1huC8pALqwbrkmqIQs4RVV2O4
AYLofOpiCXN7ujbw8AVSEZCaZ7gdiBiw7HOyED1mdLnWFERxGBOld9bGjhp8j3h8+LQFeR4x4yxD
uY8L3hlUxJSzBQTx21bfY+mQRvW3dmZiixvFeRvU0F+9uos/CxZpxbCpnFiJr9V5yWxStMu3LLtn
bQSQTi+jGc58br/RuU8aAjcXOhprTcUV5Poin1rX0VGO8XzhDEp6eFJy1heQ6XXKE+O/PpQsXVM3
+zn+hoiApUmcM6w8XpqS8VS36GQbQeJehYTM0ZjndqMPeN7hNwB3OKzscSzE7+wcEFgyEG0rtrXd
AKFjCRu9YDzFv/ok1yMBiCuusxADdci3Vk0KWV73UupbgMamm67pPL0Dnc4bpcsOlyWfzSsjOsqZ
hxtgYvrqK3dFI/ZEtVLvpB9nKBtcTzGnug/KGP1Qsmu7Me3CP9Vc4Lh+m2dTrAx2vmmuYnJ+bH8x
KNkF58X+pWtmixdyAOfcpS/bVMq99ME1c5qbNZymtapbAw3e4N0EHW4iAcvB0z56THx/wea9CkJc
szeQiYNp+WqBkeGN+isqEq5CDw5DmfF81DlYiGBB8pMkpKl7Wxh3vOtNHeb6I+kqQgRmqxz1XjuU
IVuAWzUilK3gThhN0GycnmwEg3c20IrZ2BNRladIJ4mslGM4hpswjJLz6a0A856qqNJD43oGZTw5
oxR9qWapy7kvodFzu6GW0eNzRzZOP9bF0gGHGjU5V4cvIYmgrZEIrHpA+s4GPTwOBj2JtBiyF+aV
RbYeCzkkCIovtOzCgwxvcHrDspssQEfZ4dJpkYJkzA4TxhyKmuaK8V4bM3qgGCKiOSPHnNSom98A
NKtb+rzbhxkRcNrL2JCybAUOaA1SBOLI6loyONrl4vHPpUtdVszFeSeJsQTknivHS4gT7s73fOn8
eC+b7dPlva+8VT+pMmQLqKIkVCOWkWxZxrzFT64cac+lBn+Z7JiV9auzDKvsbfTFHhB2wG86COwt
fs59DGy+OYgWhrVPviFKmmcgWN+k1Dbpz02nzZDlxnqDcRmGRDHqL9lLpgNcnt33/FO4sd6BX6KO
47knjbLUoRxLZxPYoVmr/mSIoozHO64d+UTUhFbnrduRcYe/Xfqc53RWzCXAJ4+HW0MRSRhuHIPR
H8dXxSYwrK8zf2Zze5fKyVNOpDoUp/LjCtKZhnRZWvKYL9e79Klt4u3jlmtv3cVlEaS3oWxSlEng
vlQQXsnBxYV3X9pN0yWPsHQCo/hSo6bo4yvkDP7YvabUvFrsByf1HV5/KxP6H6Axiiu73OalC8tz
fAVgjB6zRW8JVrQDNtfO16bOjFVFdeXrWOQlhHF5v4Fx6YV7yDzDs7q0YLiYy4wdA3th9wG+IOPm
r6N7z0PmlNKwD9NlUy4Fexr5+jK2hxWXZ1UOs/d5+xyfQ4iXEXBhXUCj/vqU2F0+DyiSVCVCTbCc
bAiJoJ+qCkphAfGOddTkHHVohOHyGKdzb9FLVdowO6cNwMpYcn0cztEAimrWJD0GfWtl+QMCKWl/
Zz/teXCFcAkdEUtK9DDMtJ5aejp4Hzs9PTAATsRPhs3UTBdaW0ZvYlNdHvLIDenGvThofmvwFXWc
iTGjKBbVgjk/h8JCaej4KvFuk4PZ56nwnBVr2DFxOgPkuk+zjR7mJyxpTykHd810dAc6kF5tJmag
+/0lNmRr5SlT4rmXXCIEeOmrBG6k4ZcAtOy50JN/7E36zdKrR346hw1We9JpnWwoTe8wGVJPaOuP
ixaIpXoKO/+u8Alc8BCGsau/OwWabht4Egt3FV3Wbqz5SLmxoYXKvsF+Y5376BJUXhypT5Us0CS8
V83a6wHmck21kowRZWLrZUBtm3pdcVlazpmt4/LZeeYfy9Zk1rmkghq7x/ELQ4AhmJND7RAELg5L
POm7SLNQT2yXIfyyYqicUn8BNVumUSQVo7V9HfazbFGhn6+PttcDyGVIZWUuuOigdXS75eeZ+HLM
qWTiV/AEUN6wpupm/ZGiHaomjDBFKVHnpcOgx/VBCKoLIqOs85QJFGgnn4yz7HS3Sac71mUGuNzt
gl6fNqK66bR+sNyyCIk5ElDMP9Q1AwHBF1afxqfLW356sf4L8u6Hb8395+pb/7/0sb80cumyJFX/
5/mPWKhfTh19Vp+f/bAjP66Wh+Fbt7z51g8lXz27ROlP/mf/+D9IsHOUP0ny/u//+aUZaqWPlrwg
swdkyv991v3w+ek5yF1//JxyN0m5k9HWogeshIFtMbSdU+4BDGvLQm1n4QKJqCZE63LJuGMrb+o0
JosexiUs539IuP+BZxKENm1Ca1HbTFnlX3d9yTz/ynP++bhLvtTBcEUgUiJzZxE7e5E5cogZt6Dl
kGS0+YPTNIR9M09S8WTZvzHheH4mUoPkf3kKJvlZ8tA49T5PUSqJpJSZaxOYEtOdtqZOAmDIjrRF
t/vh0f9Ndv1FVup8Jl2aw63hOv+yLjbI0raaXSql0zaOqMhXm24G3f3rk/zN7WiPeZ1wRJxHEeHz
22E72rUoBlCu+e0RY5jkVb90ah/g7ve7kj48bJ5PVMKnjo8adi21p6rdfyk9im2ZDomr3XnxYtgM
DbHwu/DE6iLlEsgI7E5IPGjtvV2ZjPZwQzAHyld7In4NMYDTLSsSZUWyTvp2Q4QFQhjycU0LO5HD
wjNFbLFRWuUnulgCKOBVMdlWd1AaP9aeSGSuq6lkRuM370M3hlWWTHNt3pMTAlNmJa33PTuRzfoT
5czWwLPsxD7jEHDQlqrlxKbGowHazZIdtWhNgRJ9Qr1enGBqca7BavjmA1kTmrc2sKhPdrYgMI2S
li3zpmOx88XHmbCEhhvDa5uLsISgzl7w46yBbumJ7RaeOG/dmfl24r8p366uR1aa0z7WgLi6mKp4
V4p5eRrjWMe0QMkhf3bv2hNfzrBBzc0n6lxxItAZUE2NbajBdEHVwLhcNa6OaKz/NtYIO2hB0Owy
J4ZsZw1mogirsRL9wFZY4+9MZowPlYbioaHnSdcalYe+tH5jnfh5lpry2+pE1Zscn2J7uJLqAwS6
4on9a/bEWzN8Tk9UvnxtiCSADobWRzSj/+ybPUSr1aRlxInsBzS+Sqgi0MQ/tijTR23T5B4qFLr9
FgR58DGxa/ue/XT40HXJmPMwbUiC7KOK9zOwJQLSxfwKeDNk6XUAPVifKIQAAJx35qjZhOawkGkP
Q/V+1ujCtjDiAPQ5QENXow17zEPLvbWo6Q5sNzU48+xBvS80EjE40RFNmOq9BtmIb0LjE8cTSdHC
EAkI5dglD1ZitUM0sIc3IFqdGYy5ed2eyIyhyozb0iphEQHKht0IOx6O40Tc+kGJELpjuXZ2HA3d
YvkbIkZAlIN1rdaHWYMhIYONn4rJT5+SjgqsNwGT04fBozKAipkUJLPOZkGZNNDGbVhLw+NpTyTK
8USlHIkqknvRsMqeuB2yPICZH/DYbYaN5U/2l6JR9bSlFg3epRfPsC+V3/j5RuRGcW+sQkt6kfk0
4JbW6k1tsxuIEcsAU0Lk2WzsgKAY7p9wNsc8o7qOpQsv/2y7QKdkXFJ7V54QndT5yq9m2gsM6E4Q
z3owAHqmQMbedpryWTDsh6RFYH8OzilQoomgld16D1aH6pE0no8XDhcDPrQmpP8gqN6zbigkRrCq
CrOQO3DJEBiFRB8ZSWCyJPk1m5Q9NZRSzStlqw66dGGOJ8tDcJMSp1wQOUK2AOrU9mKwp6smoK7k
ydQG497+y0wHemPn1ocmjGmtQrNTe01RDcaMnjSAbgYSegKthkUc7IoTfjWQGp1EZQ8QzxZe2ruO
IfNTF+O5tHEHG4QrsMWuugq9GLJrpSGvvWcDfGVV28GPZKtNkesJCpueoMaArTpIpaW93DUnhKzQ
NFm+V721T4hZ84SbZUwDPZskqf191TzaOZztfMO+BUztnMWsZesTvjYrl/LBWuFG7izNtyWJCep2
LMS6DSQW5N6JguuciLi950wx1XCalGuD+5bbGhBXcCAimc+QjSzIuh6l2zeUyk8fzRN51zxReN0g
gMhLnAg6bwwk6bUbm4ZztDS+N8zY60esVRPqzzTgl6IkAf+qMTsZAUdiP9HOhcLfnfHZj+NotNur
ZQhAwI2mDzO4P/GDyQW5r7sTVTheu+yLQ2/NNr4F2yoi1V5WERthm9x0gr/DBuRV+rGU2AFdz7Wb
fMOEyKW+xM3H186JbgyxHNJxAKvjcfA0/5hKAljI2nTAORY1vFR2GpqXnNkwfraFxijH4DtSFEtg
vSO7lAy+vaHMY3jiL2fA3tuIglLnfe3UCYWHvj9GKfHvb0PctBSLm46oSIV4RztYUmInvuY7O6uy
j8ZqtVeFUwdUfxAouR27FBtUUOg3i8ZDi6IMn4wWZLQZzBSaOsTr+2jqyEy4VdDfk1yTNh7oSTPu
GhC8NoZiKTTqqiuzt4YvxdOkYdWOOXXwPE8Ma4As2evqTLZerO6LLCbzfUI6Ga/oyQAYF5+I2HB5
O6CqHuo1wdi2K4cAcja6j+apRkTxAG/ajpyqM18zLfj3vewEtR+ztbcINX2ZOP6yMU9obuIRQ4fS
BGI3UXpIyXFCsmTTnqDek+Z7x32VvgkrQsP7Dve0rwWlQ97WlKVnRn5nrUy7PuPXxiE/cm1kbKK3
iYcZ5HZBGGlvO0sF81aZaXel6HxPLU9DUe0Kg2Ez2v569K3MyzZVool7Ye++ms06ozBk6AXpMJM3
ErhA+0j5og+GsIW8Fa/jdCcdryPj6VjKxVInr66Ye/sD+ESrpswqX9/PIjQ/N2FLEeKKZBFNCJB6
dbDNke4k6gpeayBzBWuvSIpoWTJGgKwb+4WCK2d+5TvKqW7x9F2ZU6yFEmDZhu1Hl85X7P21KR8W
3NC+p4JE2MBEQT/i7Utg3CXZJ0vp9yN37MEjPZZ0IGM9u36PZDz75OV9ysCOMPzoyMTdZzYZvcjo
7IkqY0zKkRQBUh422Ph4b5Opd0Bx1/5AIcTiUCFYdfMg9z4OB3DWMX3q+aAFiVxR9H+7dLZ2Mzco
uq4YzoTJM8UhRBW7Ua1ham4SYnkPNfqN4gFRejne9GbbUsHaJq7zYPntRNbD6mk7quJ6SgrdpFzw
mST0PGJAUBor9J4g6Exm6bUcm6gYU3jek7CC4gbIwORddZQdU9HrN9DZ1JSNr/PEsprDgDGWcTMv
YQrLevINtQ1aHVAHPdL9KTPWnZucr1CRWFDqrSaypzuiw91R1tZcULzt9WSm3JyKzG5waHmK1ean
2pgsL1oQKl/jrw57c0rxDdg6BaHUV3bOG8dEYlgPVm+pZI+18ELwevZz67WyPNZEfbswd4nVCm47
Kfxxnykv96I8QT95n/qyXKJl7sEJD7OJPKGCqvO5ywlib1zmxTIqDNtPozwPxq+dRRqC4hQ1B5QX
2ZRmpU5Fsa3l62seliRo6Vijl1KjQMGiMzf9V23Nk23wh9JQuYQoPmbeDhRyREf9tO1CMcJH7z0P
UKViDKbeUlxNZYlNTzX5ZUBtqivbh3We+/4OTmIOcaePbVh+rhiP5Vil2ncMdmgREWelisYEMvDk
T2bv76yVHO8OdrvVr6yZACe9ysg/7YcQiMlVtYwFL0bqgbxfM1Vf22E+G92uGEAD7jO8dEyGHGuE
/u4lKpZRn4Q1IE1qq6qoYU3hfTZTlv+bOGYTUkahSGrvqZe+jY1jiqkkFblJETp3beAYXFdcyg8m
eRRzt4g+F+8Q38zyc5blYftaiwf919JyqMAVMmEOZl3nFd/+q6IRr+S3+lF1376pu8/yeQziv2VI
wvTZJ/77mMR9lnzrfqwDOH3+EpRw/0A/6RF30J5bKDbQWp6DEuIPHYbFTIoxzsJuj9zfv6IS9h9I
jBEZaytIRntdifAXCM/8A7v3k6E9JTmI6v8RMNg/MQR+1HGj3fY0UEKLuZF8Cr39/kHQjI6IYbtt
AD2W1nhTsd1hvmEPWG6ntnO/QgvJ8y3CBOEfDbmMLSm4Volr1GmxwUxgmyvloeNSvI4NzA6uSbu6
ztcUP4b29UTK/l7k6QrQPZf1SmKrjd+XkgUVUqq5/oIPQ/rUI5q5C1XNTo4FgaRSvW/t6wFSQPI0
WaZMSHaZ63VAxuZgCS/el3U8+jckqwX5TrOifCaiJtdf3V0oijy8Yo0pu7tFMREd3axXb7u6Iwtc
souoNlZet+tuBe6NZVVCfO/7ssrFv/XGhYGmKHJ5DHLPz3fUPvtUUxMXn9YIFaMjDguCf1w3XOqV
v9VUMbc173o5OsEGz/WAV3WdmPeOyGcVA3cez/GnQFkL+w53se17rxlsk8XHkOu52kthjK3Er7UL
oBt/HSjtfd8WC+HOdonJwy9BLfbDSM4cjGcwvll8cJdb0S5OEolhSl/jP0YdsD3gb9k0TtZFs9W2
3UYODC6REmIAtdr0ZtTl0noju6XaqyRxbmJPYMYMnPjDYjL26pxufq8wxBdbe/GqL82IHnOriH0+
hr3EX41NvyABbI1R5bj5p4oYPLNESSQjMpuMOm80rN1V3BpttS1CC/lmuggP6DS4nPuiTHuWwtq/
LHLy4aM5TarfjsH6qrfSaUfQfT5kDfA+jKIp15WO/IIaoy82XTtl8Kih3S4sfI4r7xeSiNlf361l
5X6t3SI0t3WKW8AuC4RR7m2HGncoznGxC8zUeqzsYRQTIZRmjY+TleiaaXKwRUQQMGn+LEdly8gl
Wjd8StpuLm6rpJmC29phrSXpit5ix4c18Xr7MyYGGAVsCLr1671c04JlnFJSw2M9GvbErNLvRdHs
BaVrf67MsjdO24WRW3i3YzPfITH+PkA+3YQSIvUCe2KTltlVMrI2qA2Yv7g5DJFoQ7Wbg+G27CeB
yqusn3K3+xOxYrcLgKCS8hBhghw7+DIhpovsGRRq2GI0QWG+eyymFWyrOx8SS3abNC3HY57M65bV
/DtVinesOu1D46h+v05FwWJIlgfRDrezBEw7ZcVecc/HBX0vUt53MbR70lfHHj/kjWW5ZD0XQkBo
XuZdsYqv/Vx/WBfviUn8htlkt85esncmJ/iGycJXg714HsSvDSLkj3UniLtPK/YhhHs2c1ztYomV
gY30AY+EtIzKyf+aiKxHGR6bm9SaksibRYRFRHsIBvPV2s75No2NftvMPe5MLIueQBUPNzNFnl6V
3IaEBlgzudb7ukneqya5DsPkk9Mixs6pQZ+y8lPoqpj0RxVEozHcSz9PPsq0eqB09WrNoTvlZo5E
bOiuEc7IrZLGqySNj3lcvk8TiOpVsiLUwk9/S4IvfluYlfcG+cBbV04fjUq9mrA6KXp1I3J0Z24z
3M1xU71lVG+3waCa715uGvtmwtLBAuKBE4s/L9cIGN7kE34RJYzFXZrM3qZL2mlT4qm97UrHYpVR
zfkmq91+MwoiVWxs1208jxjTIHzYB14jNjU552Neqk82q+997npfEScWd+0q0IOG3WviMVNkjjaB
pNgLb3uUCWCKLRLFbh/cixokMQnRN11vvi8nsc8bxFFh6hQPKlTHPMflwG7cq16EWJfEH1PPeapD
wosyD0VUOvN7NbNuq2Z0XskqXJ0gTu/qDEl1oWKcC0SOSgVej+HahIja7lpzi3kK9p1N7ucmgTN9
PfgGNngp5uxeMd4EBLX8oX8tjZwhRGZpNPgrsa7gTWWCofTGsjtM/vShJPb22DU2MJRpbqNJlMQk
lGUdzVgdLWJn90EHYj3BX28jhYgyu72FU7ZTVtXsemwqsW20D52TPFXT4Pw5Ts4r4mQRlkINlbd0
07w1w2OVZkGUqlGikuveksP+WnmY9BXZTS2XnOF6eFc19sc+MIItg41xP6vFJ0pVlltlyAfCnPMm
s+a3SszznmrcazGtd40e6Kfy4A+xtTX7ZbsWHtkB3qgNQaJDhnKhGMzmiHHXXjUjlgt2g2YijMrF
oHe2xutxGL82orpekvbeNturfhXG1Vg7D4xv1T1RTRxKApVt8gw1g+vKr0s9v3VF/d3ql2vPSXdL
KxMkms3tiI3IgR1JuV9r46EUKKgp0eNdn42rqnWu5dirp3TEwjuu5m3VYKZs/j/2zmNJbiTr0u8y
e5RBi8XMAiIQERmpFTM3MDKZhBYO5QCefr5gdf8/mVVTaT27MRvrVXUVGQrufv3ec76jW0VgVpUT
ZJt4a9v1BrNVG6Td+IbTbw3dLG8uzP6M3oHCTH9V30E1vNsmzwidwSbxx/uuLNv1iAznFrzV0ZbO
5UaiB8HqbuLWDQrZuszJB9IrtrtGtUbxQx3V8mFseRh9gf8KIlgxq/wCnjTMndFuWJNgXyot/a5l
NDlSHGMIvGzctCczq9cdmNVRGwnW1HmmdgPd/eXNMfqNZgsgCK0nY1qrOwC2qWNMXehtbn4+x6TL
8ObBncpSnmCwFAechrViBc2I2Y7WHh1qT+xUlJ9T+0PXJqetuQ2iJN6iiUaVrZ4jzwHekOUkixAr
gjlQOemDJIZMk+n2ajK6XJwo6ZvF1eJFpcuuxwY3M6uIEwMtZBMP47goMV6KZu/15qw/8uPpLdAM
XFkgkzLvZlnFcos/Rf0mwPN34FCYDzFwn1GW3/eOhfpp7ygZrp66no2dALacWs+lbCobpUi5AAxp
oGWot5XOOsTtrRhSHQ9gjM6TDE5eS4nsrUCVGCoq1+76S7Jifgzdtn1UtVpWCirePh+0w+SW6svS
VHLGEFOMbrBx8Fl6s430LScTf8AJ/RahE0aSi8y8Y8ae0C2zgJVgME9FEXdVaQGUMri7x/D5QWFy
m9aqKawSo18va12dhD5g+yCQPqzqznH5eo2tYRaVZJ2jRW5rNDUX4dqwgsGt0BiF5cZBc8UQrB9u
Brw+bLI91TWjknVFHDcI8GAjrTM4P+6QvzRa/zpyEOSPWjq0zv2ikZl6cHWza7/lMOKLiBLqplem
gvNk0xOn3yXnrlU2KEYb1uifpcOxs0nUTviocE/M8YBlamMrqNIRmlVvJdP7LBGh3xAEsIxfxrZe
6gOijyUJM0FZFizITiPTzPOSmHe61w8o4kx7Nw+KLBhtIC5yoxzWj7MbJQlWTY7eKmbWwnW5cOZi
eW5ALN6RPpTCIhugh0W26CqQJ5BfuJ3PCxdCuqi5jBtI0R1CsmLEj1Ep9j7xKsH8PlELleVtamFG
yYz0mzmLG5LfR8t8TrwykBkVTchKPxN4DE8ZmTKREgNrSjTDKGqwiq2Wrdc90hJnlzD4rw5ovnXz
KZPgXRBg9m0Jq2sbvAjUSNvypc1u6afGJnx6e/hi1m0EqKbY/Rf68gRAL1nhD4RqH+tRH3aTtY4x
kV7bs8747mWqCiIwOLCq3ssZr4JzkWUBTCtRaCx2S02CXbaMB69ARsvtQDktntMebLs0T+U8yf1m
LvKgoBa5ayt2OywDE+adAe8TX/fR3jbnRECLvkeclh0h9DiXfEolotnj0suz8wx+yIAxVCScY1ta
XrjVRGsygXhq5Hb7MKBACgbYHIHbgoJV0BJ9hU01HYtMKZ6KxVFPCn7dH83KCM93qPHfGbzYP/pu
I9hedXTlmztNiCN0VvkVg54i0modPiC2yJA0bm4NWutO1D25vsucutiVxoDXyMorBbvzuOwxkXAB
EeOVx6zgfK5868jA8Rn7I6hrhXtDo7b8xp01i7peYSTTlsV+WdrMDAbOykOfq8vOytZvBIDLQw9w
cG/1XkE/WdnSQJmWAowgG6OSlvYhhYWyW8XsMmpsvnDsVIG5Lt0XkzinyCtBS9Xgrp46tT5DXcYL
bxpQmlVqccbYcT1xJhsq58R+AyrTmJ9pz/Rhv+ZOmHGFClz8OvtFjO8DzbDdYGXtrZSC9u9cn9Kc
x36ThoNqmrO83Koi0GoHCkpVe3qIhNJ8XPLpER1KdiiYRdAus3dm6jRhiyQvSjtVO2rIqX2Ia/kb
+EEusk7dXtaNVjKT04qwhGZ7L9Keu6Mki1Cac/fMJ6FEXb1pjpk9rtwkC/tAsPJ2JeuhO0wJzFGv
nJfY0BmW80nGcvf/OzHjevj+P/8HtLV/6sTcv69v2XtVvQ+/tmN+/qF/YRnsP2i1uFiYkW+aNiiF
f7djTP4N81vizxGEsI3rtFz+pRFRjD9o3JytsMxtAen8VJb8qx2jaCp/jugJRoXnTCX+9P+9SoSk
aNcC+4BAz8GDq/5FndesTH4xOyT+VJnKbm3dHvOJNMJxXbxPbL4fxBt/vhQ8VQeCOp/oI4e0MZnB
kziRUG6t2Rnj0vmdU/1nIQTnD4T0BfUGjSoYM0Dnf28viRbYYy7YeQqXyZLdY9NolNT9xA3/18/i
MIajuQZRCbruR8bvpPIZkoo8AL6nbV8n9FngV+Z/Lqs/hUx/I3f5mZjw372ynx/mrHUhdNiDWqx9
BBphW7PkVjVZ4Drrdy7OgqYzvDp/KqagOCc+bc6xq1O/XauTNTEPr9WQXkPYqr2vipmx7I3eqZfO
lt3/8pT/zTtD89T9/sY8E8UPjCy0K4hxzvrLX5p4YzYwLFP1NChqLQnEWN/jxRzhLmXYQyvK8QRV
g//Pr/kBIHT+NjxaMQBzPWLFSM44/yi/vOickVsB+ZV5TVO4h6VV2sPI5CNYF2eILbDDobSFjNwS
XtDszWrQa/ZVk9lLzCAnO2R2cTabpO4noiT9g2Do/L5gmjs/U1ks1uuHR66X+uqNQ0OqdqOsa9h6
6w7prq6ETjGRMwYDVzIf0KC9bdVyby86jbvca5/dQlkDRGLy5CJoifH1pD6a1fRdydPUCSsjzXV/
6tr0ddos5cKFAns36/PShErC7bZQcqYBg6LXQW/kjJb++ev+6yPOp3LO6XdnAtVfUBfSdkY5LCoy
CQd6ngGVNxapKcN/fpWzNuzDg4RHF68LCjI6tR/zgbaSFqCVGxm2bHWLqtZewg0padi1hgj0svgM
p/F3vxUPpsvy5X/eedP99RmitBWds1isqIyrJBRcfFv1yjxqlZ+BwP/uC4SBBsGBbZ/Ngpb+ry/V
V2sJu1bLmCNujW+q2sy61T/j1X1kJ5yfvp+iQVI2kBWSX/D7y2hTR66cyje4mV5zlUuVOag7MvfJ
XTNGm6fCssqN3TQ55Rka4FwnhabvNlvihbyckyibHXnoyvsx6zs/W8f6JgMBSqWqWHsaJa9Yj3PK
E2XamVqyRYQnDHCqFzWqkPcToic6OAKkC4DurD7Z/35nn/xc8LZ9PpYYP5zlkh8WvDqX7TJlSxaM
lVEGueMOgc6gICS7RA8m4scAB030RYb8Pz6qGKGcxyjWOYz6L/JxtDPkSwoHfcJqZHtPYLvk3tV+
8uz/zSbKsYsunsAwG4jO+d//sp/JxcEciguB7jSZE5BblxhEfBLilLMDnDTZDk6v+ORF/+47dSg6
VJXVBhz+w4t22K9njscsgB5JHuxSlCfFc8v7atbFvs+1/Hky6Mu4TpMf/nmp/8164FymxMAEwHKw
PghSQRS4m1zzPFindQqURll8Lj3TJ7vx3yxwj2PR/XlIUER9WODuaFbn0RebsUUPuNT1Ze8IdYWY
raSfPJ4/rQu/bl7Ub5DuIdQYJs/IX/g0+spYVBs7yNa99tpB+IdNEtqEI8ZMLxos48M9DaBhp7hd
frP2zUNWVxAQ0DvETe5WcScMIjF1FI4tDrn/8Ov+88055HvSqTDYHX5/urzEFGDheHPbZGW3EnXc
ZTKs6icrRf/4q358mQ+/KiAc195GOmNN5p2hCJMWZDPmU2DuG963JDsMeB9OKpavB1HRY2lxwmAr
yKbbfFktbDXJ2wK6zM9z0zj0njbtlLV+4chwI8eV6e3sFcgcnaKODJiyQIdoCmiT9/7PD+dZq/3b
QURNTR2sn/dqlj7j09+/LjbmFcIn3NHRdSPXy8V3brreEwuXYA3UeN/GpMmpd/QSvRViPyuQg7Zi
/uWq6XdwDl66UUm1wGTxotnQmOWVZe3Qc20N7b5C5ojXu7U0EUzeaEIcyaVkekRkfeqnc16ZIez4
BJlbOqeB2MrPpMY/j5vfH1aKJx1CAqUTe/bHuDGxJQgQwCcjeNR0H1qNfPkpMlzyzDtSdbQh95gZ
iaLaR1xw5F1u5X7uNXYE0z+oB8v8ZCf6m28cYTqUNCTQOtXTh/Nx0EXqlSaN68Rtl6fKMn4gy8J3
TJswQkX2WdzCzyy3D1/A2WhOeqLrGjan8u+/cD2iSmhYzL6US7DM2qmE0kvuWqkEtDf6uKSg9Lch
sYEZiDJqUcP6hrd8siz1czX4+9tgSbDpU7+y+6of1yUiQGQn1ES+odfwSdUyfRgnewwot6fTlDG1
XrTNutSrob3AysVY3INaM9atG3XLQJBmV5A0ACUp7rq6PDJPHxH5mN4DnBQBXsN8B03xSWTRx02V
a+jZva6zRGwW/MckJjjpBtDhEUd6v5Iu2yhvVaphaUH++MlD8bevhBiei62KNuCjwn8UoutnIRVf
UZofdV2LuIOvQE9dVT55pfOC/u130Cxy3WhfcVzgJfhZ1f9y+q6duWp0kVJgJZq1fz0snm3t2lpK
JJ9a80kx/ZdnHU2UZ7s8fudKWvXOH/uXF4OHPwlPtlQyw6bHZsY8zKvMGH4sLajPLkp//WQudzLN
oinM76XpHxaW14nFLSWbVWJvCbaMue0jZuMC2rbV35ZAei+0rCw+OQk+pC+zIbOF0pjgPgwhhrr3
w0mAuVQdR6UpgTQMoatOD3ONVx8tdNF7F9iRjyVRy/CiTtR1nyyqvzw1LCedUCmKYRoa2F5+/3qr
1Zrg0gPeNrLZwEvRJUFBw5bKW372S/7ly+WlkNdYFsl5Oq2TDxTbIulGgfqR+iIlW23uvdLPls6J
mm5Q6M4xeZOdGHf/fDr9xc+og1n8qZgh0YqN46PFZtb7mub9SBHMpSyGf85YR2vSo5AyjdtSx67g
Bfhtu+suHc0TLJwRdDkJF31aPn7yXs6f8LeFc34vZ8KySr/IIYni9y/bzWexLfyGCNwWJQS0Ax3E
Q0UPI1d2QZU4XdwxU7ju7F3dUGiqDTpYdbr85G2cn+Lf3oZLuhnbEfhJh8f8Ywy1KsHMDIxiAoXq
+oatpLu09a7d9Vy3QsNLv5dWn8RZL3OcQot2DcJtiKFmrEwgFesNVlr88x39y6F28+dr/+nA+i9D
24d//F+X+VvfDu2P8aPI7DcX3P9zcrQzdfL/LEe7/Fp9lfmvDVC21n+b5Az0aKxJqo6z/VelX/nv
Bqih/4Esm7LZOkf8ORx5/90A9f6gniYFkX4p682j6/NfejRFc/7QwG8jI+MPQWtmCf4HNjlme7/v
HhaPjkkAk2rQT1VVto8PG1edFEWx6Rs4/8V1UGt7rdhOaC5U6BZJ+5Q1OFh8PoOMMtfsd/iyrEPW
1MNN7qEVbly9Jumqrx7sMXd3lBP9UWjqFjZpp50GTxOoRaH44+FioZizGI/pUrUHBP4rJK0CLIe4
6G15Ydm1/g5V6qUmj4Zy7W7cmog31wVtO7toidBPqEv3ZI7qyjtZzmw081jx6h1F9yjltdEvVrh2
jTjAyK78tBonXyk7byfX+UJlbuLbmvJD0b3nCUF0up3pJ5l2WLUBWJ8c6DUxklgg4x07ilM/K9B0
A0BJ/ZlR01r2yYMQX1ecfuWSW/uJZUXCCBnbdDnuAdDsPKO9Gk3F3G1q/UD5HKddE0Ip2HeJ2I/F
GBLPvG+Z9QQTI+doluiDRZZdM3j2+2TYwB+aAbiuS1PBcaWA9699s668a63KnzMVfQfCC1nl1GZm
mNrda2KTdlKPCNkLQ39XhwGkTWo3GIutdb9amhLWHXpBsnOMA7MZFyWQFyweNwuZ1vu1JhQrb7Ly
rumzC7NlbatGfVGSX47rdsgInDE7pMvqmzGaGaXV96yzj1Qit139QP5EaNWYPya0hMxfK0lGgyWn
2EIXdudq/ZUoh2M3PjflMVmJ9SoGcsm5lBdMbtqDHLUvPFFNQADAhe6Nd43enDpJrIMx63pcTfbN
1qzv+BAJAxqagzcvMyKf5Vsq1305liJ0kvJI9vgWgBX+DgnjLTWt683mWSLcwq9VkQdFriRBvcof
Fs9WUJjNgVMEKh9KkEHdjF1rTszZqgpvuVVEfYGRq5wZSoDx64vrAgGwz3WkOlbDBr+E07uRMt9J
I7nr7Wo3NJpPDwjFRJKXe7UbrgaZTz5BWW/JpL01rRlO63owSiaNDrIGBrzIzjSt95Oxq4MuLW5Q
OLxjubvV+u2HDogBBNW4RK2Wv5u9sfP0BZ33SpQwpCsfn9yja46PTMCuGJTdmwr/Re3WvjOuWqjr
ogrdxYgcbpztJo6Z3WDfy7fIQVL3dTbBks3zl5kgNA6uQrs+nwtIlR48yDYG2T+aUlk+Mr6gSMbv
KfNfHRUalvX7vF+aG5ES52gYDQ5QdSLmJ9XfyszQj5nSu2GzeERstR0idKU6itL6qksj6gkm7ieS
m9aDx2R5zm+29MJKccgOQ8j1Hw/LPsG8zZX3u71aRz1J4246TvNu0xZ/XoCaTQr0khbPhZ33vl3X
BwhFhsNlbOvDFvEToTSvmsEzI13ulTVrQVZzuBjqqamejeG+XZywrzVMDehQyXRjXoAXS3yVZjyg
FXK659m1v2dV1ZV+OztENuRIRDsBoUolpWZqne5VcmR6LE/skKgjk03vfBuqQSp8TO4TzgA6ZOud
q67Kepz7DYeGAbbDesMdZHr5zmTXKUq/UehGHryEfvIrcSy2rBmkOmVzq9qD2Vw7mOvESwszVSMK
zUzyo9dDF2hpEKG12KP7WNdgGo2kvNhoq9o+UpZUD2kZArYyZ8xevj2mxre+q91r1cvQpmqKMt+O
2WQqAQVVd1gwv3q+sdWzFYzY9c+c6MLN4kyYxnNVVovuyxVhaYwY2H5LVcSBAXnCm0H4yzyzOxeb
GMnQQy3nBUpfEL5bkQYEXCklDiwc5jO7cJyUqthtnDdWOOjT4nconhLABbiKet80qvZm0y2EN0Pv
xlllpi8AHf1krVjwrhWoWpamvm3OzWXSD4eKVY7WoPxSYTmD+6VdNUV1bTI2uGyHxniAbJcGXQuE
0Dft9f5nswcu/PgCWQ3oXJI8GXhUA0J8vpM/3u1BHdTX2jizdBBN9FjS8GruGx0HUE0PQGy7VQ4I
ccuL0ZKXZj77HpeIGtOuPbGJom6eiyJKy5kvvr2RBgJBzyM0nd9d0WBcMPJmp1336XbUZDMGSbpr
HKW+nD3i6LCIPOToSnJUHC8Duepe0jknOfN/TMP7ZlZ7x8XCJe1sX+fOXhIZJGjzhUuRj8Dby91U
5L4wTNJ/FTlGspuSIznHYdLLGOGt9eq4KcbwBb0GkXPjbmMVHex0erIxufYzGkYzPw7kOcjyHOQ3
syR1kd3ZeXIJvnG3zdV9wo2UkaRLeNya1Sec5TAxVS696XJbtUp9QH52UffliA94SQLbSuh/y+TM
hosRUzPOXIf3pKp+MIFCENJr+R4TWIeGs6z2RrrCOHOcqK+4IywARLuFtbfJKnKTrL6RyMW0uf7R
T8rJTMc4AfJR9uqVm70Y5jpgbswvmObfjA0wNrr9pTER3lXEU3qNoGqOZtd7ypTl1HXbnV2RJUF9
MYd9X3PogOweuzKuOoxbav9DXccb/NLVNcTJOuTeFsOocyNtUU6zNV05/VgEfenRKprsNn/AWfU1
kddJWcL9KxQvlrW2y/I68MiHs+twauZwplziKMVTA5PvCWZ5HnQOm/+IygsJjz7ussXYOXhvI2yk
j6OzHDeIh1eJUu9ttU9PtrHurByPz1mG1Xj1jBawvqmtsoxns3jYsq/klkZ1PkH1kYgbpBau6uSD
ZT4mS/FCSHuwGi5qEiakieDio43Fhduaa+TwDXROfoeuhf04th325UWt98M57CzH9nqhlNkPx2D6
ZCrfKsIF0XL5eqdFcqmYQ63BiCEfyzAPAI3rMi7z9anToSa2aZiq2j516pc06S/h/exFwgJRHX9V
mveCRh4j76gCvEUZgw6rLZ8Ni8x6i7WYNNdldZadq6m7c62lORgIqQ3R7tdh2cnM+zaWTmjmSMdO
Wc6zJaCOriiO8TJA+YJMgipIpb55nM0kQq/D3eZZGMMeFlD1hG6bU/Aa9pYXwzI5iETZ6zrgQsUD
IT4E3KGfVfF1rpU3D4RUX5xarmzvJEZe6Nwmf3YilxH1mxdPufJYa7jpU7KD4qZ066dOes8a2td7
1qRLOjenHPqVy9ZS47SyER4bEa2Au4aWB7svAiWOSgK4sv4uz7BvhWfVjG91z4pw+wB3awS8uImt
1kyooZsw7dkKXSgsapn4g3JVF0S7e682HILyYshvCYCNitlK/YGgQMI8t/RGdu2z5eZXU6GWoTUC
4QKI46eZroJDAZ+E/G1Q26+L2V10o3vllZpyEDmi9aXASInNYgtSrOkZJCuBM7Mf6DMP2xeUYUhz
+lf4BW2YCg0BkZwjCFbpwEE+q1cmDY/AwbOyT3SRPBYy2Xs5/rcFD5t9W2nDgo7OfPHw4qEInPRs
P7frGBHBdut0uQxVQ2VnGPBfmwkuchwWu8JOkBpJGeTWGpi0vatVZ5RgXzGOj1NvG8LcUknb7Or+
sW0aBBQY37a3zgVZxe61zidjmYtwEgCScYOgw9aV8nLAYkrapPnQ9xwxWmfdtPW6vGxYyX7kOX/n
hIuQcLTLgmco6qcbb5SP24q1vfCOziYOlUUDqdCho2llsIo8LNb0ZFTObuae3zcyhHgTWWYFubl2
lFtkxcgB6mx+IuHtodapsJT1QtC9iJqkn4IWWRaOtGfCNi96J9mDpzj0Yx9WrgLiy/FO7pLBsAP9
h1lEadznqV7euoHI6+bWm6xvMHLOh8sXsSAUrN0Il3lU4ByKZNLbD5bWKHtSmnJ/MKuDkvZ7e2wv
tGK71DGssfsT6NkjgyatMZot9Z42w3UtxW5JmnCjf4xWHgmzrgq8jK5GGcL9LoCOit4fW5uLLtY0
Q28d37BQ23tuDxnyjy4QdrofhiLoMIcHc8eXN2AUpL1frnvcxo/G2SLTQvD11bF88Dhk0WrGCHAO
hpweKQSPU1u3u2QwEXmL9ZjjA1e1Z+FOXqBmln4NlvbNypWjZP9KmvobpIwMyS+2kTWPRuuWY+XB
4g/15oTVxdDho/QEDCnW7Ev81sdumZ5LQwnsfLraOq0IrF77Ifv8HbbxbkqLp8k796DVxm+0/Is5
LJeo5ljb3n7lZ7GT/Yh9pGtfE2eX99wJTMrbtqBhPqsRTkQtKLjcRVXVPIt28p7IWB1PBiF1xL0T
clidR8jq9ZZzIueOWH2I+2CfDPlsd8ZrU6H5dLz8qhqVr2LLo76pybZdVjQmHmQR7TuELoztwjkO
87XQ1wAJ7B5VsRqoClL8zrxxIaPeEwe9K3rmbJtOddo56OGFS/a7Iwjhlj/SrecjJthbHXxi/qiz
r6oeOxbyuUgs+lc1KeFTrsb3JMN81VqZFfRLvVfKpcHrgpsngVTctKQ7ulw+DGeuL7RloEo0v5rA
zc9qXm741nrvbgb8ifaB670GiDlw5oXewm6cpl1diTIkG2lntumdxBtsJfqdLNJo1h0yQYFlTsb3
Zuj3rkQwknRfOgr3CnDWNHBHaqpAuBf0j3f9WD0mZJ8O9S1RFuIusRzi4Od9DxmHEsfvsm/TVsW5
fJ4gcl72QliYju3itSzdPmKev7QYUsVdaoMr7eubyfGytzTL1Zltu8reU2PaLgsTzY2vto124IlS
WpxmEz8wBQlcTmkcMmS5Eaxn/WHQ9O5G1Tb1VJY8eyIBDF2p+fRcN4Tf0vVXD5Vjr6gpuTwn23Yp
akpcs3PsYLBavEyqmXGj5gHO9VQLbYde57ZNA2eFupOe+i0xszXzVTXVDmWtYfC3xLIXDtKUfk5e
FT1rHjWlV7jQpfq3aqnEM+BTRMV9Pe88TBlxk3RYfU13OOA3bm+4wmq3CXGj+ySxrX0i5ozvvhbG
LgO5/mhkgGMDJVMFGuN01e+sLQHOQfXLNUeh0YTPHk1u10AL2pTGLH0PqgkCKEKK/aS0Vg4Nu2xP
HC2liCHykZ97bnMM8DDACmbadWMn8lg3bl7vVFmu34FwOEGPsP7ADtRCBszWw4z44riNzJN7YNDt
0Kc0DJDaroBQIjVzlufS2+qDVerLlwFxC26lueUA4G3e2csifyTUUzjiLCduDIKQ1Vwu11iiVjqk
Hpde9C/R2jZYkMiYhZrgFNyCkBRb7aks0ozRQbdB5UyXwOkR0uGQKb6m00BOgrWW39jIj7Drs0hs
s7oniXBcQk6q5d203O7LiBvAQ8djGw9AC9ZgmRrzZBgL0m/Mesl+dtt8Dz9cD2uu6kOBYXKwZsQe
W4NVZBL1A1rWBARFXiTEsRUWUtgBWECKJWXSJgxCszMTbHvuL3ZsJbZxTxMmwRi1WVe2PjrfFiKg
HxCB833Zhl7Entopuw5DFeabrL1oi8441Tl261pTL0olL0nEJjIxMhSTv0aq7XjrmJ36mlrZ9JI5
usqeOo7brZMLLiQu3Lxvad5QbCxDSzec6ha9wWgjwcfaJsyFS2wN/uM75tF5JcfakFmAw7o8CPKy
L/pyKI+W0hangvLoy1jK9UCqjnWh5Hna+/AabSVodZ2EVl7V39yRWLqqBZjDzyKMZ+5Prd8pHDL4
ZQ953kRjsh0sz75lZkcGeO/dLVP7VUdexkzgKMs+jXGjzL5NKMtIwTG4NYiHkdTYlcADlcl2S6gD
hsf1An032wjWV65Ki5EV+G4bLyYGYw65yM8PNkb+sEcBBTmEez1ux9GxuHs0yY5oHhXVtdrFqBMc
A064k9y1YNJj9Wz4s9Y57FgDcQmJsQqncuKyk4LKiOEyFbve7bSwZqQ++K4jv7pj+zzPnnajqItJ
HdBcVAYsCbIe8c9W5HR4HqBGZPKXiunctWa9q93mFgbAHI/GNk77Vog5jXs5OZeLg3Y+7AmWuU+b
7rWEVcFKldl4AL2CRwyFdOf4StfnF4JBTBWNYKIpSrY+7hbzm5UQgEqXyF0usXeCNVmr2j5RIWtR
syp0W2tDb0rcDqM4al0LZbwdk9gm6b2Ext103yt9o+eJtzTlF13UJZia/hbJ1kgDi7sUxcg0v4CH
XxtkG9XG7pdMMAN0IpnDnGDFYEMC+qgMgrhhh7/3CPkD8Ts0x9PmmNgv9fQwgqTDrsTEReqdGwHP
0B8MczuXHps7H6QJ5Do0nGQ9MizWOF7LbsA7SOz9pJnWSe/OuOBt1oikBjrCnU/bNJoqIxaGXkSk
fXBBm9RoTic17p15+qYJnLmD5DZc2DaeDszdnj3vlMyIJyFP4MflnT6CDgfDomKAwkjlgzjBHdit
pQVCKQXGVHCIQ6opxTsW6my3uQPmqm1OcUjmVnZJ2O1ysQGUwI6hZ7jCMYGkR3ttbyzX6ih+YJHc
ovzR8dYmheeLSTQEgS9YMWEUXBgaO3ZR9vO17qRP5iQey3agsTimt9qsjVhiYVKIDXpQy4Wedgep
jAQ5+HB1eLqN+1GPtz6RL16itCdwQozcneqos9dytclfDU3J9rLqX+y6uMEK9jAn2g+2kUDyVVKW
cg9Xrube6SgsWro1yCiFOnyhBcZ/siZfgKxUkQ09OdCLgmepdUO450y2sDFRslkV+beJTOqTcF70
1rynk6TFAHNJOq2MG4Rkq6/KFrqmEwzIGPYEFzwNoiJjYjPHW/pMN3mzAMpYiL94MECJnVqr/IYZ
54J8Avq9imWK09Qo4lZRaKYPlpJHG3hSfHQUJzMryT1DwRz6ddkqd5me6K/J2makV5h2ILfZecx7
GwaqEoCbeFjpz/uL614vA5WD5dVvGEuvVLPtAipsqF8Y93B2r7vOUts3i2elY1fGWV5dQ/4dIuh+
OCOMUDryvrLNMd7UprubUV1HurmcRInpdjPeyMDGyPI4JDBwE1zZ22zElfPcooYA/pHQcyLxOkjL
bg016+vm2XyJufMoVe8S5O3ZqY2hep0DuoibL1SNZkox+N0ow5beGDrqm5ku3zx0+6XrIj7qzmJH
SJi+1KO64978RJQh53ptzkEiiqMnsYDlxQLkxTTvfoIQIQE8yGm6TrwJil9Bw2sziNjhvpCDjYvy
tXrPhhkH4ujczaoo9iV12ol+w7510/yy1CjyULPsDCj1NwC9Cp+4knfDpiDd2ra5oUEMxo7NwJ65
KxPqcs/k+rh2NLdF7njRqGrckuWemY75ZWpxVJbdU2VnO+5FiEXc+p0MEBlXWYcHRqIjvSZqTXnE
ttAcpAdeMDZs5YXOwQUQc8Dzrnxy9QnI3LLs1Xm4FWv7vQNlGmwJPl7Z1j+gXdPeUn8AD3x2xVSE
oFhTnvhi9vPUyuPezfB9e+JR5nTN1VTcpmpXHmk/b5ckAIhdLdNhB1eqY3rvTKEYDIg+y6tdVQcv
1fjm6Ib5sm4f6MbD/6pVEBD52ZBl4hZaB4ZHDDMOFgTD9kwh8fXEai/byTZCr7TDbXBj1UjUUNUE
31wStLOe4fqv/jd7Z7IkN65l218pe3OmsW+mTu+iVzQKKWJCk6JhAzYgCRIk/qi+o36sFvNeq5ep
26TVvIZpSsnd6XAA55y91w7o5SzfSZfPN/3ltZiMe2ONuIIE9LH7ZXKsVJHaTj26HlfT+QcqA4g6
zOT5hIb0drphsq/vM+K2DkvuPkVuH5MiVrmv6O/02QasdOuRvVPukmSt7uA8VLCUQtJjmKwxS3+P
hzG4MBZO5NWAcuEgX666rvhpsOu/+CaPb7MxO7cTyyW3QsqTfhuPVDke2P6SqijrRXaArlamwNZz
EH/eRioY1+sQ19MRnSvcsO46m9oTtO4DsuIfS0/DjraHRUuKwVgCJk0Fzk4v+sNlX+5r8b1gDtMx
HkrnRZwNXRx2tCyt3c4+FMUUkH3O71QuzmH0xbtLuA2Us53DNW8XacgZnvjaDyq8IMEm9R0a1Y7w
Dtqy+JIgDlnUcZn3tbSQgpKvO9KPVp/V2H83IgGgHVX7NY8c8EkcKtwwdqBqqpNbOjvlV5dtb1+M
KHcUh/WuoMItiTF+DXqQN3M2QtFt4694sd7mqLyC9XbpVBGWdXFKBPcqgfG/G8+F3jybWX9d4gK9
1TZeBpEQRyJdturEzgwCD7PuihaunL3FPi4VH5LeVSev+8lcuFg9ubVOwdlJADkEzdnHSXopMsvC
/+0HaSjFE3DUb5a3fDLF4uOau9BtO7b27YZQfE9oME1k1++9ZuCqr+3Hsiq/LoPlpRLPgt+bi3XJ
rrLWuQmG8FQxxNox9bsqfX3JwQhfqXQqe5trHlUAX6ICtP27kaASHh1HO7mqHZgNQOu+jYZEqVzr
eBcvBN0xDnmykiadJzmmsDReMqbb+znK/BvBJzl2obRS2YTVLg64t3nPXfUy6s9+ZNhhsfQLx+D6
NGXwofLwdVDLboj8c0cEHQOsloav7yVfuwAuJ+77HfOaW3J4nrqy/IE75cVeGCs0BHRPONF1ftuT
xMTNIVx3JPL4xyonbiyhwkwcWBAgR4gjGKEhBeCGOl42GJ17oGrNruE5oC3CaQ3SIMCKYttXKveb
s1TsDiam1SDwrINUIt25tQ+Bc0RTnY6VOScNIstRdjYUumwLMJ1uscM6e+IimHSVy+VClPipaPz4
awR/gmPOIa5PROMdaTlvE9MObLGnbcRJQo1IQ5Tce2JH2v0ozWtQdfdVda3FAgZP2nsQFRQwdffU
8xSujXDYwJ3wyRG8v7XiyDP2sBd4xVceNOsO5MtnaL9V86B/KuaHxyDCkiu+2KEV7cYuS27xbtwP
QZ6KyLurJH0gLZtngSV15ycAZML50eKucTbIVZNk+jGwviqQ/vrZoyFb9TFNahXe4+E5GxBl/G8n
eqoMNTBdLglH+8I+bjsPdlimCDTIYxiqr0gz8e9q7zM0x3bkE+98vJr7tsi/uwAYdY3lYHTze9Mw
bFwWcJ65eci4gvh2wdyZEUnefOZhDYNblrvQNvoUTFxbOWruejb5SLYn8jD3/YRCNVnytK2yq1w3
Vx7c3zQy4bSPRHOuWu8ikZzVAgXQGwdKnhIPIY+tNZ46UIvnEcr+ntwI+jOM8Ui0a+/4aYn91JkH
aqE0JN9zl3Vmo/r72KXqmtCWSD/RAabdBdsigxnoOO9c/IExWDetpLYnOOI9H/VNWA/f/AQI7+ol
6Vx8YSKUzqxk4bAhgw0HZN5ft1wKG+AW04WTMUjxYnpq4VQ+Nw7gGLPmUCOc7AFK7Jv26odR8yuz
Q5toBkXzsbxKJIIBJ/8uIib40pGfDdpBSoz8pDhCUqJ/tlHZStM/yNedO5c3ZEj8nASYCHeCtOaM
/pWdT/jXPbQMc3FIWr2+hnYzfCO5bT5pi+ZfRFNoz53xDIznZfHFoS16WnSB3qMDgWVWGeav4tJv
3usqu1Vk0CYY99p5eSpAAsW2fuyc7jC46pNeJ/NMO+OHla1fdVyVr9PcflkpVvVAg1rOBzFblENx
fxUrdeXK6UtrXsjSSGXcoB1wsNZH97TtTl7hn6asPGzKGJe1iP/+tDg07zoo0/BO4iMo+ItasSd5
Kxz8ubxVc7yDHsx/xApsIkczMA3kCneMBy5Qyx6Xznuzevb9fFA37WxfD+zxSW/RTrufwa9rGtbw
k6c7r+0hZj4TX7zLGfwl/mMbdZdqtS8JNeIq4Oss5cymAgRD0HIixtZ3KETMlR2wfJFG/bOeHG/h
pjSSKZUdOWUJkJ/GC8d1U2s+23HDJZK1V8YntRZvK+hC1Um6ax3Dlp6rqL2r8+hppJcvuqw+TX5w
9MFqM0N8cMf+W7H2qRL5oajiHaCFHtSIU3x6Obts7nXpEooLavzd0MDHMUiaSNy6GML1ZnRKflku
GZEi/2ZbJIY5tFaae66b+ghjAU3E5taufgRDu8t960k14wEuBwQORruGugFX8zg4jA3cq2nwLySq
/72xPLq4jaLNHhwbRIpkf+AYC+by3BqUAMTOx6M5Odl42UD1yky4y+rmR1D73+ZovaPnVu8Xevth
ezUP/RlS6M4EfXFvjW1mMf9Zl0Nkr/TpK7l+AMp0mZX7n0vRwv/lQQXywU7EowkuE2Ky1tp9LNv5
VjM0YWMfqKgk8P6kVIdKCGQR3YlRY0F1blFHx6zslfPx0Pbi1qt783XkesoGWdBwpZ1CSNdlsLZE
GtTUoY55G7k4lYN4TGrzGI/6XE4xc/ImualM3F/39lTdIkkyd928XC2u4aqTvf9BVfd3feEfs8V/
Udj+LlRzobPRJwU2j8H1F6GaTGaTgVNFStNFwd0qsrA/+cSXvbfRUH/rYTSGadkCF1tmCVIFYYZy
D7pm1Hv4i3fyZw0oar5NeUcEdhAjZoZB9IsGtCy5aDcKmTTyvfFHUgPrxZ8+hoRwN614gE9gvdO2
j5/qCRNMrDx9ZHCJ0d4y/4cB/D20YDOfb4a3fy27fPiv/5TTT6L8po//eP+v/2y6t+EH+V/bf03/
kXbcSf8oydz+rb9Z0j3nN8SKYUQzBPNu8rtF6m+EQMf9zUmSCFOzF4VBHCb/HxAY/OZF2FzRwDMa
hhS4BVH/jyPd+80n5ZGoAWxdju0F7v9GkImWM/mztJewo3hLgkZc7Tg4RH51is8xad/WkvBTXRed
7ZN8RbqImGuV3Wdnj5TSIyixdrel2MKtS7ST7e3BdV9kaDFSd0LNjBPdYKV2GPxEhkgkLC5mlbTj
hm2vh33WGEO2VGhHX/y87H+E05Q/FsKyyF4RtNMYIy4TQLGhLtCsZUxGqdWYqQfBZkktCU2BTQsu
M0xNZ8cc+aEukW1UCqEXg6QcW9DifqN/Q1zMwPXi64jBhvBqz5Z+Gma5T5L3vBgc95YZiotJz3R3
p6JxmR+FJnwrSD9+4aGr+KoToWBw33b1OyAHoY4zReHNZFcbbkmEdbFLTDRcdl7Fjos9A1b8EOtu
pSMJMR+OHnPp0iuBH/qBmc4zY/KKqqGDWWKPqn4a6Xhht/DZz7A0We3r5DO8JYnUcU+2chVqCSSl
x2FREZkCgdKPjMLoOCj6jOBRI90jO0gGeWhV1cMFHTcVjaModelFO3pNkz5YV8gUwMFSVy0SYY9O
9HfdukDEfUHAIux2cGmx33H7RurO60RQDj9XW5i7xl0Fc22BqHKBZeufVZnIz8iK8VPBa5qXi54E
2PZsZXZpjsna5yQi2FOs6Dn4W56gGgL3WI5WzRNxq+nRXlqmD9yj7SdZieC1jObfe4Mqfg5mmjEn
t6u2O/g4vgm8YgoCymJfmaGuPjxg+s+zt1DiVkMGXQ6ugntfdL7/Hk1z7+Bho+26WxJSNtFX0Vjc
T9JbqwMDGehW7kQM6o5+oxPeFyrrRyRhrW9lF42mh8nMotSluhFjTdPGb/Io2TddT89rzmL7GDa2
9E5zE1ivsJtWMJdhZLITZJuiPYeD5BpYZ6q6HLw8CTnj7NVWN3FulUyvJ4OS068565ng5/QP5kiX
w5Zlv4zxfYYLcwEFLaDmXXPPVpuFo0cpejsoRA2H2fa3flwCt/N5Y8h7R0J+hb4It5B4BFMZSqHX
1fX5nAm+902dy2K8MiQfzdc2ScbmIiNv3Gbq0lsT77ifAJnXbRcRHi3c7pKBOszJag4R8ChhReM+
JELLvrHaNXC/e63v54+GxLQAQwv3Ia4hGEn3RJfW9te5rrdsr5a48NeasVjzPPWhS8BEsYbyaoK4
FnxvuzKpr1q9CE5lOfUy+WnySlYPddTOxXEh4sV/sBua7GmhkSqfwKZpfSvlFM1XUrSM9MgExHSM
hNUCBj9PMfpOPa5U6z71HMt6U5DvKFaGO4rRcjv8o02vlikveEGvhqNtIi4J3edYhj8bv5EF0g/T
hi95XRbE3le6fiaxMWTamBAXRIMnIG5paNb4eg1pZlSRCrZoyNpRFw6Yow9/Fk18oyPBpIBkbHpf
YugW6y6x7NhhGCR9dRyywpt+rIVvyDuE+pKy71blfqkTWd44PRmMh3Dum/EBIB8EzrqL/fuIGFVx
LJJsvgdUAKWctFo2pcD1KFEIwdDX5ZbM9Jm7WyQcGIIJnhO5tLvS4yvdoRoBg50FFgzGvKuax6Aq
y4cSyxuOx9bkZzSW5GwiGMgJ5topBqrHDYJyL2jdvZkynr77opBvZVTZ01EHi/4pcu4gwHngrdMG
qspieemJtlC7HDdcdfZEyA0eAyl8LSIeeCe5qiPrgL63Hkn+LGkeTVzVuS5OrcoAdkC6gxlkI/fI
M4fBl9/26x1rYPRP5eQjPxMwG28KlPjlnm64IXAqd0H0JJTvdwqogEA2LglT/nTBOYpTNcXA0kuC
p2Oc3HWDMrqDCX6aZ7u+FLLqW5qGDDtvRavEV4Iz2gHMq8ummyDb+lKLEDhjW6NcTPvE8mzyrcvy
u+pn76WOVmARbejIFx/IdXDQK3PRXRfWY/8AdU1eBybEIujAhgRJ2BF9muK7LYD28XN+dvpkwpNL
LCSljlvql5YW9KOlwmHcF17lrDfQbsVtKZvsk3TCINq1cU6PJlejPvUOC+8cenODoi4ucpovztQ8
gbSjg18u0zLsBs6cZLdGzgJt05mlJqFr7hCxYXHdRdX2VtG41SXRqaoEigEVjMXRJiwlsCpA34tM
1pSGmUeiwkx+yT0G6fWlH9moDzjUqA7Q1ntbxpdl55exhySD0mZEoZx7SzCmtCCjr8wmmW25azSX
O8/yCBhg5Xrnzhqx0ZuF/WyXeZNuqJmgGxwKq7OvG2nT9PCrBNtU65ZjmCro2iFEUxK/9oQs0JZr
DFUyft4xlPtlqKPTEthxtFeVjJ/ItuH7m/SaPNS+rTKE8GX1s+ZkbukTVWxnTQZ8ZXSdLAM46nhf
Z7I14h3ahvGONWG/Vn2ADhxj+EqVzdP4yY0msI46UstL3ermJ6AbAAR6dIkJW70+2ZaxZz2RgFPQ
H+0TZomw9LYrgAhTGLm8iYB2vEqjpLE5Nov4ogoH3o+o/T64tgdGgrBIJjHvIjtsuDbEGoWgvUDB
G+nw4DUpHSt4jPnNIExrnQLoQS6HYj8uBEldR3WbI4NsHOtD5GPYHRmUMBLJIU5e0JzWdGx8J9/A
BU6Czr7q7rDWBui8wTOwuyfdcOfmJCOmFcd1eXCXavqSRVmvTov0upIOOJerHVKTNjkgPmmIfsnZ
mwaFc/HgFShiaMU74PfoLNjlwZfEpVBHM9JM225CYw7Zg3uKWIhiO+aiqK81JGx6QYKchb0OedDQ
dU3W3hJbtL4AQm7mU4Aw+NMbIrhfPgG4yyHotzHbuMSASFh75jocPPkeLKX1TWRujjI4lyHjGp38
lLhffaaR9frR2FE2MVuQdFGRWDbIjSzvesgmlH1q9QckWElTnme49D+8Aan3zmVIBWMO7QlrNEYS
z5XWls+TE/H9rO4Y3dY0Zqe0RFZQ4nnRAX6cYaiuPNhj7qEn4PvSDubeO/TDrO5brrPveFpopJhy
bB6pfvvXZKZdjaEC84k9R0hql9krX3udayR25dB+xW28fnRylV8qXWbg/ZGLPmE5EZuvcPrB9ZXI
1djRwxun8nCPw2EZ0rlzIia9g6yecYg7n+6wmsfNMnUmirzjHfeW+zoDp3yYLAc1LpkR/rpboQ+/
+aPquJeNefKzr+f82wrS7kc05Qnf/jS2P6UZhjqdCCi+Vl7I/SorMjqr3C7jl4aVwvieETXawaqu
cPxoRSCsIgmIeZNbT9yDZXytoxWp7coUqqeBbGE0sJtI/gz7Hs3fKmTk7dQwyafcWjS9vQXEXZsv
8ZfB910CHNxhwlFgTPK4ErmwmTXwb9B8IUmBwB79jT2NxhAGrgFHChs3+DnjQVZZvBGebuXjsEXY
zWpxxQzJvw/LWiBBBtO3G2OkKcdhlepDuuPw6lsVUpaQUGZUi0VPx9RHXvUtYzT5ht7TfsJ8EMu0
wFS7GfFN9HVlgk2vxYAVQmIRmjPyAPTukEmxMSMjpVeYqSVcyYBQc7QTchMOZxlk87MMDJMBV690
D0tnEC1ULKGSs6oGjwtzXxHQbiLu07T9BEMpxLiShs3qo3HjfmyhdMqUTgmikZf8ley5LzG7IJEs
VotWWAt03BEo8A+5Ahh+s9TIE89DggZz11s1rBk/nMNvQMFGlPHBTPc3nrmxp7NqpLsTccvhPjdV
97Esc5gcAJ+AsnLjwefKuiacLFboVT8Uq6TZSW/h8EHebr8ulqYCnAs5huwOQAqAi0UAQCWAbn1A
6OR953uWXxxRBi9DbGGYmCbyxyxypb9nyqXPHIHKjg/Kj4vnosmRCkbGKswVtWXX7KnAfJO2ItMf
xq4yIA1AwRB4gqTPj/xcpnPWIUc9AI3VjC5I8QHjmwOl4my0ZYcjiUBJrsh0ktKmduJ2V/fb+BXk
Y7PuSRCnsBzdZmQZKVJI0U81A5LmQCEzCgUC150/sdfAGawrDAslOs1dAB262KYUjTyNWIDonToq
PlYVmEOshgoxyUQcNdHevtW7OyQn03BrBWrsT3UyNjfRUs3uNmFxurRfLJpdxGrRxVfTSohzPS9O
SRw4dmQUi6SHHwRpS0yz6rAMH2uPuLO9B2jRYsAH8fcMHJdjaslIAYeeGc7VqTECUQ2YX0fSTG3C
9kLBs23TvGXSgXB75UC3cbRwFzfMxfcBJ4tHOMfSticuM+OThWYO0xwpAvXOw5vEliEc3FW1lOyy
cx4EtwjePIxXaIYeFuwi6jQO8Hl2aziJ5GZaGRinTh7z0YROkvdqIFAj7aOtHnZsBC5HSbXBFCII
x5VpndOX59pX81cmnpN1kiGdNuYPo+teugUA9K82Kdn2AUGU7gGG1zUX2CKoBuQ/Dtppfi+EuZhx
jXHlLYMv0gS8LadqD+Xr1NcsrSOBAKCJ6zmuuHZ6NevX94rC2Y+oOq09JSECnznI6A4MIPgd5go4
gk4NzszssgBvTdXT1EKeYaRWxQXA3Dw65xzM3W2G7qQ6mziXzY3boItmsGUTwNdyz6Pvn7irupB2
3bVbbz4KGbJtf6oWePtHsm34mt3AGtUXrtla7gi07N33zIukPEp0cM0tCH+D4s7K6/52KaAY0apv
mMNWgW6KsyQdxTnwBkHR03gmZ8oERESnago2BtU4EjQC0DL4rGBQO6doO973jOYS77LgrRnkqF0Q
303U6vWtFZUK/IXpZcOxSaToRRKs/oTyfl3KA0QZF0MZOeZtOrus/vtxdu1yL2qRBUcZV5Gztxja
diffzjKkA0nLZRD6bT/ER6ITR32hly4i/0uu9ozMuJuQ7rJH1PdJxxD5KYv6jcNeZrN+wV7Aetxm
ygZlhqHYvE68OiAxSAv8GWTAWN9WOQ8VmroVhi9SqyA4gsrKsqdJziXhEm08YQMyCJHWY0+Jiwh9
oHNyYEH1CeM1Pj+evcJM10L1aJCQnZqOODY/jxERh7La902oirNb+ZhR3FpJhha1oec/FqUzHsKQ
wPSfQnbW9ziClHEpu9HEyP3BqRDXtl1D4rJV6nrwxlVxoparxdAh99aD6bHqQ8VrqDJj34Ch9+Tc
OqnrREnObbu07YPWHl8GjeyqOIxqZAYR9gxtL0rRMM/ggJ9YacEwhA+4sorqYYparM5eYGRzioTX
O8cAOyhRZ04JKIHZfM7JzfBzOgFV8a6teJnWvSpV2KUyJFtsR0jh8FCBl/2h2xwQjBwlqmEAlVx9
h9FYDZM5eg77UNbjbRy20Rd7yRuEi3M9vcbKgaCH5i8+ufyiwsMymKHDmhnKjlQBbK95gT8l1a2/
PqKky+JdZqrF369ujco/NLF8Cm1mjrQAHGWjHEva9VDREESILqI2TslYi7sDab/1F9oDxCkG9RJe
0HpD678igic7a6wAF8GtJeNKJ+q2NHgsjhaF7vcS8vMzs/5Voi5l1aYZ5spXp/TFz9VZjUV2V9xR
Z1krLqV6Lsmu9x1Mn8LlObNb0kPkON+EEEuxiTt86HJy7zZJ8grdFzgsw2RuKw6XLY6SKhx7pvGk
FfHjJ3koiQbcBEzInPXbUFIfXKxJvjxDvZnxaYV4BFJu8Bi/UzHriXFUlYupuuHH1DINWudF6dua
mI8JKXk3jFykOpvK2UO9WOQhxKumrBdUkyF12ymbnGU4K1aJvqW7VeVPTbZwtfgCjbHzbkfLSWYL
bW/jC3kUSSPV0Q6ngF6tFeSjfMQZbkhupqEUHoKsEvptio3LZJxpRJcP+2JgfHUKIHlTRrbTYrdP
TtcE/SH2FubDPVzlcp8TrVbKY7cONvbYEcHfSohc4Uogp36IphJIVTGXxxlg/MQJkNThuY48Yo/m
HuHDJbXgbA6+oIBDdjLRFWfQAtJsOFUqMs4PYjSS+aHO7QZzQ5EFPl92mEcPrWBm9TFiyeKGOtQT
VeUV6ZFBd6IxYFPCkGcfcPJQIBdsF0LqeHorkoJwNFsOVHaDF9mzsyOKCy08fbomBw2ntQsKcYcc
eu1/ZtWwZq/KDcX0JLJG0bws7YwqAbFpSGNs15JHVyEPbSHIfudCXYxPQW7iKjUwtYp3t7Q00202
7yV8jGTC5TtpupIMM18lJaju0p+ru5yl0T1wIJEjhgCnkkTROjh8fFP3lxVmxq9D4SzVaY69TjG8
nqJbe9gavJjE6F5avjlT+veIKl1w1gQJEtvIwD3sLydrUpjpi82foJei/rBJJ/mQXek8K6QsRE/o
ftNf9z7Xw7IPC8nmulTylCuBbSBxWmOh3kdzvYcVHV1HUg3OZS0TvAxaEo6bascvAyTLbbyc4Hc7
cFJzyT3ZoQ5nFyNV6HG0kNzv9NhrdemhtEWBx/PmDtsLtIl93zrNPk4S4VKWOaObyoRuEu0hu/+e
INt5t6oaXbtahfUoiy7pGAbIxj2sdJhMirus9C9a+NVfZpd/Kc20pW5oE+V6p3sN7ICczPJAQ3MJ
vrRuhz6H9n/M1Db3MpD0ha7fAcItz6PBQLcvyQFm2GsVCzQHjbiEn3ZWfjp0QfkIUUGORUMIC00A
l3DnLSIzJ9uzi+e3Hm4BsYCuh787zpTjHKpVD9+71sP5FkP8IwpELfPeUavzRpmWH8uoFg+iXQqd
6rhAQKPC/isZllWTTiYgg1Epd6R2gJGv6GRrWPS2jPMjoz2UwqxmqvGFbIglNdJEr92iA4mp3x0+
5mgKCYOHG3OP6lXlh9hELDMiRuRZsP4fsha+42Glxf7gU6B0ZCBVxYfiivhAO4SnQyyrflTJOtEM
tIZM8EjG4AusVNny5rA7o0bll5xye6jKoxziCVlkW2ICqq1Of2sCO6TGkL65SRDvN7thMVwwsS1z
EzVzRdVIEl3vEzpU2uJQCqI+UlEN8Q+rTPTCliebzw6mxscMmHWf0STawyobwmsrCzi+y6EBYFDQ
iOYoK9eWaXoTC4R7Ilv3PZkGw05bq37KGL0UF0lt5ZoxVLnEe9fpK536VqRvlmTT8issFh/UUWXA
0+3ia4RK2sI3Zwf7Cse+izFdWsuFW/pxn9ZgFT6DdtPpVKplXBNAzKI/4lXckyu9kUgqCcmHmYrw
q33ph71/sOiSOIeB3a+4HKa844qsaCB1BEFQYJJJT+nK3mjvTG85T3lez1gDqtJWG3IBTB0+F8/f
SSvnps8srCXAuugYB4VE7eJVHSwaHxS94SMsafs5Vllijo3xintvsHtWUWWqTYzUlu+CzZ12iI7x
z+GqohynjeHbl4OU/Vuy9MtXh1+Sj2vcGW/l1Lh9GoUdoSEmhzBcRd06kTSgmHpNtZs9DZiaJhq2
HsJ2j7CEftcnDEFuuRLG93LpJh/8T83fzNSYgAOm7xudTdiEZB3VPXq8fskBLCDyOJvM1xL1LZ3h
1HbxEOxUuDYiVXM1NRfUfu4jlRu6y5wrMvpH2E97O5NErhPuxCTcnSvYI1XYGvIuem9APmc69I39
TECD3dTze+SbRjyEalTJ3rW3BjBtGAZBcdxND0qaxLoKo9a7VUmwIOn3VfU9bGr7XlN/qZMvCUG4
Hnl/131cbVy7KTPPPmMnnDyFS6TOMrfy05cd5jFbu9wyxi1MCc+aUzzMzdj9gMiLEW21+/G5J+gc
wZesu7ffh9L/h0X6fyzxfzeff5raciw//jiE//1v/D2nz/kNul3igdULwaX5W/L736bw0W+B6zCF
j+EU2nQeASb9nQvv8UcAtzdqK0wrG5bD/wzhPfs38hFsiMaAT8P/7Qz+zwN4TmjPiyMPUF1kQx4D
+ciA/g+4Ou7FZrFXEjcCx25e60oXl8Yvk32RTfOjtiDGrINZvkStra8caxj/RtL6l9zzPwOZtpcP
SQcExLTBmqAA/qJz8VdP9WXt0/HuQ+e2a830sxyz5VHh7/wLsto/vJTPFB3EemAjOPA8+xecW2Nl
/jJqrEQebI2nRWFm7RiU7nunTv7iU/3DQ/VD1BaBB2bURu/3ezDiHx6qR9jOMCxMEe0AF4tyLBoC
ImGiSwhT0B0NL/kUzjFwhTUvko+RAaN38YcF+M8URCxQ2dUr6dmbnoQny6dEqIFTAIyFHwa/fNyx
nHL9OwjKZHPVobvUBTAA3JnBnhk8HUIH/uLWozSXY7TWL0HuA3bAkCefPTok1dHqI/Me6n50DwSp
UKf/+zf4j+8v2tawF/nYEcNoC6/848Ir17h2DKJpdAVmxONVzbBJ+uby37/K74i6Pz+GKOCFuEPb
NDSCXxcYtgSZQOYW9AzbMuPUgkQLeMl0PIzBtV8wUZZ3zYSYJPXbRpuTPUsKY43V41032VDcl4Nb
3HNPBIPHydCR5JEzUaeqqezHivgenU7802zoJLDDIsnH2yaJ4MdEmrvLaRAkGR3XwpsxelfS/9uW
+y9/P8DW/vQtuzYCmiAIHdBpjH5ddpA/PkWQ7s3KjwzoD4ClYyjs+Njzc9vptdHU8oX+8u+f5y8g
5MjlBTfNECIgXtCDEPrnF8yTatJxx3UUYSSWv1qg2Q5pb057NxOvcTY8dnFwqhDNJNAQcEJcEqAA
OU2d2rC9wR+f9qM1/8ViZzP89SkkPIPQdzfOdfwr1i0KLDuw5hXt9xCUj5KdDJra+mFGEV8t/uym
0Hvq9N8/iV/XrxsinHJ5ye0Xzq/9l9+XIaNgyX2MLQl1xAX4CXFs63H+C/bhP3uVyAYiC6Pcd30S
QP70/U5lgDvOzVg7NXdf5iAeyogx/Ivn989ehVPgd4cm2Nzgl0NgXSiU53Z7lbnOL5xAhUQbRPXt
//qJccbFnGtx8jvq/c+fpU/axlpIZEJx3/9ofE+/Ov3gv//Fi7jbI/njL95lpsnLOKFjs9f/g6Rs
YZjdOXPwNiT0qXZ2oQMSk0qTyI8Q7w+wBjv/NjLWsc+571vuvhYmCg65M+fWvtey1rfgpzr3NqA8
phK3RdTd0j5T43kMIWGkC1lj/YXyFc27ahkUovmFgeKuHJlx3Tfz0tdXLg4/7zp3c/7u1pGQl3QO
SCrzVjzz6Txm1XQevapFUD8UtNNhmPgEUQKExhQh7WafTQXJhmKAutS3JbmeM18IArgmwL+Mpnn5
iX1H4DZUmt6loWwHJT1Knd8hB/XOyzos9TdCEYkfU11kjdd10UzmYfJ6Y8MRKHL3NE+DMgedOAOX
b1wsxwGOWZzaZGw3Z4z2ntiLcijmfbtC4Nz1kctEVnUu9r1hHtfm2Msgzk+rb4ZvePpm8EB2lqsj
Vo/gru0HYVPixfF0mRk5m71og87Z0/TP1hufqUqxp9bv1n1Q+siA/MwpnmCzTDZKkSJxIIOjQdw5
/prptK/cuD+5amqjfdZBvNjZXk8Lq3PGAHYP4W15Os6Od+b+bg/QDuvOu4gdBGd7MQbmIkZbz98Z
c/u1W5tO0N73iQeTIrD6Ix5O0EhMv3mCAZIOkC1hkN/TNefIKzmzb+lFc5XOeaRMBmHKAMPqVkpx
U5n5BcWc+Bi0h5cxyitQhx3v/uswDyyCGm/gVnBbd/xjDHsYP2D8HQS03JMrUdZRembmm3DL1b5Z
uqpQkJngVqNtg0Cx+k2b4TtiE75041XpXTz8N3vnkSQ7k13pvXCOMjgcctihZWo9geUTCYeGQwM7
4jp6Y/0hit1N0owDzmk1q1+9jAw4rp97zndkmj3goNL1TqRWGm9AE5Jib0VnfAiMV9PWqHSu2eDU
yJP4OYCnqJ7Viu3F8RXWAJkOL3HH5E4AziOZ02c+VnpmW/oA/MTaNGau//S4OuAbWHF/iEUKnTvS
LnnZockaSEOqSPjgqYXgpjNPYhvaBsUXPbq0t6ZuYNnRybzGo107Uq6LeJS/AD7AWWS7GXBRyQ3V
0R02iuxcCURI/kAD0rrRpb/0xFuL6HKEBFi5ILyBs2hIuBG4bs69ouElHZde9E0WkzJkl31Lvc0n
w/rlj+nYrOH+YAOs89GAGWnmLY3wY+EdKxkV9SkJqQt6cLKAII02sSTCKiDcuo7YGYxrM8kE7ZF9
4IUo/sqNt4TGrWGNUQG8vzVXRnvnSN8e9/Qozd4DiDTr0zXwITyEzRSFr6JtnPhkTFV4jHILcM6y
GoDU1/R0+jTpaOHXHhSyBLvb8TPBftkgwY59uQlHT/S7JmiKrymIh0epMrXkuELPb7c0XFK207D2
SHbs1F13W/WVcNe6nNJ5r1IuhmvK2dpsDwLFKTdxJBZBGBOAPPhFN0PmmXyU/KhJiwuyzsgIxJkZ
cPHEXoLMHpFxGOfA67ayqP2zrti0YFnIA1bF2C/uMPWockN0Ri3g0NyeHyyfEsaVb2n7j5nIUOzt
cYrVzoW09y7wxZjrKkyrP7FsvatVSsCi2Gl5D3ewE7eiCEgOU+pTnV2h3Rf+SOGVwJeP96mkIWNV
oyVKjGtaH+Ks7nlskxqoVu8U8BklaQTDr4Nh45oZ4bXKwwSm6U0bkH8q8pwY1MC/mXEVsM4DnnCl
AIBpKFGylkfLrMJn25v5iXtcNH+CqBN3yJeePuZ+OaHL+FnDKtoOunmfZngMNpIGXv3Qh5BUjo5b
2cSUnAGvkctqMFzliO/fteNPZxNsVry2y9Rjn8dC702MeVCSqChZVcQFuiTVTlLvYvofwaNQbICt
KWRDh8J8P4+YSbeV4TQDjae811aRRXGC6mxx4tnMJbFOwzgXmos9H0QA5ibXVroD3emia+QDFJWZ
yl26EwgSgWvyEyBY9WgZPzwLzcdkC/e7ZHmELDVr6ay8nH47Yp4t2w+haB1aeT5AFDRa7NdrvNFc
B1nUBOB2AjZAIOw85ytgM2thw+r9Zld6PUqw06i2WBtRbjxMvVFSIE7c01xTKtz8touhCXca0qpY
GbPyu3UT5zWrpqQarG0rZfSR8HIqTnZkKbGGiwGvpi5dipFDVh2bnM3uM2lf1KlExKBaOOTjl7Qd
/ddgrMKfvAuSZm1obWFkFdkIYz+d4mI/qyr6afxe2VBSZP42McFhhogaKrDVWJCLAwPIYlNTFMZe
iMbOK9GohlrEhRoUp1714FbuwMQYUoSahQqHwSL9f86trh4dIytey7SxBXUjynLWILwrAF1lYfYb
B0TttLVNW/oQv5JsPIiOqNWe2vXaYKcwNISCvXI4AUYL+o3y6y7lfNHD77wnr7gSLvAZ3p4GxFRO
9S4AmuTM7BGKfsXOHaxq3ud0HS7FD2xvQaIYB8nUz2uKlD2o3tDw0g532/JYBfHyW+0Lnd/ZZDRZ
pQVQjeiYimu6BLG0GGSl0AqjBxnZxfhsEDhn102jS+thMI/sLoZaGi3258KbeMqszAVruBm9sfOP
uikdlAG61dlK3E2N/OmUjY4+6gh7B+3HsQst8DbY/Y+49C+WyyXqvw5/fH3nv/6TtrT8A/+W8KA/
EPHIoW8Aicm8qU7/1JYs6x+oOpKrSWAiATjLTe7/lg76/7C4di+qD3/DAsz59xEP/x+m56I8YcYN
PMuF7/3fYG4LLob/YR53bvdTbhYAwEF+Uef2ny4XbUXLKeVN8A9hwCAs5XkB9JVhEr9KE3O2A1lx
Zkh1tcujW4vxXbecAfZqiAWuj00MG+LPKHF07hO/iPQJ04M5gsHuY/+vU3Q2JFvYl7m6Y8ZNzbWB
V6t8i4PQb7JNGlHrgQLtii8LNEv2gKu+ZXpKBCeVz9z1SM5KRseANgMes5Dx5hrFhqw3tk6hZrPa
/LArTE+72egm8I0RZy+mszzNp3XNeVtTjduOXIGjKjBrZr7ctTeVGBrYEHk0wdkIc0RzVu2GATbW
BBznb6kA79yDp7wi3bvUmq+E1NFXOVvxquQmeI3bXr3MBklD5ZjN81j77Zpo4PjBNbY6TUHh8wdr
umd25dUuDstPe0nm5V3xB1ZJurEmMZwHPtzFkYhFyPD0t2fyEXNfwqFPLObASrXeO8ycV9Ps7qmX
YxdtsUXBXVCRQFR4gdRoHyh3786MXcUmNuXn1GIaC5eXOUh078HKzRAfnPmrcKlPDk3dHQqqnLeI
He+BN/dnCe/jpGxqwdXotFALiDUAZmFAoFUb3AMOqtIOrJXSXvtByyAjeYs6Q5py0Gw77LaidswZ
Sru9bzOXQYy1R6XxcRt+Am6AhX8/7Uhp84ta1ZVZ1qQJ8fN9Dgon6jkAuMTsVhSJBUCyxtVPWJMf
HqMZ4RREwI61QdTfJz17DJbXZ9skTnCo01xndwC9HsAOhCyv3K4Kt9jmFz9khw3UCZgJVyIgY7Oy
Cm25r9iMyCnBgqFmplr5Cd4j06+NNXMoDDOvJlO5oHSguGyLoNctS/eFAUkipEdNqns/eIppbnZ3
rhF01yYxIDuH1vA429Cm1lPva/msVG35q26BBvV16NsHWWFfOVE8LZMrDWZlfOIXnnoX0rW/lKlM
JiUZdiCnKszjq0HWX8zv3XPpFo63i0hbRfss8jGiEZDCbOQXj9iiGR3hg/ydndY5ppSZvaU23kwi
meKBAmyqQyc6wqVbVRQzivycL7X0lllzgaM3hkRtNmD+7iJeRKsZl1fzu7lBo2SqYCVmIyGWATYa
8diFNDVkU81Kgg1KcKRks7Ie2ACT5omFhSfLcueL3UdPkiZiAAzZ3k7av7Kp6B0nhrWyFiaWwb+u
/Gj8WZfnqiGvtTGEmTKFT2Hxi7JvVS9lp9Ww8SY7I+jEHVSf4dI1NT1PGSiKJeaQ/O6zNAW7yGLb
KEsjXdcDoLFy1XVA221yI5qsvP01JY6iHm/yfseldQReU104oIS3ol+a36nytRuAOtcxEWCU7nd7
zE9Mm7rYDZByfvVTIV1sp4sPgedSjn84CyBQ1bPHJYwav4nbJQYydxflIxvrqLcwshszN8tTHIAg
4zuxcPNBa9UgRm/cOQnHZ9v3YKE3gTGnzsq1TS4BvDHC4GDcEHfgiLiRVR2bcRJ/l3bB4PHwYn/m
JnxFmO32FcTzfRFl8yf+5Snety4sV69nFDaZkpkLgnUnOyY49vRHZXS0kPbD/DqZ2b2BR4Q8SNXs
rVQAle6yv0XlTWecxgaZEcM7M4vKc0sD3cnWsfHbR9Hi4FyIgo3jwvUQNrVau1rMNtBg3Tg7L+hw
nafBBiPnRACqeEcvdHYxBVunTIMO1E3gnRe7MWwWfu7UgekknT/DaMTXvs381TwUestXw35HAG9X
xRTPJ7qz6+2AOEMiqhwjlBhiNRe2BfAX8G4fssL8y8yknjhvw0vgzyA+wxEeaDTB06/R+Pceq8Oj
k2NrbklEfyVtVO4M05u/bBe1ZJOEIWg3QOFHFjrpI37W4gQg6B7l9oeMFdZGhmz/5GJVvOR0tZ8G
iDK7MnSsp3QmDKPdcthz0vrYrnoSEH0Vvsoxi7YOxyC7TWUPRzE1wz2GeRfn8SAmrteW851yJfiU
E156ruzDQ6+T5HGyiQtTTL3zhEYNyuLikJrauFRGCigTuNtKDi4fIkSkhj+J55Ijbs9xnHl3kBhf
MIMbzoYkQmNjA3F+fDU+OU5hH1kv9/s6gVMM160Lez6LsjyUlfVdCSrO3ObByDt35fC+zHVhPlt1
sQ2L5DEf9RmjztrzcNTNwTScrVjOO7wm5VrJ9pDgxd4BQI+WdEzLBc7ZtRYTbMevbVfb0xP+QSDY
UH1qW3dQPLyjLeZmy+dvvwX2wL9qYKs8DXawV7EXATkjSMdbn9NC4at0x7xdk3WPftmi607k5a09
SMN0o3qvvIpMHDyMRes8oL41c6bfCHHDI6GJYx2rl7qZ6LwzrHunig4EU4eXLu5p6IgNl8xjpOY9
oZOfsi8f0woTdkMusJVfTV1vokSdGkxWqeqIJ7L/H2f1HulhA+DqPsbL4llEx1oX0gFXwGuSSbHS
dfKkPH2hC++k/DnZmnWEkbor36zBOSg8dE7DpZUESHJyvfScEE86jmll4edpiolM4/yaxKQDuBNA
IPDMB3fw+VnGHf0HdAYT+CSOCL9MUrlBItMFoswVZTVPjtrG9J5zLtnmk8Jf8ZIS6FzPWBw+MkNH
bz5SpLGWdjPNO+JEFrT7PrEboEAeUUGiZq06zjH0B7LhShJOJSX+bcn5vsItvXUVNeySkAWYhIaa
s1tUsUhq9dsaouyoW1GSY4QaRGq067CK92SF1iqfUq7NgqKEMDXPim67d3/wp01gzuGK3WTe4Vzw
8tjd8wRVOzHlaH9TSw6D3f19M3eqYcqgbsEKyvmzLixz59RTkG1qBFuorIHxyPqGVX4jsK3ijEpy
d4/iP3730+TnBkEBg0FypkpVr5Op0Ei0aSyvkbR6772PXB1sBUaBYhv3TfRgWm17PzeWe2ijWN53
NRIdiD7uUuxkNH0GquoTgFtLbtTOvPLYSDE/BMlk31VKj5s+lel2HlO97qOUgGnHL90CgLqKCnCq
TZjZ23aIzaX8ybxCzZDE8JN6M9h991YyTT8OU/pYV5Zxny7MjUny3cVTZ+57gJVnp3fqKxVaTzEi
lHZ8vhiM4Itwcc8IOF7Qqv2MfEHqIMG0xS6r8ucI6tGqbbEa+En9ZhIMoXMpuFjmrPZ43rnulba5
KQYvAjXKClF6xd3QmMN9xANNp4UJhlTy6Yfz38g1vjMsCSflwZtQXnzganxEVh++HezSG6dBQB3M
uT2OJfDw0OLFiSox4Pub8v4zVx039Sj4zdJa73pdpYeycd4ro6nvli3ocegcKLdu8Qw1hVfY5E0K
CloD/7bkdF0bVUsvCevtfMtTqy6+w/tk3TtVcsgIzDzUGuDD4MzpSeJ+xi/qXzMxOXvHHaNjL3mX
OPE0veRQKd4Ffrn94Hr52sYQtiHmEOzGZHK2WB55uQbtn6GTj3E5Vh+5mdLAkZtfshX+2h3M/DHk
lr8V+Rj9DhIq/Ep/Nj8c1e5VVDL7ubr8iGc4RBGU1qd5LJ7NuMg/2rj7Y4yAdf2ETrk6mT7Npt8l
VE4fMDDZvxAmSgijFYaSTtTbog6jX1Xreb9K6XT3NSDr1yCtG1T1kO4j2iqcZ1DhYPPcsn3uzDk7
4xUiMU6vZffjTAaYfoPgVCrMZo/9jneaBQXJtbT3hSTe3Wd6IJHqgiOkY1IbW2lnL5PDH9vPyvHZ
7GG3xJ21J6AqfmcmdjEKhY1POxuLrybValtOvtimY5fcs5MJ1g27zPvMn8zPOM8tnKKE94HTvZPC
FvtRQsMy/HJfDsrDdBXh2M3c+tgh1q0rxC/g7zOIN2+eT5nplft5waDoPiZhi33H40QK6vA8hqLf
V22XQxZvNz7GMRqNa2KPbmnODzB1iC8hfZxY2KevM2Y1wp4uhtDMe1IVJT8TC/0VGu+jmky5KVUr
aK0ocSN6yjmPDPKbEjMp/n99NL10m7B9xhBsise2hmKHuH4eZXSl9ZpGRRe4AatkRJzWT+9LQzrb
qq7GNcmV4BttjefN7z6RnNVDTtruXM3CehaNVBebV8c6tcG8uaBjtyUgHrIpp5Ts2CEplXxKGJF2
kWEGiGc0G7jF4iamgRgwoUPF81SE00vfJ8repp3Av9UVk70TNhe+iRfNn4SMyJbRNgYBo9UT13Ru
l6EXNHduqn8niNnrjgK6buUQFj1r/OcXIC7mKdYQT7nC5OSzsHQMk1FxgiAZxz2tVAYm8UsHi6+X
pkWJlVg26Q4ygMGOJaUw9uon5byKuGTxfmSnQK0tOQ8ZBwc9NXwaQ43Aa1GyC8bUeSqW+QdLf0mW
qvpNKo8nVItNnAYSSXjBOJAs8o542wUVD9rcybp5IyqGU1BF3EPbxRY/V5QwZHbMNTEegYSO9l+o
Ah+JqazXWVFMQi9Ut0rFNP7i9+WcjPZ2UY4/Gi79H3ydcbouPT+QzEDr2O7e6PtK8+O7VIigAW5z
hIJ6kwQTTGUCOMkmqwPMrtJsQMupMaMbZZQnNlUOY3Tkr0w3uUS97+9DJ7yye36yLPZSEFMpPFD+
axlj4cS7fqwC/yqnviO+70NVS2EDMwE+BiFeVdHR9T3r+BudJOetn7V7d0rtM+ngQ0fPDUiw+WhG
2VcPUo2db9s0970ZvBlZTLugUN79xBh7DqltmdYC5+SQ/VZWER2U03ZXv/Hcg4VYABp+proAx+Vm
zOc9Czvayerq2XCT+Bdmz5ApaNx2BoXjTTRdMterLqEwaCOzvfxFe+kLxobmremC4b7jPbCZul7+
4X7w7VfGXSmK30Wjiu9hbOoLTUDY4mUymIeSVOZamIVDb2jabKQ1+yciLFsDkfxdmXW8x2zkfifC
dT7GwTb3hqUvWa9GkmKBjVdvJhkGi7A+DG0vDlzCv2QpulVntx+uPf7hKxLyWMjyvmosYz9Cu7zE
RXnxbLlQPcpk57SZ/WNjGXxxEXVWAUZNXN6k8MopAqeLnLyK4nQ8tIb83YMtGVc+3T8bC2PGphB9
/jr2sD0SstoPSVO1R65s7oYXr7GpOpJGVYWwTL7WP2WoKFsjmMp14GSg6HNHrM2SelSHmC/vMdTs
itK5V433eG2MkGyJE8+Plm1npyq1uAGbP/PoqV0gzGhXmjwPG8qxm+dqmv8kC/vXn3x7RVVufS0o
BtqmPmbZkWz5tjacceVJCWXN1PXGJxlwtuaA1g893wmX8OXkvTMeMZTbOW7NsgIundX2hb13CbEm
A57staH3VcRcgINK/YwT73JK6cm09G5xoZiposErgE/LD7f2WYbSe0CFBN0TXT3jMCZ5RDEVZkcn
lvk+bYrxO2vFeNfoMqMfDblZ5/NHN1NmJKfOu8RzkvOftuy/eFWNtZkb9mPW4U8GaBVuRNTm11I1
LvhFnJyAeRaElFnuGjjfSArLvU7OmH87nzuhrrDu6BhKYkDmYuNxz9javveoq0HREmKSJbSgmU0h
dRma6sujaAOxrmPrBwXK5wqRPDdWOq8I89IAodlrseEfH/u0FhvUzR8Mo8G5WKynueW1B2sBO9Jv
EG3zoH5wcdajtBAdIcrs8A5s8tPA/HRH3QBYL7In1rJ6ShkjERo3Noomq5eWuuleEh4bi+5xydXt
bku8sKopHsuzZsOShOkoBMC3mVm9UOQz9mvPyV55QUOpNKYZ3/ESlac9cx24hUnyzfjijWdsrWow
z0tx9DGyBrnLE5BURX6slJ+cRTRW+7oEE0kSi9mR84G7fQsJebIHoFqpHx+wSRC1BVcBMICelNQi
5bRQUba507xiRn2bIpRF5EWYzllNuN69J99Wk8t3hjfWxs3y3WqOlog7qO7W/TjXJlk8+y+2Rly6
pUq3Q+2yETMgnXcZkcAa4xo9a218CSUwhapIvIc0S1Beo36P+2MgyE7fRE/2bJfa6nvsw1CeuLO3
4Zmyd/yxvW5UuU/dPO0vVuuOz5qKAGeXdvBiH8KbKTpPQrNgaWxFS7RTONN9I+fkEksW66B/pDnh
KtcNdnWOB/WmPQlYLgxVBMgoSYqPsUmBzrTYgakPc3P/Y5ibEt41Iu57JobqJQa0wO3hZgHvWAhr
rB8V1I0EYCIXPCXMsVk15JF5Wd5c5r0/TP3OyyuOvMbMuKUMU/JcYX0Qf40Wue7RA+lhkOstLYOX
npRLRZIcW+uRjC0X7kTLbt6IIOyqqxxqYpEatATXxqAV6lxNjuwBay6efQ5NMZ8IIFn9ZmA1VJ9s
CAbYyJWbjxdc1kRg4Nla923iTT+9y8YW8cvU1JXdEgQx0vIDyn9w8Jp4OrgF6aG5S9i+u4xpNNjD
e8gEGQsW0EAgiD4+kRU7aVv8Cq2C+kIAKZAk0mZljt6fvhXzG1+E4RX9Ntm75jgtVTrZ9C4a8kBp
gtSRG8G4a8bZsmkXwotZFX51ZY1I+eGaaqFiGct9Dbgs65O3MYRm+2iBguP7UI8eUUuEZACTffEU
IyBR/kTZU/5c1EN1NhGEABYiWzZ1lL+DISD/kVNcdh2qmbWEEgfLoLeP7GQPUXc2qCocyrex79+z
Mn/JtRd+U+VoP3Wx4TxVggixpabLaDEiutotPqHgMlu0zvMYVQs1JMQ+4xlWvtddVTzkraqOaUBw
n15P2b/RbO4dZeU7O4oL6g9rVtOPDAv41VZMXEiS3mJnGX5kSTuR4oYIJHt6NhAAnCOAreQnqDtj
WitODJ+dQdmIqz/WoF2dcRB/sDJYHCFz5UzfOTZ5ixa3PrO2jOLaYSNpq2jPlz4AGhA3AR6athyb
Y6xyASELgHEtgeYlDtxHR8BBtGNdc4GwWPxwRXZLRNwCn2NYrCBLbIOYA2FVjH1D6LT0oP2VXdkV
L6ntYL1vFyuZ6VBqQQZtJGOop3nWh0hRHcFYFHnDcPH18M0qiGYJi9/Nrp0DiNxzOG/nbn6Hi/6A
NH2KJhO2pmIx7E1lfcCYCuDfTPxjwUqJK3tBmA+ezYkdRWxTUYFdwaasfO8WNInLCBmb9CpL0iGl
PS/yr0FvJnfsO8hzKe8zquv7zHPste7HfG8NpG9wObgHswTjUztduakQJdd94kM+5nQXwFlFr49U
nvlQyhs4jAXhma85V95H1IMN1+SetmLGQqe0r04jEmmJRIgq67CXuLT5XO6iLvAPPp6fU6dkDmKH
9FTF7yduZhAxvO0rRbZ7k/GVgShky3zrKdMCxVmYYuWE6ROUuK8ZcM4zi4FLLsRxmFTV7RwiQz/g
G8a9qBnLTQBOa0Zw6pUsF140AVJvncegHHl/Vveka2FQzD5Q3gqlaodzQKLH21OMho/k8z43AcEh
KEjtemS8/SRj8rcp0ZizunUvFYEmjG0MzkwpEYKhVV5bHHi/+sq/bwcuXEkXtzsm9OCYAHPCMKHI
t2HBAdYl79yA1XvdTnsfeCgtrYe6ogVOEAsklW0m+j7w+4jmI5tYbxMAQk0DQvZZVIl1iUsP0NlE
mxWv6BfDC+/YdvBS5DL9qD2+lSYi4JO0k6uriRfOzilmnVcLyXdeqOJT42lAfPa+IQUA5LbZMtFw
FT0J7EUHVAD1mHkJ/Qm9be3B2KDeKv7QAbaRyQpSCBnJsQn6bzAUy/sChVK6xOlRA2jSeIRqM/7m
vM3f6RoYeBp1uHPN6d4mKAUotPXzpbmS/h1KUDvQuGI4dFXtPEs3oMkJTG5ytAYcczIZh800pxaW
genv4EavhKdYf/HcXRxqww5eNMybyV+MRHlwR2FZ9BBV/A5XUEQ8Bp2uPva0ch31yK6pbnhpZ5pk
Utjn06pspXHXCYeKTlHl59HQ9CrbnM880L7xnPmlfu779IkuUM0N1u53PrvNlRIp8e7Kmo8RjA34
Wnl5LDrvvUgIupjYmdbGMOTX3LC4BIb1PrPshvqlljtrFwFL5kOtRe1tucAlGzOXE0E5Sj1y46N2
LXnAq8z4lpRvKqUeL/UFgBExfA9LhMc3mNw304JcdTlCzoUs8mvUQiSwI/d34TksaUhTvBSY5dYy
7a9AlLlriXw+yijEMj8gR7v0OCOV3RVminZMttgdB+PLs8mJVRxap7HH3SO6OS82OlXqpbd5i53T
oe9rvBSMSQSOG8rSctT+8Kum78ihcmscu7MOMxJnvbB578qGsOEQjXtjlGfy/Fw9goppV9uDe6JI
x4pfWXyoBMw5F+FDOg1lu+FGqMiV4qA916GLAUl3VlP903P/P06Nf8E3/V/7NP5XFv3vf6VA7d+n
gPgH/l8GCNymBObKBs/BRo+F/Z8+DcP/h0szuk0IKMBtQSCGv/T/U0CmbwfL/yS/95vb/t9QnML/
BwZYYS+N66RMXNf+79g08Iv8B5eGR/QHKxzuDQdniI2fxOKv/7vISsxMUQNZPJUDSj/fW7Ox7Wtv
jk5KRplhahhjEFahoLaJ61Shk6WgMB3X0fLjGniVyK+28g6UmvlJD3Ukl4oct+oa5uMGaPEHqLEx
8LaBjelC4+rj/6u/E9UJ89HzIpPwNZ6veLC+nDHQffGpagC96WqkEWcYmSqhlb+yZxvo6OEaMD5T
lc1jNOSdg2I6D05PzDSAalL5hT639JYMPNbc+ynvNOfnCTMA7c+BitCwWggHuINzOFYkZ/Bjl736
E0k/03vyr6Y6Is4b1UW4semuOZ4R+OYmcYyNgOMZ0157s8oHom+vhD+NzFjbNpvl5NOGeTkq5rN6
xt5hdW7yZpeWNhuaQb1BPJNHHn2WfEgJV93lwwt8vqA5LCW9wYOOh4CqhbbAOcJv3aVko+3c4pD7
jHzgetp0Z5GPLNmtCBBRVlHh6MANkWG8RuEFeq+mpb8kKBAc4Hbg4StrLfYCsk+0qTxZ9HtbNi5l
M2NruCAjfFL0/a6tU1w3IEy6rMXw4lgmrb7aiAGdg9SsCGhCRxqPvms42aq2RP0rTQWpYZ17TQ6e
ClUeobG1OGw0xO6bTQx7GcPBKbJurjIAy1jMppvdDDY91rMwMrChgZ9aPGnOzaDm38xq5s24RtGD
NeyY1ycQ9/+0uMmb3y0Pe69i67T44HILpZ+g7UL+yjHQ5Gvr5qBL3RHZJCgTsibxzWo3T6S/T9Hs
NnfsPNCwzZsxr+ffM6ICwcd9FHkwT9QZZqLfhFGP/QS+BDrMAB1TrMGXFK94Pt3HiK6tzyoNsAUq
17dece+ghiaLb3A2Mp8AfVS2xITxFWKDWcbnm92QRSpiTedUYAvmmyVRZGnx1t6Mivgzoh9PuUmx
n4SHlRHh3jYvbPXTZp0lUCY2pmrAFrj+hAVP3QySzeKVdG+2yQGkF+TuGsQdbo9MfRChX0yWN8Ml
UwMiN/5djJhMrJgyzcWfmc70K7DaW2ybjMvGg6gczJwkFshcswwPGrYZButT9j7ul7jZQLEuYQkN
3CVxEBkSq6h/s406CbQGot8xAo9/s5aWGFzgDigPy+m8uE8b/psfDL/GT3ozp0IkxKhq3kyr6mZg
pYd9ADPY8AbeIcEmT0GZA7VHPShphSHD/JnVmmhzoGfgVObNMosEHXwbo8e9OL3Za6lox2pbLq5b
xywoCvL6LntzbrbclDa5GJkjm8/F4ttNfA2kblUIM+ArVfP5RgMS1GwDTI9nbW7TAhGOyMVMjHrn
wiXo9nMXYKA2A0IA38rv8+CE3JNjsC9NIidgFXjWBqQIhvuXjmY+8z6ssM0/+tOC6VqlHqgsAJaQ
sBhRfMKH30M/9FTTRGGLAX6RgJX6g0Y9+jxYKFtr1bA7jTYBzqDZufcVuqK9cWhykoeoi6z0ndux
jycHkZONZ9o29fNoYL3fqhCHyNmbuzL9gq/oL/T2sWr1M2X2HsvPHsM7R67d6zw68nxyenNe+PNE
pU1gwcOCCjxNwwkqRZphKakJFCoYaZzfbPRJsJ+qgLrKtxC8kr2HyaKCu5gykBysb+uk9N9hLJ4+
8sGRxaMfZmCW0MjSAbAB7qXqOFqi9d499HzrsBy9tA53vhEnSBA9/d5/coNHazEsT5TnsPwzXOor
LZqlFYl4dq2+nXpryK5cveSA8r6C8llWx7Yo/G/QodZnz97WYLx05pHjtLMfbZCywwN1UOJb0b3j
b+ahSuNthwkfrBHmZvUhaAZsqEZnQoREMWQzZSJmp7BiU7V6hyw9DXvqhTr7JfA7erRZK7rjarCH
6Nm1OvECzhcwV+JPjQ/mDuIFGRP4pmuPa9hCeAGmsVKtF16gqC9Og8TIo43NbIwKT9oA2xiLcsQO
VS4hGxyIj5VtKZqZ6nl47akhqnfBiI/mmCaZgkM19Dxgna/jcItUMBKjgUWHIlbXnseISY+vPIYg
4wCbwVKpiLWHlfgM66zwD0lvOAZyLk8PvWuQcfbkGNBoxjYN2ZZ1RYjHgLphWAlAQ0sqGY3FqldQ
lLFSqsyewPwlDlJ0XO9MG+v4fqDnCmm9oHb4UChb66OXluLFEbawN0Ib0r1CXsWJJLi8yb2U2fyT
+wR/uW3W4ovvcQxnuaEQdFPkkYruu56V/Cr28nBp3NLVlajP9GpkY5nuMj7H9A5vnAmSjZuqgt4c
K1hJStl81qYZZ8GJXJS/i7QuC7qEgKlwAtJ/tR4jyYD0XKQWHVCEA8yads7WNtduvjDcMrPvnxM3
aVuOf1v8dH6SIWOAmZMb03Yb6NIdFYGrpI68BwIHPjJ8jilwx127f5nyJpIbu4iL5z6pXS7ogpYO
7bhsIIC1QD1Qc8HvyBsrQdM2kXGYFODJUN+ZAZ8w9SNrZFaeR1vp1+Ov2aLeaGcZoXwUY9XJE4oP
dCLBVEVjGfjI5sxcNdb3ATQ2jG3WvNwPNHSD+DsL2Mil29YXIeZKXLD58DomQ52w1C3D3/P/Ye/M
eltXzrT7Vxq55wZZLLLIW0nUYFmS5+mGsLe3Oc8zf/23qHO+RtJAN5D7BAgQJCfJ2bZEVr3vetZT
aNbSdtQET63hTsYxUIQVKNkoq+53MaqBLQebAxAa8mzrNE0WGV1nU8DUyYrUms5Bxl3HFmOfqG4t
HHUEf2xWDERJ1mFAAcq9LxGn7BOydGrr9OwSMOfZdnExApOi1ial0G5lNznwT6tVDaqNTGz4DtOz
QiMhBjxM8BGEHS2sDPGyoavWhWMHn0bGtHKTJ3Vd74Oa1iqqEGXyzp1xai8UAKryQWRTWz9qIXAA
PR1F/eOmzVx5kpCJj3imY5qTDE6UbrG5QFmGUT3YXhAV9rSe3CaNbwhETe5nlI/c51tzMoq7GepU
eOx8akzTJvbuO4HPs8N8zOkZ0cSQ1X0y0cKSlRwFwh2If1mM3c4u+GM0fHc1pi8G30I9jCOLKpk5
MJtbMsbxD/MPJlBBrKtwB76LZmzua+IeWlW057LWZ5aaKfZHqBalKH1xSPitWrfgL0GLOLeY42oB
WVPGUbqHu5En3rAh/EdTEVShiiF8naEcARJ41fCuNjvU0QGQ1MHkk8U9sJmmct3bQr4zsXdoKbMK
QQmLviS00YqSvGq60vmEdDXxMxUtKwODXFa8madMw2NqWcNJcYO9dHmDicZn0f7JqWWiizAMiV3O
IGkfqpzqJ1XNUNp+VwX3STqIcVNgHaQakkt0s6lZAb/zRASo7N2QHG+san/ro5HiaGXyc4WUYghG
XTaU1VBKEppuM2jW0jcZ/9BC0pe7EuEFBrFY1i/jaCbMlcAwaKZPl2pYJ6ijn9DlpLDtkNlTj4o6
1tkblqKFlhSN/mVY9gDF2/n0r9RBPj1S1I2XPo0palapUFyAgkFfOuswyWFiDsg66+jsejpnmOYS
kUHXiVSJPksbwjfdJbpmRLxDkvptYreGYU8UNovymkr3dRdWkq6HUf8DQEg3URGproZtiDmmSq3v
6LpCtWivXC4a4V8R/P9c1P8hJPaH//2qzgYRa9Tnf20/m39pzrj+1/66sItfXLhdfvmKWzEeBZ34
xN8XdusXt3RSNg75CBdJl8Fd+e8Lu2H90glQu66NHZFQuM1/9PeF3f1F/EEqIhfENXQOlerfubCj
AfkfOWeT/zHbMPknOXw0E9Zyo/+nG3uahJnRVWKNxx0teNuzmDUz1/zTagqdGFF05LYQH6gD7V3W
J2JRgm9hgvcaZRhrkXHMW1UEOEO/9Sjg8zcDyUxU0URljRLEdvbZ6aFx9moBHWKTTdyXKcF/ttyS
gwQbuLaJi3Uun+u6vZl4P7PaCCNv2fHuO4zcx6KJH0Nt3rHC75GKBf6FLyLkn2tvdbhh5GYB4geB
z80oh4vTy24Njkf7qBYhmCee/FCT9tyUk38/TdOrn/ebWCPQXKltFvrD1jb84BUPY742VH47GaG9
yZJZ3wyzLd64cYS7cibOwNE42syNORKdJ+Xm681z1rPCHFphHlJTzyiAzX6ylBJNvxqaOxiM+Yde
1A9StynvUyPdNAXbVhGZbCz5P73EbiePuTMk99hNjEPGw3dNsLF/5qxSIKeHHL6xfPg7z7As60ES
kVtjg7sv0W1P3KfcPmWPEqdsKxsY4QEsoNTvCf32AXCm9G8dwemA/1cMVkxTTTRWel54QxAvdLjv
/FA+xxE/JP4FHqycZfSXBe+FQyMbVUyiuQsSoV5TMAcyA9E83RVVmp1NvhW0VWQlB6FAmYfGIl56
1zBSPkW1+nGh4+TK50fYe6KlnnqyXFToE+DhstF1w2iH+C4YzHWcO/a6a/ooXpv5gPMI/eWyBczc
NxSWzvjVNIG/obsYTjEzG0lWJxXGU6UH+pl59X1ua9LLZoOALGWfnHdYI+LCCkZE63Rb3rKNA2vi
GEEDdwpGPxKOuPTucvlNopKVVTRf/Lo8A8hgN6/MfDzDHZi8LbPpZg7UixpykdxEQua7wpD7vlgs
xLM/bYNcfGS05Ra2rq9ZJESvEa7vzVyARDOSWpWA3tVsmbCH6uDALF4mCmVuplkQCIaaDu5LHcc1
URtsrPJWJvotl3+ANDzZ7fSmqvgUzOCFTnTMO+FslMOhIlw6Idj84fRFPqPtw8nYhDHyLEetGVIz
4+6t6qRUcjF7tUuzHpO6D1TTPKkllI7xejfq0Brkhc/oSta0bLbmQ188VhZz7Z5Fl/hNB6Q3ThM/
T/1Nt+LmgT31hTvgivvCjsdRt63xPuu+OEJpMEX3AVhZxRbYHHkpEzVkYJBnvefOzj6ign2fgikR
COG3qrlHJyrzA7+qbZ+OxxRIzSHutesTZiPs3QxABfNAX0Nz05OKuaNaz1+FcGKgXYHyWJaUj3xt
bo34bgrEytE/osR5DnWEFrO1m6gxJe14WFbR7pwfpja+CNR8JRc8+N4j5S6bMPqRPFXUaIQAs9H4
PNQcWowl9BRDuhdKrpVfe36onlXqR+xiM4vnXPPh68K4DeMJV10S/VDPw4GdReYcK5gdvXorq+Fb
g3TyKr6NByG74zgyTxvTc141n9jDdgZgzb41ja8pT8bglOLh3gxR0+2mOPfT+yLR/U2iFRLOcAnJ
u2xZ9WW5RbTmjKB5XcRFFByafAaRjktfw+uWhMcmw6ZNcRF3iOfA7bHFaC43FWCGkPJHeoenJn1E
bf8n0shXTfyoSMkl9xQVcDBEYOCDGea21NCiddoDloTm25zrB13T/QfsdJEgQ6yd47AvTG+5fJMB
0d3+ZPkT8TDglv1QFhiCVZceMCYaL66ByLpAFPamFazKhax9T8tnhHxxTI6McMcn6Kh7kmZEl4ag
egDfpcdOeOHMKQ41LHmyhf7IFJndcuQAjDvQy0yvYJ1JcWOVu63pO+WcSjbbCZhJSREDhAkipmHq
enHprJsyezLS4S6tiMe2LP5qgu23FQGCi0/rW6yFz4oqtA2c+GuVFVuZfDIdWmPJflQsHFFp6n+c
yN4Htn+TN8W+j5KdATW7Lkx7PDLVgxIDYDQMcXKS7jcxG3YoDSdZJNT3tWH8rjSk9FNApW1nRPts
pAl4UMIrbVps6ilb+WOC5he20XNUPHoUZDBRQt1ByD6H+jGJiphUoFN2geaaWNVvrk9cVdv8ZtTd
+LunNXNHWPjbrQtkwrW+VUGyzlgMlxkoX66HXuxn5ymLLhWVH1ww0XfgD/ASNVE7XW5KMoq5JFz+
Ms/vjWWuq4RCXH7aNQnd5UPXqOLV7YdbBkRcWmTstd24t7T3SKNtM1HByhbzq3JoMtHeqQbZdxWn
djmiyGf4ltfAGXxKQNhot7TUrtPz+zrtgeTJUAY2XwcsBlL1d2zELmbQHSPEHitqpL+UYtZBA/FJ
zPqha+oD8l0w0/TkVvIZWOENSwRWWvyrfIgL7JtBGzOGI1gEEAdvrn9wCzrbWXmQ07zO1GlW3SsS
4xuhmU/asrJU1KorN/8z949VA9Jm9GghhzIii0RPoM2KDAvizhefzIs3DqNLTunB2h8tGtStt6n5
yVS677PgZLOddGtm5FwYzgXJj5LKsJVworuY0QRjlDt2OHLthCSJrEnna04SQTUt4/LwFJrHwUTi
n6W/cWsfgtLy2J9hXSzX3WSguJYDE5qPyHHWJr/2FblHk3WucaJlZ1dRlXdw9AaAm0JkbDvUsrAI
SVdh8xqONNdPr9MQ7pws2I6wSRp24xUu7fJGR5RCpXb/0Ffuvp/hyMIePYObe53vfvOl3YSNufNT
2rfhYKeDVVEtEw3aN0G9AxvlLT+wNR+N9ZSGB0TFvAqdXV6DUPfaRrefLK3+rNE5mbHGdFo7B3pU
8QWszz6XLD1vH0SdrRWBDuJmh6lnnpW5C53LUAeRIYJgXLDJAoZiokmz96T546T2mfjfmzCIA1bT
XibW1irnzYzwdE0f1EZPd0MbHwLVOxsKHqHow9rd1anJr1e3N26CLN4KeVRJwEtxO+nshXUjuO9U
91wMprbJhneiH5vMTos9ohN1hIGI+YO6002bffOrPDBu2/nLILPLTny1VmMTk66QN3bjWyu3T851
RWEuuYV7m+KbteqG2DPpuS5VRXoxUh5mxYeg9CGyRUPPIYfqtr/TQl6Lo7Gh6PtQz6G+cvVmI4Zm
Z4zWxma8OZgEdk1hbQrUPHwnshJ0oeoAAMZ+Pzfyjflv/tTnEvGt1bhHrqL2yu51rJujZj3BO78Z
xZM7j2dyX48ITTYWDv9Oa+9JGB5tIW4VKhhW/5w4pbuRrFlQzKzsoLqXtXhwsLaMIvoYdOcOzn0L
my0IUYezzggMEI2ffSqbW3rInqTJxn3W2+/lgb6lqor3QdHv0N2SeGufq1wc9Bk/G2fTLaoNl3mP
8+yy766BRgcC/rAcWzW9LlEWpct0i+a22zVwq0W+Yii577sw9LgaGx7jAT7qpYOwhkyjK34H9Vce
kjXkqL6A3tL0MtG95Gb2bkzOhyAqemOppZJK8AhYYngifjVz5r6ufTAUh0U66skeG6t+pteHjB1v
jogApAlJ1Vo9KGR6NgvMCHyRFHN/oE/Pp5oS4g4FzSkz/bMMzn70kRccSOQlTZpdD8dpNdX7YkDJ
UmgdAWlQEtsI0m2y9FKR2R2C2Uv0wrMKh04DNvoVwqEiczYtYZUVz5jPyjZ38Th5TsQvxNKe6E44
IKhel3a04/65H00s98LlwzNQi12KXZ5rPrJt3hqx9KrUsj1AJ3/XQtBX0n9Q1UdMX9I6d3L0cvLB
dDLTsyrNWQ2Js/UVg6EAkDGyDAAYQhZK3XLB2/pkniNgRcIYyUvVt5toUnsYd5LNlbPW0i8X16k0
Phsl7yapvoyAjIY97mzmlYjqbjrj1SzEpwXEShnRE3WoIVpXyp8E46dYo4tslJhmirwyP0Lf8N8d
Mshr4osxZbuDmHYzStZVtOxOq7p+rEflv4T0nyz/XjCdmrEk4heVnCHstji0eGhWS05+JSTnKzOw
Zh4T9tGUyRcWq7eB5zNqZx81CjnXVW73XhNEd2Iyv7JRUXQWVY9UU22LYpgZFTevgtwC7G39GuvJ
Nytd2oaSWwL4eDOGXT1H92STdE+U0dnv9O+m0m7qCMs5PBct8YowZ/0NSIHtnV3s6JyELc7YnLyG
GejaRfrHgLnY8eb3sIbdBrxK72ICaZ6Ab6d2uIrPpVu7+6mxBKdTmP/I6xkguQZD2Kw+c9PVtn3u
mtRBJtZj2opm6zp5+NaS6PvwEaawg8NzG0nR3Nopx/q21OYPLQDyBRPRPMgA59TPmrt3gXoZxYmy
hwQF9NjSkqPdmgJqf2NqHSgXVQtZsWG6Jn/6kvTZUtc1nJPY7Eho1cSdrRkLLfodLE/YiTombYFR
E3U2On8oPObxpXFbcM4dql2eaF3hEjLBArLxaSe2XjKdOOrasZh37dhvaycfxf+OTxoR5nymiSiK
OXfMHMHvyoEquxU2EcatFD+f3YjVDSff9kBPT7TqcSXRhcx6+8YR9Rys2zQISaQTt1t2U9LY8MNi
fEp6PCg8qCP+NRi+9trxHI34vQmuopJGgP1sOvRyoWWC505Z3dMexVY8XBmBnKZNmEqbTDaHDZTJ
DUG3uN2TWSjlWVUlhugxtqPD3GihsyK4QOSzVvWRSjj3qch4EzB313KOZMVM4VAV8IlOMkmrE7t5
dcY1rK0jogj8BvkP9x2n31VPN9epC2b+8KiTyntGSCl7tqHRhvjiGJplb9nBz/MTy5QFPxpBrgPH
pRUV7is6ZBXXtQ3tkdNLlRPv2dqS7xJiyeXYyUbJjvWyOQazzguM4bCqgjUsimb8dngt64dWFTEm
cXqE68TcxwxfKzpYjMooT1pPdyeZGYcf1MGnbji9jYdRHznt0uKAFGsmM4L5jXznOZ3aikTXrECh
485KjT9c4EL1J8pdHj9Dk8ubEAXO+JZF83DbUqaDjs3OOs5g47AeazBwMRe28UCipqa9KO6Mow8s
x5MpYuO5o1M09XdW69QM0iVdifRX58vzjHXHKbbZ8q9sWnysTT+ywmC8a1OxQ8EGpGAMxJGt7Tlu
TnaDwRAlI12r6z5JrK/CMhdrU+u2iOjG3Mq3+jz5h9oyQx+DGSzWLgt8znpTa9HhUXS6upSQ8iXG
HEN7sJvUJNLudl9CmOJ+MsbmT9FyQkkJnm8AKslA5lNzQy66eC8NTDsrqtBA1wZ9IuXUuT40PE13
OFStMkeCKebqIaTk+qan/+yema8fbpxqpjSKkGG9taNRHPIpxU5ahdEbPqvm2I/pdN9htkMuNCg2
iDwGmFvPPveHBLC7peL+gBfQfSxby3kAuyxOou2se10a9Fwn+WBA5pHN8UiQuK90uVn3VT6I5dpN
6cI6tRqijXCXE4ONKZ5ubCQgy29/YBtbRpZ7x/3JWo9aDJFoBBmgqSrwYPiJkttR6c7rSHbxR6f4
AoeUD/UemWFOn7ppXihl1LYVDtRjJgPuC8ZtpLOqo2yeM0TG5vNg02KY8vnQgeOtNBCPCY/LN5fr
801sFMGj39acR2DLXUZZPdM2i8P4OYuE+9YgieJVHfmxu5n8MfhkoB7ugEMQbjSN8TtRKYEfUj7Z
S5wQzXQMsAVsFmFxnk2j/mME+YXPEcGitox/tJj+s/U40OCKa7DhFcPPGSeHE531VGdImvN84dAe
lN1DXGXGsDKbQL6bBdDjKrUdQjFt6divbOk4zQRqCQqarJa7zOD6NkvBxqzo4DFYBgIsbXLsrM/M
XMlei0Hv94ZLm3tSSA7J8mLaCEOM1JS7EtxKrfAvpNtubJo9YzjzYI2BdVcbjs9lzSwO5vwR1g/k
4+jxQrhxy+RzUmp8VLTAAfDb2Q0daybK/7ZgU8LaZpOxkvhj0JLKNtTwpxtSkICdAVvRwQSupymm
gTCKmqeR2i/egabZABRb4wnXouTaWj7MiZzOhlX5fLlMh2Qx9yt+3u29yROGYwfJ/2F8YktG/I4R
w55dpCBdXWistwlR2jUjSX4X+nhMTBahFR6ULZ1T/rpiM7gCMtHXtCQxUW3P3RCe9JTXqRXv+Fql
NEAnb9VkPdY6J+ECAtI9jlnwnct016RwEBxtVJMeMnfad+wFcelx7Jh9T/ep4BkWq30Rxcaa3Ivg
wwnc7VBMRX1d3Z8kHck3aDAsLj+J+U31ufYaB2aYbfVisF8SAsQkClm83tFSF73ZTXykDKr+GoGz
TwCz5g87Y1J1k9R7bHoieUuLafqTSjN9N2Qrb/ylRW3ERlHnfjLwLZpUve9Dp3QJuWhoUjJ6aMcd
n8+MImvbFW9018bfZmuFlySZzd9ytit4AaVFnkok8R3bNN7twi3PZoOwYz2wOvoMgGU6IgLjIQyT
7skAsaK6Q3P7yySC+X4gm8XYHdfnV0yL1Y2IOMbyF+0AHchr44P9Lo1U3YackDBsQhV81q1kPDG0
1cUk9wBYbum7aNYUdy4173I6mjVIDwLEfE7844QWdJWC4bE8HsO3qc6M3UDp9drVO/rRigvNWAS8
ywiXngvg7AeRe9B9c0s57E21uIp4keMncJev5AjhHc7VqR8AduO8cpCjBEfGWvHaMQPbk6mBdi9g
xgugY78M8+iNubknBB9+t8oi0Vw0x3aMEs/vunZf+CiaAKDoB9AoFXGZ2BOLfcy0hsts2/T7ZuId
xPqUF3vvwe3TrFb4z+xGCZZIAppkzxBZlq3t2cU036mmeB+j+k/cj5s4I/wnkLWkuHtuOkbxa9ED
cCVGcAP2Q8aSnDRYxqeaOgZLYaxtbfKyXdXtUKf5hxJwmDup/WxgYjuD/ioWqjGTFi2rt8y0vKlr
OdI5GmmvpKsvdmk99kPAkpaAAP3Pyv8iM31kGbEZrBabdaG9VyUTTBAqmqb5GLtUWa2X0oa2M5Xn
9N+xNXC5cMW+zJuMEFZ/7yM1wE7Ez6VPMwWX07+OQVLzPbbODG3iF46fya6w+t7j8b7zI5rYx4AV
ce5MD44Jqx8TP8Abue17cHZpFNO+MHvroDu2cXAZ9u6nvO7fKWSiyMyuGVaYgXaXWm8WCe+mq28C
RrvetFxuTHu6N+Dttn0QH7vJDPbtPJrzykkgU9C7qPWYIX5MUpISjRQXs4a8HIHdjITvUsEmO7Xy
DYYW8sO/HThRBh76lut1eTCEZHHN3HBQifEAUOK1uso8EfQj+hhcTX3wMWHRYMpWcmLq2leJ/kkH
rdj6g2CXJq3hDh0lHw/OYWuYShSIAPK00owHdFAUzTF7jCEL7uHVdU6245mVQsuzzo5J53XpbVYn
5SPdwCfXbYxDp2VPUFe3Ihi/x1HdVGV1pDvlFszpxb2O+ob2kRM8dehFlt6XwILfAYM7ervqM7yi
9hFjgLrYi29gHutuz3O38zD1pUeH9BKHD/4wtD7N97ZIvtpOVTRjBauQ7SJUmoTeaxJaE5vgTDXh
s2SIr8cFiCejfqwCB6Wba5Ta96wIgVLVPqScc907EBwc49dUjO3hT7xG6y651XrlGL+1/azuJ4Qt
Zj3l93FTWZ8FKfkHvPCwVT5POk5Lenp024BjxSgkWv66gzTBpjsQZ63tIt+aRCy8jC3Lrm/TltZP
ZBIM8chsDufGb7oXynvCi681W0u00QOlQYzcWpyuV0jH6GmeC13ns6pYKy7eVHEaCDmNAJ7+QS8k
A7FFS6x/THNl7HM8HU7kCgaBw24wA2NbdCY1b0LbjMFY33R51n7heYBaaZOSD0X+YEbBWs/nW8ew
H7TG+ILy2qU8EsEK1vxGb0zIAOE+JjlbmyAaVu0gDpOvHYNEHsjaQK4UHyX20Sjvj/SqthzE0efK
kgx+MzNOLMuU0ToPdjcdoTBK/bdJZXGZ8qeJ4+rbMM2Hsk5osYwuaVhvpjgaCbxr9o7bErm6UA+3
BFVeJoaPgDzmcwe22DHIy/EFrLrsOhbkizCGonkZp7h5BdP0koqtC4rYEhnWJLY0BFtHVVfvkC5H
WcQsC9hwz+uqHbutGgmu8l6O1ro+vKlGvTZZ8ch1Nn3mj5OtGmsg1OiQVoXhkUyMCbFtuji4Na2b
ISyPVOCEd0OnR9tusmhV/0ZlihYHKay84OzdKpCJkQvhO9ad8auuR+vSR0P7HQVDZ3tNbI4bwhHL
JD2qXH+t8RUEAtUYkq4suPt7NMotx2BndF/oMi+0Ixty7WJOTv5e0DD5qS8zt5S/S4pFCe6Rii51
7G2c2+rGoy652pAdgbImddhyhMHy3rFNMXYWQh4e5k1/EVxPYG9C/WTYdjJvwO8kN1F9/q1CjhjM
Y7I/HEYD9ohxv25V2vEAS40gOAYmy0uGwX90kiUN5yDScsOO6DCqVUTc72Y3TMPJl+bEcLOJa40F
Iu7DtGinv3z2/4FB/kGq4f+CQU6f9VJ084fIdzst3RnXv/4vCkQzFommTX2LZMSzNB9AYfyNgRjq
l6ELMA9HWsKQjgTA+P+5DeuXaxCjcJUEADAVMMrfFIjQfykYEAAQ6Tg0yArr36FAJCmPf5bdEyRx
bQOnG/cvQynL+p8tGkQeAi2fgs+6k9pMYigR2bmUMWx2lncQmEGUx6wmCb/LcoOn0kL/W442Emao
Q4fa9WjHVicHCOmwZHfT3cATuPRvE3ogKpx4tUmvkqSq9icbiYmNDAMDp32KGcEznijxIUj/YBvg
CgF8Vq5YoXCRdKvXQGBsMCVVcmgu6k0lopF3S1xo+tjQgwUe1TGB1gJSXzyeQ73NT64cRdtvaR9L
u0eguC5lXdx11hvFBeRLQenM4o43OVFO0HsdNi9zs/hGWiH3q5R+QNtzM4YwaxZdSYoxLtB1Igh0
Ja+wm+kV+3FZ//hXIrCToq8fLZPGyQe3G/T2QgA7fQe3gyVUA6XNe/0vxnDBDeMrechLnydYZpMl
h6Bzln7e2YdU9MlJb+SVX7QWlNHRUt4PVufk/TYXrLIv6ko+Jn0Zq617JSLbOjNZHl9JSaevOpuy
w4WgjBaYspGOoHLuyliGQWdDjl/ZS8YSyVvjJNMJ7TZc5tDW409p8w78LYMuyc8sK3SDolOATo0x
FfNYx/R/G7rZxDtzjMrhubR0zKirMognwNBIpwoGTUhoyhszq1PnT1USfnsDMp7rC0Sc2xz1K2ja
NVTfedjSevOGakJ5zy6zdLZyIVSzK6zacp3BbLkwrBrLw5BjH9GZlcZwk6faFXktgxD8tb6isNEV
i2VQZ33QYZY/zldstl4I2pavGiLkK1ibLIytEj64rXFFbycnGc0NzC1IblAU4qcXDqBusjC7EeXy
3AFUTvtnslC9RCOdRb3a5SybuC2lTQnKf2WAsb7CA4dXNjinjGaLMgpiGHsyNESiR6LxGtjJ+dTm
jlZ7s86XeTWN2sLdMPJKzsyvymRLbfL0XHZ6eQqvmHJmcdhexZETBRdy7aAlHOvBmokQGh/pFXae
qYD40a8INCErvjD6FY3mhijYmbZ6+pAh9+N1CdZo7QBn+E3rDC4DLh+w1tEVu44WAjtVg8IIfgWz
6aTRii0xMY7Fo62At6cryK27I1C31bR1zYl9pkWOQZTSdl05Fc6+W3hwBEVMhbW/OHFxhcYb3mBU
Yv9FkwscNc2m67qYG/QVOU+v+Dm/FFD04YqlS9YZz9UVVtfIrdxDiIOwO/NIkqbiZ8KktrPB3ENF
0H9DTeiCv2epdpteoXjHWQB5jrjA8kYesExO/oLoxxJ8vyqU8cTjNniU5EARwV3hezjeQT4RTtCH
XcS9NT3DSgDrB34CSTJfIX5xBfoBB6zwrb+C/uxTgf65uC4BgJEsAD/lYbgbC1veQ3zr4PzX4AAZ
tH7PH1zzuiVSYFzTBfKaNOj9jCq1+JpAiK5phCBakgl9TrZvNdAVljDYYLjSsqYb85q1C2HiZfpi
pFvRVikjwVLoutjMGWOuD5EV+VEHczHvEG0QdOcOgJ5Aji3EEbXd0edcW9Z91iue5GK0O7Ur5nIg
GhUH1Y/i1rPvecqXr8iKjZApV1Q5u4jbiXGbwFLjNRkMI9h1HSOzyfeLJxk0/LTiQSsxvil6jz0b
dJfUds/6Zsv5auADn+nKXUd9HJC/cO1uCs9DTxoBSaGmQFea0hYvXanUpyObpHttNGW1W3zgYAr+
GCbJo+WPrrmqNd2M9ohMDOsgR3vst1aA7f3MtFx/TBQ+EKB8YHs8wa2ubyNHia8+NNleERZRcO51
kpgXMK/B8HStZNdNpDkLN3LCf+B1TM3FRu/QeKAnJRvzp5pCmSHkyhhgMwI2EjQf0G4ughm6YJJq
umPN1sVqjZY5Yj1mzxH+z1U7T2rk1I9MuRNIcDutv3FStZx2kzmK2vWc2DSQsr7U6i+HTVRgrl1S
XikPhbQGidOsLCi/RTuy2590yL3fKFj058app6Wt3GLcO65dLfN5sPRKVOpSB90k98WQ0hyskqqF
W4wleCaOwSbY8OZL8B1TVtnd9Zajpl2UT7wfWfj2nJ1XqUEuAPeLoGV9LeDSHzKCXu2aGMmceOM4
GsYm0EZrPsdNyH1UxhG0waRkF+wKoocdC30G2tKJFPHKJENAjRNKYwRkGSGrzJSbgHULeRoSe2Iw
mLwlqM3EMv+MOYevU2ySDnkQrFRcEtw4C9s/UaBNxbFJKKBSWMnKMc3ZQ2pO+0l/KZFv+Pa2zTdG
H0lm9001ifwF0pltOaYXxw7lyuSXWx7S2DD1FMiJJA67iLYNp1M++sr3rDDM+qNsOrbMDWkceycF
xZpLgqKGywNMIHbjSd5yjb/mAeFIjwI6gZEJSqGEDImW+VO6Uibr+sWuCH6ym4Q2cvpOOg7sBz66
Ac8mMbkqPKWZqdk4aK2pOfWGXnaXAd8HwxFTi/z6tRRmiWzBcIQ4ia7W7GOoxW1y57RJkW/calB4
5xh0zqy+7Fybniqo2f69ZZfGElOr4fbXnIum6MBQrgIsD4js1Q+WD1rerHIVmD+03cT+MQVxzz2U
F6n/7rtWUXlZ6KgnA4P7iR8cwqJZyfyrVNCTFDxXY9x/DFaTIugM/WA6uiWynBugOzN5mkI6fZDG
ttlXhe2GwWyBTfh2pG8lOfgM/amrdW053LEg66lL4pBLerwr8vBIobjMbnzNGfK9SvK5RW3Y8Cel
vjeouTbGTGQhI9+5rRpEI7MlxsBIqGaIPetlRJ+RBYg3gLmiSLNFStdGP9TdwXCGSHtiTFEMD4Nb
WBkb5KyK6r0j0YiCXYQGf1Osnx5C6t4H73ra/8/F5x9spP6vi89TEfwr/b785X/H1X8teXBAdsPl
XMN9hRvU39ce/Rd5LRpiln84f0XW//veYxi/2NhRtgfup4Tk8/ffFx/7F1gd37XlOsWBc6kj+Ddq
Ba4VCf/S8sXVyuJ/XxGnp0DSXP4G/5l+L9niWSr+UVGCdQ+NpXbLWltOtHmQrVjXyq3nz1IVE50b
mQsC2oBb07nqhme4qoy4reAoSlrZv0O37b/EwtQ/wiEpUezlIWSA4D600i3YYvZtOkY02+3bzwJa
Hcx40GzeJiJkVY5/DbogsfruUrbaoisiisZ+21EYqgFbijuTlqJuLypOWd6kVea7MZAG/o2DsTZe
DQ5V4a5uCLvseLCG48l2kujgzlW2vA8Mu3qGvylcqt4Dw342NZFAfxoaR+8pGapNnxbJyAulZSdA
qW5pmJ4aysmF5Am17mBPZO1o43ML6j7s3IgfGlnSAQ9qjY++06R9CyaH4qKMk3pLxW7LZLyfHCCZ
sKn/H3tnths3km7rV9no602DQUZw2MC5yVnKlKzZkm8ISbY5z8Hxjc5znBc7H11Vu2W120bdNxoo
NLraZiaTQ8T61/rWi5GMgFY9RzPkDjFJfiyVtPcDhK/4ipRZEoXrCSQAFEO2lvm8G+Kmnz42XTtF
K0V0Aa9/Pff+Zu6imAlrnargNGElDtaS8cRdJlRKJbmF+kwnJm9NmpbKvG+/lPCnw7UwnOpetaO6
JITFCm/XRjHP3tkmpHzN20vQ4BMHDCrhjH2TugiP+MAAYjHRGLbk0yDZ1jIdyl3VC5UTTQZmHgQ+
A3MX0OwCXjHjFe28woMRUHas1qAR33qp5YN8Df0eekpdBjbm7jRIMYH5M2XOAYBTPIFJfdJMfMj8
9BXbntpMjWytCDR8A/8XUmeaaq6ChpYgUkDK6Eem9H7Ca6ie6y9ItUzoBlgMCb76BNO9a0YuHGOz
xUfQsn++p4wlX2rGYoM+gRwJc07CYSmZqIPHNqNaCm5pIp9d5R1jfyyqPXckO+kC4v8tJZV8MSgD
QIQHQpYll6ebXfq0JH5iN9qWxxSBlQIg3hBIhfbg3pNpHdL1MLkIe3BdoqVROcy/ODXzdBIQ0Lc3
LYthshReE2Zb7VTO5RzX8deZlJy7JlldXltxHtvbkubjlwwZ7UiU2WfighUih7lHf952qrPicUSl
fUkQP+d1GeXuV6sHE3U2zX7yQrlkdDWlBVVKrEoSMhPAoCE2RgZqRV857MwIdH9vYZOYXdPIAcub
svimaBWf8nGIYwx5QjWzQYNOYXy0CiW7jY9fYNokth7Oktliyhg2OFDZ9TKI7kDeDgy5YYlWtjYh
83ctv2qtneyz7Rvpk6F1uSTIUot1dCiB0012Dmsh9zAkm6VrsabK3eDglVafb/1wLBx6RSwfJ6VI
+KjasJxbO5EB6dK50i/N7Pn11pU0RgNCh17jj32k1nwHV+29wWws4ocmA8wg0FFIGlcb97oOapzI
fRx8hW3L+GGyk7A5zTOmO+x5TK+Jh4359dwZ0YXMKqPYJHOWfB0jmd5jrqbdveK6JzBY5flNOLV+
x/p9cvZzYvVI+I2ZPXcE0T5zxYzm1kxptDwUPFGWwENQncN5YCdvjyFVF35SAyEqQUesIWA5jN9F
YRyZFaivQzzYLXOz3mFC1sXoRlkGxjuG4km9VVbgN3ZnRtBYUbAC80BlYVD4UdZv7H6M8B3S8XHm
lDZOw/+84f+QKi0TQfDf59xuhufiy/NbbfP7H/jjHU+PNB4iU/o8JOCnMyf46x1veR+olodOwZua
NNtbZXMRRBepk5e/zZ/gocKL909t07A+8P92Fd4MB5wfOUnr77zjpbu8w8v/rTBWUHEcqXCyKSJ2
rDisdwk3qCzBpH33VqeLYyD2cemYIV4XKJzNg2Vp/Hi+k11GjldeF/PkkQ9X4wuGZZatCTZCF3jb
Juzs9rLR/fhkwXK9Batp3VFWUu06WpfPGI4lD9QY3hkinO/FEEZr3nzhdYBEf2RHitozGagXAPKm
HX0ValskqT6zO0pkXOZRJ+Ko3nmuA4ZyxKdsEGVG05kbGK54GiLdP8JUnciKR1HlbmIIUp9VLkYs
oHLGTJ9B4f9oNaUHxl/hAw4CWJ9gCqiObmo2nEyZq9nb5Q7MhjUWCIawOGFA5VJ0fzClyQANzRpq
tcIueo0A60Rn2uy6h9YRMUYdyGbX+cDojI/SXuSBVEzAAnElq6UYVEIPLSdVnTkj3EGMQlogwpgg
s4sk3OhKnLes+2k3iC8lcyQGNQKCVDVeDe6jb3dXGlj4lFCj4tT1N3ygKjKG63AYzvvWe8GfdrIL
XLf5caacZuj1PQz0tWJqvR2YGZpmc2tGwZK+6c/rZniseOufdVVvfWykR8wAA0xjt+7GSpwXyxy9
U6vrc04VFAx5CyOo2sqeJsl6ICwDU/MlQc3eRJX3ymuV+Llyx2cz118cSKnkK3zxNKr2iQnRGfrO
ed6EBPExft0MYkr2qh7LL4Xp3ILK/iZncQ9H5DZQ5mHCwEPKfNcGHuNtg/9WW63cdDHe6ZVk8L2e
oY0Q7AFCM7G53zaGvHHIsWB4qE+JBdjenthcxsGhZkGhK5gmQ0N1Y5+j9x0JzjECLeO7llcUhiJL
hcSaBtPaIiqb38qB38syVtJxE1YgOCmAWmYsSeu03Csj38R9d1bbOnkYJCae0XXQPTEj9Y99ljnQ
4mOE9NDdhNDoYDcrcniUPrY5yzPg6xR71yBcMXbJJtoEUYOYqBTlQitl2ALvejB15wVoETbK4HX6
k6iT9hkUbnHV0nuw9ewuPFMRZZerphJTutIj9jfiIBuSYFgdAC+srJ4haUROqw67yymG9Kdc/8pl
RboapvYwSKy68DgbO7+xeUlDG7lNZjods0lutFVdd2EW79TYorX7QNI6e7TXjNWfTOZhjsUW3mMR
sTId/5x2I/SgqjtBjY4OVRefSEey6kPZWefSO6UO/UltP9Q7yvZ2Uavo6SaCcz7bqbdOrRCiKad/
VfY4WQAI8Q+aIVcS4/se1+fHGj8B1tA6OBXYY9Ztnp0MjcKXF2QjWjj5W9colnazbqLAKrzNWfFi
5ButO/Dm4TU7rIBEG6cSHs+0890hi1Z4Er9kcfgpj5szI/umpxSEiAekIK8d44F4F01CJD6iqv5U
wcTEMoBZfrTFIc3dTYfcsx8IuC9GPcUYlFRe7zTDJqAPaYV7NV/P2sSi3Xqds55teZCUouwEbsA9
kUwc38SXdl009Oummq2nafRvwrQ4AHIvVkslAsDilzBf4joDQx0sj1GySSKqAtp+8tc0oGGeMBdW
HXiOfYfJ0muTV8pMWSpChtpUgXqN+vSMVf8GAupDWNEKOdHyCojnwBIdYy81iyPmgCAnnyuZbXP+
qaHoLguhbgxjYUtiUCWL1h1Gj1Rjw+1o+uUBWzu8UH4D6O/sVgK8y012KIpAXSZEDa/4OvALyjm+
zJXdbRNBmpECumFbevZ5qKdw6wQDYEPhHsB9PJjOTFbDsp782Br4xd0ouNPFHJ63ucDzzloOQT2m
gVkHIY2Q2aeklnsQDtjUnSemg/kKtV4W2I1iO9jysJWfIt6fV7Zd2fcVI2r06vBFxBS0ODLixE3O
KquTelXOLkSuOKR3Juvl69DXGx49XrQCoGOcVT5GVnuMjKNt9mb3TEw2P0rR6ZdydJDsRkup1wKK
r9y4sMjtjYiX4Z6HvRc1rXb3sYj7yxLjPvb1shT3XQrpZZSJYexzU13inuouUXwbIuJNYF+NjdBr
pgRiw5ObLCIUobOB9pKjK4LOW9WgiVYlYIzLphii3VCQdTNwEHBjtibRvBDja+/TZAfq40AV1bQf
Pel+Al65lTkllIE+NEiPVY4Tqc8OwkqKgz1nRAN7HoFOG/ZnfTkc2JF/M/yyPtqjaW5o6Wb41Y5e
t0PPNg6eHpJdaabBbqHWQMecj01ei6vWAETnDJwCvkM/Og96HBDxmHjdzK0y6eR57uckhiNRuff0
+AXYVvN2o02tNyVi+CGRwD6B/zoPoZmWzwa7prvQc+PtCMjywq7T5MGgvveMzQlYBhwf5wNFC+ds
FY1LgzbNayP2qqd4ckIDRM488facvOAslTDm5KCdG90YxSmPTZhfoixeIuHMt/EIl9x0mK0UbA92
HnDZKySXpa/BDHDaTjNjaxZ//1G6/mFJWiX//Tr4Y4f3991CePkTfy6E1TLktzAqS5tiNu+fYpfl
f1CuLW3PYfpCkp+azD8n/PKDxSTT9T3bdVlEuxaL57+WweID81kbhQwhDIOJLcXfWQbbKGNvl8HI
byzT5SKpsSK3re+i2lupa1ikeLwJN3XtEo9uYu0ZBLh5crOAGY0LSgdua/yyhJVK5Ab6A5R1wQrX
NxhNlNGTMbjUl1M5QoSpgWlIwZvVQWQhhY5XzSAxNwA3YenLwiCcwWwBfCZRyGv40cxKNZ0N3uJ3
8kLL9FYa3MJdr1lOb63aA5MqzCh/piMtpCGdNW19ojyqjoK9zUh/oOWEMUxw7c+z4wpKcIaiFTvb
igoCk7yQ2QBGQI4taLsZ7ObbYWL0dwxVS7K1B8Y0rtQw8VGHKs4dEnpJfNsAYm32bJOxOMBO6xNm
bFYZbcd0HsN9GOs6Wps9oZQVVNn8caD8Eup0X5gdKXl0szVkyOQblTDysXbi+jId88LmXwWsiaiV
KYjatJ1FIHTOYBxQKN7U4K0sqiOnxnEIDjrUvK8sshbFNseMdfAnCnr3gZOkrwkYJrhdcBkxCQc6
E7t+MO3PdmLVzIjbEFUwZLEIiKBmPhJaliDpUCX7zJScj5pBin9kTIPdjlG8iJ9AvqevKmDYSkay
nttP8TAM/pPFHOwpGcH5bHAmWxa82h6z8ySQvUadq09FrOdnTJBcJ6STITFnOcOfRScbCTNWWZVi
Dk02+Bl0snHzgqoOBkDpqXFFzuS1bEg512B6eKVbdelv69lvPw7SB+TbcNVH5N1H+ktysronSsoZ
W9dDPqYH2x4lDVa10AGDB6rsea63MIsxSwQGqhsWBPTSYgGIJbPodmmelmptFIYTbCpC8HSTKzkj
OqAFZgzblzdLjuHUW6VjOfiUhzNfXOFciL6KHB7OqglnzNu2EDXabtA7+IEHA0ejHyqs1e0weJeN
ZcWA533DbzajSHR0UdhJ+iKqQlyNUZfl+4wJ6xevxZYHcqgAYNLj/b+jEcy6GWC18WZl4NhY1TaN
uQPaNWQgO60Jrad18DRRMJt9C6kMVQY2fmfusNyEXB24Kse0XM8d21xsqHgUL4ws9V5JvrPI6FhD
tvuIy02vPSyKHzN7BucVzqD7LgxYVuY6Krv+sfFs58LHoVjt8fcO4a4gYaK2LsglWg9dSYScxk2q
P3Nv/DI5S9Kq7rSyHkimJ2IP2TBiZYSgr86AYE57u0r0C8KSexfNWOiwc+IjZU/fDyvDybTPEslo
06N2jS7GamyMB6uyQnPVdD57vVlhYB1jihbylAWizNJm2OdeON8NSNoueQfL/2ZWYXrpB/U8XbiG
B9OrsVHAwIMOTyaVJzy6ar+bto3FmnAwQSJuIphK8BtkzTi3LimhjhKdrZfa0lNZJHV9Uw42gEnb
SWhyoAK4elIqpJ+zrXv7KSqc5FOd23hT82wkjpym9P+uvMB0rgZA9cZK1Q3MWPKGIRqmSsEtBDK4
xFNbF6vGbzL2lLy89/PE5bsDXoM8jrcypfqmQj8AIKCnbxidirE9qc7temfn2sQ0aPorhvwG4Ral
q6tSKPNdhtWHAGcBgTsiK6kB70PNJYZ7QSCZ9dMiqss9RanTx1CznkOCJ1W3U35hyzUQPIaWAUVo
LFjIzcA5lVHSXkszcoxtE7N4xrIVtOwvhCfajTG0eXIQpuTvyTW9up/HRmUVexysSXjeg3h48b1E
Uhyjo/G15jn/yBzFRSDJxY1TRLQOthlzVn9s5vaqVJUE29Yi/B5KowSq42Sx/6rMoSDL7M7pcM7y
q6TwJWwJS0QZKcKVzYoKuEOtZuIrfeBvFZb+ekVCa8myNLQ+bBP6Mj5rN+eWcP3IWvj45IM31Lu2
w8r3LbfDl2VD/WRfHYUbhBe2jQPbpXldCEMf5y7F3d/i8nioGDMgASmGv/ZyCpbdKo1RBLVa8R/J
8E9344Kk+vcrpQ3dTIw64rea4fIn/lgpSfuDFK7gmpI8VBVLoL8kQynwNTKV9zyfqIByPSZ/fzGx
rA8uEz/mghICiA2z6n+XSsLEJ6lclkosugBZib8Fsf7RC7kMfPilIVkr/iaQ2da7onG/NIDXahT5
msXMgUAWCr2b+/s35+PqD/nxv4ouv2LQp9v/szC/34iSfx6FEJUjhXCkZ0Lrfrsao1Fj9pdBCTst
OZ3CsI0eMkEG4NdHIWvw7jiS72NZoC2Uy0LA8/GQvj0O5OrY5oVC0UmnUd911EANqqrAu/K6zmv3
ExtN+PFeg4BEKHsdVjrpN77s9RVkVm4I3dOTUUxD7GzZ74nyol9aa87r1ES6orOCuHSBAWfY0m5F
rZjWgT+vGmyURGKV1eEYEQFbuXns9sKdZZRtQi2mjuceHks+Sg+aFutNoG7iiKzrMfQrm0ilkczY
m6REQy2JWx7Mjunkxo0LR7DvHskv+XPrIUZosXep4eLx4cGiWMG/BfNSSkpCSva3x8G11Y1ycdJ9
pCfDfJgsVkMrkhPpfQ9519wyaikhQA062+mw7oqdkcD82i/l8fkWOznZYzkOJeKUD+eK4h1sNMxF
mNms+R8YxjZNJJAhYO9J5zAGUfCATRCwtLJ4CO8rhiDVFk/gom4QcV6q2haLvqFiZCVtASNZ0wsf
njU4boglqFzKZ1kCT9g4rS6Lh6KR1bFJZlkfwJhNV0GMjXYlMAv1q8yn7IgOKRQxFjEFNGIGNM+s
/8b7Amjktz6HJcO/0dnnEPP+59js1CuQKfsbgrwqnmijmJeioAVdKwq8icQCoVKuVMKL+0CQaxi2
2ht4SZNcaJIb39HIQ8qi2WYVstCsj2ZCJJfhzchiUAqnsz6zRZXFprRGK+LracnGXWSjtTeRWoft
xC6IFQClItZamSNcn8YJ+njHlN50Ibgk2kxXpFGHR6/ztFhFilzdoa6c5KOaw/70/fb4z072H8s8
5d8/ntfP+deGfpu3j+flT/zp2sBk4XmugFmIw8r53iTwh2vD+0C/gONgqkFVZqyzzHr+ejzbC7LQ
JsdgmqD/HYu/7s+drPjgMBryTFPwQF22yH/r8bw8sP45zXFZgVmWAouIvR7HBs+1Hx9otJOKwK6y
DWJWccC0PB9re+i3iTFPuzfn5CeP6B83zH8diQNxNixeKu8e0VoMiRcU2QbMsRWtoxrXHh72mGWr
a744FIilv3laowP8y1dzpE1dOEoAlcrLv399vomLkBeI+G8q/wYkv2RD1jLeN3pEhUr0OH2bMDat
sjZusIH1low2Y+MbD7/+sj87rY5ijY6maHN6353WYBDUljvxpjBjpKO2ks20l6LFZ2eWKeSSv380
HDdcQNLCxOOzNHj7TUdgkQXRpE0lvML6BOe+iDfh4FXQSKqu7q9+fbSfnVePV6ykGYOtn8lV+/Zo
bFoj4JZYPt0kx+k3Gxuduo9LWya9m1Tvgru1r1KLf/z6uMsF8u5SlfyYUinHIWhpv1tJ9I5Kl8f/
pndEiJ2uZmqlnXXi2K+wswFLLHvMXx/xJ98UnKdpLRkTZTnq3XnFAtM2XgOz2162x2gA/oHtZXWR
ukBxM5WKkzDneWMRebr49ZGdRfj68dsiUZnCtbE4CVqSiaT8cJZ5z5ao79au1wYOnIndQLLi51/S
YTxOvkBACy6ikjndwQ0sVe+EjpyziK3LHW3E4bAe3LZmbqic6WYyFldfITz7q9Bzf69wXZjrClvQ
vGa8QW8iOY3yZMOHTNep6IqXoXEdfwXIWF4Rk6JUisisyO/ZW9rs4igsoBGrHeF9KBLH7EkQZF2a
Qguqjoakv4lwZ4wbz0uKa9YPSL1dkzF5pcGpOjesMrY3oNLBxpgxK51VJmfKwkb2WXivUxfKuxGX
tB0iWZTlkTLedE52YzPpHJ82/KkYdcRP4RuWOH4wilaSvV1k5yY4QTyW2Lw7UDSYUob8Cw2F4yMB
LYrIUd7TGzXL1rnufTg3g1zIalXkpJAMB6JdWV34NfMm+tRBeC2mGzaKfcPLOtPcyV6RPZDwTZOd
QZDwM+D3GPS+5LG+GpLKfsJNTsA2CowMvb8B8B86Dg+ahjCShe20EPdDJUBf+m3roJ1Qk5HtEi+r
7W1r9Yor2gw1HKCRGUpGyA7Kk6O/Rm1PG5z24NRR7TfVlOi2CUQbFgfnjkr6AOqL7OWDjWpBlQWB
4IKAfVtFq5md6PQE5nDCdz31SjAcjlrELV22bn4JY509azMYYiq3ydgW0QPFS6UZrnhfBHAudRVW
13MOJvk4gWFUI3SYNskRpXoMKY8Ghlx3p7HwR5c9tYVBtTLINqUDHnIyMh9TC1kBMaqUyS7SOY2Z
WUyf9loscxKehQX1JJvJpGT5xmQ4EZ3n5jDJiwg2InMy20NeWUHjNlzJ7DvJw5PIK2U8YjTWUI7M
0dAIBRHu6pK9/CTU9GSFcTadUAqs7DTUdjvsWXr39ZeaGuwhXhNyoUKF8KoGr8IPxO9yKdiOh69m
Z5TiVnojQXcPuCQk0arGOL9ReTQOj/MChl5Vvgl201KNDJ64vxriKJ1JkGRyaWphp1+637pMWjXA
0TRlECfmgduRQgJiIjDx+2US0t/l7lLDZYY2E0DmFRqPoiOnx6j3h7tpHFVCkjQPhrVbzXBuYOga
t6E3MIW34/qmA8JUUf2Lc5zVc48ZGYpUcJG5jfNkh22wh90Kv9zsyqlaUdAA8HvMfXlpVm1HySu0
bfSHuaFSIndKJzoRliJMniWTuI0cMd+TfZpeDTGKZ79Jsyebp8hrbfljt6r5TBr0q5ldhfgwXygE
8b+kU1A9D6zK8fplTad3o1f3Lh0FU2Cuitwxrh0kZ/YNrrJfQ3JyGPnpqLgtOkanuP59zuecJMMD
ORaeO57VYgEP2jT9hhStwBZTiPTsAk4K10s2AS5Wb0755zq2Fb4wF6qNWZz1skieRDfM/I3EO79M
NHlD6IIVDJ+xDOKNj9sqhICVq6fZr8sIukpKSUOuEtpo59GsHiq2YRBacZWwPm6BRG6GuMof0rAk
IUS3gYGfs7ZI0iFqwZMMw1k3K0MGDKMNu4Lb7lkpP5yfW/QcTIENRNJnD7vyhIjvDFXMMJlkNFP3
EvfqsfJSAZ4uckNn0wRYUxHMfPdGx2ycUKLrgOtdyvxz2yetj+kLw8hOMrruUGojQ2+VPWMhydsi
L49BMtX5hefP6K8gS7qASQIUL9wq342wbnhDBgRUWM7XOvPcqoo+xp4TD0jkflSmG/4cZnSChtN0
VTVdE5/R51M152PeQbCfJV0D5xKZ09m31gC9bORug/PZVz7bNwMdYmXVWXxhE2kK7nzU3HknMb/l
PN0LkIF5DDCIrm5QAvzfp4zrbqB0aiOToQGkWDsUbceRknqLURipd9WaaE1f/aoP/fuwcsPwFJn4
aXdzNPvZ3nVL1R3hEc3VyiLFEH0Rsu2bU1N7sFDYksqJwXxd+ZvRhnt9lVa6kkeeuW7MjViCucOh
6hOHTxliv/pTBXqM55rBhBGPHLBmwzSL4ySrXF7wveb5se2WOKEmVjLxOpEq1jdpQgvJx95VYQtL
rhW0GDhu0x8dSlan88ick2xXG37ctZSjkt54cQqL3SAPAtkiAhKlHs4YkNjlpuvbPN7Ano5vS48m
gUPFoy9dqd66D2mD/BZVEbA0zJPovg0B9a40DJBoXXsQXo73ieqDKIFpF+F5EpOz3Hk4X/DlYy0h
e0I2iFpcpQzkPOj6x9JTwA6EyGEEtUyCh3Uf1GzMdcAwhRGtdF97D7QBNRw+2MRYG2o74g99IpQk
H2KnCKI1OFLvtZ2KkudP3NYvQ8SrfJv6Le5rGcIgOoSmp+WOLEHwACAtgH5GswFz4oGczSNNiaNe
CcdIj3bCdpTfe5izs0VSbj+CG5rPefvjQ17RgeeNGydpupPfYV29YKwjxC1jd++BlmAirl7levO2
jVyU/4LCFWsr5wRlaVDxUN72CrfcGWwfH5MNCVeco6lw83OiWsyNy0K08Haw3uSfYmYVziMPb2p+
wAWDOxNoOQ1pCN/9EuKBeyQN4j8r7cDfHETBL6kdgXtdZo8gsZ3pQHKzYqDQYPLa0hdS2sge5aAx
J4waV3Sae82mCIwYiAkvphklRmONSRksVgfJU55WTG4fzJvZtJxWw6OkuHVqGj/DEtKFVO50EbMb
44ftWfysbOxcny1iXhdtxuCEBV7EQI7wCnRHO3DmL5LM5qkEQ29d1EUXD2uKlF14JkqPeAPy0Gs+
DUanjV0bE0Z9GZdyx71rTEF2CGp+nL3uZqY9Bm1M+pxY61KNaODnWbPAoM4ySqc23Bl6qWRpKWNQ
x5pii/IuVpHXnZoU3+zRjEceMytJExHMpS4EIJhELCXWIYHYlmZog60Rcxnc7RtRx/IRpSwMVvmo
E5/+RtlmrAxcXGpDmwW4GmQbnuNTdG0g9VH1QjYOn1yITsOC1J8uZvpmAPcEvIpY6eSpvxPDNEUb
5HcewwmlVBjoxs4G8VPpoHO+LLm3Gv81shagfhc37bfELvtmbzkj9ySNNXHyCWh/hdnN5/R5r37s
JNk24xJ7cJRbvhi+wvoVWlPfMHV0qeuiY9B8LkNzmoEca+CHeAuJwY5ZfKkHMT61dZHf0Cjj28MN
luym3FgG3Z2LSZv9kx602o2wN/czbHLj4BIPuySxmHwmD1J8UsJtXLiDNonkLsaRsaIgNf489aMF
TVdmZLRC064uaQb2vjlzmV37xpKD9cumeaqtKZHrMh3wUTtSy/xEYGz6GDU9C0Cev5gjJgZm6Sat
Rm73FqvyyqLodtrG3ZTqfd+UBbknmMEGi4jWep7jZP4EWmupt59cpnR10ksEr6VQHU1zuCC/S9ts
mdbecxf59a0va4yM/PTmAZ8FRaA6C+arOMfaxwsfAxHyH2JA7IcMv9pAGC/RoOqzvir8EfQXKCWC
fC6BWz4nnui286/kYClDAhCd+trY8y6Pzuw29YC+CrYoLLnqxF6JuMnv5yIe6q3PitElUEnF7ko7
NVNfpOr8KjBHELZJ0NqPpc6HT9VUF59kFqSXrMhEsWMhGl4ETdI8TW7nJ9SciPSkbJ3dOVSe0Sgr
BzWtEe0yps+VjykJwG/4mceVXW19u48eh2DhoVt+457HRoyI11oBNLKka6/bAbigJhSP5uiamsxF
ODLymyiZP6q8UNGuaoTGEJlE9h1KZJSi4LLdOibRKN2NUwd45NrY78ijWriD9wEv8uusCuKS6kPe
jLklJbQ729JEzsKMXhTJ0ulODx3bAJ8F9aW5zMl3onTYxBU2HBeYGQUzvABW6ub7jvY/4uA/hMne
/d+rg/suLv7f//36Vhz8/if+UAcN94Nje9hYIEZgzabWBjnlL5YFFhjkB9u3BU9AlL5/yoPWB4eJ
yiIOItqZaiku/VMehH8BR9JHGMQag2rh2n/H5yIWieOfostCYuEvctAiBZ+NpNg7GQLBDKs2EDWj
GZrnMetBKsHR7r8meqZ/14xzeaUEXo9N2phBt8Vk2JdH8BbJi/K6fDrjETwUf1xKr+P/hF/Lq38d
9vwoy/zxmYTtSMtiCOPiauczvxH28ryogW9nPPin6pa4unqqMKT4Gwic6Wefp8i9P2T+o1IdM8o3
P91PDv2jiPnnoX2B/d5exNL3uh7NSAZSR3JRVDDCQr9QpwGuP2XUsXml6Tp5+fuHw2RP8y+7biQv
5ndvv6mdjzYQvOTCk1niUvDW5K9JHRefA69kV0LE5cuvj7f8mu9/7bfHeyd4gRp3mo7jCYv9E6ZF
TOh1a+69ZTv16yP9OEj740TynUg54NMB4PJOzAO/VUFpW+wXhb5IjDQ/S6Kp//jrg/zsQkGjZPjp
Wh4TzXcHgdvnd04bX5ReV+5BpItvDQHWE86t7MwKdP3SYdHaNJlj/ebboc7/63kkKGEqjqrQu3/8
3dp0NguACReM9jwyTIW0d3Y6hDfeDAq0GLv+OFL/sM5Tx7gJkrJ2V7/+4j89uz4TYfxpkPCsd3eI
7zZTqkyOT9p9W7F92IdD3fz9e0FI1FjLg7anPGc5+29uw1R5OtFldMEwUL125mTsUUOT6zFNowur
avTVr7+TWC72dxcnUwPkUERnDrr4/t4ezyLEr7DiX/C6LY/NWBmPZWzFV6VpB9ceafEnXmZMYB2Q
pWaXUhnpctu4a6wSvxtl/OQ24XZc/sMljP/v3c9LRS1PTWqSdJeJta4ygDodIm3nl/1vzvFPjoTP
cSmtsk0yI0uw6O13Jr6OdBG4p97S4SNOreSs8Wc4yXWSHH5zepeb4d3pJVpMb43AG4m2/+705rjF
AjexQcHG4k5zKimGS70XNvtzdz6gVzy4Af04dKPl6XNgULq6nqi0/fzrj/GTO0fyvuGbsmLhzffu
1I4qVkXliJNVddNCSGEvW0WdvKjmtGJiPs8XExtNwkFZfgYOvj3++vA/eb5jICUMzXuFiZhcfo83
13RONTswHftUhql3ADegd5CvIY+nU7MLYKCc/fpw359A70463g0biwTFZSav2R+PBwc14sVrndBz
AWgCHlT5ugN+KVcpWdxHlILx1LCz+hQbnjgYNJh8ahJKvH/9MX520t9+indXGQ/6wIWmd2pQfT9a
JGMufZJaa5gxDhmJ1rwukgmhHZrpXtt+9Jsr7ycPK0lZuiLZzhQURtSP58Ap0igeZnFigzqfp9pS
B9GHVvyb7/iTOwnziWBGgyWG4oN3r1I9NIFZQTo2AlNvES2tPRtxc93Sjnv+67P5fWb6/ke18eHA
JrNQDf3ldL+5iNxwpsW1Fye/QJQAtQpLduWSa90Zdu+5K2JRzQW56uEstiYLm3nLniIx6kU1VTXV
BGV5qWRtX44Q98gdqMabfnMylnv5/SdkqExYkNGSbb4f4XmkcQypxpOomuk0NO2yffOzK+yAzh63
73gzu034lWle9bsLfrmgfzyywKSD1GPyYsS09O6CJ4ZvsGNzjsYUpx8DqEkoNJLYae+0e1Nl9C24
BPO4Cw2YsvGEXcXNz0i0ljuC6wWMLNMbfrNK+MlNiJubabqPqdxmSfnuyWeP3VBSD3hkp5vt6GLq
LsI89m/jvLJglEbhTeO63cEXU7/BwyF2pN77h99cM//6chPM3yyJQ4BuWZtV+w/XTBJh5y0L92jY
cXtRCviiVhgEl0DA8S4rt7gxZCX3Y5JY59RpNoDk7OLKKWE4/uaD/Ot98v1M+A6+e5sq4Xd3Y9KN
dk8x8xEST/IlcECuh2o8E4AykSynrCIqM+p9qJv6YNO2862yA/tRNn6HQ9SezyLTcVZFL5tLj3nO
/2fvTJLrRrIsupWynCMMfTOoyQd+z56USGoCIykSfeMAHHBgR7WO2lgdMKLKFIqskOU8J2kWSZG/
AeD+/L17z/3Vk/VP7h6coJ8nJZOy8ecnC7tOtUoszo4J1SYMZOpEEqjx0ZRKXorqJdYX4kkW2LLk
usTbmRU3BHxMq7wZCC0Adzu//OL7Wjekn25o9HOkm7BpOh5agz9fuMQelFbMOqbBjAa85VVkzmck
/rYDtQcDz/KO4NoulLJ/gW7B9NRvgmMMROA27RJiA37xdv66i+PKZfH5lIdQf/6ksminHl6FZ50T
Wjr7zotdmoqK+HWpumG7NEP7YNtzc6fIqI7str7SYAX+y4sLb8HBIox6kBXQ/ulxQulse/1knvVx
8HZZRt/fN6ReRIOwimc5uziYjP4ZoZz9i43kc/H4y7XgNdd4UH09r/75WmS1LfXSM8553YuDrQ3Z
fkwab+c5pX4Lv974Zii/ew+qlAUZmlx8VEF59GCGAfCC7lpVwfCLteWvCy29Zr4H9APQIO2fl5ay
1lTM5P6cNc3yoncGtyo+pGbjFondh9bgYnAA2lMhvelk9Pf3wl/31ZX5sq4mfBVYyX+6FWDY24UV
5GffaPO7YaK5WJcQhv/+RRCD/nz/8yqYYNCfonIKfq6YGIq0pljS8+LNzdXs9uOxq4gvGTtoGNZA
FkHJ7bBn3J9FcaGIF3BaK5y9FD5sKa3lGbgJccG1D63279/ZP/nq2Wp0FHDortZM2D/fDGXclm7H
G1tFVgcFHfyqsgPcZmvPlNQetZlXOTUP7S+W8j/LVNaTLfh36ldYnDhc4Yz++XWLATpXXWkn3y38
kixHv4P/NRGisk0liZdROcWQcM0pwW7995/481j35/ufs+5a4VDDs8H+/JGRCfj2otJz5znIOQSe
2WqCkkaExleyUmHcugC0q0XdJqNwzxNGwp2jzf1O4zixIX+wuOkEmA+0GsM9yv9rbCHLLUPl7rIC
vBeKMXnrdPlAJpd1mnMS1+oWHGnX9WTf8J+/qBX+Wot7YFqR/KzVAgXbeuf9WEZ1Wcma6p1MWucH
t+w62IAMlPedAzlna5lLcvv3399fb+X1BcEnEbXLqcv96cpxu1TmYrsn5QXJNpG+2BWFqH+xwf6T
T8VTqeMD1eE0oBD786fSM2JftNw5kfUQ3zCRQlEhyABGMQC0cjMtqXb/95/qrxs6PjjiiFdsxLoe
rz//4WsEKN1RdXSnYRaMw3s1bsnycXdMps1ffDRKFf7WjzcgPSpKXtqFXDc+4Cpo/PG1RF1KiE7u
1iSHYtgRrms2YZ/o9aNOXG0NgmV0CIyJq+XRbFm5Ngs3nQkbCXb2kQQ499KcDEpeB07qQZ/gLUP9
N7uUQb1I5Va6c34NpymrojXrFp53oOJj1c/Nd/Dp1TvCp17czzag5tCWbdyGsEKtr1NXFhejNQRv
PWkqaeQZafti0EIfUNS6w7S1/dSZtlPsl29dKyG+kacuJ+ZXBolRXC7JmXfog53J9ID4S8ai28Be
YCE1fVm+DeCrL+AKTDhGfatDJ9b0OpluJDnjJGvL4sbTF/iDbmvJNx7+7oPhMvkaK2+Ff0vi5EaW
svxAuK0GdEyz+954eX7HCVX/6Gtl3loEqyM/aDtvYuZkGK8gIcok0oDtt0Qwlu5L3rgmiUbkjH6z
K2MmKLIuS+JycReea5BDt7JEU8SYwdYeaAKYKbmEZduCRK17dV5y8jXCzjYNZnqmqkheiIHRKNIQ
+fIa5hNDK5tjLhFXm7nQ3jsOP1+Gxk4JlFUu5FoAtQZe+7pEPt60M4HIQM8fTSkJhw6MATcNVCoh
tkSnpQtwo5xMGhJl4f+bbpelJPfGzgfmxO6kj6VLcGYxEJTFRom3sar5FabAgR3q2TxjZh6SFgWG
b03nRrOXLJJ0exkr6iV6tpKxNgkbLgYY06lXN2Y9MzAmxMwKIsY506HvK4shkEhTLQLPXjWE+jjx
ddWNRPHiTyBlsWBSc2ODuwIClo/TaciRym2MeSbEyTWzVb7VdrwfofdlsiVay2lAGzE/2+EL9CGK
WCSQbGAW1fsUpOmbk5uZjS4dww3apozpfVDW41ceBq3ZKN2ZgXk6XT9srQ4Rg9Vb1TNlldluWH/i
V+lA2uMTJES3VdlcHKXpdV9ZGvENJgheHqraSJ/SHljrtugV8Sg1uy2AB2Hfkd1oemSCNRmpjMus
Zr5JfVn7VbVTcI8S1zLptvbspxYvjzQGYFnrltO59DHP7ceMU/OmG0ZRHJKRwLRThpSCdNMi9/KN
1jMqXslUGuAQr5jfWhdZAGqhsjYhDjXGPpuKEsyRt5AHRZZNFkQJkFRUYDggnQ2CfKJ9YWA2GZg1
jwI9MBtR76eVKY2zE3psGHcV5VI1BXkVtsxGCaqsKnAdYh5iYsmAsAFbSorx1c1HT9/ogAK+eURF
IzSYrZJMiW5MLuxJX0A6EcFAguqw0hqrAiUPM7HrlpIwDbNV5bJJYJhcWGUAwQ17VSKORuNYB5SH
JBuCHcn87TJrFWAL8LHnpi0Q+zcrmGqb+Xr8artJ3m6tQvfB23R940QT2aLDwWza4TlGDDlce0My
3TnKNGGgxdkIu4ovkmm65eNygIA7wdZqBDnuk45cBT0Hy008oaqLOmFRQJWLj9Uqa329igYoIwW1
lt7AQutdIjKQiQRv7awb9pY8ZN/bBq1XgdiYW/KVZtEQaZSXBiU/uPs1o631XxNhpxRCtMbfFq8w
EeEJ/wEuVhFsDO5I0i9Ry1R7I15MJuzCJb+tKBJ8LeiE+nvXzbwuKjvaBBt4m7lFs6xmnS7xfVDW
tmuZnWWm/ALSFWGaMWEcpOedU5dIo56vlkpbvlh+z+KTjCbqkbxZfE51kwZBkFFlONlM6rGfKo1M
LsXxyp0ptMN8ZvndFGY/Xkq0rYBX2qa5da2egBhPBdOjbozTs2N2JArrlQPhIfXzL1yA8S6JPf0e
76lmhYRvAGmtkprgyAZZTL7FxhIQvmGpHrhEYKT1Dk2hdx9wpvWgazFLCHtswxeu5SzPAZlkAc7r
MoYeMjJNhedmoAnDKKInUcPQ2UWyAWI1mm12lnCaYus7lhf0UnmdO+HMJ2wPDqmC9+h528c+W2Ds
Yqp5g4JAgoKbatUX0KEsRHkXfNVce7pKLIKkNgkuW3db97orCVlLMPZkqCLjsESN0RLfOOm3OgI6
MrZKrKabwFOOG3atHXA1kp48XMpy7abxzYENcCinQxZY+aNpj8Y7Ddn4pmSYBo5PV+5dE7OghWJZ
PKZrVNoXxCUaHK7JavT2FPcozMdpYa90fScmsF3XxccEEkQeWHtHhKcmKMUtzD9XRtnQY9FBeush
VJdd0Zx6x5meyIXEQIqLxiuPOv2gJ5EHxRjxXMmBrHvD7YhySrWHGUXmVhPSgkk2VcmwKYHTBcRh
1eWXwiDRBmx47F7rmihLUiLaBE+y0gcjdCuPXOvKB12+sckDvqB0oW0PIalF6DNjrA8RFWPTARSJ
lHN1J70rBjckZoMBRnSw2KSfeJ0TjMdWFfVpySkn8NcU18jGsundcUd5MNhx5KZGQiZParDMIsQp
1oiQmB0fdFKD3ZkYKJZ0ULrWN1urChFREhFOLmqL+O8id8fnoiPjcEIIiWKJCIo6xEmk3RHsJJIN
Tqviu8+0bA5VqkiO90vb85EXG+T2EdEq7zhzLznCXavUwlY61RuOaTXtbPRp/eU0M/o/JmXgHmpR
YkRjvkq+K310gDBLnFwNi9u+gYrERD3Wsri1K097hVeQjDRUaruKeq1F9TrIgB6QYZMpFs4IPVhw
gvzecgd1VbHKM9OiamdTkAMIky5Oem2ziFI/6ZxJllMce5P2WDWOKvZ6nAbyGE9tLTZ13UEDnpxY
sy8N1h8qw5ljxY1tG6OOZgqeJtzPIE4n7OKStA6QjCXSs3ZAvI48N+CBLXMEVKmke47cbpFfXeSf
0ANE1q7RPQA6S9fpnnoBeAYnMLyAXee56WOmd+530DMZCoiR4gebbGZ+t6U33ToMC8lBN8kE2YD5
RTceezAAiyohZIbkccgLFlgRNimfaprcgYnt3F/mVt8QhmlQFvmkXKdall7MievfL0sy3880Xh8s
I7Wdo0aEIbsoN7yHcAaP7tYfFHTfJB3b86DnHUp3i44/UNH53emmgbCI0XIeVJ+qB1R9FiIqExnO
ZjFjD4Wi3sbXKdObaRdUcojvhNMlWOwcB20J7oZ4BU8u5MYnvU+SYO2R47Vby+tLjVqByDlCvNh7
yFu79aY5/VZpYoiGYLEvfdPp4ZuSHLanomdNwVnuIya2dPNKC6Zx2cUiKMD78/98A2vTqShVuq+2
OcvvpSPH8WFx9EqQhYsM8iBQad2WTuPtWWSyep8j4V+2CQFg+SY2U7smGsyO3+NUr+7aktACPNBC
IsT0iylCM8g+abF8TohfNAgUBGsI6P6a1wIsJRku3dnlZBhbE2TiQqErgw+jFyTZK5SxRVQ1I5dv
DqrBuETdZSa7NgBfARN5sFE0yAW52rzEzn1djuWXNuW3CBpWtR2OWj88j6SDwXvrPVGdfZShS9gN
GWYEmqPO93xu8pchW1Vk0P69MXINv3+l3A10AmqnpN4N80DjZ2wtrglxow0gzMH2nhotoymgkZj5
oIvKoUyDFdZvnZF29FZ34+QRpahxyfh4+aZgGHy1h9qChS7TLmzNab4Lqo5YTjwIcu+qwpsQMi6C
8mce571L2zQ+WGP/MDZ5sLc0MGhhVlBs7a3O1LY1pZd1qfhySPLOM+yJmeNfsN/aKScU3aPETntA
ZdYhHysQtQw3mjtwTuNDbSdouDhO44fxp2J4RfBPglhZz3cVN1UZ1cEAPFVTEOtWD8SApXNiU9n0
s0EcIWpZcWYMAw8goN3M1Z+RPLFu2+p7Vw7cDqndq8sl4cNs274f0bkT7YvVPjG/QwdfUaoKaGAr
0JyHgTXE99rsNGWIt6G4YiJdfngLYe0RqUj2U2M6Y7rVMiM3wwTej3PKcjijEfm4ajp0hF8aHK8E
3pZGgCDAxySQjmolaQkHO1CDG1mtgkOgQY+oEGPo8wVyZ/DlFZzNYhfXa2zXUsZENIg8eael5eFI
wcw0ROWgqSe3gzew9yY9/iiN0Tw61kzcPPjf+HkdSlyl8PKzI1cBYEhAoss2NU31FeUYsKWyr679
hJjHsMP0O11YxJncxwkn4IMnCC6MrGB0L8l4DHzYd36PvBfAIYcSmbymXY92Dn+YSYR7iqBj09uJ
04eBUUrQHATZbVyz0m7wFS0rEo5TTcQhZ/pYCtKidzicoegiCAFvhUPGe8YXbFzOk+jviHU1bsqY
r2ZTm+TtbgShp8imWSR2bT94BIGrBnhJ66YVavtEak/olXCxpIKB926y9Oqj8GrtQeQ+9PxFehnS
Tyx1/CVCcNYi1IDwFzhJrkIL/BOwmpxabVtNkxx3MNzqk4NXId11jqRirnC79JyR8IBQ89mU2fha
nPGya518IhZQLQS4IEn8Zpsd8lJ6L6Aa9UAj+LBLgiZESo7SOte79mphjddQjWacKRulzc9DZwko
d7AOmt3U5P5Dh/mbeMbUTL58Nmz+rZT7h+nScvv/lXLfsur15XV6/1Eq9/krv0vlLDyxrm+h9EUL
oTMnprv0u1LOdAA/eYjonAC5PfZ/elx/GGmJfvmNJjAVgLn6FT0gCP8nldNM8zcbq5QOy9Thx+RG
/StaOd/6qeXsMlkOaCHi12PJ+6tCRfhw9YNxQmePolIe5kZizLxP2nrs40u1LLm2TzsQMJcoTt2d
MKzmjDKge8AzHyC6JEAUPDfzRZE3IbKyqTmSE9MR0EvAco1XXIaZbtzNnv/oBCS/0avZ9+wLe+GD
QPJiCVgRMW5IGsZyrtNkPExETGN6cN7s2m4ir+0fvGbyd1Kqr6TCgcKO9VS75dlr+g3BgzQmWnuu
3yxdlscZe+Khc2Ub4l6pgTQvbAz8k/uWzBe5hf7in82GRDsztg0Y140Z1jRCNi6gHWK2jTQCx/Jk
G8PawDjjnEeko1MZSR8Wpl+Q9irhzvl2PJ550RsJepnk7Fuv86+ElechDFd59mYaAxG631rsFyBR
2QcIOgxgVZKCCu2hppLkrvRjww40nDq9cC8yaTgvguxr9hG/CZWO5YiUweOElWQ/wKjBmeEH27rC
fwci4UC6DYc3CUVm1xlzvetwTkZ0JFn6zSzbqWV8Ays93bbm3JJ8hxNHr/LgivOYG5F3Kbc6oXqb
oo+/yLU4d1tahlRRDsyuhjTrMu1vlmBoj4NmMUfV0/4azXu/UT1CSY2U8VAq9jF40ckx1wY6G4R/
P4xYpZtNO9bDWzcZK8O9N56WarTPs5ta3xhmwQvMu+qQ8v0dV5gNFzAb9C17PW2sdqipFe2YvTm2
iWLxnAs5TC19G7r/ULC6XWGkIGH0aZoPWNvwCw45JuWwCHTmBe0IPIjUi9DHLEin3yPnhjPYwUNK
hrtGOmSktsWZMCA6Loz79uxMfIeuqUjI7kvvDRJ18+TnFW4bzDnh0pKfbSsrf6BJo3bV0giMbyv1
ANbUKU1MktyZVB6tgJAYwae+8hGZAi21sQVM7RBUW2UUGlxMw76YGiyJnNSB7VRQAsE2ckrcYwFu
XuZpQqbiaPpeyKVrwIVNLlNqH2eolcPtnYBbk5ESE3LYDcvRTMlOz+nNnpt+doJNmnFwIeyFIJHR
ApOpvRpzsPdq4nnIPZy0rwHtE6iUgdrHsgle0MWLL5qd2vfcOAt3ildEvVOoWw59yPlxU5KsNPRv
yWJrJz1PxjsYs1rodNljXTEUc2pQqc1Kr9JTBQ5rGVOciwYhmHFl7VpiX7bMlzqyeXRtq5zGGDa6
3q/2ESv1PsQkxD4Iavvs5fMtietYN+s6u60dtR+Vdt2x0e27qjn0mlNdqc49tUPVXcAUONCQre+9
xWz33AZXCI3v86B+acwOnrPoyAWCQEaE0vqFjd9mM9Aulya5w2f6upATtJG53e1TAceOmqu4N7QA
thPS+Cu/M548Yoq/EmGBWB6828Hs7ANC1ZciNvWdiXUIVUtpcfpe3qxOG1+nsbwu4uChaZo9TeQq
gvoXUVdfpwuORKxIOAJvKznjNEye5tH7Eldd1NdatfMHWoheQ7ap26Ps1/eOCyXYdpJzoztPRjm+
YZFO8J9N8VaVyWtsimuMVum3jDE+mM+Sno6p0vfYbe/w4131TSXOYMcemwwIfK83IZFkUe9m50pl
R9oxT9o4eTemreGMyMTjmPihm9mb1oLa37TpTeqJk0WK166u9ZMm63ZHR/2Czsh+7HFCDRSqVPn5
VsxQ8nvPC0Xf2vfuYPZ7TJgsjRhbsgclHOcDnX+507zk3rIBqU7ufPZJHNulEz1PXBFXyYAZY66x
DNLrJFTMgzVrG4oyzArUdpH+1q++27QadhZn2JA149KfJV1MLShPtDPp9NnmVZCkHmM/PwbjHywH
PNoXZFMvxC6Vb3mg3snjgmds0guy00sQ89TLFPPK1pg6OOlbMuSnRSQP/gg5QocQk9qKVmh8Sd+j
w1LNnjJ03nscuzRravc2naYHDIdnxZOx8UbTfJIaz5PM8mtStPqDQgoXEgFyO5nWVg+mmxK00EeR
pMZmdfpjI8Z32HTaVZ6xe+aM0EOPP0BIRaVC12r2XhboG+yZxnawmYxg2KOPAmSQrATvnCsmmF26
fNErDrBd3kp225rsa7ya96mgxTMT2C575hj08Mt3v+zLuwCH587q+N3QbIgE7fNh2BtmJd78LlCb
rGOgHQNc+770I7xaPuk+MDWxb4Cs4T0bp5T8Azy/AQcrlxt8Af4bpvYQTDtQNfEVEug18mPMHCMU
5VS+ymHM7lvB/0adzjQtJOlpnA6Sc+VOeO6tTONmi/ayxTZGQIEMhLNJERufzBJMGU68cVuNOVYh
s7iohgxw7hJrURHYGYEXAhqPv/J4fbE3NR44rRZLaJii2JHi4G2NQakXoVdwK/LBInKgIyaLboHA
k+eCkVOnHvC7Fo1ZP6qHiuS44JShlBRbs3IHzjKuklp7o/IMaF+xbKuWrsI0GdUOP6jcZoCLEuz5
mWxeHJluRZdEZtAQaKtheC6edUFvIh1Xn09hP6qc/h9fzI3eO6EnOCc30CJTR2ynz8jw5Cq2iygo
8451mx0gbBWtIjszzno5v7bjfIHAcyD1TL9tOZaHaeve4MidwkZnZ4UaPIXLKPiMIts0hNN9+Dqn
eK/JmNQZtQKupjEumJZAITECaUxb8SV30abJGHag3XCqETQ4FD1nWZsP8Hd5Nl2LUQj+q50zaa9z
o/Jrt+m7PV6yp6apWDl7MmOYS0H4tKYKBYL7JRPzZVoC4g0EQ48G1yuguy7YxHrVbmle0GaBZriZ
CtI+Ymcej4WfWQegtUTD6eTUR4WdTJeFlqRnEpuKQ4l5ez/OOOT0vn7GSA+yzZtceu4xOYzbdhri
i8b24yu7K8vIdzRmfKJazuMYDPcjJHyaAWInyFe8mMfhQ1TFTgjeis4tqVXTeKQMc7/lvcF8AYxd
v1m6qd83Ka67jphwb+E28iPbVY8YxMWunIpk2yXwP7N5OAea++TYVb/Vkzl/qCoe+K7RY24BJn2I
0dgEabohy4+z01wJaKKuB3FaAK17EXkXwRHDij8MxZaNra1nuuRmTQDBmJltsHE8Lir8b/iAY9NI
ArISrgcsG00jQHyiB8h2kJD2c2sQREOrz4LdbUc2PkzmOYOyOOHPhupoehCKMofFMGd0luAKKh9T
a0okHBbip2TOZrnVUs3qIhK/NCzYWk2nYEQmlhy9bKb/nhuaDuDc7bsdouWsvNGS2TK+9ZaujgIT
IBbHLpur5isswZwO51AV6ZXR6npGyA8peu9tnUxEClupRdRHQKbksBdFP31vhsQbtcglaIZTsk7C
yCMNzORDGYlF+0EROMmBOx1zsSkTs8xOFtE3QdRJs29PTNgpCTX0z2c61al4bQfAl5HSMGgclgzx
M0EE2pJ9aSluT60rVVhorGcbZYk0O8S51YOp6O1TFzMhkCUBz+e+o/uxred+ir+tI/xzRuMPAHk5
jWN3NdkVgPiuSNOHPmv7yK6HbNsTDSTPTJ0ydZLZGtbXWX53IFHGaY4J8bF8YmlnbPtNrUGy4CVe
fG8uBN3lWdILd4VbTBfG0pLd044A/q/AnBA1umK1xqOlx9VDQNvzlaFhorP7GX4btYubyy3NB0yd
JdjNWm4k/Q7+GOGc5g2Zfkl6hFzLXTapltz6Ia37b/WsuYAWXT9Dj6pawz7MMmvNp4nGtneqO9dl
PapNpqtIMOyCHjZx0O0hUZ3S7qD+L1NYKdBedzUhScGjAZQFD683Z/qO4AhtwJUC7zrbkC4hGQpm
zVBucra2YdMye9KieuzwN9ZNU9eUAEPiXkKDzayTMsy03Cb4tEuMpAWaS2IRk+67NQ4Tuw+RD+iM
S+VcFFa8sO/FQbK2DI2XwWf5RR4Qd198eBkVbLqsmg5xF98xLIEnj7c2U5eTs/RrQuZifPcRLaPN
VbM+JuFgGBxZNgKT4nkZ8+YKkR14GB4xdzo1Q8wgWPlavrdT2pFf6ZfqbZTTZatvdDG1bLbVzPHY
yjNKgqHFJWprPZbHngBXOcZPTeW7d5mOGygrK4IR1j2nQ+/BaRY5WTeqAgx3HmzzfFYHpvkc70yg
eP5i6Tee0IsbU+/GsJyIrt8QmFx5GwYE4jnAhXlDfK79HKfpF85N3J9IEsUK4sXXjqojDaURACaG
VnsNoV2CKx40aLeEvo+Rb7hgHtJZ6S9BCa8j0n3d2vStNwQHwpDSR058AzJdobz+1AIr1aN0meVZ
qJqhstmLHSlNgxm6wohJ/427ITiNATyZqHXH4sFVyctQmO5l1gQkWcRGEErfvlpM4nhKLkCdyEsz
p6Wbp/ltn9DV8+GknipPKjqdECoIrcw/gLT0kZc02J/nlgiwCUHQVgjM4eNoEnZJN0O+aLYtfxf9
/Ltb9Q8X3f7/36z6w9b5H//9X0K+MBTJXso/Na7W3/4DAAd6HKE7EFcfeR4GJrpTv/etaE0ZxPLQ
m9ItO4Ahjir8j76V9dvnv15RqyZNTk/nR384PEn7sV1/1RaiuWRPMVCV/gupfRYv/4Noi/djOfgL
cQPATOcd/hzal6nAbnsQ21pbF/7WjsvR3fvW0rrwdbL6SZNa/i0PGoaZiAt4pJQUtdojOhm6y7JN
vClak3Ac9DYT82/F0cDbgn0unuqesOXQmXQOtzLQ5FvG0f0FtY1enuHn9u2G57bpowUvt9wCOvQf
dA7bbhjoE/IxhMzdNUVeYG6wg8mNF9d0W7QSAvCO0YQ62q1l1hfS0yyeZLoX8hcCxD+38/hiUHhZ
QNwshHOgtX42pgBOV07rIJsK4umkZ418MgxZHVW5pAzCNWNPeJxD+V41yeMPt9LN74q5v8OZrq9M
Bxy1ET1FrvCqs/tBs5ciwLf4XFB9GUxJtx2uZmW0v2CM+T9feENfbzqHO3PtVerOT9J1WvhzJ90i
7Om9JaHlCdDwGWyQWx0qVGEdnZxJ9NkbHFHcaqM+3uYaJG6GrJqUxRb7OtqtSEFZhtU0d+2EcXwh
AY0lndZ9kWMhY3qSILaSJYkzu2q26cEYn3H06dQzQLYd4X0BUQy/eOiIYN4smiLGxVbOWEY0rIAi
DIklI2+c7Xu0PvB92lI0EfKGlaNQLF55J1e6Qie89Ioiw/zo4EuBVfkEMdAQ1l/QyYJnSH9HNRhz
HInGrwGqzaJ9hXlaUmmN7RLqKEPFqSJMLo80EsXzbVcuen6pcC0tERScCSVjh/0ZDZsunot8ssV2
6ZGT++4ILxzSvW9uiyWmq9bkPRGzXkJVD6NMuvqB43yPl4W7/SZISoL8SrMZcyJxTeMJGUsMYVqT
Roo+Y2zeV/qOOoyTUPdLPej2voIsQLBGlqNYc3JjVVEx6i3ORexmKoShMtLbpfcCt8oGYE9iIYVg
7IhXmiGUsWaQ9v3272/Qn6T20P/QlLOquabHuoZD/Kc7VFs4KJVkQlK5n2B5a7ejGhwajL6hoqkc
Gfq3ALj5wM9TWigavtYVDVfSMwXD19JIk8PnG/r3NvQPvP8/XJvoZXj5j3eq5GG+Ajv6n/+4yF7f
2Xx+nJl8/sb/4QUslpD1GmHR5ZKtM4v/xQuwj6BU9xGEmWw9K+f5f3cf/zeHKRu26XV/8YiM5rf+
2H3s3yyUvS4SZjwejr262/6VzecT+/mjZNhFJsXfg0Nt4+n3Pn/+w1Lnz6UtoRKGXW95mLw0Fyln
QcqDFsYigxc0mADNkMvXEI4A7Jqw9Imyv2Eba0ljTwWNIZSgHLPcOK52sVz0cUPqqLWe3WOiCoqF
EX4EKV2/wJHtcbqH9nOX0rFgzI8PLtkFMqEri/Gq2xNblKU7ZipuvCm1ogmi0R87KCWJr70r1CsB
ypqkOjdp16yy3YV9YZKKilZ4kDqwA6+9sX5EWVTBdzlPCGUfS2tA84Lg1ID4k+QPflxW727deEfO
jR6aTk1noAkVWFmlmrd0dGksDgNT97mN8/tOb2u68S1KGlbx6XkoSvOEhCFDDpdLZF4NQoNvq4uO
Ia/CvbaPM2xd25jilW5h3wQf8E3GL8rTHOfciMneSQBcaGoXN3ORPpp9t+mcmXgMkqn8e69vshV2
psAxapXV3UGItF7qPmiPBPvl+smZ5+alUKa2IOYj4reeZtS2Ka6IR4Viv96DoaIynzODSY/lJWQQ
yNwaz4nofBEN0pTPOcjMcyE6Yjk1I/UXdC1ee7Oglq43TbWQg76QK7LPW2/yw7Y3Iit3prt4Gfxz
QljlM6OzVpDD7hvlpvfRGJLmNPhIT7PFhYPUOuYlgEPjSgQQJkmAhfa1sYmEv3YtGDwR/oXhbBVG
8eSZpFRFTjl4zYnaX7+Hj4NIVgwwLzZyXlVkRkoW7cakRiJFY+rVNds/RyDf6e13VwUvNbmfBkG8
+UA31nVIbEGb5F5PbYAKhBze/kGBaPsOvE7dktlkyz36p6A6ZwmAsr2Jlm3r+okILYYrBhGmWWnd
xU5Wv9ersB3m2xQfR6wm+zYeCW3FMpRfay5EuG33qY3vc1uZh7IorQN4XdTz3iqkp36T9RHpJ/p6
WSZo7WdQNY/BpwLfJ1q1DnXiOh5nEmSa0BSaOezMdZbdf461EwzSD9XnsLt1VAfDYJ2BG0sj2So/
R+PFOiW3gHlOXLGG663XRnNN7BgjddjZ9HicdPG/4XPVA9JEPFQNHMndEf/2aJFA/jmkl4XBwH4U
UviR+znI95apPtWf433/c9TviYCxP907JABrpVyQyjpC8JvzJaYB8ikZoDOy6sNIfH1Qq6bA0HMT
4sKn1EBfVQcDIySyWtUqRhCfwgTkLIgUZm0K0IWs0oV0rqW70fF3ch+ibWhWlUO36h1ik2AdAEhB
TNpjsUoi4rhVHzS1EEpUcMsG6lP0Ez12SLmJV1UFnG4EFm1dI7YgtsFwo2ExABkag6a9gPNBDC7M
YeLPfQo2yFi99D9lHHFMtXZoUd3WyOtIn90IgtbQXqAjhVjZMEKYluYhgHLgbGfEVP3J6oz8g0ZT
fJ2THWqHlYjjOQwCVep3gZmkL35ssvogT3Pou6eMQGAH4RajgTkWWX83DoXMdkPjt/JmSE37ivmE
691iX2JyEHSzP0M5VbO/HYnj2g2L3eSbwuuEvunXuIk1Iaf7H/bOpTtOZMvC/+XOqQUEBDDoCZCZ
Sj2tp2VNWLJl834Fb359f8h1qy2V2+7q8b2Du1aVS8JJQsSJc/b+9mNZxupUdnC3/LaupivaNPpl
qiqldq6WII5bPTf9HA1IocfZI7MvGtBo8K3VU5jLmSp6kJP+xR2Ree6mefHamxTBowKjpa8PRTHq
j2VWsLiOEZSFW3L/WloIWUXiydU09WK5QmpdLLQbIRKGKJTLIcRfwOS0K9YS6Rda2Ct4iw7KW2JL
mm5XxS7DMqERx+57S5cm4do5pJEXkBeX85XOKgj/TjUXnI1o+Ma8ZE9dzb0KtT6z61Paw7Ajl6Rq
gxjd7bgXmkD0j37bpXtAHwbR4LIqo6Tfq5VaWHZOtPhGNzv6kT7lYO1rqMVh5yx9TqxcXn9SCI2J
OKU3dFalc2UguoKSQmiKa94tGclLJxnr1sUCgG39AFZyIqYYLdshnmO4lFlTsefpZa7iPfTZ+UbO
DFpQpCJq3JZz7C1nWz03o0LvI/2oE0UEggRuRQMLniYuw/DK0sPBzbsPGl9kEciRJW1pMgSTSdoN
w0Ez6vH/UbddNV+r2159/dpfPDevwWlfMImoNE767zlqf/1j91eu2lYHvfmH3WtNdD18VcvN124o
+NHvQKHtv/y//uGfldXd0lBZfakZ2G+/LU7rt2x3zuL/e2Pg7kvy/PJjObahBr5XY6b4g4heGE9U
Tm8VLAYZHlinTJ20Dk4l24/82QjgZyybGgnRE38q0ZX8VYo5f1AzUTrx7zxccpxS/0kpxo++bQSA
yKGgw8JJUbcJq97jcqgHBqsFLDxoecur5hpROR2VlrDzu1FiBG7OMgdJ1qVbjY2oTq7TCPX56noJ
7y88xA2yu3p3nhHb1omUXSP3aYm6+Wwdqlk/23KDsDWtNEXxSnjePgNnRqG1rlq/+HT90mbfqcpU
9xyAvT4gTtcwSTAbM4jRcRPbxJb2hUQNG8ghrc/sjNFDd7SnXC+DTKxY5fF4jCekN6J6gOe8hfnQ
ymaq5NbVhyRt1KEqt3JytvRDlwq05NPmHzBjIekGV0so85Ydv6z1mIm5VumXeL6NaCKBw6R+BF35
uI71BhHF6SQfaeElz3HfrKE29ziE9LYyP+CI7nbkegPfu2wQPcMX2qQhyYJYHsKKAj6prbahfRT8
ijAHvShupqFc1WWbl7X2qIhwgHgXe/FNVlacMAP+ogjPGVQObXFOUkZpJ0EUl+KKmEg3udG1ZQAs
l8EnaV7m1M6+tq2ms9C5Y74lf+moNG/jxOvtG1tTVvWpiVW97Jc12eLV5+kFgZQhVghe9eekdZZv
LKQWcw/suUjuFTbaK2on/aSLGqoLSdpXuu86e7jAQbESJCEt1hmtM80rBniRdrIyK08IQauM5d4l
IehrBpSvuS4imaCvj/vJcXdmHDd3bepFp5BhnVBfXHmiWyPqhZUZ1kSNQHjygpGtyzqGyqiCxe0y
lZ1OeY1ncsZX7sTk2hakqmDEMkpVehdem5AL4hMA5SFMmSsTSRWRSHNJU53SX7fO0LMjHAzoW8QU
qL3ZLsbWGFUNjqy18fDC6JogQDZ0KtiVV1Vc2rSubDBCu9mqTfcMA09CNWqJeTnG0DWQRdcM186G
VJbFYWY0+AGwlBxOV1ANySkEzBYZeNQPY7gZGoDIuM5QnDjI7Ksjxhf7QU6YylJtZeJYw2Mde0+X
ftk2zrjTG9mcL2WZXOI66vYIbTAiDZ4qLwcRI4Kao1W7iBLNUfuxEEjLGdeqXW0v6mRmpb6Ok2a5
ytDEhWZOS+OShJHhGhOO4QRzZ1YIV+MifjA0rWL2Utvcq4pXYtctJXGa49BYmIRUcWvifOEVAqBw
bFrTup5Np3nGPCU/RTxaiIQcHEVBV0wNpi0IPXZQ4FVbkMLWokHlWiG6dtM80XziiCpSl2E8a+fZ
kPcfZWQnd/PSWpewnUjXHk345tg+TKKK2/seo3E6v4BNyKI1x2gGybTUKM5pQy1TwHvJoPwLqwLN
Mo47bYshZ84YmXVx2JTzwPPpE2bmFebBU9XsErGrt/3s7BKiiNYnQh2xTJwlnaX3t16XjbCcCgSy
oPFj0DfrLgK6X5fH3GNYVH9rFKIwpF1aHjmE7nYlcNVzdOGExNh+U3NOrHbInbGn4kUA6leeRe5A
6p7vynYuSc8yZti4lEQ6E6xZcAxrvAnqSjA73HwfZUB+F8WMT4wLMXX2ND2UUeKCurZc5Rj0QEmN
0w8YNjUYlnFjcWSQowlgu3OqMbmv46KvSScz5ZQ8W17cVQ9eDwj/01pYdX7nmsU07wdjqBWqd4Y2
F1vYR7rzGFJxiKqnoRo+qAQUip+pjMNtn09lWCljGyQpWz4PrY2JT89b56T0UrJ2cbP4da2XTwlf
rm97s+ZP3P0wIe7sVIyFduuiUAmqhJxDH60AIoOZdWFh/J37aPPbi5XG0ambS/eGKgqU+rjKnUoF
uRyz6w7aAYtVdeLMU/dJCFKJifvDwqSJdeAcVpRgWBii+Ey5jQOc8+IhWWyHBLeFBDS91r2didUx
RFaHuSJxrGPVF9oVvVSiEZSZn0SygnXTxO5RbyYOvC3Jhk/jMhAQN5XAY2GKh7rXlScKI9O5x3KO
HLhdl7tc2ckceIXd78rMxmQ7lsWEEYNQHpOON94AFFN7C9XIITUT497OAb/qYN/ruBxOm0H/Ji3N
uHMazic+7ImEoGQljpBtqwdCRWV5RvFsk+/ufO4pc9VTgrpOnOJ6AWYfFaKrL5q0nklAzxy+cLo/
3cPMkSgL6MOK5VP6HYpfVTX9DnKgLaSnqrDiF4r97Bk5uqk9ItTI43NstpW7j7JMi0JeEDMUDM4G
v6N8HoGRppy9QUpX17OzNIdUoatAsymrS5kDTmeUaxlEibvo4/YpIP2R1NHYvSjStatCI2ctbcul
P2RmtwStInwIsnSmBa1XLh96chjWnXgNAZi7PPPgDJKNnuNHcgW6bhrK9AXsYPXG9lCIxn2yaeyE
9C5M4G68nddl1zrnUZbLm16tjh10uRfTbbCIx8bcN52niJ+ep1kjcgBdJOp8Stpmt9pLfjvTEqOr
HiX9M+dqvvuTKmGb8YnIytcv3WukQfQab7BwbnJpp6TLmQASeE4Ege34WYyvaHG05BvWsHg5dGvF
jJIFciC/7D9dzX45vvzXv0zjl9O123p4eX5TdL/+wJ9CcNqTzFxBbSDslg47/L97mqbxx4adsVle
OaOys9G3/Hcdbf5hovEGH+SYrukYG5bmz5amRzQw/9sqBcAZ4PbMf1JHQ8x7W0cDXLHQadukxHFB
5gPv5iqWS+G59vKxU+sg75J2bB0OkDA2dHXuVmXsfEUirbIkJNC8a9ST1VOFLhigmI6fLAgpdVwe
dbTHHeXlTdiWpWskQWF5cPAPnbUWaUB1InrzUsztUpn7KOXMyXjYzqwiKG1pdoTRI4EN6M5kVahR
kXTZxVBjcwo70t7MS6jYkl89aGk10QetqSrR+Uiy1TlOdq78HMP6W/K9W9Mj7fcTRrbcOXFyJcaw
ReHr+oUUidxpcUv5Vc0rY4/UQ0lcH9waLFVAB2ZO4/1gL0WssH7MU56zdWbOKczLeCh2fUT3KqSJ
QtEYFtt3eaq1vF8vWQUz9KK2sXTsFxwxBtl2eMLSvWN2SKiM1cWX3MKZaIKa/YlNKKuo31ZrwMqP
HtTow4YnhOOD2/QXbR2vLc26CbIzsQlZ3nwTSLHqUKzEe9SbKdNpP2fDmrSXMo5rWqackrBeYkDM
6b6AvB0UJh2bw3XZuujpaYa47rHvMjf/ttRWxfkhNWNvONMpCfKdBhV/c2sWKIJcYdQfI6NH4+ci
diWep6JZNLPJo0AsivbD0I4ugh/PGm75uuzhvnPSXpy1mpXnuLWrAVtW6Q4pkYIrNkmznaOzbIg7
GWCx1oATxvRKlW8WK93xzdmvDkVVmS9271BYNK4iIA8QqNnA2kkQvvSMqipc3h3RPYnBfxhHokKI
GtXCDZwFJ74PKCEeTm26MR/RTWNxtGi3M5myjaYX+3QtnWtk7Unvq8mjm1bVEuY7agkGQVTeM2Wp
12+iRoMNlWJ9rFbvo1Egdw5RgzgNVFkx2pz5NNOeQ6TuQHGCCLwHh6Miimnh1lYxUoo25uBeSUzx
ZGuYLtr5kNNR+oKLOpkOjqRS1Y+jYc/iOZ7yVjzqDZ0ch16iRo89wLWIw6oCGyGyw5hPESqnXtXm
a88e1UjM6Dgc4pQa35vbaKdWt6Y9l8E6C1fSh4qgtuwKe3EaFehnS69ZDjkuT5O02Cz5gMWgwyOq
wHKsmbv0fuzR1UdB2uiDPy2S3pSBU+0Db+z8wFPLbZwoVKh9lwwDu+ZO/ZVKcn41PVf+kCAfRczv
uEAZ8QbRfGK82Xa7mqxpTqhjaYVxpvonUlX0W0IGracV98ZD0yqyC8dZVOfAFWrjBFZwPJ0PSTI4
yFPM1PU7GyFtmAwSoepqZTxsBbjSybcVeBFMdz3nvhacS3rq9Lqb+u4k6yP+6JpMAX0eb9zSU48F
pSdCK2K/UFk6tNGDKsp5VJwEz3JL4lOF93TBSN7osMXO1UoQCIrkwn2aE71HKdlZIpqvkOK4fUCS
CsU7A52yRYg1u1112jOHGPYsVYsIM1x6/W2NbKK4qOK+JmmThiegfFw0tjb6pswsDGuUOtmE2YDp
1fqxzz0tuSGguZ9TckWmaM54AZHWDrDPrNa6iKkLgLF0pgIOIhCCp8G4Ej18MD0yJAye0lzXxxBM
hKGOGFdJi5xG2CA70soBJWmxZvXHnBNSd0HCu8txrx0T53Syakx+4eS1swo0p6aq0BAguaRqoYnG
hlHIsY6/AItKiAH2IhwJ9kQPNOi8mvN/5Y6ZCY+moPE/km2uzQumlcRyGuMzViZ3zY9VpsVMqvxY
KD078aZMxvcI8OyrNC4R61PbWvcTStDiPEYYJA6mHJU6NFB4dFk+moifq8AbNRzmZZAQm5Dot3Re
Etu1zsyB5k1APkz/MXs9kI2D2QybTs1ojklCtoMveWGS2zIZhWJDKqoyJMp5bn3xeiB0KHi8PfN9
M9mZnFrFTcz53AlQnPbXLhkbCLYG0pd9mkbZfGAEQ6xUm03lZTS2phvSbDSfXR1QzL6MBmLJTULr
L7vXQ24h1xzlMT20lJAwG2uRh3KOGfgE2+TCbqcMEyjkqB73tMjLICf3+3IUxspm2mF3xtHo2eZV
T37Ecmi1opwOkH+iD9t4Dy+HBwvjSPoDGn9d9u3XTsrmUVYrmYeelzkXeCebCyyB7fZo6Ppp+doH
mFLdy07WPFqRHE/dqh9TOt5I0tl3TSY9LCrML2sZ70kwl5ADMlTIyX5d+vFZq8vmJfZAGF8wkWmR
r+MPgDWRebILtn4gVkk5TTwyBDkJgpIs/XRC9K3CFE0cHSvCuWhmdAKlqd8S/w4Yx0Oo7ceTa5OA
hd38LBXtQpS7Y09PLtyE2SfXMAFoWcGqQUHvMAMgkh5BZML8Jw8WkluJ1aCxTZ8aDb3PFGI8yXt8
yvs4a+ynGRmZlvlF7jTtjoDLHot4jbXsBOpNv95gJE2Q6pB+eBhpf9RIOWF0hC2cFaa5apK3rt7i
aYfCkGCwL1o3IHdkQakeVW7YKBMjpWgaRKIDasRT2BY3RbvW/MpyKi49b4R66mpL9VwOXXM3aZ10
d/MoaTNiNEorcdHiRUmD9LXPhMOBs2Xz2n+KtlaU9dqV6trMyK6KJF/BF/ULGg6KjwSLjCY+iXrI
0xMMI+lXm2+ZG1pmwnwce9MayHv1PPrdMqurQGleYp66ozXqh8oZ2/YEkM/KGgRIsKMcaG0MB5KW
jXaNXkj0L2lFn50eJ2rlLJh0byVCIjXprc3xbSssAs60xNC/ROQ2lgG4BJSfqKvKYbdwr2/MkeAR
P5qIV2TjS9SdnAz9RVnDMPoqiQHXzbpYvxCrznTDscsyC9yuMBEoOpXDXJZpvk8dh5oEQKI403sc
SSgsF6AS6HwZwxE1gPm45Eb4skL9CQXKGi+S2MDHolSj3yv4UhPWGo+igghZ6kRtbUAQ0ala4h1m
xpTlmAwPmq7G2n4uSRzq0atznvKMuj+VCkmkNlb1jZHIBbwXcv6MVa4eUTiS48H0qKfMokchq13a
91AGKnbYI0Lo8tsIi+O8c/roG6Qy/ZFTmtUgkhX2QRZQvQnRYjrn10QamTjqRv0r/TwYl7PdRg96
OpGbZHt19LFVmcjZ2WgD7bwxT8xPc2GW410tJYZjCAtD5RzMVBl6iKDMAtL+Q8v/JwKutyA0hyMA
qgnsKdK1UNZ55nZE+EHVwLHVTjU+FE5nk8Os5zZFsasNvbtOna0rjVFD/bNsAq5p4dRCyyXIpwZd
bb2Dr5mcmFDq4vlwjLw8szg1H9Zcm3dLNK+7vBh/pwHilPVGN7hdj9QrgwRZLijfX8/W5oxNAW5S
vcTXkv024B4POyNbvV3M2DrsZ2MMzaHyoCLNv2P7v4X1vX5aUi4Yc/IUU0e/H1asOQSoxMipnmup
74hSRoNlVgxm/prc/ORrfK+Q4/yG/M7koInzeEOavv0as76paIkVaOZHSyJ/lAAy0PCbO4hT9fP/
51rSAOtmmXAB3ymqIiPrYpUSNUjf0gv7WCs/thPInQFsQOf/+lqvAsL/Ud1sd49oWi6E3tMSZLhu
H/yH51MzWmRjMxJPjokM+hYHOfyEU+FEtW0f0DCfdg1Vd9jO2L6cUrifMTSRcCXIFB3RfG77Dh6d
ue2f0WwspytwmN9Bqv/+DfN3dBwppctXwBv19u84xrEgtYibnyEv2A1jWsB0zaL96634j3DsX5ue
86+H/W+6sYBDrvra/Tio3H7ge4fFsv6wWcGITITJbjvc/393WCxBG2VTJeuvYTUIR//qsGiG8YeQ
RPPyxxywLeHxVHX10Cf/9S/N2Kz2iBmYY+qv/RH7n/RYXhnC//P8Mo4CCopp33CQrtkO6dBvnw3V
kreX5qhamnhAn6Vr9kK2lLveDGuq39D0tfeA09iY6VGOX/QKK1eUN+UtHVr6tpnS1yOWik9FUWED
sij12C2tIdmGZQleMUZYmT+NZf0h6lSZQKBInIvKiJDvry6sI4IJ4uFusu3ooTCmDTNEJtRTo6ry
nJ4EUJcKf6Y2lGoNKdHnC9RvqEiZFDQXRa6vjwsN6duhyJFGxV0dpmVy38Z6/VHDVa+I02xsXOaM
YoEkZTOcycnd5e4UfaQUrr7MnkId98N3/5OF7lXL/PaG2mxaJPzwsiF13QKFflwQEg9sZFFCV0yB
Y92h81GntuUWGILyyb2ucWi8MBEodpLGbRdM/TTrtA269gbyWf5xyT1wIXAtT9aobwzmnCU6LNiM
t8osQazUlTWeZkkBQobjXPybv/zbzXZ7GGyykyxp09bDZWO+W8wKgp8L+mAYa6q52U2eHR0qc5l3
UgPZ12apHv76ZhnbzXh3s95c8N1SLah1Emci55dWu69l+lUJxdVAXSMG63qxcshSaGHpE53qA+3s
hPP5WlwW6PZUtHw0o3G3jXXnfPoupvhfg5Herpjfb4TUyZvh3XO26u7tl4h/e5544G0/Q6voE+9Z
n2r5HP1GN/7Tq7AiE9jAXSDT/u1VGq1rcS+jvkw1uz9XylC7VjBV/fVNfl3e391kmruQPixUoTrZ
J28vI0S+phbnIx9At0Y6XG1x/G+MKD5jlBU9JMAATDpv7fJRl0p/ULbUiGCRevasxNp+SzBH7lKu
IAIR1x6qvH5NQq8s868GZlkSK9fIwCo9y2Q3JIS8Ej6KukX3Ckiw4mLw4uGDIeYy22XkVt+ORVc9
tqRFny42R+/AjrBfpSaDMlIWObavUNvIojQK+gejWfhGNq9HUQmZfN+6/7Nf/Yui54dH5G8b1t1z
tT5X6dcfd6zXH/lzy9JRw+BlIF1Ceg44M17K70Jn0/tDoG0hYQWVM2lQHpvZn0MBTf8Dy8u2Y8F9
Rjhg0Nv5Yc8y/gC3QqkEuJ00D37JP9qz3i0aFHao5beoF55pD03P2+d5THMzxlMGFzZmUd9lUQl7
BCdNfPjhrvxkKd9Wux/fGwMKDZ6iV8m3x+v5rmZdPEkqcIRvGNJ0RvKmmIYvWBzrj3T8pt+shO+X
gu1agpuNdElyGvDeLTi5yVi0rSdmcjOwr6EcQHTT8jn/9Sd6v75vV+FMapPXyjKAZeXtnUs6humo
pvhE0D6v7Y43DlJsmlzl7pqgU+rAof76in+7h7CZt0ie7WGxjO8Tnh/K4xwJj9sqjuGZ1dHqJhQc
oh1cQlCbWTz/ZtX+3cXe3cSWzNBpIb3Sbw13mQ9YQ8Q9zmWdrv8ct/tff7K/fWOcRc0NiU/j17V5
Tt7dy34jVNq48BFQQ1VtnCqMJ1v95io/+UgcQ7GtoTjF7/bqPPrh/hnlInszIVTXBQZ9lqeiP6jc
WYMODNNv9omffSCxXYuULLYjZ/ur/Hgp5NID/DZiMik8jjYfJuCFnn7zUv3sKhYeKRYLwQrzPuWj
KAe7YBhF7nVjGYd8AOhqRHb2m3yT1w36zbvLt2MjlJdYL15Hm28/jKk5JZaMvPChXuBZZj+XuNtd
krv7Q2mPQ+87aw/Nsxnt9jlWGkrVfIBudJjZmjIfAqdSdyakKeAlHbw90g6GCJDOSNd0qQyXGT0J
uPQaaaBg5gXcRl+FAc4QkI2u6Ec6OjIHiEPxN3QsIgqZD4DTs8fMe5aF0yLqqUS6BpVddjdeprft
MU1XEs4RyDifYpoF/yyayqWe43GFz8UXTJ3nvWfysxrEW1ZRjkY3BwlkL5L0dIeE21r1+Y0cMckV
/WDsu1mnZra11PtNgsdPvnnh4IKxsGhuZea7aqfvRirmCVj2rGvYACaFRkxMv6u/f/LCCAdLjcGn
peHwfomLkUCODkhZf2gHHFujaZ+JnpGETsj0l1+vAH9bTVnS8Pph62FN/XvbJpP0x2myFXAlVPXi
zCNm84pYeaQkSqS3lR2Z9uWvL/mTe2jpvJ1CoC0lVejdPdSaGcS3yyUNgx1pIJsH/Z67/GabeH8V
UycyxqJZ4+LZBGP07iqpqBAPGdH2jmpGHg522s2+cqbRDf/Zx2Eix1e0MeMoNLbH4u1bqnLZ1YlG
YnFmyOTUQMxJF7ibb//5Vb4XDFsuFGOPt1ep52pD1NOXd71Z+MPQZKFwccH/46uYLgc+ix4nMRFb
lO2Py2c5GWABTMhxy4TyqGZ64a9otz78+irbrf9xXTMNFBlsN7bB4YT/e3fHMi8F25A6zIa7tblO
jbIMtcFcXozyxaS5RfL17xI4Of+9vyY1G942trrtsvJ99E41g+WfZIfwrlQa5G4SOZnbwM4edi7d
7OroDp78aI24L0MzaiEBsdIgeOeYCWuubAYLQVNhFieAnPthN+pG54atxAmGQq4dyl1qCc7l3ZT1
ABaGcvnceajl0KKaiolUrXJOxBPZkKPslRm6zJuyPf6jbPYhlZIQJXUA9Kc2AeNNKBpyBnxUuC69
7MzUrhjpVw3Z9s7GWUb+dovAznqiWcB4aVgSc8N7wMZHOyBgl5oVrZC6V+UUVJqK1A4fRPd1MZpp
DbTJlAsY+YmzytI4eG888OiIFNk0dZi4tAIJvCiSR5D/EnqLh+AfzWHb1GHRGopMXzcpZ9QlBsPY
hdwaWiVKGPnpOsSTh9aTM9ZTMRsYievRbfR9OdKND+SaJHtGQkq/cFfL+Ww1gFfuPX0gAS/rJysW
AGkqp4a6aVToVsK4ksN6SiJ1DQPORpDy0UwSmfA3BKbBvlelDQwZw24OqAXxGsfFPIEVLrsysEo5
ATgalyli2DxVWw744NK+jBrmpiGDjNk5iTuRMA3FJvFF8BAUoeaO8jP02WR6YDwXPTv1iDoDfjBD
L2G7yw2wB+1lzg1GLkNZtncj4DPtcwPt9o7sNDMN+q51y5NaGtNt7NpjfGyyiW6/lSXlip/da7V7
mJCzzRwrNR4R4SRPGnToOmg8s/nUImCOYLv2DnrVbJpQ4Fhm3iQQwR288cg8JyImGCu6e0nvJAFU
gVFKnOYjvP69NWjjU1+NevPk5GVv7WhRR8me9BXPPgxrI5a9JgvUhW03Cm2voerbBDArc10tmzIT
REc7mr6na84TDqUOeLnM1hF9Q8xz7uVC3BR6gkGwymTbv1gpEqWzroyEdnRh9EDW0ou4DzSAgcU+
R5/ygftuwJFnk9O/oHkv+vtF1V13ggiWPpLZaFhalmhxHuO5iiR0rCa7LckBFMcKALT2GS1sOx7L
JcotPyvHWN/bZMCIAAwQZrwMfozzTZY4XLhnwsq+YLJG1DzWOtHIZsq4/tT12j47b4chNoBWyrH5
3GldCVm2UsPaeoxYk/XE5o1vXhgNpUh94knJcBnWGXaONNLmevGmpNqhxNKYdzG9sv3RTuwhzI0C
6G81WMpgpjNYHQkUZXtvmLHV4h9syurMm6E2+o23OvHOFqkFnH2MqYHBYKblheQc1V0kaZqXFfEx
zhRbB4I+JvAyHQdabUasVes84964uUCZlFkVeKY2z0+ZvpTkJHLU65i7rfXTQj7mscycefjAkpN0
e5NpUrL4VdLYTHndLLLVp84RQ9/jHR44yBi+aeNaQsYuPTDaJ4mqcPo/oGHC+T9Pc3o1jgDUfaLC
rLXWGSFlceztVsYsQAFGIOFGf7bKMmb6SC/rGZJ2BhihUcO8axoTz0e86VhiQkmgBi59+zC7Izrn
qZxjtM21KKo9NP2RRBwLo1+gSktTgcUxwfMtTRg0C21Fpeolyln9DnrShN2E48IJsg5bheTXyOFl
WhW2JIFfsDvrc9S1fkWVqh+WeYyjCzx3eOpRDC120LSICULUSohMkFno1skMAiuFYtVll9pcs2Xb
YiL1J6NV3BxTFxE17CO3wa41Ce8DetkV5R0mLpppVC0zRtqsvO1nEhxudBlzjGnrqJ0PG1Yd9KZp
MX9amryFRNc0+rVW6Gt02uC6anhRmvhDJovyihM5vj6g3uktv4MJ/YRQYzNeIIk/q/HIc6pYgJoi
HJOIb6fMTYwjKMK52hsozG+5U2i/hTaVj8zcnCiAM1t87RG+p2ivTHsLRYi8NGDRqSA/1W60jW2W
gWl7Rw0hMofGcTNqzWfNhPQN8zPByGMQKLuf07HVj71htFvWiTZeaPDMyEjtQBJwGgFHysuCyhqF
gyweetRCTQih3ryD7cMZsjFGWOGqjTlKdEC16Kwtq3xu2Dob2PZmiupAM+unsu6NGuyH0R49aEdI
2jpOQr6jDazWdHfXB82hGt+bfZJMQSr7CUKugzUh06vmwiIxKPXVoA/6DuY9YLgEMT0DyMYVeTCr
kraeAPF6P2RkS5CROak20GeCir5icx7VPX9NEFMK3GDBA0QM1+OaLBLYfqk7w1na9WUTlIbTFrtB
DWhnILslRCrxY0MIQ544VKPDO8CY3F2hisvBssl33Uh8Waub8e0wW3ayEyXeQhIjTPQG9Alz/aLL
NaCyqHyQ2dWuRowKbHGzBuCODTzQmxbhYI0Jd8Co4NX6fk0Q5xwXPFLjeZXXghA/Fp50N5vWku3q
yFvsJ9tMc4th+mjn07EEWC72jocC5GHQLRRtLe6WaAfazY4umYL3VR6IHPPBuQe6Hn0e5LDOvSbl
plGfo6SGnTllpDYccBHaRLGwO2wpUkuTnqydsaBfyxvTJHUJm9GJh9PmXuUxiQIJ4KclWDsXLiHp
HZrl25EHLzyFksaSOiWI41DADAjsLSwyvpYquzvNiobdyOlNj8DXAbuWb1eyYkOldhJ3qS4GEZhz
pfOCE2BknFQW0X1szeMqMNbbg3nMJh3Psa3lE4JUyJLITgVraNpyGtxVMmcP45BcU8NAKBxPEQWw
3KczRdkCZmwNksqbkHfS/7tUKSEnu5GyRfnzyr51GPI6S+F9OfW3hWXWJbgsie8dQ1M8k6wU0Zkr
HCVJe2qRKWEEBRTATuddxKMkXbClUQSZ3igjKzQWmd0n2IpFuIrORrNV4HPbNWj8ub9Fqz2U5co7
4hZAMfzMZpiBdi5eVVDQXj9YYFHORaxF5c5LkEHsaoD3QzDaYnkYulG7QhXlSjCKSn5z+dJ0327x
3aBHkZG+GyOIyRGn+rWfv6FJsT9Fmi7HOwJEZo3ZEvVnoOExWfwxtrHqAiHIPoo8sr+kNtSB8xxI
pgtOpHI3wCaep1MBuc0MrErLD7Wc4LaUONVBydubMdsuEnsKhqbz7jNVJJWPmybV/G5O9ccMnI0H
3dNm3OzNTIX2WgVx2mekJm6tEs7AEQEbNIQOy6xDqJDDod4pCxH7oDVt0lk6Jh6YqQfedBvJ1V2B
OOez5URTdmhj0AAHxYqqB3W+9haCX006OzoLs3vtVPR19jIeO+fSrjL2QCOfi50Y8CTBeDXb0zWd
E0i8ojbuJCYa7LJrXj2PPYFm8ARn73UjVlqQm+3mWp5JbPaVUuhqOBPgQqMbI16GVjmmX6UF+RVG
UhoYc8h7fFRTDlJV4kKmeVjl3hKkLsYL35CrnXLCSNiKOP7nDjEMbnc9wB5eQ9Bfi05KZWIgnOkM
j0wWnkk8QLKzHrCQxF5AtVacjZxt3L3dNTppP9YID1aCwL/+9eFNvO8YcJAyTMHhkFG8jqb+3RlR
B54PgxrVitZT9JxiAE83Pho2c3LSVYTJM+k1DzNNZK2hQ/IRSMx8XT6sKJ+p5fEV5vsFj+0SJlWx
2gd3Li0SVcAa1R8KhrwVaOFudIOEE9u6dzfz1RHTp/mpr7Vq3KEmTqNrjtpxCv+vQlsrkPF8krqb
OHfG6oij3VfSCd2hAXJnZvNDtorIu1oKlPSHDEO0PGgR6FvARRbUj1KhGfr063v091sEggrxDZsV
bRX8B2+P0UmbNFFc4XN3K8O4J8cjOok8hNP4bzL9vrCW4e7XF3zfMKJPaLroXhwHs4pJUPPbC45A
ufV8YciK16z4smr/zd55JMmNbF16Lz3HM2gxBRAyMyO1ICcwMpkJrR3CsYNeV2+sP/BV2yODfExj
j38rs5oUix6BcLi495zvdGXIpYNzcg3/9oMawW/GMqkZ0SExKcTTcv95LNrsoyCMDPVqp5ow5TAN
4dmND4udV5s/f61fL+3oedy1CGpplFvP29BeFaU9PjMk/27z4qW5vJJu2n3w7H4dBMc0AkBODmvX
x1n/+w8l4wwLElFmqNPLZMjey0xPbrqymQ5/+1V4WeiSwsqhVYra5udRSrfjasMlx0+8YtxraZ4G
mlqVuz+PchY2TyFKX/9+SiqEDugYxc+GsQi186weTsD6I9WbngLyzBFRs9E69p2lBO6g9u1NlGqL
/pjPijLeZ1zllg1XdgFYh/hs/ZKdqbUPctCkc0i0OHeCyClnL/zzZ/3dc0cUBzcKaQj/Onvuhtco
Jpdpnrsj7owGJn+v1M4H3ZTfDoIQwKSOSiX9vAqojd6oiwbei91zDeFc25AbK5sGNemfv80vb4VB
PZpZivSNhhsItZ9/33yVgnYiBj2H9gwsRwIAKG1dck7Mqa3/9hWkQIfSDusSLQgVE9PPgyXLQOHK
QnhMAanbLIXSB8XgPnV6/ZG44ZdSHeuX6VAyW1VoQKPO5pNudk5KS2rwmbyDj55/OrCbZdcptpYr
gGNk3g2e+rev/bpo6qpNlX1t4ay2rR/fyNjtBr13aR6kZROFaFLrrW4ym7//Yv/TOv9fusVr8N+1
XpDC0q9nnfP1//iHSkF6CrJDQ0U7Qz+F+Oj/1zlH0EXD2qFkQ9HWNJF0/adzrtn/onlALYcqKw0x
gIX/aZzrLv8NYSGSSRrvNlP3bxrn5y8aTX3+oSWmoR5TyRj/eXI0yMo0qa+kXqoct/0sPoOLrTfE
a+vbH57Kb1rnZBXzd/1YqGb2gSNbTzs2AavsET+P1bedJskpbX21IPpNGaZ2O6kMnRXlrASiiijm
WQXOk9Yc7BNhtYST2fN075RR9QWDVHUCeMBdZ0jKg1ta+X40aepkein9ItHf4F+b+6aZn0G9Gsd+
6JWbdNAFuGxPv8mLyPxE6K17j97xlBCr4Fuz5W16a3yT3ZqmCNbsNUWGFxCQ8BLBRQK53nBCtqEs
x75I8cBTTXEp2sHfHK/7UtyMeiveIiMiZViznK+ulfS71DMJeqA0hkQpOxYjHvOobke0bQ5Gm27o
TApgQ/VNulhP6O9y5xq7xiCGJW3vOwgRWdhwIUM3IyOnx9st4jfykkAYGHOcbhMdSVtuWPh9eJ+5
vHSCOp+n5NrGKWMqIyRqYh7U3H1dpjDzQ2MlLLSUfhV9EVsio8gzODpwhKcXfHQdKWAT4Rm+NzmG
dd15lGfGXCNLeY6dYVXZAbcv1Mr40s9USzexOpgHulFZEpi1kFQHeqF88iJp3y5lRFQ0R+Q7bZAk
ZTW4lqnPa/0ogmziTi2W1vYOVPNIA0H0zzPXJrRDRysxnBdZVx4ecLFWSatJhV2tQN4Ge25HyN7G
/hGegwZ2jhBH+4hKjthWrVUzCaWuo7smPeFCFNbU9BlneiaOSp9L8gqKkekWt6XjHWsMVOidXA+v
ZIcvwNoQkILowGPgGjO+1ba4FAyLdK02To7OQEZIoJDETsrf0lVPll1LseU7iIdMtSZKa5CNVCLc
Bm6HhOHIEFZkwWiCS0mgEfpbEXhSIl/iGA3yzlR73fQNqcIPrnPHeAaKgBzS08jIoQReKW/jqof0
SWbXv7lNrpCq6/TeszAcJSaQ1ePOZ2SJpwQ481FrgcnzjsuURiQ8O2a0BqWmcLG44zJza+Bhr1mp
FdemGhEYkfXu3HL3dWAldFPNZsCJpv225DYX49GJcoIPKqe1QzKFhy7UO7Mdt2PnSRHf9mKSrAss
SrLp3/IOV32oimT6ZBYr34Vq7nxssGTiObcTblNub+sVtYtCazf0Aqrk2FoUq/eOEOUXG+vAi+wS
wHCFAbRhC42EhwPEX8UHk/fQ+N0oJ+RIAb8ZhV3kxLeGlbmvzInUPDR9pPJwizFnFUG7FrNgzPJr
h0HF3Ag91wu4N7QqN6gIWE2YPuWnfFGVexjPuRtOpmteL5qJlSftjQILPkoyABY1c4bKajzdlmNq
OwTr2twoRUGDw5emIZ6yesA/ivvTOYg6F3gsOxh10CEUSVV/stJ9xY2dCwIp6W8VLq/Ul2lKsaTy
BsSz5WhzlMH12G4MFGzZjUp46DeHUN05QBhHkziBGo7MApr+TUyE0Ys6R0P8Qrih8W3WrOFVK0Rx
10VJaYT1ZIIEcZSRRJ1GdSKNMlUZm9vWMhIFWoyTFIuOtK6Vdn8T0aWy/b4ZknajWWW67Osh7u5Q
BpAx2cDJ1bHaNPF7Tl0NO1GpmM1x6dqGYIYoG4kCEAXUErWc6+EaAyJEIo96F1ZQugwoUIx0IB8u
SbuaDIA2oRAZjY5+9OqFwm9LI2vZjLT4qGoJq25DLcsIJilc3Qgm3RuxQ5tcxZWWvF3UhqYaX0qK
bHR8PXyem6VSUQMvutoqD7rRxa8ijybC51wXQyt0wBHxSymiTR0b04ubtrQTNcIMXAgXS7Si7BRi
eyboLu5zn1u49PAh2JcWVm3oy3xYInuJNX+qurigP6lqUlwVHhekzzV1dfHm0jsr37H5LfPXOtKz
MqRE0eJSLTRt6lBozKZ729ekDFtr7AQSFixgeLlxGjXqdO8pU5yeuFJrZDFNGEvplJS9ngG0ixKw
uAHqHgeLRdvXirEbwMtM1zxnDu6lq2Cl8ykmkRJk8PdHtEmVfLjA3GnylWYTZhvkEB2D8XumIL3e
C7THOfUdMSruGnRhSWdbtxSzKz+T1KuDEgTu0oaI5CJWJNVp+0f8D6DZAuCdpfvkSJn1LM5x1t41
2E6N0JW6vuwrIh9NcoIMB+mmgbGG9JJIZ/GDp5QeYwzk9t4qcLPcQG4rUMdOes0eykY7vGCUyuud
WumYJ9HM5SRARqhOictGmUoxBZte6lNHbs27nMuKua/ybnAOOAqxOvmlzLXsmzFprfcse5v4rapD
fQzXHTENkdqj0MVDM4BpuZKlM5dXltVobUj5Q3bUGidA/ZdNzw+6i8amjB7VXF/GEEXsmOx02jUl
nx6IwIYM7gnMnTRwYLhFmlyx/k7Tm1hIIgvHHHfiLb1c43KGkm9dTLSdwQ3lCRZnV9pzdZd7RA0c
kySyXxsNZEWo1B5hCHA6KwcyIWSim0Ea+leL2vbw3sk2AiFjauVwZQ5FG1/Wduboh5zba0YkuOqJ
JJhYRlUHgqps7R1TZc7GTdOZHb2XhN6JeVQX+W2GPkKfGR2dl6XlyVaogvucUko97GRD9m3pLdZ+
KJpkCLKyp1dey5RWIfEYPiZeThyRFe8tc37IdLv6hM+bllJUWs0mBYIAMCEpTpwZ5nerVosNPks0
gszOfmtWtFU0nNkUe+bquqOBuNWHVm/oflisudDCN+M4tQc8pGCbVIPeWdRaoSNkQwhEvTxVOQ1v
f9B0K3RBtwZ6z/VOIp2pfGROCmaA2d111Kh9rkS0Alzr5LqqT2iWszcaACSaho+SkuO3RubjPhHC
DjBJk5EbR82WPm68zcT8bRnIgCDMA2N6hInVp6T63GbEJXiow4PMgRnbEYv7Uk1J9GnOSwBafNfE
Dke38viRixWJQzo7m5wuOWQqhTX5seO0tIytvUkEyAbunJArrkhnQjeqodJAgQMRmTRzyHZVXole
+8o06W9mU1MCQ1CVzTpzuOqMYcJTpegINNyiw/wzLDeyLvKQla85tjaUGs0SymtsmpduMouwVfIS
IqahXEe2ntDjaPNj5sjufrQH7PWpM5CKEquQcdw+eR8qk1QfOHLskxUOwdhLrZOYqbNy93vKaSH7
AFzoPPSTetdEyhii/3EOxAbVqBGq8r6JZnkVaW57JUTWHSqQPAQAk2GRSZrHCc53llOOT6ImQ0X2
zBguvJ1BMVZNLzWh38/CizdaveovYno4EQT8Tdujg8vnKn7h5e1IVBjEJ1WvVBhdsw5Jx2req1pG
t5HsCc8yTIqymnGTeNWj3lQEvmWKsi+wL5roxPcTvFXQsPDhmirtgEDUAylVqnwiNHVpt4lnfrY4
4lLdtedDVRlUE0y1wDrnLrzUoVBcwEte5NwYQLcOjtdbVzYb567Rpidn7spPcrTYP3L4QMXs5CxV
bf2t9XTy7npRH/WlKA4AmO69VpNBMvHBQxElnb+UU7XJjNJzwIqbyhRQZXr00pYkErNJ6jfSce1s
Y2R0hfReT/FK64hkBos+hxtPagW5E0X9bBppSFGH0EIXoBPyhSoTb+A28b+Aqdq0I8dTFJUvWW45
3HEKK1Ty3KJc6+HQF8akYhyXw3vWJkSL/M9d/9/knFWB+N+v+v/nf8eyEW8/iuTX/+EfcI79L4qE
GHxQwlsoVNYy9T8aefNfFLNMJLSQc6j0rwqtfzTyhvYvClzUZFY1FYJhi//pH1cXuB2EdiBzKAtT
sKVU8Df3/LXI85+7t8MGjGif0y1FZrRov/hK8HrXWmfaRJe4NHBmQq7q4tjQwM9azDRFv23Thx8e
zW/u++tt/pcRqRNi8DUNPv6ZVL4hvYmrmRMHueNewKrfEbr673n4Xy05K9boN2PY6K0pfaIXPKte
2Fxpx4iw9oAgnMMyQP4P7ffomO5T/3r23/immFZeO/+I8uODCvQvQE+e6Fqz5zezXCpr3yH+PxS6
JVEZRVdFcRB1r+SOFpAFErrdYAX9OFZCUz2VwJ9L+f7nx/rruC5qPybRqpSm8r16Kn4s56UDCrVc
ZdxKGGEeETTXaac6di9sA2VMvIHdc6sXNILsz38e+efiJVPIZcOmTGrgGeLnPH/YglNpLKWOEs1E
RTGD5PMNmDPFiPMbER0Kg8j64Af+ZdYy5Nqy4BGjUcYtcPZdR8st44Eh+wYF4DyPR+58XJYG5WZU
nccO8c4dYpn8g+rzb4al3E/DiRobdAj9bFjYLC1ZddQ46iUGPz5p+tc8GnqYhflhyqfQ8I7m5Civ
f36+v7wwLgQtwFZoXnVAsec/bKu5SpsTycsV3uwNMpNE8SwLFx7nn8dZi8w/vZiMQ2sDV4mBdBOl
8s8P1Y4Lu8PmkQURJ8G21rYzrbRarS64AH/wIH+uLq5TBi00/TPVoVLJmng2V2kLQzltATVUQAzS
5TTrLDbLB4P8+tzWQTi447AE4rtWWH98IRr2YYgvCsGMXbpNBcqdfprHzZ8f2m+/CUJXrErYmfDv
/jxIiVetG0YjI+USeJiyNrjmpfliZGoS/v1ICIbZSTD9mO53f+QP6wrs3kznHWcacJ1m3Q6A/AS8
fB98od89NdOit8Upinmwbjw/PjWHlHVTb+osiPXkwbG6+7ZoPhhizbg4m2k4lXmLdDZFKpnnD02Z
tKFRiXsJxl4j/jgydALt23o/dvU91ytUqZOXh1ID4GooXr6n3gS0CXDhnd6NxBeSeiI2cyT/6VX8
133jN59r9RvQbWddwWFw9mPStgIwg/o/APzlUNsto2kLZj+6++tfEucW81J3sIvaa8rUj4+4VDQD
cpCbBasYAVi835N6ZnI5/fMwv+6CaPJXtB5LxsrZO99pUYtpSMkEGqR5+tp5hECTHvuA2dIK1dxS
Nrpav2HrsD9R2wBTU9ucllG79keEKPllG7eQWrLZOrRmEwzOYLyLwej8icJPuKAG+/bnj7s+3J+X
n+9m6JXbgd+MVeHnp2IDxSmQaPJU5H0xf3OiUxHot9J4/PMwZyE639ceA2m/hh6OtC9e25/H0bxl
9AC2IGgZoW4347RFrzWf3DoClAlUcmyDrqcjj+x6nmzfmLv9kIPY6Kga7ST5JPZGLT5yiP26s3A0
dDxtPfQBSjzfWcoGa70cevZQJQ5oYsc3lLG+5GI/WAdRTsoev9Hf2V/+/SDwbDAHVwsM+ICfH4St
lBW7ipbTVnGQOFEnT9LqGAGT+fMTP3+rMEezR7NEsnPiDDg/EJHKqWtDyQ/byFi59gjXDIdJ7z8Y
5Xz3Oh9l/RQ/LI9LXkdGWSW8u3Wr4xuMnaAArn4B2afdFGU3fLBbni/85+Ot//2H8bjoItIc+VZW
d2VqF0v7pP3tOvF9CJB6qwMT0Id5/gPV6tCR/QtYr7gElOWXgLlqs/xomViXmx9fPIYxTWRGEOix
8X+HS/z4TfQcHlkGrCGwUGZfQruydwVZG59GJxlPqtr1X/q+V6EQEklazjf0AcHPk0nyER/lfAH4
/jk0VXXW94BW4NnXnQupQV4nfhZLyG6sLK7u0cC6pFpU8NVxA0HsgzlzxhTAQ7t+dQ4irJJUtNXz
Bd+1JrzN1ZgHpjPMO5Ny4G25UtFgwZOLlo7ZPTmuVihzRIUtFE6ihvXtnCc3KLgbcJsnAJF7w7nF
At0+iDb6wML1mzlmkjrI+s31jPCCszkGr5e7kTnx8SjOvirobbe117MVRtFsfzANPhprfb9+mM+t
a9SWThMmkID6pGp8s6WHkKP+4CutP+Ivk+2Hr3S2xULIm8hV4eQ+QW+8jKvmmKdRMNnmtfTSOxjk
OpWj4YvT1UX418sQ/dH15sxZjbP72chwhgUEMmTwMAsGMG12fgEO7aPFTvvlbWJbweurcRlav+a5
NIjNkdZ1qnOsKaExp2W5J09QWQuIgUU0Q5fFj/UU772oOpJ4ukOt+cHC9MtFkKM7ExvBCro4lGru
2UoIw6ibF6TLADfjb44wT4VR3APnRiBYJtdaJx7UQQ/R8PugGQ9/fsi/zKKzsc9mrKhHT837EXSh
8TqNYAhxdEBu/WCufndm/jSLzoY5m6xYrIjUoowQtJPcOM6wd5T0i6DE4tt6c8QxscGvc2iL4UCT
1KQpVSVIycfdn7/sLwvW+ing9OCxw8iH9//nVyanWaKm8C0DkWc3lNOOqaJsFC27N4poE9XlXy+Q
jLeuA1gHWbhsBB4/vaIuWTa5MVsdmk2K+6azwwYQ2swp29rOtM3//O1++5AdHS0J05nO2znuJ1HG
se9jfst28vZJkx4Ta7ztoZZWZnurZd5VY6OAo4l9SSya7jfS1Umk/GiNPj8ZrbMZFInKv1cV5PnJ
KE+daZiE1gZLQun6QfQ6a9Si9M41gSlm90TI/dTcF6ZRozsrxsa6+/Nj+OX0wkXYpdZG8Y77semc
HUurHpy5EBwK82W65CnHq6HpLyso62WbDQg5IQUNyoFnFwKkvWWtz2pH4FfxybIGuKvJjSu8O1ut
X2A2B/8fX+mH4fSf59FEk2pJYNsGmQK0E7fRcR6H+z+Psb6BZ2/oT1/p7LHNiAEoNqCoZ2e1fHsi
4Lty0MbzNrImfPCFNLbq8/G4GBscXih9GVTdzt8N3DNYnUviLjq7xWDZS10LrQHzwPuw2BITdKFg
dukJk4k2nojq+5qrJwJ3e7DgWS1RQzZf0WeWHbgEPV+7cTQkzwkGw+KUZsSnHhv8f3i1hLSWe31x
5lMxacqLrFTnwljUJf/c93TwQluY9fWElijy0yai8y+zLGP43h32edd2N1iDSqKZ3FS/jtSxyx89
Mso0lo1huZxm787JMvytjuI8IkIubyc9mdzLVO8ndy8nT/mkeWlf7/qpr287tTYCWl7oJOxlnJ/U
SR85kiyuRN1Rkpm75pWprR69p2ysL+SONFd0YZ1TtpKSlFw0e5DX75bVL+ahz2cPT+qo0bSIkyWm
Y1pjBBWdqeZ0rsnE3UmdKyK4HQWvblQZ3JA6L/9S5G63TQGIHGnoOtNmtFYlS9QnI3hoD0RmH1WX
kW7HgARAeXfHUaTGTS6yLfzM5GKyouhItNi4hczVc//s7GdVQVmzt5DtXKpaZd56M/IGsufu7bwW
pzatxGFakl7HxOVue5QGUZtVETYhWiuRXiebaaoSsVfqqJ6+9kAkykAMNZ3BwRRhaaTOdUeX+EZA
Jxs2pVUa24FfFNuIsgz3EOH1R0vMRKTD0mqscHZJDjzQ+1suiNTB/NPqJQ+u3KCUH1Jf6TCVGL2a
3EylBE+ciWCBldK6akuIbO682HXRv3eqMDZy7K40PKGBQ3pRosr2ppwbFP4u9/+5mN/dVV1SJ3lJ
plhSKYTY0HWy5FFXJ4VkF9P+1pSSzAkbqHUOBzJU0sneOIvTwLPF3HtqS1I6NVLSbvm9xPWcpqpG
Qs/y1SIixsd7gm4tjQues1kRa5NzoiYd5t0YZ8lp1r3BJiW5goJxx01LX5RAp6pVzee8X746Rmp/
ygq41zRZG8Rq6wdMc1q3tY2Zr3YWjYQp5aA3+jstus4K8ilp/TLHeIODccBxphT5I2i1wreb+uCO
xNUkg3kXJW8optyKjAmpvMxWfS1rfmMWJs1vpfGwGF1N4K5sjk5TjgF/SNmXjpyO3brho4JwL1av
pRU1g36dej28jLrGHjUk9YYELG2baeM1gks96G2p7aeSu30xXRQzWcKF+lCgXiCHAs1QYMVr2WvE
ZmvM6We6aanfW+WAG7p9Neigbtq0aK5ICF+OHJ3y64I37Ns0D+oSIHEyj1H3GZHVBYU5bQo8AlG9
F2eW/hSV18B7H0vrpcEdNmjTI4F1anULaXauNy4xMNuqSId90nv0lJW8yu8nhYaNr2qtfj+o7+ai
F6FKiw8hVegWySeaz19izDx03pGrOAqhK/z04iGntHVBrkbx2EdmGmptZm+okSf5UbC0tSPykUFp
t4Ni6699quAiaXvvUMasCpsYKp+ak79In55cGx/0OBFOnvXmjOlFX1jHitzW74EeoucFyk10EfZc
bkZawITUoKIIQO+XgSvqp3gsmtAGueGjnkHPR0RSuprGvcIlEGRaMEIne9MlEXDxDgmCBUSyn7GY
bWVW0IFFW7ik29GsgjEbnmmyYntMGQ5jDoKnb0OJJ59Lyr7X7I0wmw3RKvtm2GcG5iALzSY6MQKe
QzYCqCv1JPZjYxvP7UROMk3SF9YxfISFOh5VGR+57MIoUJd3G1K6mTaN3xTOk2jm8USO0xzGtpX5
7ZLPzVajyPZVU1d3rq1fK8yLo9mZy5WaG3a7TcE+6b67cHHCg9y/9ln76sbW7aIWxd4FI176Iirb
68ZEnDQqGQw3u3LvjZhfGgR3ck0iglKDg1+W7QA1/W4m0oLf21jzZqWu3uhaUQSmNPOvy+IQUCqj
b26voejAAve0gg32i5FcmVV0KRLlqbLMl6weg8ZFDhm77o0Nqm/j9MY+lkt7Y+Vje9cqjuETW8ny
WinY+eN2BjZK/90D6wOIoDx2cjZvS48CoTZHXYKxojUJYmF/WIroWVRgwolcyopNCSBgPkZcbHbe
GO+imdebrKzh3QTroG4ymcrkoRKVvDHUfN4p5DNexjYBZbsF/8QFXslECaW7uLj9SvOqMPUjr1x8
6bq1EnYdvbyeeneCK3gSbukvmvbaD/OzOs7oImgomNBKp+jVcyS09AiL7w4H201hlA03dtKw8FKe
UqOWO461RMfNYHa00M3lEYYKsr1mI/Ce6mlpBgDEAwx18z5FpS0AL0QW5b8B6yNwPvU5wz+K1Kao
OvOujw3jrdPQN5FxNEB5djZqZ18ZanJFiWTXR/1mcSaiOPyoPaXjCbfrfmg8O8iKpD4UhQnVbqLu
ovsY/u862Q1H2OyYJFUDRrQ2udmLi7qrOPbJTGwaQkF8ciWN/E6SNcoLzSuKIVLvDp11yGKje0LD
Yh0t7Lw+QU4kmONKLrwLhGtL0FKh8JnMagZEATgnGi7McFh2/ASLfoIB8sEdh5ov2LTikXRK0vXI
eJvJGXOhRnuxs+yjeMAoOGmvsWpUr329YKutteaFleoLRWiyAsEi9KE3e/I21pWJYLqyPRXKmDmk
oKDVDIDcGyfFKEp0vvEsO5YYGJdok3JyHjKXdCUJT4Zro1JfzY5Uw9oyskcFQ9vkl2M27wuPvKia
QsKKB7K6dK+3ztAHHeF9p2xp3c9AxKbd7FmLx5ZizXGIzQFx26RVGilWqdcSlmbVz5hxgywjMcZp
kEMXikNAwjhfCl05WE17TyZY/Tl1LLErTGQjja1oDk9vmjYinaZTaZfyJqkcIImq92xkor1qHGU/
V/WUhHNilTunyfWAPxVfa3NdpyiR1iAtOBfaGJWLr9dLs0Xd9dhbGd2OdmrUULZediUQaJN3FMcv
pARzQCFohjW0bPeNqJLM163lkynlabUSZ3s7NvZQq0jSjtOCBv5Y34jJFZdRPmevpTSqUMV061Iy
IgjZjHbOWF+gH2rvapx9oeSyHorEzPclARaXlTsdRKIasETdGA5B+QkM8mGqii7ZtPltGbkPVVP1
14hjnmE1xGQOG1sUnfBe5hkpT0dxEmzUWL7EEGG9C2Jd813D/hCwpkWnHvTq3lzGaxju92TP1WEp
oWvxh0bVbyq7vDO0cUz9nHcJraICZsorzLsMASeyX0U9YozpLlxy6l4KOd/FhXZLxMUzWY67ySlE
vC8Iy8JKvCH+rk75G2P7C+RTY9xEnWGUfq5q2Q2MCJ/199ARVnKTironmsBSIs/P3ar7CoeifRaR
292hq1PJVqxEQOpA8wDc40ISCtIhs23uUlJcQ12InZELhwzBBuxMou6GqJtfmgYHre+kFGvbwnwi
p2AOQW19cYb0DdvxfJmQDdts0F2Rw+gMV2mmTztt5kvU5F1ukzx9MkjLCbt8IBFjVoDoEiDgD1Nx
EVu1dR0XcEQsC1WnOXIc72V6ilX1UpA57S2EWyIOn+5bonVCcvxm8n8ah4CP9IvdJdBawHl0DgkZ
vmjia9CBRzvNN42LrdpyAptetjnUyk5knAeK1qgvJ82o9qRvjlvbTfq9rbkV+7DbhR6xvqigWAbQ
WRF6ZJdBndg3cob4gR72yiGNgVZO3mYYKkqx83Lut2SNs3HrtH7HC8Maa0AzXbSzZ5vgUE28z8ip
W1+VHXQHFNPlLjeEjAOHS8nrAHrBBx6BERrr+Wckz15opfFXwnVHdHzIX+ukv/O8+nPVygRyULyU
l23XwdSXqiQCJUryQzdow1W72uDRBs7X5K/F4D6aud7CPJ19e1DHPExzNaZBRr3Q96IEhaVmb1uT
NpAJ+DRAAQbfAMt69a6jqz50c+Ntxgz7Odsm8RwovFhVSXChMAVsYUPONbGYi8g2Wtp/rSQNTxGl
z7kHhSabOFHh72ARz5Ox2RbdYO51J85DGhmI2Op8fqpML/fNWjnFc/5e60N3m9miKrbExhXXKcZn
fS9YRpMgHSbOoZqgDBPamOHA27R69WWZAAccuTXDcB0X5HKXZHTKlVXXGhWZqlbq3XnRKtHgihkj
7wZYB0kgIm6W7JMBIbrhtFXr+B57priCeuPQpopmT6BCy/lsUvMIhOuo3hhbOi6jFqZS9Q7zbIDe
bRqE3DemZlcRpveqn/DmlK7ld5lQwgQQwGYopCGf0w4zbBBbEx8gU7zep38T+42AW5SLyiN70VaN
CA8HOvwd0Nip3ZG2kBE+N5CL2dpRh10oz7GOwwAtHmUPbGIzzVI+Ut/PjV3bSO8t1vNRhJiDmssx
M5Ibh0iNe8+Oh0+DbkXVJiarZb5coVBH/qSmfJ5iNy53WdK5T/h8RxkgxJyNr2naeDdcO2pW5SYz
jGsOJM4EHFcHYhOnHkHb5BC4T6MSV9F10ow9kJZmdlLyN3s7PtWYPayQ5alhSSqJ1049cdnUyE7n
brpDMLgclKq1+C7dG8A9rABWJcgCKrloYYWxOuNY5hXy57oah+GCcnRRBUpjeDuEft4u5Twm9qSD
iZACDxpVQnfyDZt3ZDMbvZM0xQRpRPsyadlFpRDdFRGMjh1FIZmZQLExf526uHtModxcNiv8JaYz
wzI4ADayamHOjynZENO4a6IHxbtP0+5IFAkXcfSFLAWNHQXsJFs2vmZMTjU5xZn5lsbYmLKtER1t
rMiXXM3jI7vpGMYmt1h1p6m3Vs61mKCuYt6UneGU+2QJIYqQiciFTem1MEp0zJjWoIboI93LSC5u
uyU3Y4O8foGHMvanIo0ujNTaNCrxgd2z6XyWixcscDy2kSHrU5x2RnHbdTr+oawMpiFYFubdCZxI
fUvaUegsNwxYv0y61mynMfucY8QHFgAiTLtaomeMrYrdBOZ8IfuBjG5wJiLKOnSlmfmVggeJ96NE
/1p1FTLz9DJpVXEluNVBrW4UnpI9EfeoEU4SkF+MhyhVd+O8qG89XQO8mNYSOYFhuN1DwV2ABBkg
jDSkxu6CvGrjDjBH+zTp7WMDDsPuLp2hLtgtG/72LgOI4hPJbl7qEGAKsAxVH8alusl17WS3hAOz
nNuesm0iAnW3hZpH18CaJSAnKOzc2PEbcdhLlK86BGW7moVviyVQWWSrZSAZrQlkXvnwajbTWNms
7gV0MOh4KsJW9h4fzplGKqtZHiwPMPkmxWZDqm2TeitcM23JsLKTW6mWsLHMrk7EVWkpx0TXP3uL
nF+dGJlzrStI1+PJcJOACcnlxqnsL1UOmWtPtBip0NTjq0s3Twn2VWa8gDrvXDh6Ov4G0jL7U5y3
EQUdI0Lwk6h8YA5usGVax3wQcr7IBzCfvlM1SLvVg9NFE0c4c5gn/CLM+JMiNenjJXxoEZlBNnfM
tx6jQun0z5AYdHVfloIcqpacldChXXnS0BD7FXvzJuc9eeBMGt8Jr9kS7WPGmyiJrIOuUYJaJtW4
dmXfd9uCCD/XN1rwJw/kC5s+pa82SDWXyLSefGM1Fg+zXTX210FTo8ssdx0qIKmFUDzTAn2xoP3D
FWO9q7Yk0ETKYUAen+e9tsX+dZzq8TQSDUHlzcMw1zQn8DSbqlb/L3XntVs5lmXbXyn0czNBb4Du
Bu4hj5V3ISleCLmg3XSb/uvvYETWTelEdKgS96UbVUggIEORh9xce605x4QF1rkyC6x2JlCCJEIL
3/mqHAxIHEKxslPHMAhiJgeDW2ourLOqbjrGDX31RPBvOvoTlfbBKYROPyFDcUczAYtmDD3rooez
cTm7ycw+DIZLnsd5elW4M87DkLmQr8mZwE41V+5LZP6no+KoxUVWqBNVXjuG+w74rx6uGiwDysoJ
gYcdekuqpwsO3F2DLJEF1QL+APLWwDf1FLgg0Ej1IkU6K25jaPj7GXbdfQk0uDiVsV7iw8/ymuAQ
W8+Giynso3Q765MzHbQquqV8mpQ1dhwAdOY4mt9gO4hhLTP2h72ip/CvomrvFXr7Epr2cCt56b/m
apMp2x44+tWcO2RcK32oBRkQKnYP0hyXpUYgmp3RkpAhu/WsKXrJhlY98aB77UIyA1s/zNqS8PMc
JcyejExtPcFktdxNKp0Rfiy9a8yQ11XrxGD4+OA93nerssOU2z4OiWGy81LMURL9rEmHNX6lYi5A
MraJw5lfwdw2U8AazTYRX9u4qmgMWEVCgl5EdBk98UuD+NRdJkgqmlRpXYyCjZEGBSXgHTqkB3KG
8ltciLAjpaWV0hdq75rsz8jeXev1RBd+BwKjGrCmZY0+18rTQDqYr6hmmAvC8QYrz1asANPu700V
uP2+K5qIoSBIRXOOoChgwwEclkPjS1wCCe2viTXc9m7D8ZOpz/HUaTkQQz0bPs9ifj7mSOhkrHhm
z/iCqULrOykmFgFnL4vtezatQ8AwqkVAZH6GHDieNn0/roVenDE1rpBjTz4hcVh3c9RuvSDaXG2i
7FxMZfWJ7uF4cLkcxULfhgHdsfjP0WXE7AXpK+cyxgTsGAX+K6HXm9lxN4Qd9vu2x2zw+w/ueC78
/YjL7NJxGKIhnv04cmpj/M7lwCyxEBfKdOJJ07dj65ODHM+cloMwGPUs1M8O4sLlQ30nYaCyLFDU
LVLBZE/bmV0XMVTGyuGd9vuz+dWBIJwuxviFr+sdTdgrfG2CFEOGW/SQ4URtUxxq5wsU+joJ009G
6r84GEZ8jRkocBaCrY5kMemomLqbtxysZ3dI6UGdLQks4en95Pr9pF3gAlrMlU0bI4CJeODoAmKc
xZ9HQ9nvH7yLgizc5g4GFkYxqhn65cnGtfa29tk9/4sTZJHjFJE64Qo4PsGk8aJIDdkX5TIugljW
6v0YEuVWZHkZhGWqfHJBf/GMIYjE7ECCyfKcHZ1lTJO2wZTZ+F4WpbRrVVCCsPN+f4v8+iAEHwD1
4HKqR5+apVIvDAmPmKPRimjrzAqM2PwMh/KLS+dBnwHZw/VblFMf7/iOCascDC5d4V6I/roYXs34
usm//P5cvj8474e53BcchlUQN4qHV+RIeKDaociqdKx9PWdUlmZfZDI88fZDt5MfjDS9RNSzMdS8
XOVduHIad5el9qnuQDgf3Du94DIr0px8r/QuHTgOv//zfnkRUHKCuOZ/IMs/XoS4JZa8o2qg/6SJ
XVXQsu+nqtg3qHR8A53R7vfHWz66j1eDkEyUmpAREczz2X48Hrhho9QrnhJXplsvmvzcdc9T4h5h
4u/AcG6muHlus/zh94f9+TTBeaPmXewOPPHW0R2V8PavM6fhwa/EljdHMOIItaR9HbbuJzfvLw9l
WpgceCo9rAcfz3As4CT2S6dC0BbOmAqhN9EattmfvIeWJ+3jleSFgDKUFx38Dz69j8eBls8qWrGO
GnUKzxWfHDmthTavhyYOplZbKuTP1rhFePDhmBQOBqkCaHaIlmMh+HhMsnaNRnF4s3eaaaymUdsu
iXbLFohRuXontexRlnIXMdeAI7ExMrp2Rnudpswyf/+B/nT2hCc5iMARwIOE/+kt0iuanLJF9WEl
nK1xVQ6qz6hwZTRs0/Jd8Zlp5qf7djmexSqBjcShjDq6by3mXGpT6kwN1vklYNlVHaD2u2+3vz+t
n4oLDrOsrovwHCOpc/Q4FjYNBJt9A6nFZANh83B8hEvXlaXcUoQmvqv3wf/fEfWPH6lXGK7QGeL5
dv7aQD0Gpc78hCEEYd2p+PQtuVynd3cQ8kFzkQQhyaVAZH0/uoOQKtVt5PIGrsruoNnhuSFFULFH
pT1SRjt99jZRpWziyvxxw/wtlNJtKfj/fyw/81JWU5NEcftf//HhX9u3EvbQmzz+pg8/I//r+5ej
t3LJ/Pnwj3XRJu101b010/Wb7PIfv//P7/xXv/iPt++/5Xaq3v7z317KjtYRvy0COPjeJYnL5N1H
/VP60NnTVEJL/ukn/gwfAqHk4YzEwcjnAMWKZeyHsdK0/lCRnGMsJneVOn5JAv3TWKmQiYe4eCne
dAp8IEd87V1eHq4UrBmoJykNXAS3368t53754w7gsnGt//r3P4pOXEIxbeV//tvHVXQ5MF1VYGge
tAy2bz+5XGqtR6s2ws80vHibIkI+7ew421iZ8cKaLXbvLs2fh39/uI8Vx3I4WIgGr2r2ikgE7aOX
tDkmSGmYLQLtDHUfTCE8PytpPnnZHqlL/zwM+iqQVa6HSvvoMDEcGbKdIUjDX0B7Am/6kC3sFYPT
OpnSKAMKQSoXshgdavDg9uflaOqfPPHfj/LXM/jjr6B8Ywej20v83NFa1oy12o0VsB1RNeVzmqvR
1Zxt5zRMv5Vlab3KrjcBq+TyIIDOMCyO+02qFOBWiyarLm0n079aidRWmjCEvk1hEr01vcivOqvp
bztrwIZSttkpwCYmriqCjhPw2Bo4ASikbuyF7qYbGxNiZj8ahBXjlwIcEmbrVBUwrY20fSG8Biyx
zQy5AGouN2Wkd1/johi+zs10aXpVeG5XOVgpJsEbzxXDrQM2x2d7ngaidwW9fIf34I/P72+tIWfJ
Cwz48lt7vEJ8WEYuUKHdtM3bW3v2VB1/5//AtYQH7d0D89Na8n++NUndvf3jtfvHTff6fkn5/oN/
erXdP1i+ceLA+9PURW76zyUF8hq0Nep5j33lknf0z/VE1/9YglJRJPLGA9m2FEv/XE9McG10D5i2
89b9sQ4drR+/W080poIfXj1szTC9sgFbik4ih9XjXYWZSPQ9vQ7iy9bgeUQqfSGLYD0H+6TTdo/6
aNLOJXteOqexgSqxprQanXgVRvBqzwmvts1TW3S1CJqqGUsfAuKED8/I4/ncNNPOvRpqwwO2ZM1t
FF5nptkAw04xPIFxqLxmNws73WYWuJmDPuAvQ9pYdIziEtsc+ht7VnUqGMgyhvS5necOskw9ySfQ
OA7amFzoiF2CMVSiq6KTwMssBmX2V1UiRvR8IrT0aJulKO7g19fhNF7gnB/pc82FSYDj0IisvRuY
1zt+TYTc6I/uNOcXohR5s2Uk4qY3qk4f81pP5kosQQQOtO3CZrbQ0SA72GUtF2BaCT1d10bRb0Rf
YTzMe/BAt93klNZCDHfLLPB65t7PImqrdNe63jCbDHwRde9TO+m9s57gDz0w+tlxpjNKBSudg1bA
+7MWVv8QnUPI6NzE5/TK6RH4gjIfBrpK1RuNba+GHNyXMnni2c/qwAMNAQLenDUPdL01FVLfZTGi
yKtKi9Pma2w5iTxPbISCK4PhOCigykjdb24n226ndeVM7kjGThM8BAWrqTJTH7CqBLnqankU5EwM
DbDhzZjE6F7suZx3acRH8m1Uc7IQkmLWlE1YaiUfWy1MEx1Vq1VedFEMvGJtwlBS2+YE0e9CMXf5
YxMuRJJjfub7mxybe9eXxnkPNG1+UDoPiac/jgQToFLKbU1+NUdNhg+zHo/1l7odyvKSqeJ6yD1i
X2Ryu7BLT7LByL5EVdbuyTgZVi3aScIKqletzMLRR47+oLpRFYQgt7/fuFdxlpW+aaPwoCk4IFap
4d6hhopGLsQ45pdpVAJUMyIwaI+1nqH6s/QG0BLqmoEhUqKixnC7yuzcwOmwHI0+YCBxm49lkTK0
SpkL9/N8FSptteFDha6mxOpIUgONcxe7N/AYuWTJ+COo2cj3ktR+rEPg/nuPV69X+MIbEvU8G7NG
vRwUL4xCP3JtpQlUG5YYuyrmo91pAhNM3RL2Mc7P2LRC5GEWMh79PMPzNF/kOkqSe4ex3mOWk+1e
MzHrfDB7As0AnNsNT1j4yLfyIqs6Aw2OqWNixcAZ1WceeiL7oGrAD31VRfd6zbg+Y74Tt7EOEU4l
7rm/aTOSPh+SnsHpMwnq3vDqmtJz9/h1FGunVPmQnNVTVeoIWdWs3GgoX5nkDXWarhGydsjIR4NS
8qKhK93u0OeLawztaea3gI00br2aUJF5kqTcdLJR12rv0Cw3nV5kfjcp5aPSg96i/0woz+Lj1+dz
6DPzAQYGgo3Z46KuBldxR1JSMnfn0OlzNsj1lbVZAhb2PactSUB3S5hbHvwkiIpKegrrb8nXyCS1
CbRytrMkIVCmR6TgANKqIleHT1aKh14seaKLnvkEj1B/WU5CyQNaGzb5ZhUcjFVuWMVDp4v5LYQT
dqLZJLL1XTK8lrrbr6NysK8hWzzMoTVdE5JgGvuEk4bBFofKZtBlthWZYq9Dde4xMNesn/whgHZm
0t/2KAW07Vz2A+GpCX+ZUKR8HL3RJu8Voc1LFA7KPXG+0UXL7wzIwkrWy9z82ircfFupNhPusJtO
Cz0Xt1EqhivJ1Fs/QIr8hlWIsW6YFJDglLl6rGavvEudwUXy22r6tx5VYbVq8OmvGFo7q2bGcrEW
bqvdRgZiclIC+ugb8mXnwcl1RB0jKmpCgUZ73bQizQ+d3SC7TlzrC1OSEdkd6UaI1HJUanqpZ6dt
LxxCnol7uoBS6KztIXSzNW1GcoMKaYxvXdPftY3dxytyw4oHOFL1LSsAs17NVMhVEkLJGA+55qub
9x4aOnNRbSDdMFAynOWNDL8OKNi007xs0Z93edOvXH1IL5w6da64zOPeFh4K/aqDaqiVbrdBzd3D
XYtAE+E2j5hhwqNaxM6aVu0q3W7uB172UVCNul1vnd40rzEQ2KyKTvyA5r8ndcBdaP6aeWvHsnls
1KHbkJdobwYG/deVach1nY/qjrC8w+TGySo2qluEj/X5YHpDeDFJBWN7OtGiqsTQ+0NjTSetzWJr
VO0u0Vt9QLDd1LtuKtQD2B7rjiH2s1lXxYF4otMspqWCjtlqv2ioLLjrVfPMMbuLbHLz22qeZwz0
NNy7hgRe9Get3yfoQkvd9q2uba66vCtPvHkpBYxKF49JKJ2DrtvK9UBbIkDYWV5Q0MaBninRI0il
Zgsus1/XqqV8AyRIye/VaZcvQ23zalTLOttXUznCReQq+JJ0mI2CapcU5u5blKQXnpPsi7oOH0NN
pwuYyRuzrpV1ivTjvkan4BtJdY6M6ww5ZbdPMRyR5l0K9VuIoAzyf3yCWFL1tdqMvyiKik8wksFY
CHPvRT3lgpSH2lNUgk96FhaEmqVfjw1xNd48hLejV1ob3nyvukGt79sOuVqVIPojS8uTakCAXTRp
HfTonKt9pTfEQdaVirIoaS8K5nonFDnujgXVOxVzqmyFiKwvlEGK/bUumz56HdGWozfMmQFkuWrE
iIjrOfASpWB6n4btfUpaknFo2nK8tdySlkGvsF2rgF01XrtyLYq1nYgoSq61WR2cx9zT+ucYGmwV
yCmedknaFcHQ2ip6K+0bEezJtGGRE28Zr/xzt7Pv81JJHwUgio1W1jPkL1X4XSij+sSo+mQXtp4W
9CoRRKsRIu3j2KVEJzhqfUak02KLTCrCTNp2NU5jdirwcz3wZCjTOlUMa8sf3+lorPJoU1JqfsFr
lSh7KHKs2p0WOTYNtaRrN04zTS9jDCF25fVJ2V6YZlhvo6aqXyyUR+syadDma0P+tQ9TgaIXnGEQ
2j0an0bRvWUGKhELI+oOq+pCX3T5a8Y9IdlSSJoUZooTEgBTnIZtwt8TYbcoh/nUCgfobqIqilP4
dSP01qnYEj9TVr6NlH6jaAMyQMaiKNKFDo7VlKynK3uIhg2oz25NYNdwaqD886tkpHXD6G149dKs
uCmypHhErgiflLivhzGM22vUpSUREg7C0F6d3Hu3Qdjb91mxGbvydRaOuquJ4wiiVHXPKniRZyR3
yI3jzvmrGHS4jsTI0FsFMFB7XcNCaQg09UBDLDvtAhnJ5Lof0L/LWNE2SBTEHY2o+WAxbriPneou
B1FJieyq2xI07huSusofc+et5G7Y9l6+xIMAzq1iZFToK4lV6yUv08QUfl17lm/L2r3UizDep7CY
zqBDcMu6Y8S7Vg3PslK+JbnFSJf7H52daSJO5tMEnyxtEciuE/emIRQy5tV825d5/DxQSe5ixGfg
LHQtQ9Va5FtTCuDMQ2d+Hcoiv5WpMMcVO5GRuTkCgG07VpSnTjHFF+bQdBA004woJAdxARijDAsJ
m7eC2mzsB99K9W9FYnV7chDAKMtRdVBnEF7jYxLUIL5i8PUZ9OfosKvB3lcZkUeLDoeaQdHNfWMI
LByFcDW5qonQUA6uO6cVWjYXpTb0yjtBNBNiIa1qA7JaGWUwhzIfFL2xvlmYyJ71uhvOEGtRLc5m
83XSCz2YhQyJ00tVG/WTLEC/6K444GRPMGUxf/en2VTXkRGSbIVVqL8SuRPHwWDPESWdvAQqaZ73
YmxQQGXeWuSivcaNiCIJtWrrS0Ta4IrLnrCuMBkIvepqnGoQMg9QrlAUI0jgTjQaB6okmOQuO6vh
xKBfF9LXRvLt6E70Cj0LwQjK1PM8CJ14PjUtIp/OSu7tPCgmHVWTM0HoXqm1wU6QO3Y4R2ad3Y6o
VsJAmeKwOhmt1NnFOMWxDajTri4zMz30TeIQWWuZ8m6ApKyukInA+WTcY/mdo8VEt8SZNt53cjoj
MhFfnKZkeUyhrca7KS6MNSWMdWmEvbKtI9N+sXR0Mqs8K7tLl2V4b05ZejqKOXp2pHDlPlIj3Vln
ZUl0jmlN8YpWF4tWRtiUnwBfRc+S5s18glY2qTFmJf3Gc7rsUUldikAYR7fRKHkUS+rGVUzD/Jvp
tmJth0xuFVa5+4gQ0+c+JfmpbNP+gVZKcdGRBodUHkoh5nLBUoXB4qIjjBHtX6+GfqWX+ZfQQJBI
zw/DZoMG9dzMvG4dY7Zbp1ZcuhQPhooFIXPOvdIcnjRKyjUkT/MFj0qCIDO11HCVp2FzkbMo7nGA
gHg07eK2cL3i0XEjymm8Iwjnx6qtrqvKUzd1keeIOFr1q51F2GnS0N6rbaNUK14/4atZtdB14djc
uEYzXGFMI9JpmiT6yTJO3UC1WpKV7eTFU8foS9bTx5oUPCQtnYhy1YgwRZNuyGvNLOZdnzRI/KbC
Ie4vcd1DK8thWymTieGmsGBTYn1h6G7ex5qGwLrtp5spVNI3GwKsP3lGd1KX3IodKTYvVmQTy2TJ
+NwWY3atsSjy4kHDugLOkl3FaBq5wUb5VHqVd5WEarjRR0+uESDv4Up1pyQDRofCs3B+uZy+j82h
vnEBJnxt21qc6VXDhnvoEOCJhPe4EmfTucVdrOjWLg+LkAUkMVA0JcIyvuJBFCe2IqvTFDfOGuHz
jZwpWlajptGcM9LE3rB+k8hV42PZDnmYHLSIVCWtSyxcPAMzV+Djg+FHMy9oIozKwBHsCVm/hXZF
Tp+8R0Mrbei200AB30WZSZh1RLRWNNjeYtcrK1601QzZt4Bjn9I9oaimoY5/XrV3LVUT0jsyCbzA
acb+qW5K86Eb5XBXabMgf3skF2Ad1Zr7RSvQtnM7jd6+7azKO8Huk6TPc+l43i6tqfEHT2TG3jSJ
ztvQDBdyS6n8ilzfCUJVDpd9YVp4nGr3m+qm/aNMclWeABXo0otSs+gnuRT6KiBsnLVpkz1Lqxnh
xfYZD+6oozlFDhXdL/j33RLcdEPjI9zWyUgS3qBHqrU3yFgkg62JmJiC9zRXKplWCjojUucDPQLy
jGmpKQ6KZZa0T2tvOAWOr6brmQ5ctm1mw9h4IXljxNlZr3ak4kglP2xYk9jJPNGhmvJhKytBBvr+
zZ4nmiClqq9HzxGDL7UecCbb03lYc49r8MPtAWnw6OqkK7UN0WAI9BjE8LrMyd1GyLuaQD6sCP6s
7+j7Ju4KJxNdLw8sqiMS8dK1moVJp0cS59g3SQi6qukG5UWVImbfa9AKmI3xJk4T85QClWCySjj+
KHT1XEmT9EojenarD2g6CKpyzjr0XTcOnqhzzpSNmCKyRwxrjQyqCOVCIwUeUbQN2fnkKjFy2bla
815Fke+64FVna5rO6rYuUY/SZgx9LObJxiqb9NouQ7TiElPQGmq0zsiRnPJLW0kyic+xtNQzzQnp
DGbkyRsUA6PhHLo5nlV0BV5P361up/yEbkfkBksaJHi1sbO6FQWEYtw0lSyjSwUrJvs27qwBQ6ue
ITN6M8XcFc9dhIRsk1lN3eLzcxt46I1dz+WXhBxcF9BSFqfdQnofw4fW6txG5S60Q2Wriz7uPBjP
qOq2OdB261KyGTf3oZNmBAn0AxuZ1hu88IQIAZJ2XDXhqHFrOafWWLkE7bWp93V0ZWjlK7VlcVqX
clHQYsZxLtk5mOkdEkIbLeCUJnJvlm7qbuKuDF0SWIYxvLJIdCg35BR0CA0HlsrN3GYcNYEa+0pK
BBjt2U1h7CMImUlyAdyM6tFhZ0uQZWpGXjBZeqitQ8fh6yioVeOKkJcq32FQJSCZY7cb25k9bR11
fXtiDnGbbAbBa+a6Hpx+3iSZLsKtytNknSEqb+eTJssmc2eBUIt39Ifw0eWlqXVbY5zpSK7mboZK
pLgWB5eKqriBy4lGWzqFU7+PvCWsYlJaGMaGm8XTNnUdVdlkMbakHaQFoPNpUnliO1O/gPCdpF7u
PHO0w9OcfEyKZLZR6h29dJtlt0g7dLBNaiJqdtglXnrzyHFnPIyj/+/SmdxaHTFxMHycTlFdFlTH
5pMXa9VBqgRr+FPsoex0Q1mewowcZ18gGyNETmdv5SNYV+1VZAn7Uo5iOA07mxYzrPMgrnk82Z3g
fsTgZA9KQ4HU2kiO5Sy2BnBFAB0edYcQ9jMGvGjdN2p4RxtDrHS1cfYYhQlzRCR9Yk9zsw+hQgeh
zi6emEdljeb8xW4JHna77iEqvY4kBr0+o//q3FoETl30OeXFqg8dwqRztm4X5D6+1uF4N7qi5Vju
QzMtWc6zdwAwd8A2FGIfJajA8vpyTdUFiphkxFUNiRzTM1TEuKWjFefxfTNTcfRpRXpzTfrQ0CrN
pjVnsa7jKN7Go1R2Tt+wFTYpwQqGcsg3t5KJ6bp1a+FX1jxsQqFOK80joZHGuHZpgSnwez0yyNLu
qzjcWxDPcIXDEqapwgI+QdFZk6iWPJHd7G4sbGbBoiyeliTB3lDP5mZOd3HunBCpGeG5LcXaVOJp
g03rWrrWU2LnCEcFS/wVEabaFitOtrcHU+7jqdJvW9QB3ybXjs8lmzKwyJXIL/PZ5d1Vw1V2maqf
aV1XPyKIa31V6vmeGp/ABeT90deB4e0utgojwHphniAqxzZfIAIuLIz+cMGzfhvi2HmO0/60n8f8
S9630X1fKXbAbsN5McLUeVYFuNTlwj44krqjl3FyM00RbshR6881LZ/WDSMin35ZsRZGT6up7z2o
i1GzUUvX3KhVfG+X3pRuQZNA1mlqJoaT7kXXSmdXO2knb2ZW2Pukni4MGoqrrHfuNKKCAy1TWKpr
slnNridfZYRa3Q/pkvfkPpeWm/qC5jiIgdepMvAlemYVzLN139kGzkHH1IJ4WDwIeDlPeqepLskM
e6KkR2+ckyaztGdWpZVFl7gG3cAmwrYNHKe7ogZ7Fjy0xI57vH3G9DJnfLOiSBk2GnLWh7nMmmKd
m1q7rhL8jxk2R9I70zG/nsvpCj5FyKYNJ++sDNVedAvLNi/GVRkusnJi/3xSTG/gBih4Xb2mCUIe
2W0Wy+qpz9TruTWup3a6m7JsZxdw/M22fFDgPJ2kwt4lmhrtyPXcxakxPMJ5n8+SbjqEYz+vMd2S
koKcYhtqRXvSj015JkjHPGgW7Z6BunZf6wr7ngrgkpZY2tabi+g8GdoNKnvtrfZayjkEo0sL2MVA
Utvd3jGal4QQC566MDs4tYNTdix3JTQAX28XSjvmKUYA3pZtownYH4B/b0dAu6X9wBraP3bVcDDz
PtwnZEv4RpfaPSYD02E6kMpdC1phynUlsOIqp7sojIImrEZUZ6v32AAcJzOh1LWWYAdlFgd2bguj
iOdlgL5mJyfYF+xzw+a2rUjK3HmGIEimz+8rNeWd2oTanZpraK2VSSDn94qDEwuqFAHUpLaKO/IX
H6KGOxOfxEikChYF2IP3Qp9Nnw9r2bGlZIIk+UQ3LJEuGR8q2uZce4H6gTBIwP6QhMfi4+b57pPC
OjWLTnn18HWvNB07azU4hBfF5V2V8ZGOHeMuhtfUfnUu9YPdpy49ljq6n4lY2tZjJzcJwjkWuBSn
Q0z+Ss/8cN0oEw77XpALlDJsY+OYWleGlMO2TZaF3MA4xYtgil7ZiFJr6DhMALDlMesg6UhzGVWH
gd4v2YXFaZeF9RetqTTfiWhcp8QZ+Lx1ip2jJRgEYUGNWCsse9dF3ZbdTMK2uG3NgAHhNKyLITnt
hN0daA6yhhOPMBa5vALgYp3wGRZvxKuENBgKNilqEt+ZXSdPhzTPbmPgWsgNcoRzfpKSB7k0h78p
LeV0SR7pnT6pSdCZmUvThNFRIHJylmcCdzlfTRlMkAvcsnvHtL6O9JD3ioeJBixjLMGcOsQAkfEz
Uxh2+s2SpBMIbXyOdcWbcXA0xOiGPa6AoMsIxV3pBYYS/LC6cRjTpr0P6aSelES+EIEaQ4DGwOln
SoKvbmml+WqCiMKIE+WJBgZFNBmzbHm0MxxE+d0cptMGZxU3bZ28upMVBTSlrrTCu2qVzGU5Ckfb
N2dY+2k9RwEaHRrZmUkMSBq3RFMPuG9oMeuBWrkvCZ6/lWAcEa5lYtcR1RJajFVt5inBw1XVYmqP
aAjbFrpGJmlUtUK/6Jm90gAy5aZPOrpCo9FDiLPJhZ+aCpPZrLMGpbneb6ppmgggyNVdYZKdKz0t
f+vmgjCEMafzjiEMwYdywXoNymbi1UyxClnADdVb2zRafKJDf/ZOYvALTc4ihvlLpmIhM3LQwIGC
A7CIavMYHlWLaFCMgjgs9JQ7dmibjLhHBryTs/r9gY7EP7DbiYvTNY0AQTLgdGfRIr2TvoeDNWRO
KMAQG9C5EL0kOgY1a9bUT5Q3H0WLLqexoL41ZO+aajm2fSR+C91pSCtRkOrANBVsaO9g0WK6Ej72
JbVj4HFRZ8o0L77VAGd8hlz7Dgv964p+Pz7SLTR4hHwir7KXC/HuRIfa9cLS9pJ1UigmgSW0YUm/
ThAumLFjFBtXcbzqAf1E2p+pXa5dqnNFp8GsrTBgoK7Ep5FXqd6Z1nYkmX//EP6WtuZf0Of9a/Kb
7f8iFZ+N/Oq/T0c4e+qa5OXtveRGW37ih+TGNv6wuHdRpLoqN5a66Gd+qPgs+w/ULChrcHV8l/eh
hvmn6kZT/0ClAykUvR7/BXX4l+pGV/+gDY7CD/uOCQLc+1sqviNTBF5Uz+JOB4zOY4X451h3Pad1
XmSZM+JHcLSDUjvjHV5KBMpFN2Lqa5n7gf4i/6RuWwAv5Zw+DcxvvtV1PO3fXbdfLCdHD9/yp2jY
CTgrjTsfWOvHm78Ak6S4TjL5ehnJnaUjyQB8CP0QYE3kCzNurzLIZS/1+ClM/VjMiBIcVRRWYtZw
ByYIus33zx3LtTJIYy5ppcdfmA3Pq7AY31DqbJqo/kxie7Sa6RxsEYSj+cAIxQbt6GDIXm2L90sV
QLyfginunoyKF9PvL+avD0KIAHEN3GPu0UHifsn3spQq0EWi0flN+4BYa+Pm90f5KLpGq4++HdcO
sjBOBfXW8vV361VFymEJdqTFsFheEdkF1ySqbz1nfou0mQi6Cg6WuMwbb/37437Ph363UC4HxqzB
sAFxJKbeRcn2/sCskQCrwdsFoE4Uz+8gak2bbHDre6bvZrsJ9XkkX6dUn4xwns+grXi3sRmyASSU
MhTY8Im5Ctmo5KjwcXFMk+IZfiU8cjSNvppXpq6o8UoRmrIIb3QyHT17bjFFjAaURpffRv7bauh6
WANNZmfhvi6m+XwaLWKt9G4mfknXaSisSuZ+Dmk8kevtMVU5FH2N2Vm+JxIgRqnxpeGSRTuj6RbB
TMtQYW2lFkgdo5Jsmyfbase/9zrl4tFVw2oFr3pJ5f2+Jrz71EqrKpUMhlMgCpmdKWoI/yfxPntp
//RMOUBDwX3jXNEAcR8/U20ySqG1+O8HlS69h6BsGb4xvB5xesFqKPzf3xMflfnLvfjdzmHQoWXB
ZcDz8ZYA+F1ZXdy0AWB0PrmOPcFg12YQVSSM1VlpBdqELfn3B/3FSbJBM1RMUASU8OL9eFDPi7Ga
2SGb0Ky7lE2V7VrKWrZt3mUxJfknp/jTQ728RiyUm9hlSeleJOHv7/qZm6NvNEBpDn1En9B5Lei8
8VOy/rI2fHi4PFtlfsrck/WJ5XD5+rv7A22cngwsXMFgZcVX1+Xkg4JsTpo4ZeJCUapOlY6c0mCG
OSFAKjtiUyQmE06kpM6tTYLUBUGTrvvj9P9WBfKvlRf/69S9SyX439cYN8lb0zz94/StLD4UGvry
Yz8KDYWaYbm6PGiEGi8S8v9XaRC48Ieh6hCT+VhtF2Mx982fpYZH2pL3f9k7k+TIkS3LbqXkzxGC
vpkarKXR2JPu9AmEjRM9oIBCAShGtY1aQs1rB7mTXEke8x8p390jKlwix38WDUlYA6g+fe/ec0lP
IHnD/V36+7u8F3Ev5QAOIp5e0AvYWv+OW+C8d//rlsIIhGbfhOrr4Ls6v76f7txeD02dLOFBoft4
0bWLPqUc1PBqoXv4RRnx40Py7VLsrex4FiEAeAZ+KiOkZRVd180gw1x6iqj8V4wBf/Xc//lF2P1I
QiLt5ecnEQpkN9C4ONCLg+LB47Ixiu5X/sc/+dAsLCDo21xWakhlPz6Hs3LCpaunAx/u8O57HP1a
25luZ/eXKPaf3865BsRvQKQatSuk/J/OPX5jEgY4tYeCkrVlOlQh9xTIJNbf3bV/UuH9+WXOtiJU
3tj9fnpDgz9FIkjBaSaD88BancSm2Qz7v77I+Y98f6udI6KwnXFXe+dj6c/7QIHqa9YTY4N60jvg
ypyoHYI0K3JMLfOgHdH9wuf3x3eFct2mfD3zEVkMfyqCbEk7UAXO3sdISp73OdpV9H/PtHh2tnER
F4N5hMEN7+JPGw36zymTtcOU2i3PiKlkZU6MIlyD3guNhl99U3/2If7rcojHf7z1SJRYxsWw9kYd
eVuzsL14EPVwnS3K3bKOdLd//Z3Z5y3lpy/tXA77mJcwIBC49eP1Fl/6qp2bfaWn5ktLz/lVKFKo
Ypc01AEFjKWTVVmH5c3s06dc20kf+ed+bf9oQjFCDOh6I6y9pgqeRW1p2CVt0pErwswLmGLV+o+y
7kCWCwnmS7WlSfxIlXvGbT8TdLmvOOP8yiP989N73qc9/PO8KRtZs3l+y9/volENo7QDe6qltyPa
tz/VdujuNQq9y7/+9P74ZQUsdCzvnAkhRP+hPeIzSAQNs29S4mJB5QXIIjUB71iF4nFYxK/qxz97
Z1zmbBM+EwJ+vuGrTltSpP2+yQO5Zlaod2E4T3uGZuXDX7+zPz5avLMo4HBGrwnz/k+34VxIuKKq
2/sIPhELgcqsGjq6f/si5xWcmpEdg/3gpy9KMckg77zdO3MAzieAS5RPtbX964v8yWdGpY29+ezk
9t2fVyXbyQ1LAX3iwCRiYKv0b9N0YvDldcf/wZW4AL0BE5/gzz0khqGhY9DsL8IeJJc1GNu2bQis
mzLn+q+v9CffjkcRypHd50Znwf3xDu+0ac+WQQSEDfc8rUta7UGmfrGd/9kHR2oLITF49EPLO7+I
7x6j3Cs7UwblfmpgKE+eL3cZBeoBPIp78z94O9+qWYgDLjjPH6801Slifl3tjSjXO6hB+RriY/CL
m+3HU8p5HT+/E2RUUFB43M2fTynm0tKNLfaoVV48UWmwmkqcptr27xom+++WmMXf4u//fsnzMRnC
AVP38KezcsZMwJ50sS8XQoeLNGu25gRKwO91s9d6gAgMrfZX2AtKLT6uH5f086HPZ9uyzrrNb0v+
d18cU7khdftqJ30rDTejP5kAVXOsGZKHbVqjewYLO+jBXkVKDM9nAvUr7RevWQFTkciOqCivUESA
NprKBfSl3/YXwBR7fDJh0cQhSxDhuLx+gsZdmWzHymLOmpUy0nHZR5hDO0EgwS2sJPcK1Fivboqx
HfOtRctL3mFFIBRq6DC3rasF5TI8RLseGFyXY/bigcU3MVq5IMNRg/kQXUDNX9u9VXzkXtTJC+Q/
KNwQWrYPqD2F2I62JN0tL6e9uQy2WjlzZp5MWyHkBOEwQHq06unCAa8PbRg1Q7qRNbYvAINzjo9I
hletVSTPvqMTuGDYaw/NXCYfnetJdwcsWX+uFD64NTOZEI03xLOvRlM060QqM12hMArKbZoi/lnn
mFYuAfghnbQD+Jqg0mblA0ubu24fia4cV6Lrox4UfiD5QoIyhJLTaRbxrhj1tC4RIoGRdQMC+Qo8
Knbcht6UIe5Y3M/oeC1+RI71R4aY/qpnOavixBmS+67TCXHMOXnUDJzx5xnNbL276UhGTCX98dlM
LbFsIEDMJ/CEbrFqkDK/G1r0zLhqib5EZXWCwZ1U9eOgEY3GemoTj6FrM/ignVXbrNtoKJpVY3hZ
Baa50XfK9dVzNJXDa+Kbi1y3boqaolswuxa43u6yMxJuNUwzarg9SC+drzEg4JpddbkXXpJzlRd7
LevydnHb1jkt2WRsfHR+7a4PZ1ysix8QzS26Bx/XbbIPNXseFGGBQtGb/HOwgFQ7cFbBiHNv0neY
mFO4D/jSLoawLJ806uYvVVpbp3Ce009U/XOJrKAoASh3tYfmWzVYW/zBcPAmdsHnWoctx3x29BwD
EczhWAS9UW/tAmwPN+QgX3WSBiMsXqvKsfL4+YuC1vcuhxzTBVYsvcSuaEXNALrkEa89jCQgl+fq
IxUQqVGoVjbo1KHOXhCytNZhFF6SPwoDCdFq8XzUgNMwwBlyq7649yYwEbHBWRItKmaZNlYsKXKV
AscjrzFLwWF3YPhPaWCDc+1qzdkobTqAl4kFjTpye2NHPcRYXY3Qu+EfphAPUZMRCjd3dMvSftAL
A45EfMnGKOdBMpXeoa3CapLRWQf/iyrcusV/Y5jrLMTE4ltd2+79ue2TtSYz9KnqSBxYNRmiZNxT
IPI3/lhGT1qZM3ncXX5O/MQUI2IP0cbAgLqqH0XAb60wD0g8cUziZtQnWf1Wzjq/r/LFkxs98aBf
iQDw7Trwa/ej0iiLsWQ0oPwWLNroi2gl0jzmu0gZF4Vo0EbYuR28wyZ5w86UYjJEHDcizWqrasvM
BjFyhUGtXgU+srq1S0LKGxLeYd6KHDFU3Gtb53GfpITQdJlXTU/zKFwPjVg9goyO0X0UCYxIJwAT
lma2v+pp9GUn35bDP3fgf7dd/kFI83clwh9M1Zf5q/76w2Dn/PP/7LfY3m/AnGhsWqSWRlSpnFj+
OdiJfuM/UqtEJmU/u/yZoPF7t8VxfsNkTeOaaSac6fOE4/duixX9RnoXHXSOdv/8v3+n2/Lj1svw
m4KJEQrEKQTU57C5HysZqZ1akkKNE2ZEBR4NclZonoz8BiNBfx8g2ftF6fRjkUYbhIhFKDec7Cku
cf+d//93e70nG6/E4UYVOFfFusfYBsPUeGUIkWy/+wb+pIUAx+qHugK0C6d6+jsmvVDOBozJfryW
6YYVacjEyi9C47feVBBZM/NeRCg04VA6HXlYcYanHZBnGs1mgUMsrM2yr6xt3fuoTPJVnrGyWXFy
hhair3dC9uZJvjtYoeK2NpYUEU9rBsiwHVxbBsQJ5D5wOCXao3s1hJ6xrYgTH9booSrnMprzqjtk
VTRVMYI/FW1aJgft22xhz0CYOgXpDumjzzeCs6ztODlJL902hSWrdV2W9I8rN9QqxgJQu1dJoGp5
gwogtzeDIXR5KsgYeVMil8ce63fwUhdz657CJQ1uUi9PTkIH+Vt1Ni2h56XKwDZPLsaMGSJagOCV
RSoHVvUI5th1VWCBaZe5dKIVJQP0XlQifJZrMMMeHPHJ0m146dVB78SGdKppbWWGn014YJmT7c+3
91uajlb13BjZAB5iMuqiO84aX+p6pplF/jfa6No6hlk3C73y5jaU5oqj/IJsMbV96WkSLxJ3cTYL
gg133lVtXRY4e3PAp8W6U6KdPndZMXUnjxyQ5iGcEJb7q6b1vDHi0GSO5lMwzaXUeBOcmeiEIE84
oZA24gG83BIP1eKV9megGER9JIj+z1g5or6cTWlK6OgXRW1kIrhGTo9A/DY36i6o1oLGi0ohviZ1
iNfOdbXAgIVBfbkJhs5qKK2Ggr3rmla8MnHCNl396ZxdvLBNiAy5pkA/BhCgMdou4skLtb7lDdA7
WotCKg91Su1KENueyNpKIWjLCORe0YnV3V3gKFnfMBdyr5PBM+RWWvlYrxl39p+6lFSKXTdKXW9F
D/xzzffoN2snV5G3wmaYkd+YV06JItUvOGeWvQ4xbgcJqSZB3b/hBZLLZhCqGHeLKZz0SfV1i56K
v2Yi1dPjgN/DmM08RUCZ1IBl+azbtU2Jma26IFTlWrURtavfTBTLrsFEa5fgBN87MOTrtdlR5q0w
IDnXQTlKvk1ApbC+/VwRI4M2DCmTrL32yvKr0LmsRrb9Y67HjAYdPGMDwTz8y/m+cAYp9wlySX4U
IDU+W54K+4pwKxMF+JxNvodnzksISPLL0twXWkB8zzHpia9mW4H791ql06MkdBc1vG31r1i6kE9C
A58P+SBc80IY+QiMoOJ8my4XfYe5G5McfTTq0BC1rhq3yTwYfr1tvZlsmQGX5rij6xyk6yHJhLWT
0oRcDNILgY6D9HNva+mTHeKLsl4nuUeqeGZnnlopYTQtPehOlvAYFJL0vvCafcjR3dymQ0MujUCm
ZG4cAyHvTYkjRBL3AjGFGE47PSU8yOHO62xl3aezy+27MYjWKJ7aFn3SnpJBzGdiQON1xfPcGEZl
xAJ35XDyw4aThDkvRk51Sw4AKi275bX4uYkRt8gMAf2CLO+DAYOx2/VTkr03CH6WOFu82l75VUlc
ph1l6ZVO+8rBaWsu97lVjdnW8wUY3S5sumO5zCG5JcvkjZuxVh7hAWwI9brEMjnfc1dOAWNuL3Mf
JyAAEzLGoUpzFP5zxGL9bAehqHE9iAjLwrNm0myRmsRZbt3giNctWJlR2/YzBO804r6coJs7MkUi
mzcMFWm92aQWtwMGjuk97YjA6cJ4dM9M3dcRZUzupLGjR8Od3mfSFeru8duW9O/66B+wh77bnf9Q
H8X/8f8GkDP/+b//DylYef/1h1Lp/Ku/j6ZsahtMrDSILCLrz8Ok/66VjPA3Sge28XO6PNnJ5nkw
9HuxxEALKqjN2AhpCu0Fk9/6vVpyf3N824E7YzGrMBFKhX+nWqJO+aGk8AIGmB7NGJojEbIr4G4/
lhTEfs0JXc1Y1UkKmjpJIXzEaml99SAHfMaYygRYi2ffLJr8i8pR05ONo2zdH0w8STUz7ojw8fB9
7kjgS4CjCa9958gUKXWa0W4CTiDsJ46yThiXeTP3993QB2LfJFFzM9pj+JrKsXo1cax+CrMgqbh/
qS0PEBjwIHkFeXBxUuEnWmGHmj/YV4j04CVnIIwZgYg16ss5vyzdmqcLdbt6GBXSHpQLlvJo0daz
u4qmtrzFut1zMAudr0tqYhLJqNUcXLmBVV5rE9z/Q2sZVvmZRTNXV/gBrD2Do/qLl4GhSFbDENVw
dYdJf2SNZd862N8RvYYq++J2BpYJ10zHy9CYWFv9aOD1JmVpTymcCNRyl9NSeBj2/LA017MEBn+r
6zYnp1CmJbFxQ6isJ1sRQHCZQ4Che1Gxu2cbqw3qb0YJR8VulU6fVF645VHjvBEbc3BcDn6BX61b
cN/UI6JdUgJ4PYGRpSal7cDM0BjA2Bjd8Fpzzgs+O06OTVZ0rIDkdvewztkysmHV+aOOVkiUtNo4
TuMtWz9lU4gt4ZR6VVheyri7NsNmPTpW954QJZVvlVOJyxqLdh4v0kqvIp8omJVDLm0UM5sdHozJ
rilMFx9siRjMdrnCjqMfQISgREnm2XTfAhtzcuxkI0bKqLLS9JhFkE1iVuGFfbcvMHsGdpfJHSEL
58On2xB7hVOdYA70VPxhE0kvns1iqjeMN+qEJvOC/wCSGDLwxm3IEiss1Tz3YYX0IlhIRVlhD6AR
TVhS9NQ0OM5XOBuTA0zRxVilBpH1KzWpMKGnwXe26mnYlDvb4qaIcdhjS/EDI3yHcsNNV0UVnAzo
HkrTNlVBvqqyIQmOuPCadOvi+7lJ0ml5EfMkJeFmSQTxhEyTYdWCigko5t35S8j2cGf1ZvCCidoA
G+CneX4OXDkXMcr81hp08E2P6Zi8FGTdU+JBLnjKuwFhe2jPUCXdlL/R0ZD5XBABf0tSBtroqJXl
1wILR7du6yl/TefcvddTSPbBNPaELo2SFnYvMdjCKoCHL3M01ns+HYG1CstanNMAfzSyon7iJ4Mb
YVJxwYdTw32Z5c5lHRUN3XzLyezYLoCqr2RXwUqbXRedjSii8bkgRI/wPqtnHkPcjRKrKSNM0Ors
9q5xeLjxvblnLAZ9Wn+ly2n4hFOwWKCgombfVlZZ8X3orroy8Ai0K1UM8q0EsHJdydRnh+1cgqfH
avGvprnA+A+UxjQPsgYFEKOkBszeB8kLGT2FsSH5iLZF5w7F0bZqgg6MWQIsgchIGsVimhFS8LTQ
iMUb/WxOcnhlOoLp27GUe7W4A8M24PdgMM0yO3spG7N+XKxCuBCDmio8pLRzLuERmK9V1ECpnlUQ
dGvTbOtbLuoWcdVTIpO3YQXXHInyT3bCoWqVWkN3lCLwX1tN6OUK2X0QgErK9JNUEZ6aLhH3XQQ9
isi4oHlMR3O4CxLXOXKqoolk2CUZAUFOBkVQZ+pzXk/hAghFN92FaEgD3NZSes9VMQTFgQEhciQA
1/WtKmtj5h1DI185Xch0VXSQI4KIKMc1EADjqnOCsl1Tf6h7IjZhpGMS6O9VI3rOT95QH3nfLdR2
IyPijUuRCdFHFvCxsOj6+uQFWBxVHzZPHQHWVlyDsDLXGPJMkC5p1U0bz4ImIgZWrNgvWYtiPLPE
tDutydgSekv6SqoYlbgrsyBYY/7s38q+LjQZGQGFWNQX1de5zoBDYMxPrmqzYy1dqK+JzlHTDU4D
n4hsrNj9yvahKlBIZ9mbDT58XE3lOBASKHSjYl91llgtqfLttc24Ptg4TRLubJmcT1JTAcmr7u3y
wxb0XJ0CrQAyZYkhFcx11JGU5DkPqB4DaDIZaWorQ4z2icl1N0ISJudvVVAKPA54+sD74DQGA5M5
GC/g3m9ssyHINa2ch3o2pzlO3FY+VbkuD2UgE+RFAGVzknC65BWkmI0dQDr181R5OthZaEroHnsA
W3Ba++qp52sihGgJENMPOsgI4EF1+TaA4d5ljk+7z01wua3TshTztjZcryWjQtKWL0Qfued/9s6h
roFIY1n0pMU1kv59i1IQ3qWR2zeAO/NunbicLr9JsK8bYu3aWNJARHnPeyaUyzCnPUZXJ1pHDkv6
StUmYz9k8+KMXmI3nD2yIOKBVfSsVglpTSehMx2FP7Q9+O5w9rjuwusBNpEtq4FkgmAl8QiA6Qc+
hsWr7y8AU3sfGPgJwGysKin2wk34YaxFbbcJrWHqtrU51SMnpmGZd2FTYYwfQMDKk4IglNCGF84j
whnjq2yW4oGOJxl1S0TeO65sDImUGbbF4+8m2CWsAcPNkV4nRji6Wna2o+Y2HuoaNyB4ldrjo8K4
76wnkWkWOxSGXwg4scdVA1n3JSmXhYb0cGa3tbq0X1PRB1iP8onuKZ+5TZRbZ31gxC/urCEPvvac
sUi2lUn5gZex7FdFG3BiFdUyH4Wl+o9AOOotNJewXE3CL27GGQXK2RGEqWtZCow2qh7IvcikXC5T
aZdvobsYnHMd6W0ssFdEPhV1H22jdKILg0ahuBpaNUx8mqTW4n4Mqzcmw860UbYPhQkSYcD2ZGXi
BTPPDPDCGaK3yVPwoLrKeWLvC4oj939CuE69DKcshWlAm4Os3WOkQlft+rKZb5EnLe+R1cuHESNq
Dqqu8q8d+B7kfTU9kSBpL7sCw7d0v4qod+nyOtl8bbkC0J/H6gd2QYu0XvlFgzEns/SkV8ovzPtB
oeS5UHSjoh2Rt8MxN5kDrj1dwV/oey0wqra+w1qTWldFwzMq8sVnxYXsTt3oWwsYxhG+3jkotYOu
twTDs53Y4bFHS/yYCxBbsRE0xa6pF3KGGu4YitExEDd9SQGBYLwnRId/n45S2er5rInpWDXT6UgG
mBtQazUR+/cEiiG2cjbNXYpw6BOqHR4NFSnjsphtgymG1u0Lco/CvOgbJr/k2jgv+I77u7SBYLIe
B8YKFDEyvO84dYOiam3ZryC+ZZzbp57o63QWLl0Qw/OOfNfTo9W70QfBQ32zikA7cvSedal2rqvG
NG6wun7xCiUg0JDVylaQDPYFebXTcwpX36CkEs1Dx2pz79E4Q36DISeenGrWDNnhKVaGuQEOfW7M
Y3CDV2FXXx2RFg8YuAxzT+qb8Wn2bOcTyZbR0ZcjbOehsoBasKPjtTVTZqXQB5bpIlUuxroWX/nR
mouAejINja+FwOTHDlXh0S/D3gNKj2Us26Zu3u8yv9QG3i5J+FpE26Vkkw3UXc2oj0xMw18uQ/Kv
gMgvCbG6+EgZikRqMcdVBSSk3nI+7rdO1g2E5slW0B8qSF3ubWWnjI+aMaC3mFP0RwAPmAWNKdSD
mjaA+ueg/N+n6n94dMf//1rPu//4v0K9ViiDvv6vNzDT/csH/pIXDHjfH6/Pf+P3QUQAutVH7+Yi
L0HB9i+HieX+hisrRFbFNADv1Lkr/99nawsSLCoHzFRQ093ApIn++9na/u0sZTujp13OxKj0/L9z
tqY386PiAUUNDgf0FOiJTVDW3nlQ8v1sQHHe4rBb7fIWqhjutsmTjrEfSNrcGIbv7t0euot0xM4U
kfriElix7iZ/uBZh1H6ygnG+7pFwn7fSoNmmiRU9lW7+6sAlS9YLdf7aH3N/hy7KWkOCgbSW9yap
zg7Vq1eTGPntL87crTTrq1f2G/y8csj6VR+E7adsrof8oN1GHEwl5ieOjcNl5znlnTv13qVvwedZ
EdvKbxdUc5S8QELE4j8mGUXpTPAr4evy3dUWf1F6dnYg8DQgzHR0TpOfOZQR/K6pZzLEkqo5VYSW
UWkjpaOLcA3v6b2gGIUMV89rRgn2oRBYwJ1KvtdpYnzKG1R3LejVuLCC9hOKt+Aqg/m6U5kxHmqd
B1dqEPIjN4D60NE+nH/TmPiLhDZ7DwYdsa5P9JHtpbpMQ17yNHHxeTa8D7B0wT7Py2APKOqVeEfr
bBEpr/twAdzy7W2QAOvvRcbn9O1VYo8rr00Caa9YpN8nqCtBybg9FWQN51IxeKdXum9ghq9TY/A+
3MIkiFa5PQ1FexqulVWbe6g45bVH9uTBtjJ4rQF/YQ68D77VGWFEz5swDYODoewsa1eRB/3omHzM
OE/NrT+M0zaveds0EIP9AIKc5Ks+wZusy+sJnBDUNO64q4VQrGuiEPy9FwjzqBSn3FjT0CSdMUNJ
O2bk8DW0phpQ38G0dkjfe68Vf3Mqv9EgPKMAT3n+8jo9mKu+Dcrd+cMtGD3vl7lmUi9gsX0UQfUK
pogrOtM7CK7XXsK2seleH84fa+MMAVAJ3nKj+YCJfHil80LyN4G8a0pL/4Oar/+AtZcfnJYvpNJZ
AHaAYdSMRdr1APtoo3e/AJvkUwQ4Xg7ehLnAnOJREq3Jjz6ZiXlD2UcM2di19iEIcw7nauqq+74b
gk2RTcG1kXfl0SKccwfJgUKUXkv4RCB6vy6T3rz2SNbcCET7HGVNiF5+1GLfdyZoe4FvYMifvKuu
NomREHNy9GmlnUqSK9cBmZ3PeTlPsQ+j/RA5JfZWzxmJvxyAVYEoxtuMbXvfBOzWSKXbZB+o0Hl3
zDOqdNCtsFE/DO2mZvy0doD9noZUiDhsw+FrQdRWHIwRESvpDEMDFQHhs2Eorydu+LDFPExSNOcV
8DOILN3Sv+3MyfkkVDjdFW7QbvrU5rBYOTp7oWmgj8viE7JbedY+xRV9p9OguOKuV596UHSbBm31
GJeqG9eIUNMrtEviIsCbvbVq8GS+BKrCIdXvNq092YTpdcld1AYZt9YQ3SgzJ+m4oEHhm519KnW0
XKUCf8aU2A4tunGIe8qwWLNsZHHfAzRIh2jcZ6Y5EerdpOEud5ZiE0yFf4W5ybmmITjdmzBttl3I
5GDxAgLdIUqQOBPO/mlSpfNac9mtnivvoOr2DUWFvLNYKicmOrN3UdWet4FbfOXnjrFuUuQ5Vicf
MDlTzGJg7jeOmTgbAG4dr7Bh6x95JBz8IWs7Bytn2FkSI06ZLmigPzHUam8yZVEy+m3+WILwvLCx
qr5KKVy6fDaB4oaPPojO41Be1NL2yQKm3XiwhPUoGTx8iqoA3IPwL5wFMBIGw+whyJt24xuI9Jnh
gpmBzbPPF/Qlq6nJhgu3kcmTZxuAfRBBAXpshxuiBtS+Z9YET+983oCtTF5PIcrjYBXGCWZrckcj
BShwIkZwuabCR+tPoFtlYSxbxMVkdYgwr96FSL4i/mpXmTHvncyikeIv+b2SebQnXBA1d8izT6Vj
FMnWnAe5smnMfZI0eQ4WrgbGOTOo0zlD5aXM/orPn/LVhbQcV3Vxnekc2y4thcd0Am3nz4CUMNSn
N2CciRYkKWGNUWF+BkSUHzP4ujzVzI8hMpgMTjvCdUu7gtJCAB8gWYrD1u4D0Izpy6Js3lOfke9o
d8PaXIzP5ZIs9Fr69lw2z215sYRLfVo8Dlp2b9sH1cz+us8xcvac2DgsWWO0QTMTbXBO7VOXOG4z
Gca30VWnvmCmQ36FXIWGRzzWjANOVuPB9HW0F0k1Y4ZrvfZY1bWz6ZXuT2XX8nXAIpjJu6Y/eszm
qD9qO6tNlnU8REw5u7sMuMieomQChzWTORsl06E3R/9TP5r1xqAn92aQ00UNIB7k2OSHHhHTowQh
8ET7PjxqIlTPj4RzFWQpKhrhauIaLRJlVz4CKriEk+Hd5rnUe28xvAPs6gadDExwEpbGjW0n1don
8B24QBJs7MWqrpIGtkRINNeu5oVsjChkbQX5unZDNuR+DC7k0jlAH5LoGi8k1AL8osxN2anY74qD
nbnFrZGmd5VS+ir1puiYD0v5riZAIIjX9Kpqm4ekrlifLaK/hGPXGCR1c8JaPq8k5Gkgqm4L8HRp
b+pK3iNFzaNV6yfBti6T6avTp3UEwBLJVcyCL/dRUtvHsPGNWxNkfcIZWwQXPhdcMUjorskuNt8L
1OJH6YbZk+3PzwbQwqOJNYvEbVc1Wwa39S2avPZSpyxqsOO7VZcsE7dj3t4hYXVpSFq0XG2RJ9dD
2+E7Ma2dLbITVoXuNg9Al3WJwd3eD/be4+9vPaO+UcbcrPOxGe8bxr3rsjCmXZLV1yLznkodzDd0
A6CHDSN9IybGcYbx0AW/hBqgPvGsaoSI3MQydC+moCecUYj6Oui7G+mwAeS1/ZChefTr5ZUKVtM+
z7NtG3lfSHnmNh1CZyN6k2jMnrkCpJsoRuB174DQ3PZEsW0Y55oXtTY8piqBEZuIY54QBwZHVppm
Y00O/UN1DrgV5fi6jHN7Tsgl4ywJ8/568az5YKDrv5aN4cQ08KM7CFLRDlQgjLAoWz5QVV70kzne
W55Mrjs7N66gWI8bt7PT7Zg6es35ylv7U+jsgNW1GzCO/Z55fr8ZjcrZZJOjtwXS0q0ALPrm5CSS
V1mgu412aAVVg3z02dxOKEA6IlC0ZRxcW3GcRxxvTzw1WDWg6nYI4hrzMZxr/01bc7VtKHxjD7Xn
RtLUXGvY9juEhd02D4N567TzsA1HclhN1cLuLecLAMwMDhSP9IXj0cBYwP8Bn/Y30je9i4J+ww7G
5Kk6B3h3vU8E+iibK8NgnQhz6T86Q/2p6O0JiYfdbQZGMGCq6YF43kxnIdP1JiRBNmb2RhDXyBnW
N7A2dXDHnIimP5vDHAPeLYHissSlrbfs28bQ28WtrXhEEhmTaM+Dlo35cezoU3XupJiqD+FOgDjb
GW5nvuus9HcFguCVKR2mXRGchDRX4DPtarkhV5zo3a57S4Fewgrpv8jIyVeoPgpYkkGzc6LZvWy1
SzU8hlfCy66NhdrNQoOwKmRj3mvTuh58IqAbO6X3qXS4Y2Ogl6oDm1l4ZMi3aF7c54rd7S3JdHRo
xMjdxRjdOhCWQqipmWi65l5pOCeaoqSdWh4tsLUzqulIa6SHm1I5Nzyx4mAtrncKRe8wd6cx9tkk
ruXSM7P2Khmh6sdae/PDOBjdS44MZQ21M9tHC0uKwhQXW+1YnOpqWo4h8StE0Yoc+k4uF0YJo9Xd
eW7f3NaRYTwzxejNGDdfspscCcWLXQXSqms3+mZMO+NO8YjW9Fmc5NUjvWBPTSifvMQsGQnJRR+M
XLqPhCVhA418zNhM/XbMGAvk1kWFnbkQYXiDF8zcB4ZZEXrcDN3tmEUNeEgfrM1KEv3N8C4Qr/BI
g3c2iuXg5eNoE++QZjf+aC+7oeXOyyzotrTPgydmHjTRs2xC3zCCeEmjqj4wXy1uYNUJWGijBOqd
h05xykrvRBBNtvYDuVww2cygAXkBWZqFDU2co9LdOTfcGiisfOXS4Bf1C/okJAdSjsdwBhASZGRW
zj5BDuDVEySY3mcmmjqeDOuxJmkwboLxvec/bVKwj9y/GJgU+/Ql+DV3MzOouK4XAUU9CF8GUSyb
rh/VPkXGc4l4uboc0+GlVLXFN62M7YxunYkcxXrCTftOy4t+O5GIjPF2YdlxhhnMJ7grhINOJV0j
n6mCqkF6ZZ2xZWZBS3z0Tthp8pNrL9Nr6fflVQUh8cOKhHU7pWl+GdkFGJ8moCjTebqZHZO4QW3e
MgH6oi3Yr04+pqeZ53W9FGpCFpv4tMU8OKXdYGxKhxykXHXAbKWHzlXIdZ+6LQRVwldEr8q9Dkbr
KfHOuqxA+zGBRQ29pOHyv7g7sx3JlfU6v4rhex5wCE6GpIscKzMrax77hujqqiIZDDI4BMc30nPo
xfRlbVk+EmAD1p19c4B99u7u7KxMxh//WutbQzF/8uxE1Kyy6KoMxU63WbG145Im6fglacsn3LiP
pfFLGOddsZb5/FThA7dbbGXVMD5PZRitO0Th9xpa0kmXMrzDRV89WxNSjht6Lxh63pNyqe56+J7c
Ax30Lb4KZ8IDnOb9Z45gvy1K52MqtUKtiodNH6Gz2m3Qr0d6AHbSW9pnG2T7teTvdtDMu7tmkY+s
GA6kXnCzFGPxpnIK2uS03LJBwC6Ttx9zbn9Ul1kqt7ynduKUjAHwFUy2WNBwyE9+8csqKrk2jv9I
EcL3BClrWvSttqd3Tdf1LpjGO3xTLNXDbr4GnGUdAwwAuyXwQF85ANSSjL9+lbD6daxXB1zSignw
GulWsqArQh43jdzGXeHC9auB3ONyPxYp06Sxa/+IKsLCQtRqD4P3hrHUWUlbgAeTU7K1iRJs64DQ
5uJC+spMf+35A9ZGHc7UI/fsDaXvgILnkNuYGE6qlYbRKVqG+BeuD7qmwTNuB5UeG9JC/BfeHwiP
WMFUtCJOv4uUPhd+6d/GTTXsJbMw5qX+ezZhfxhnr1kZC6E70Yu7SxJAeFNfnWQQ/9JieFxaQYd7
7J7zPD4N+fDNAv6PlwY7Gh6P5MmGlcNMkRs/vtZVcso15yabnBsKrvaKNZDlyZNsJp5sdlluIQHq
HfTGl0pZJyuWz11ej2dRz9ZDjVC0Bgv2HRRy17fuJ6gL+JJRhsWJmxw875u+r8dN1rPKnbts2BrH
eW3s+DVnvoWJ1lxRv3KqC465qI9Z7kfdkXqZVafon8xHK3gcOCQLPhCwu613zBx0VsSF2NPG/AZ+
eFNaTgTRL7hhN9yuLIrIIBxoHPXhrbbgCrpR5q88WQLEMKrcRC7qWRPlwO665ZsP+MKvmWvOAHuf
lNNLnfrlPZnvfm/BVgNdU7MAUM+2k+5LZcltmYsNx/aLZeLrulfT0bX7L/Zz6D31/K4q0VmrrPOe
XCt5pe5+uYex8E5oh8fV2L05VnOvfeerFOVrE8cf45x+S0HOouTm4sFB9+LvVDkHbF+8cuVi/i8N
zRu0uy69+Z3h0zyNy8KnDV1nFyio2IbYT21hCQgdnCoGqA6zIt3xYanl1rc8IjxpRjlbhqG2UAFK
cNvEV5x49SruynkvVIYAF63spkeH9Ok4r8vj1Hn7VotjWaXc6qyAAoTls1qmac3L6UCILSeZNO+8
mY+myq50qW+qKJu2GaU0mD44VvtDnuLSKDOLjQAO4yu1ZM1OVTq4rXprjUKWruToPJJ8ZXveDDs7
r2GG2Xa903m8TsP6oWA2TxFi2HlybVLhnQEop+PyGA3BoQWQHHCrwLyDvBMH7XHK8heFfAazvFuB
KfwdSI9DxPaY+sY9y6bkOURMXBNNBazvol0hwVwxx99bi3Xm+7Dnd3kIFnnr5i3pk8W/QQY9mKkd
gcmpV5zCD0PNQZnok28zSMdNv0Eufq4X3DwzKDUEU7YZncjuYVRCgi3mF3fKjrZKbkWPTSn17L0q
soEC4viQpUWyjoD4BAGd9F4Vw7xENw6S7sR9GPonDRdQo53squZRtp/cFL2lC/n0ZjSK7HUNM3yh
iv5327rcwWkMWhtMJ93aKtz6oauHZ5aEmDGV5RwppLfXJrLFvsACqLZJJbuXBQewR6hIs8CIK4vL
TyTjVR3yVMwss5x15EIl0La5ANhAR8Ox3rhskTF1shraYu93jkFh4i8YbBE4XiBxZdZNH3Bv6CJE
7j2KuBvOTKrV51wI9brEaXvonCU/Guw5HTuCCddzO5UVxnsU9wQqyjsrNnGlqt69g6/TPbed7CFN
47pxDbCSkTXdUYXFfEy1gPDR/bwk/cJkQtuo5vrjNFz3OgbVDRWTX4tjqRNfW383hBS323M675II
k3/Uo9DynOgeOiu7LI1MwFUuc9odYinJs7BdboH0JOfZFWLrqji7yxpuyqJ24rei74M1RlEM10PW
vIRQXJ+6TBW/07lo9hPxsl2mOJW8EXnMxgV+T2UGr55yjByXUH+Ri/E8vwOTSjaBmRBnWxetrxtc
RTqHaxjWJHCQbThQRDizcOguWRe+cBXxOkipQ5+t6Kak6Tz3k8fQrdHQxwb6ITG2q85v1G7IQp/E
WinuKUr7mlOZnPkrJQepO/y7umTSQPQEq5PatLOAzDxyonQnDCoA4sMe5QuTu/MWSNB4XDqqbcbh
u5sFKwKcqqxJvLR4yOJ5fsy0Tg9YWNRn35vwIfO7Nw9PYbcJewtcp+VtqpwxPmEwxmji3gctGaCq
nzWM0pQvd8NGo+UF/aZJaH6s/c7e1QbSPquuac8Y078v7A1Ogaa3qHLL9ko0LfUUJmJwDR1s/6ml
npsG61Tp8MSuqyC7xkBu07kZu9ddYIkN8ADvmBbzATs6m5ve7w4RLoND0bbRGoKTdZvZ8tcoWqbV
IH9cPK4tZd3cGuolr2u7RsiIqqdcGPdhiKXLrrnS+BUMyuFKcWEApe4byMFo076Q1UGVcb6hhaK4
bgNd8Jgz6irEcLjBaAm6s8S1e+C31X+WYuhPiQb5kene2vbp5QfbVrI9pi0gcUvyPvDJ3KZJ4JzH
rl7WsRgfUwJn217aDaf5lKwktoJDFUJtogVBb9NuVps+bbF2Rc64ykvaYwALpcdcKuf35HBHNC59
GHhJ2FmYoD5PE38ql0rsC1EabivejF1S9Wafx257jDyOm3Ty/Vs1D089sMUH4+GmIC42HfRcDUzL
tAeEKrk3hPl2/twWcDuL5djgxdjQTlbS9UPIEF2YkfyyXAV5Oq3r7AJIl1n+wCfXfFbKcVcBMQqK
ENBMEGzCTe62zi5U/SN9OcMjonyxXRBv1lA0q9cilv02CCYo5ZKfBitrvSHJWm9aJF9MiG6zZ9eC
bBJY/o3TsGGCmNncW5RxnZPJT3a8njPmN6JAReCdZeWV125U/BItneZmFurQJ0Ozr+2QBQp3rtJX
BU/HWBz5/rp3gzP2t/S+hGu3Js6G1QvAkZOpnZ/2731QY1kpgug6wV94lRd9sac46+PCn8bYgcOL
zeSSngyhghtDTctnKjsin2W5OMeZAkLSfXZ71HbbnJGi5I4BdceOazsMjdm5oneYt6tl46rKoeXB
RDsrtXxAprVeI1Xb+4ktxImlpb11MpHvpF98DXnpnYzMpgPFiuM2taXzARY42ra+N22ytBOXgAyI
+YD9bG1DgMbFNh2HusJ2NWI5NzwbdlO9VPT1NDzXsz46s4MJnwdPqHOa1O4GEEe3rdGCsGh1D22t
KKMr2+6pGKXZxqaBVRw0fAMJ4B/n2YslX59ewVZRvxEb1b5R9nge+K/XlMpDBLVC96orbP+JaA9+
DqWSHS4qmh3+YiPjDiJJC4I7pV0mIX+4EaHV8ZcciBvELZgzzqfg3gW3Ql9K3eEjrQ3hxaFQ3V6X
uPNUGOf4ArC+rhZdV/fAeVGi4BI+OwOqmdPFy5W1xOaPTZzhpgGr/WX1KJmONYQxhY+IYrhUrfNc
L82+mxTXMHYqd0tesa0IQ4vNb853wKm8Q6AX742cD+vVTpUv1HmW7F2Fegm4+VDYyP6ZlxnfzTkq
F7BTdSxD1MIlHobnoRk+87xMb8qOWYa9fjC+1IM13dQ5LkhyvZ9x9qPi8pv0QWVt3D6EfqIDaosI
vdR39hwmPO6c9k2oPL7zLFES3LJ9qm4o6sC4PHuF/Up3g7uZcPq+YzUZG3quR7LOvRhB3tCnRxin
57WlWfQ9MRSxb8155VFJz07n1OZIumx6ka3pNpKB8NeUSeu1Hoy5qqLUHPsgIuQ8xeW9Y2jNXKVC
wDm+APpJyNHTgRb/fqnowVo4iNuwduyjQ11GzjaZN5OWM55vIWsO2LLeuU2Nfh1s3j3EuW+Id7Sm
zHPCdROBUxD1oH40W5DALFSdZbwkrX3+OBlMkkddKj/AiY73jVeNhwp67DazhL1v3BlF2bMpEMdy
f1cQ+jikeZYzTVKA8p1mpqOhdx6CTTPFjFcU/KoVeaaKkDwbjYyPDpWA3cYPe0UzjMPFmqTRgKd3
4C2asllucCzyq2WVUvNpmjsSToBuY5EcnJB9as8z+eDZrXhrKCLb8s3jnV08XLHN5e9LC4N+XXB1
vVUJouiqV5fXRtextSFlgkI8shA+Ly5uOBoHlhK8fKs+BjPKDZoQKG1I0etaDZ++5sMSl4qXD52w
PiCz10c9WvZaij69SsPSu+WhCqjN57XY8GWHtdu2+mP2a8989kHZ1NY9f4w5uT45PmLtNu0jHp8+
jWhNvt/DE7W/vCtEpNI7+jqmmXgu/z4fPDa79Icsd2KM0OS8j2YpMAjoKI77/UyGx1+PTi6u2PV5
wOSBe28I0ThbfdHKbU99uDamjmXTeNP4mbDaXccVSXd2ObFTvSOzt/5DTsPjdG5VFdaM6+J7Jl0U
r1Grs+a6ICAJYwFX0IXLPY/tTTzV8mupTEkgUXa1ulV+a23GSIfOidaXRWwXbpLZg6tC97ZOaJiP
VnRCA2RnyB22VGr4HafJorgv81wQy24BtPSSsEVJHttRDv3GitIHmUduyLkJhlhvytHiRHLn9tN1
nBpFlm/QxBW+XNqbnjYq8ARdB8+hTLn9svlWLwu3Hk7TbrFey3QZw9cqELLcFfgSRmbdoaABwmXa
mMs64IMYk3XjuJLxG6g6tz0j0zzj0OOBMhIk/12muBlvxADnbE8IsT9GVLZxvhmg7i/5pC2qnAr6
GA/k8yCgj0q2a58fy/Oifa7MQOH9bUhi7s32O//34A/mxhoHy7sq89StkWOLRqwwp6sQr5zO2EM0
1X2EEXaN1uTg/YP43LtXIZ+oU4pNhyRlhxZHMZcZN5ed3i5W5qprrNMCN3o1KntpKeXgXoQECQsh
S3W+n1UZ3bHc5hnhz13JXWY06M3MGdFRiHpSr2OXTMVejNj+13GXUVo6In+ofs/qo0IQ1aa5dpum
ZVkpA0Wiq5hwyKHcOUJtskFC16bhDROxLqkTYjTrh3PGyzDMv6KiDcN1IoPlPwi+gEl0rO9HEAxc
ozWYMDuM1YfyKzGvtes2n4QlA+/WLXRarQM3q79hWTq3VmODuadhQT7EMwj2nRcuC0pYJZsHm0HJ
BlPgzcUJ9bQO2PTU+W2NdV5se3plhyPtR+hhJiHnUBF0yICfwxoVsc7uxQDGIBN83PFKh2m0LlPP
UtuO7haLpuAWXMIQLiH2nnRUFGE0cYnTriqWC267hmiw66i7M9+TjuW6atGrQ3/MN3z/SLEm88ZK
nPLgLTOhUssObtmIdHtLm+ra0b3cGcw4ML+y/ZLV5okp2eNNM/KL6wkt8Xjq+20czltGuyBjtlAv
zGjnhb1Bi8GWspBgPghnajcWJL61XoJhrZupuufdzFHy5jdLU3MQJvN9qAe4D4oVOiMIJIbe+4Me
eUk2mNeGk/haIIhncyZ2MrB+0ZlM3Nc49CIkzWfb87CoeXSaWJR7gs4YFyQ3E7bXp4klyGYY6Typ
A++xbNtynYvoINJLvNLnhuRXFXsJ7a6KcMYFytYj0+QAwwj2AxNVA+SdVVpbcMlOYYkwquwWEtDv
2PPrtXJsGucEt2t+ft7T4nPIlkH0tKSiwavCRl2nEZtRHmPoU9twGszWTqvoNSJ9Q9M8YYmVnGxn
LfuUF0E7MBlNDJ1ktKkzzdkCtXqpbnJg96/YNHk/3LpT13VTNU/+4JfnbE6fy4bhMJzrl5gN7ZhQ
HTgSNhUUihGnkrNf3kRJGKmMfWRQsyEiFX7Rq+sVJJl0vUAO3QrtTHcsDYbjopEiGX/yvTH+NksT
Gv8cdQr78d4vS5Ie/p1Y6is2xgeLuMO2ERLrtm0BB2XspBk6Zv5t75PE4zlAkQw9koY+IuogRjIR
8UNFQxri57gz3nIpfwuv7SjO11bm3Pa0Va3iKqh3hSDhVC14nBtRfCyyC3fVNFWP9kDvSk2r63pM
ZneP3Gev2QSf+sku9iQ9S/JZXPxXgWF0bDqoFFG2MJFzBbI36Zy5/AxTeakLeqiz1uxTEmE0+gWn
tHGyderOh9RRW4vt4EHn8lWIcjMaMuGsAdloJbVSxxiIRc+TU7+glY6/3VyzRDM1oYMof7XqrDjR
o/ELSFH2MCn3nSpqzK8dRTTE05DNRrvbB2269WKI983iHubID+iP5HSyk4cWfsnWbiDsdGJY9sTV
+q84TD6dImMjVdEh0ZQIg8qrX8i1i8OIm/wGVyJLuCVT12B/rIvgCAukSw/K8qYdrAFiDqTbVrHj
Lp88mXIWwbgrgkY7hLpae0f/PImmGNZJkwdQYaa3hIOqnzJ9LSzFpiP9zT3qLemMXPcONhRfjM++
7+CZJuaKmDJYuJPD6FbkCM5GzL+jiUuzVwVcAKT48nDGQ/vV1W3kLAjXEQ2n/FgpU+4wlgzT5BCw
k7/DkpIY5Fg0L7fHoePPhvc0HtdhJB6RjT6V1TJUTDCrbboINuG8nDO3iqitDZ+JLE0c+NgI8eAg
RUCJeteFG+6Fh4ox+1dsPyxALOKXpC1mn7cW14fvonKv2yr+E/VYVQJ3WTDPlIwradU+yR5RyXHy
q9ixtk6b7nrbsPWmDZgKI5de71NHpvgwa8+9oV7xHvf/h5SPOpC3hcVw1MRiw5rtZNvyRnhm2MzS
unPT2roqzYyBxis/QhpGMbefu04nb/WgXwuKDOe8ZVAckdsbuE1dmyR/Btnv8kHNT63vokfOD20U
sdaKwqPTtjeZu+htRZmdFdKRXFADVGfftpHOKsbQz9Yk3hLIppWrsHZ5MlJr4gFnrrx4D8uUCT3Q
t5JqyB3ulPnolKlmnZnS8SCjt0nUb7KlxofWQ0HJmxTlyhbT9dTavMYh3lGsRcdl6GLQN65/9rmU
lP003rpBfgvP8zlKo0MmRU7nbXlYWEhxDRm4aw0fsazZ95bZhSQhb3wFascN22dtsqNp6W8qaOJk
+Csai57BrvrT+TQRpcqsVEroRZOjASHgrpUrX9Kw2ZP+wUVo7mNbnzqnug3z8WqJaHiT6srLzY3U
dXDCQk9uEYsJk89Q9VzoaHiliVOAXieOgPyPWXYTtqwwqE9+ziKzp44huW/VJXM4W7ulE0fTE7Qb
3JtCNyeuODSER5XcSCuAfVPxqVcZ+//Ixhcjpw9nKpgaWGdvE0/7vzziPewas5zgD/wsHEhqLcl6
cL2m1xm9zt211jSyzgvHh7hPvcMwOuzGYdxdtuslpqEh9KtN44rroDfOTQdWB7uWu9BL7ycQi4iu
+H6Wb0gFmHIX4iFdEHQaR2uCAXzR4kzghbHnWGyjvKK1KLklxWDdjgrCpo9BJC54YWpE16o5YpbB
f1B+8RIx7q8zvLpXETcQcrAc5VznAp6eYmmu20aQ5+UE41QhnO9kFEaGVcIOFVoe+uVwK1qP9CdX
6buezmmvq0aUvaJeh73fXINUiK6VbLo1jbr3OS1gC1I4d4mi3dhFL/ascKJjTyx0P3bTyXjtTe74
LxxtJ4orw5VL5zlVODYBR8rbrgq4YKduFOW98UbvrhmoV+TtH9ZRkVzLSz9kn19xOUGaZDNUJPU+
a9pxNdUfLKfRGqRx1raOKEaJrA39kAcTjteWadkCpWd78Q7aqBdOIvxq08YradBRIw7ffmRrQ3SU
Fp8kiT5F1ADD6ANDOTFWGf9rFF5+lnElr1En43OKHHrM8gb8w8BMuEkGX3wGHnNc3pTfRcxxifOk
BGGeM7mHXXQPQoN11FwkG3y5MWSrOroZkcyuy0iX/4Vwwv9rjOkLnP9/HzvYY3X5/fcJg8t//lfC
wPkbPLLAIy/gAtfBxg9A8C/UkeX9zfWjCF6wg8s/CMHt/n3EwIGiGJAzABFJ+IBf9e/x/ZD0Oqxh
J+R3E4Tu/28iBtQN/Of4vufYAQmH0PZ5peEFuPT3CQO/qAeVxb+zmlJDvBq2mLGzBS6Weaibzy31
WddlFxObm7KpTtZVZxPmm+NLHxvZItq+Ms8fN6YJJdW2te29u5g95RXWStEcnaWVTA0ZQKAV6Vuw
YXiotXeXlI0/HDv2ZnW+KmXP08MzOQvJTk4UjKPBNLjImqIYTgmKB6tyHkmQ+ZgA131c87t5F/bG
QQWsgo5e6lNQyf9jnqwwdO6zLIAu1Bn7CwdtnV5bs+nhFTWsm/bxZJrXgtkHpk7shKwnMg14/gJ4
8X+zc5jtm4XRqb6K4oHjAe2+rDeT4/V6LV1n+I5aO2y2MTgy+0BzZudd9QlvDMhc2A2A4lRQHNpe
ZKiQKJ2bkNzZviZwB0OKhYemAYto2pUkR5lufUVEHyhBTz7dTYfgeoIc3638IfG/KqeyTr5fXdRY
DNgQR2KJjTW0F/856kpBHwD7gKOGZIi3sR5iTdVjM9lYV7Lm1xLk5W/Iw9ALI9oz96QhKCf007l8
oPKe5HeOXGWhSF7yAdKRXyLlcN5Yus7PtR2V9yE3d8b5hf0ZA4+ftdfTklrNLq3m5KtHZ0KfRTh5
thKCqvxukU2r+Gi3fG7Ygfh7ZOjcxyCYtHsrcMgVYyZKmm1ghPlgqGflVmsZPtJjPaU0ZrnUsSbp
ROYtppi93C5hGSZXwxyH7sorI7MBR34BJMDE/DClh5q58HMx0FWs4n1edPmrDq0LkdAzNhmzfOa8
tSZOu8rOIBOUWIOoAayYiyvLGQ+4pMZ5A6JA9CAnKwtjKvrhesphP64cPlmnsUjpE1vZWZ4dilrk
eDyHnpcqrY53D6aT5a6aXuPDDEzHYLwUVYkGAsvhblli+eENmGgPKYGfL1qqBAWWmHU+gmSu3lov
6EnvQOvkAmBnSbGdMjR7vAb6o0Sg9LamyvW9nUfkNqzZz7/QCtiDRnSSbKleneq1W4oJbPMQtcNG
4G79tEyYzRj7QvfS20Zr8trzxvCZcHcBXYCAPtJyEXF0+do4r8oP1Q0kVcxrxmEVum7TCg+OTvri
sW47rB+UsOl67/WEFQa/+yDJQDIhLUTyBkVoDDaRoQ5zNcka3tFoWu/btrHu0bacEdwrFkHlGXsB
FwcNlfXZfsQe+JnHQ8Gri9vh4tpVSbseWLSF6yHp0hoNpk+/W5tO3nU6uJKu3IWKTz57XYNrx1/s
fYqFNTuMeZFQndzgYebLGQ/zhqki9ve6HdrHRZM7vZiR3WiXDIK4M0k8AywSbzfM/Dj/VLIiktqK
gmxGyyGngJ0Kmn4vfdKrcaD43RFj9Z1A4RyQySsXTIUni0c27uN3yOT3nV2IuqussMCwIgwmsE6q
yHmjOCV883u6X2k0IRzS5u3gb0c7VL+EL/Ud/NUpWy3jhYCaSTffJYsb/wafRio9ZE96ackV8TlI
k/TL69hMPbCq4H0J+EgyfnuUAZaNvSwogBMtihY/loOLaHRoy7bmNjP6sfULy7Z1X0duPL+kpYgo
F1U21TXDxWVRCfp4uyUJ1oSVUvyo4EiyfK9wHZVXFRvBFtHODTCoDEnRoOnZ4YGnBhlzIpADMA3Y
ntFK0xRNNz23kxsPiFe4s1QSfRed4S+HHohbmxS+d3aK3Bow1+XxB57tiOgZ+AZm8nZsb506ZjPd
wnzYwYLCwsPr81Z8HLlBLxV/2CoH85txuljmLlqwRBDhXTDcp8RswJkDqMe95mPzueraAeNQN4XB
k69pKAbY3aS3wKmI15IAah8qS80gGVpkmS35bEaZBfoThptqQpjPaZjinrlQbCL9rkJNjGzWwSy9
Xb4vP9wRCQLtiaB7gR3wh0wyXyAl6odXws9dIyFHXc5HqWw+OQxC3Ns/nBNfS5gn/g//xP1hofg/
XJQ64KG2MoD8YXf8sFNiSyd8o70LU0X98FXcH9aKwPRrzjOJ2+yQ8vkcD91fbBYMet66+GG2QFAT
L9jI3Rqxd3SL0yjm4TV0J1gv2WCraFeAtUSBYBXxJxhzSKWrxOXrRrPx1DkvU1GiVePau2BkVOZh
RUIBtWkm5PDeqHwwr4sEbLsvuZMiXQexb02r8IdQ411gNSyseCx7Xpr9ImHGpVY5tXufXhA3WBYQ
jcRf6JsBUOuvlCq+K+eHjVM5F07OxMvyngjvLuhote3jA/CnnvLlFMROU0/+Khz9YJ8jydwHC/Rc
usV9gnJ8167L1wp2Tb0KL7weCoR5qHh8JPLrlmduvYl/8D4ERED96Av1J1EeL138wIBcL5lwZzNm
xYcIoDJd7Rd2EMES9cEGeGWrzPoVRnN115oWA1AjVfuY/OCHrJqIBgsiqERNStG5RrlJgTZtHEDC
47d0l/k99ugdL9NSV/uxEcF16scePLwqpgCzx0Hg/Bfm6f8/m10Al/+fxu6bPP2Xf27z/zB5//yS
fxu9xd8A7TuXdxd3GkVehGv/Gr1d/gUPMDqcmKUJ6zqM1/8z3Ov9DY5oAIX0LzaWyzz875O3C7af
UpcYVZW2a37VP/3Dn+l/pF/639ib3X/65/9W9eWdxmbT/eN/D9wLOvx/Mb5DD+6Ie9EU+fMcO6RB
7T9O3iFigJBceRUiQj3tZ3tiQQ0A0o4Pi7LnCGouGwTMx3mRnTHOGLOhebPtDjLly8WwHTAvTW7Q
PoU9TEzsJGM63sbaZyKzSEa4bMH7xo6ONQkfpkRBdllpfgUMgI2DVQTDRWlb+Y5dVisRWoT0f1Tc
4CyqbiRql2p4IC0sYX9VGmt2CNX0BjzvJMkOYnUlxMLVAmW9U7rgyO7QXYXPl2ex8oCy2X6EPOz7
4XwWbIMJg+Qea7vShavCMVzz+5UCoQfxhSox6un4rvHQY5/I+Vwua5ngql57o4xbcmUM7qtMhqPB
OZY13iVrB7kuwBSo11ZTBPOVqFglxmHh3oiMpfPWpCq9bRfD7caJ/DedmuizTlzQ3d3s97AO2o6b
9tz3TvCWuPyRr6nTgPqUAtg1ti6FkXDECQB6Q7tJuOm5j7HdR0rUj0QNA0OEehndbQGgicLxOoyW
rT1kCQoL/fQgBjvPefR11i9nX7b9dRwkEbd6Yyl8jER+l6Niku5uuy6x1cGVfWRWNdHbEz0I4AF0
N05vhA6jftdglx271TBVyYsGOwCQ4TI/XnVJxtmZcglgt5B3zQdYep7xnGjhHy5d2KhsdxYvY+mb
dzs3GEAcVZh9HzU1G9a6iv50eIvajRzzsdsDvaWE2HZKLQAU+STPoihtT9L3kbcY0GZ/10rs52vS
xh3D8RwANOAr4IWwMnlZe78LWKC1Td9dGW1Zn9lgoSxNY56feD5mD5bJu2+YwM8mT8E/Z51js2Yz
EYhtsLTkBkddweM2yCBKORMI1aWFGREsrvfq6gnJsxBsEldogv4D2z7pYuvt7ZTS4IutE6JLzGzk
jqhsZiqnNy4Unr3GwVv9caFRtGsY0birlgB4WqMC3B0TW1jA4J6mH0FVAyQeL7bbr8wtkz/JWLLs
o17oI7cXTOxdqrlR9CFe6w3ykV/wv/n4K+Kb36zs3nbbfUIdHHCQOSbL10/V8ltYfn07eD77KzTE
abmo6Vxn7DbxubZd/IJspHOpjy5TNNOxfalP5jpLSsVOxtleufniLG9UCiV/ytER4b4utVud/Khn
OJz7su4eq9QVGTrXJfkzGHgTjvTdB5IxxTVHq0k2WUugrWnIfexSDtMS0ggLWOmnwT3jcfymw1BV
q6F2wvxAy7XRh2xU5W2jtF2sSuUmgq9cKOs16Lz0y+1miPl+20QcagjYLtN4NJcr39MIVHhd1PNI
BX3Mo4zGm2epVfrey8vPJ1aSi8FsnMjeBPPIow/0LzqMgkKuVpkXQX0VTtqc40iWz7bLnwY0X84v
yzx62e1Qdm3A5zDoi4d24iDdeLYVsM8F5XslSCqPe8pkfLNN22BSFAGyqKTcEJ79BlGz5AvVBJQe
ULYGxJgMIL7loqfXc8XdGFkDyttFgyJdbO/yKmUiT3Vx+dvFucXVWOgBtAuQ4DMRdU8wVQREaABt
1gkCsJcEuzm0hnfLDvU70xObznEE37SyyK6xH5kIJ69UH5HLVX1KjIf4TAB8rBo/usi0p3pKF/i+
sV/h1J1rNgodjOqHC9Tc2c7EH+OLHSYbt/ncQOujRQHVCSvkJW/soYiz9e29inBGRJKH23vNDjsD
TtpyR1hWC9SYB3Z/g1lNydLvKrfhmdwIfgTRrCwMh2nTlecE75E+GSLS5aqZZdpvBWfQ5Ubn4yOI
ktLEW3qaql85lC94aqRVK/qf4/ChS6xkWfkItQEmes47PtZT/p7ndt6DZqvsaBPzVXvC0UMoFqVX
HwlhOt22SCNfrknPJpc7PebuFWdGj5jVsDwjv1CalC+pItms0PPxski3fMm7LKk2oWGlhZLhO3RV
M0u+oJfF1pq0DB++IWeNzyhf+u+ZyZDalU7oJAEJl/0re+ey3DbS5flXYfSmuyOGauIOLLojLIq6
WBfbkmyXvWFAEgyCBAESF946JmI2/RC9ntW3mN0sZ1dvMk8yvwQJmwmyJFvAVHG+GDqqwro4kcg8
efJc/ud/elNlMsDjtCz9aeEEHcgBiUN8gRTX7EQXOnmv+fwTWDEO9LEJx+PTPBtHNzmYehiolZV1
YaQj+Gz7MOJ/g2UnvDEWpvFRbQerL2GuJo+DNroQjEFsPikphbLHy7jT+bSIh1TSaWkSf9N9Y3C2
WFnU/yqr1ddAUfNrKjAhBxv0Y4ilJ/SQjU+m0zAYdQNSabfLbKV8Ng3ajxwTIaCVIJan9Vt/il9O
FEtd3eJurb6N2tnsLVFDirMTkKhnIDJWwg+wnHc6jUyhYOx0FON4lkCFSKZ2QFVUNpgpF0ZuITM5
YERUI4eGek38WI2DMjPvR34b7odRAq/PcdjXqXnUh/4kBy+azMHHG6PO9QBb+zFdiK7fFKcQiyeu
tbQ/+BrlwRQW0dPnJs0yiMDg3yHETNggAojDHT8LNHfkAEngH5Jvzy/nJHsWBFDGxgJ6MnOe27Rk
VmajK9Nvz6BaQ4H2o3szDLIR4JuhjgzQfbd/TnvzpAONG9ViygXlqWHnQ0K7StDOekJBB+3hnOgE
COfk2o6ndngZZQPgftZqqDxatj+fPyk03Jhe0Z0iBBgXB2M0U+jkwQmUHX1N/EsaQsAtoT34IMXn
QA+XEGqhinTIx4n49yFTWWSd/kWaL/PBZ3qdtvVe2k6j4X0Gsis+gVWsMzzvB3MfHjkTLQ+JnbFk
YZxMhTVvsEpn/a84JKnWoyeEo5/HeWxb8fHMCWeU0EHPR4XPaWIYs443HaHGoDCgjdsZFIft+epk
RjUvfFuGjdN/5QRZf/mNaqLO6CZFQSRkw8d2ch2M/Di5ps5wSGWBA5+4AWsE2Umo0Dqw9J0O5pPc
uvSJjfqkJ/zYv1Jneug/xEk7cU4G2QK+rMXQGJOx0/tMVAUwNj9f9HNdWxyPF76mP+WLLA+BUQOM
fG8ZTodODJjT7TMqCrLOW7iYYROAzWUFUce0PTVPCWiMwi5iGmuC4TNQPqWdlRqc+USTQ9ilAmPx
0Z4NI/s4MsCVTI+HIHEsmpUoym+Lfnuhno3JGX3rQIlhnkWjoblES4ygyRv3SY0eU6yX0KwEVmXq
c8luATMMEzDerPko7y47syDtmslwmr0bonjCS+IyudfGjL62F33rK7V7BDgUezmi602SpuqZZs+c
ZW8eBZHaXYFRWnVjw4QYbLWyApHTmcU3Ezttaz1auXcmXYCoPtFnXoyUVVtTluRJVWtxnEys6QM6
IchPjVlqI+pKJ4BhT5vP7HeZlXPMFTvU4p6O2THFWiNbx/2uTgWa2e58m2pAnE8U/EnsbwgvtZ5J
dSTcLdGABI6pWHi3cBeClsVA0KExNRacN9jG0XoT7s2PuhM4/FXTp/cx4J/Bab60MqObzOf0ShnT
c8TsTaxgeDtJloNvkWoOR91wZubk+Rf68jKbEL4/TjGps5OYkkcqspIU3z+dmnOHwA4YlbcKtSso
fqsz+NxWJgRVctMfUWCiJcMxIOIcgrwZDJuD91qe+OTxBN4Q83aZx5f6PJwCyxxAOwAusz2MzkE3
ALCnzI8IwCyn5dj1dJHQCykGbqxejhzg0iwejAIEvy1Y/IexMod1pcMugJoyRwKCsrIHXRITUXjS
yaewcmQ61LTU0grWRn+eLq2TOUwvotTZmT/O2qsQKzodxJ4/IVTem/aj6fBhEsKXkJxQZIZzsaTC
bXWyMpU0XnWnhMhsuO98Sq0IpMIGD2AIwpGJMjvF7XAMmp8YvmrAFbjQ2v0eyGYSzCOw4dY7G53f
fwu4cAj/RTJeDD+DoVrkpFoSQvOTLrVYtn6P6TmE0dJPJuNs9f8DCJQaXjz96z8oor3eH+ftLr1o
KUcPxO+vowe6ciQiABR+qAY2Pq0jy+gBjUicDq06RFpPUYl5ad+jB8ZRR9VELw/CCvCCdTRSepvo
QVsXjNym+H6Hi4EqAOdXwgcKD5GiB7rodQIlmAa80qZ5eCV60B+0g+U4Uh4MfEJF/W1BJoW7RaMd
xfw3ZxFOjFunn83bF+1ZPvSowtFw1Zxo0b4CENufn1CZvWo7Zx3LyJd+d9RXsuWXraXcBDy2Axxy
YhG/iAnapvjPsjpmkd3cTiyqvhVP+qP8aTEwlRh+/r4+hpEZJwsKgHxinT3/NLmdHi2h6HuJWyw6
15qOrtmVNOZstUgSPYduLPAV/0RPV+GnyWI0+fDrT4FnvWPQg8YRzbLlkM1gsBwRpo6Api+nrNp4
mF6AIJ7dPP8UmVF9/S6ETehxZ2GZELmSnwLAw6ETFEpwoozBzkzmHQDIIBQj7pPL0aDtUFg88fTU
X77wevKWbR6sGXRigBOv07ErrW+mU2go5nqM9p37XB5Any+Ato5OlSVNN55/R7kRzeZRukEXGlrn
GkVsbls6VtEC/laywwAAaUeXZ6sMK2jqzrFjOxqV+88/befFbEVHFzga0TaiflDeS0lu2EFDZdhR
BCbQ/5xBbtGz9dSjkn2jSqUo37bQCwH4EdPjtUjm8wjdUhxLoQpETGSrl8+wMyKfNKW5fV9RMCWH
wbgX6XO9B1/nnMZZ8+jSgVHul1pJFg+l5tGgrbmBT4hgyg/t67NguAjx/kfzxCJ5iiH3TREQ8RdW
ceeMAVbgJBOwU3T+61Ta6M4cVYFJVPCL0Hj6NwMn7tgPJsOH5/dK2RENHqOYWvEHoL5SeYwxHC7V
jJpsovVQUUPzDU8baKizwB/dTxL9GkeQ/i36Gfg1agOTc8TlfGTOLlad+HrpYKUoSXyjmasX2jTt
e3uQGipJIRB+ulWRIbJFlPQRdQMOaYBuMoZkFGeYgM+//R5JdVQA7ih1RTTIquwlgaaxPdNZ4/E8
mVNyrYArPDZgCItBZmK2vrCl+9ZahccS8I+4TrTK43ToFNr2kIglVfHt07luf1Vm9mVqG299I/Zf
0NH7H0ZhDMWUxNGVygqS2iMeP+Vh4Kei8/Gqk31QghheXvhb1B727fQlUdo9jiqnULE0LkoFj6jy
xL6xGCa0KsTYpPj1BvbB3zBb3zrxfN4daSb4hrN29luAX75IVZggMOhoVQBnHpy9YQb8AyQ3icho
+AmfPnlh6XflSdXYaSJSbDetOCrK1hT3JnOmStTPsd3nBNxVbby8+FV54ik6q0C+waB3WmWDlX4w
sHkSoX7Aq8vLxWQg6GuHYX8OKCQgK/D84xQMnIoC5HmmqbC9aAMWXtZF2rzfmUaGqMnqJOn47Wxm
mnTQXA1G33TYAvBRNd8XocfhsNtOUnqbTmkt8bkDkJMaX7qoXz8/n32LrFEfg8EFrcFOF/gshxdw
TLnn8XjkEJWezyi7OV8sNV994cVfelDFMoiBOdDjkwfhKITnMWZCj1TnS9pByKt8vaiYOGYBADOJ
MlZkRs3m9HqZsbpRNBtQOBBpgGWzvmYKBh+Qhxk84BRF4EpQ7Tgl8/DCW+5qJ57vaIQWFFo2KNXd
jZXQWpJG4B612gBQ0IenY5+uqg6lhufP75wmkHHyy4pbgD1TVFBuPE2ok627tAPTbUS3oiEtCObp
9DxUZpB+6AmUFCjHyO+c5IHt3Kv6YmzCcZLSPlRdLIFIQvSkOE9KX7E/EsmhDRJV9tEsU7hK4hWU
6nF7ZscP2PfT6DERNPs3TjLJBdAB2gS8UAjE6TI9XE37X7IJPuTbdpiSVJl0RP1DOlcXow/tuRKO
u3kSLju3g0XAxRPNp2kC1VZGhOqsk0wMEFqEu0btE4VCO0q/Ya26GRDlpZ3EkDmR2pgllMWo+TTr
zRZQs4KrXWgENCCR6lI2FTz5bVrpnEAO75uXWuysqHmgkBe2JUqYRmepQ6HdMZHJGIi/ttRmcHDF
/eQkg2ZxfJY4djJ9yzk3vmIQUbcMv0ZCuMS0Amrv6JpqLY91bTYPTSJdMPAQJhzjUtB2C9zTvH+d
pAR+ww/w5C4T57ITA7wafhlOItDDVFoNRgWvwZi6xPOloyxglxxQKE+1jd2mLP2C/vGZqwPGeg/d
ZvDBsicWUO6UUriTYdKhqmUa6PTMGxH+vBs5o6l/1oG5l87r1DN+nVHa/0Tah9i5NhrB0INzTtBg
Nu9TcLmy+l+C8VDh9s9jKlZyTlvwVh1MTPtCCRN71LMXCdRcwUIDqazPndngrdnXgi8zmDWTS/Al
8M7DN7qEOG2GHUj93FyHMGFIYO8L/frslXVCxCkUvPWAHVjgATDG/tyHp/OYvhH6e5+wi/WWmmUQ
HNRW58MTmI+H1N3Z/fBstQxjim4ieOWPNUXz3eloTKFMXyeAfxyP2soAQs8wmFwOZpPlJ90gfHXa
n+r0FsgXff2cIgkIBnwtHuPqKzFV79QGjQmmT7SJQi8A24RqczjIF7cDKl7HNMhZ2u+GpE2gHrMW
xulqREANLJDuLyCQmquTMAZCMQkW10OL+kQHNpB2soCcyLH9lAeDdEHirHny2c8Vh8AMYdoPNOmd
tan2NZOrNCVSdII9pFj3kbZadG5hc0oodtVoHHM20ZUVaQk6Fc2iT5RC0apF8bPOHTAMM+nZKlA7
4JZANH1K7eJ2ZF9GoJHbwcWQqyq4wKOJzPNxm94b3fkgD8eUpNud95CaDR+ASWWD63gBWuwkouck
2eF2aN8MaPkIBhInwSc5Q4+DLqp/SpDZX0WTYwNSrTaBr3TgGeDLIL2Ga8TphRE+1vFiYcDYPlTB
5ZOR1lfAQpyZRm0zrO79kxE17BQuqFknPx1MgZrQpy9aEKr1bTGkIlrLDAHdi6Yq8Itw4Bb64mQy
B2l3btqZqp+oqb26GtIIBogniIPByYw+nAkdDZ30Hb5c7BBRm1J4NIyBh9ERkL4xFLb44ZU5juCT
yyJSICcUAU1G1OJoULiMxgF5jf4gWqpdcxHYbUqMs5VL3x7jc7gEpQZscBZCoQPK4GQWTYajE6XT
nnwZzOdz5wtRwVX6GXIaqHsytT96nIa2wilYJaZ6ZlKY6FzGSWxob20ALhZkJnQ5PE1AOA3pVDTW
vkKJR8fPKbw1xBScxRR4ptkZPg5sAtJn4+Wgc67idUS9yTCBXnhqjUj3s0qgqlICqtNTrADL7A4I
rNAoiQMNt9skBwFmD+ns0Z3Q+uMmVWL9N6Lsw28xzCo0ASAhTiyOAK92PBgr499IDazoqDmGNbM7
1iK0hGhdNyBTMZuBLOxTt9ltZ/E4O4shpbv1c/o/dGk6KiiEV5MhsIT5kMDyjA6/hPzDbLq8y8Ci
Enu36VSun6nqIIIrGcABHBLpKOkkvXwWDmMSd4vgXZsAr08LiShYjT7NTXh4R+cY/RixZNrzZMIu
JpaWZ5lnDftG8mU8mBggFJRZogxAfi0TTliOLZ+/h1lDvQA3Gn+d+0MFpHLfoKrDMoA3w2ZrkMWw
Z6L/AahPwAywK1Bbs+gm2phejfCBWHNfP3PUZWc0XduG/w91CdhMVTTH60FGky0/5F6yvPVSWkZ+
B9OInxYomntqjV7zSyUqZ/9ALfoE8OT75cT71394jHMYJpmBD8PiNqK/8HalSGIxpWK+z40Qugye
PzG0aMmnqoABBNAHzlp/8/22+EHHxkXBBVt/Cktpa23+6O2ff7H1Mj7/O89Nfb0uIowqGibUenfr
CLATTQqLggYiSx0M160loIEzvY8VFU/t0F7dXM9oHQD6LkC/sO2qeUTRh2p2VPze4iO9uuoc2Xh/
HUclLiw+WMEs9QFtPlHVmrvfppkG7jceocbbbe27ah0RtRKNuw9u3wml1X5rCnxMgTsU5T/ig6+8
9fIijUACwRFNRkrBOKydpyVKzTVQO9Q46R3NslnNrXdvO0cqHaURLWqmi8/BiT240Zovr1H7Zak2
yVtetfjIa2Ad4d2q0KBvfipSOIclAEy95hpw8nWL3jUdvSIA4geGKlhyRP9a8Tm8l6+r9+jPi3iT
c6B7b/GRb722ohzZ/AJKYq1rDkjp1z754t3IEtC12F4fcFn56Sqvbmioxs3SEOk6MNkXjZaZ0utv
/jY3v0omiIt/o+Tk/deMI0DfLIOIiIvPwa0BHXzqrgH2jYn+Uy1TFgDVRvthGFHfun75gzv/illX
+bXF9YdRzw5vDF95DQzMH8LSMNL/OCOHdQhw2WsKADKOeUMiY2PeVix/DAFNNDYTzsGByoHFptXS
A4pxRKW2qPbgQtkygjQLr4ficIPa78O0gXaq3n/V57Xx+7jgIBzabK6sAdt00kP0cX02Pz48K8Cs
ewsoRyYNBPEC8KG3Nh+n36DmHvrGgz37AtdUS/DbCrc8eCjdMuV9142jAvNBW8H1xh+c5SsQIvXe
XTsirQ4MDDTY5iPtP/cinR3JRAlChsNS+htn/PWGDwoPhAShLo193ZJ56iKORAyIhQGLU3wO7d13
AYO/qvKUI51kvgnYQHp3zT7Syfg4AvlXfA5O5BHGmjLPcQcvSGG4Les61DxFjoAhRb76sGQdJsKa
Lw2uU3SBdWicuLHy5Y03DBxdmntxIA7u5YVarqflFMSadJkD06ok7qg3C6ydrujrS+SAXFtVr2vX
K0cApQRMsgxny2a9RhdgqtDo2YvVJz4HtwRW3Zsd60WAanDdZGFHy5kGPwEDuX71te18QLu/kcfX
X25tkcYRMMvyFUFeSqLP7QdmxQEgIzC0fA5uDYowfK1zbxO5EIErvQzfyqcfs15wSdHIdvM5uCXY
RNxeLwYK9h1uG+m8va59GynA9iPseXDmHcDyBrS+o8JZRtpKEn3dFMaPqRPtWW/84e372ux6/b5z
/AFMEbQWbGnrj2zkEvgUGHNk41CPv77eldevgdBwCtANzSYrLj4MuGXmk80FHkiZmbaJaxycFNQ1
ewheitcG51rKgLQAahHXwQESvyQ+B7cA9TUA4X3Lgo0cGpXyFbdFgMimSb4X4PFmhQ7N9kU6a2pB
xToC3kyhjHz9E9BUKQ/YLMshbj57UvfVyedT4sbtL787Vr8gTQSgJHSk+Bzcttd9dRHDUExbwcf9
ccdtSb7K0tCMwCK5dXjvXjebUyT1sO8NAfvfemlh7RDBVzpkOg7trTcxh9ffdm3UOalMjT9rmRZ5
uq2XRyBsmJOooDlUXQdmv+aBx92jstKkorX8yAJAppOSWMGz9WOJDivQo9RWemRrqLLFpiljl7Ld
1za48qjq/QFyOzgFQCK6phy0sXwEnTH1mrLjrxLytSkLVEUZ02HtPACk2m8NkouAD3fbjyO+pQGw
BLjzKVQ0NlGPw4v0ibRrLY+fGC6xa+oEFfnK1zpHFLXrP7CdB2friqK/Wq/uAOOgctjSNw5dhztu
a/eJ9gljiBNxsLqvfkbHPBLOHFf8D5duawm4IumuBvVBGQI/PBSrotcVA4C8JDMhqNpC6m6tAZFw
8K2mRVxkfUce3kEQFXS1TgKYHdMSf0pRl3WBjuNvExeA82FzFIrnHVD0l8BUzSWwjmycflJ5ZeSz
cg8CdzIxAw7Q50d2a747iGUcWwdVh2mzJfp4fbwv/PalcXhwuc3aIU+SfGTqcX3KiI/sAxANJt7P
9b8pFzggkTfqZrsEioPeFaj+Mt8l2/66fgTAB8OvhLke3O7jr9eU/DYxTQqUSZzA4VN85DXQ9COH
7DbuwfpJB7T/9Bep+/IqQHbh22lbYf2t40+GW7AYwPKz+Ryc47PLI/2rqA6BYhX2TwnVqwS+1kg+
GeV4YF5QA2hWvHxRr4AkSOqfOgfcfgFy+4WT/xMn5HsBIN2fwqei9C/w0n0Vgn/0CyV6e/fnm7o3
UdymCsyP9JuiFHD98B+lgf8mVQYW9VlbPxQo8a0vpd9Nd3558+7FrDbP2v6W9KbSxMqflN88D7zE
hVCU2lBRwrh5qRt3TLnhG7oNu9B+Z65Ux8jW/ZjoTr3jd+vw2ZFXXvLgBkN5YEzB2gMnYy+S6dyR
qLqjHruRH7pPXjooxyp2vYGFuF660dhNpGGbmPAgr24allvtZUjyyAvKccQSCHRe3VG77vghfpL3
TOBr6o57lwStKzcaueVQYsICjF53YA6d3KpLoN7qDnpONW/rUvzv7s1tOZyYMRHx8su99cU/dd4u
oqc48lJ5kRURgq87b0aujtrAsXjrTmTVoIjWB3XneknF/HJVVWfYJfWHvomTbMD+JZ4kbtxo9ce+
o+PQ3rEbEIxLd+XCYVFRFjhi9ad95cZpOUohyMKwrbuF1+6jG+8cEaOBVb7m7MVhRZZF3Lf+lMOn
YObJayEwPQ0M7EIRKwuc8B7rDnzjTdywHKbYOsFUV3fU927iPnph6yIN3ehJXg7BtVl//NGOqQLZ
YAMDYzsGk0mAAi0HE4sCZU355esV8x1tANwJaqMcqhhZBMjrLsf9wA3EQpcjFQOrDUjHvTsMdlca
TorySa9fjXs3mMt6v8D/116KHIojzMKqmiPYXH/OH1cP3p7l0BtY6U+Bl0XuuJxjsYNNqLp3aZbE
s9ZFlif5pPUvrV4GUU+Wb07m9uM2tKp1N2DzwMs8ctNBkPDI8q/BvocC+9bKWbxemOgz6Gbhcp++
geC3CdvnOnh6Cr1Wz02zcrpij6hVenZ0tMhPGW2bVbsbBLQEdiNW7ftf1zp0+6EEFS1L1BvX3atr
N3SXLhuUBOH//m//mY7EV2fJ0n1ymcG5+xCP3XLXJH0IAQ1cDATH687gPhjTEODKSzNJK4qMAQ2v
6o9/5+EUjEpxT//lJHDjJf5S0PqQR09uXD5B7CXdbC1VxKrrvtRJPHqKWcB7d4QbSevUcsj1U0xB
dV1+6/Uyf+nmQRKMyoHE2EqH5ryACsrvvX7w9247DNqPg8Btp2lejrf1jAb2/g5Pe8/IDSjTK3eS
DSpmzXppXrwE9kVWvvPrdP8gslQGWH795xtZEwtLwvjvMa4U+l6l514D4vlG2O/ysSol6fUyfxxn
KSaJNKyAAdVVB8eYI1JQrQnz6Zj7HHe8nJ0QoCYsnO7AlaxIAf6u+/633iR/CIPHVvytlQ28Vld4
X+WwYuKiyKbuQ068cfyIEcBjXn5eAxJIJMtLYpn0TaQN675HN+ZClJ1pkZKrPSwDJG7YevMtCR6x
L8o1KkcW2yBo22o/x514rU9e8iRd5wJQUnfkk2HwQHBEknhBO1N33J6/nGTlMGIZmvCqe9PcxdAO
WPGzHGdS0imCI6D2rJMgq8SfBPFE7WGzQUDTdmm6TVhE9xz7M2K/8siiqqrujM8wUiXlKugSaw9K
KkRaA8FsUXvQHUEoSCLrDtv9/X9mXuvpHy9mcSCHFgoMa93h/6DnzR9zYP6Uu3MVPFStgoI7pu5s
cSTibCBdLgUpUe1xg4elJBAFPqzuqNf4Wb6bPso5oaLgrv7Qyxgu2VJqhV4DcVJ++XobSXiMc0kH
F8yH9acbVgZt4BRfc5E+PsrC0ITjde3iL2dBnpbLWayuSJjXXwYxMmlYWdaauOau45XQv9NclgkB
dak7a/pqe0k5TLEWTVwZxaiVhRD9vevOdn0fw8Kdpm5eDlfM2mngOrr9/W85xMvSjVRAaupO+xbP
5EkSC0BW5fRff57vvOXjwAtDTxLmguai7ozXqay1wVlOVKxzUVZQe3Av8nzZwy/YJ2uPC0QicVtX
HilUadKis07twQmnVbJOIAQbGDd/qkTSm3Bb72PZSytoAGovwe//PW7dx+Pf/9ZCnlvvk9//R/QY
TOS1FvVHdR90zzGs5MsKRGvtcV3acFcUNNy09Sf80d854E0gI4gTjIAwtE7dVLoJC/qeuosBdCio
2PRF+UzdcXvEYbIgkkwCyqPrL/LXHR+koKuuO9+vwfjBfZjLUizYcuoOvNahdzvnW+DS6459THLm
HmNOyv5CUlN/5DcPSxk6BJG9LSChum3BAoGiftmf+uvisAXt1t9jJDbxhcjIju2zyaufzF3RODeY
yZaa2oAUHSfuShZOwZFWV+pFiF46p01ksbpxGFeDG00kb3uPufsUS7a12cDKniZe9DgQkalKmKMJ
tXLqhiOBRdiXi7UauCfPcmCUkiFM1qu+XNzheZF/l0SDnor1BxZQGD93l+VIhashGO/qSvJ7L8nL
UdaDNuAzf0xoHyhPlhZx5WNe72d8wl5f5Z6cs6H27aWR/7prQJTu/D3eAlEGBJw0iXSEoNw/3J0w
RcJchzACIlCKxq0O6QQp4yrE8hcB+Ntytfnn29/qifhmWT3w56R/10iSP/e91iwXUta6nMBziP5j
d5C4ckpTdOKpq9C6y0kiB9WaiNadgXpt3WVJMClnWChLUXJcd8IXiex2Q3HYwKBp4nqSTU6z8gaG
TdxpOUqxAGoDd9vbOKlEHmhwXz7l9ZfFZT53AyknpzThllx5D25UCc014bm/G1fEoAnP7wNdzCTD
j+649Vf2zs2fgtabxK167aJAre5xuFuS8CyHETIGzU355euF4WMUZN5TMedWbxyQ4q/EKtUG/OzP
ANBaVP5IaCoKeOtP/4sHGrUcplgU0dmi7lLfxC2E7h/TVhX1S4uM+qOfga2JWnf5wxMwWvAC0lGE
1qIJtUx87mGfiwCADX3nNLBGbx7y1nWeShK5Gb2BNfr3295d7/ZT7+S/toTweAkLVpV/SzUohNaI
eEDu5wgGtAO2d0WpPnXZOjTzmFiQvpEuLI2BwkL4u7CyNAdSqp96LxEq4ZjuVGPKpZvxo+dGL/zO
YZR3CtxPqRqEHhJww4oe2rzyT4Z93uz1JAq3qd641bB9QbIva8xfm2kvT2I5xQD30i6y7dcGXVeB
vQEFVllYHJXduMGvjf0mR+/upIoAXe/oj18bd5OS253zOuZZa9veiZMg3/+mZts63YogtKelH4pw
14T5tfm/xyiiUXPlKXvcw8qb5D+atJLn/CmECjLjVgQR8lJbV22ojAlhw1lO2+nqCXrFg47dUIAW
77KqYUO3Fw4TbTA13F/0MvzwDTzuGoTMhBKDsbyIXFUQ0NsqLJXU5UNcsCvCr3i3a9cfJN5DOe1C
7UALIf7YgvaTRk/PV1b97G513SR4eEAAWzceENNEmEX827XSEI/dd7u9JCT7AgJ/TixgrZ7q3r7y
TXUQt1CIByYLXgPu4hsKnknaS9tdfvF6v6PQwfJclQY8jWMv9INcrvNqwNg9jlMWtsipn3vJyvNj
2qlLSyIaB63Pw+vXhMm7lRANZBj1h81DnwMsTVdrYLonnuBbkHy6Jpyvi4RlkIstm4BR9dKserVh
qtZe3O7Ke6SMpxyo0MENrO1pEFUXQfC51JWwUzeJvX1+4bP30U/e6afE6x69cpLra6H86vWH4ix4
wFarRGuaqEU+o7l9lHrLcopiwqKBSt01PvMSggfysA1otrPE8+TVFVRSdSfbTWKgIJL4Ah+oP+55
TjF2Ii1C0Z6i7nwvKHuvKAeYXuvP9yJzQ3m2SgOr8NZLKgIGKWX9yb7FELt2l3Lgq2hdV3d5r9ys
AjWAWbH+hK+CbJBXTRNl10XMfzgSP6lz7sJ45o4qAtxEwdNVgF7PvIjYUyUV0wRFzVW+8KDqyRO/
XFyhfZQmKt2v4/CJNZHGNRpQa5B6uFW0dwNHBMR7Jk+2iYL1P3BTaIZQrsvrLyQiE3M5hV9QrdU9
eu9FVPipnF4hDk2Ead/DppNXoLyKoIyrO99b0LYVZwNG5vrjihNNRackE5DCNTBwoTWBochAzSa8
jrtJJV9LjLeBCc9cHLpEkglVbWKJ596TfHmoTaQr7+ZBBhldVYyLRst1pe3jSKTEJeOSOFH9Nd6k
vy7hjnmKZbdxN4D769fTJ1Exi9x14QMsJyuOttpIsVAccUF5fiILdBNezR2cgpUj2ET9I1wbnihT
vq5kdOm724xihtwLWisPhjZ59rSAbcKeu4zTeCatNkybNNZ0yr19/a3y+3+Ic7PPNbOgt7ah9ATi
a5N/1PSXH/fXhdasPfHHuoG27bcRCwwWaftbPYLcfzKYaF/s+O/vLamfJWdp/1w+b0s37uTrtnfr
5Q18JWrqTZI/SEZDA7cDObgAvGYR9zt2kwcKBcqTXmjx8ovXH3uYNvIglHGbTVCWidmCbZaC9E1o
QFFpDj7NHbvS0E0gUbruEotynwZswi3qVqRDtMaqa5ScxGOqaOS8bxPeSznufh6JJvgOCSZFVEeX
SyCEuQln4ww8vRfGuZwNbqLw8xzEWrA9XaUJ+qq3yHFl/+iSWD7m9af62k1EfVW1GrgJphHc8CwV
RZRZOc3CVXw2efmTsZT3BESzuHUbyG6+2gTm6Q7rPWtdBlmWFtr0xpsFsgbpNOExFU+5yh9l609t
RPPhOQZP7lMx/fv4gUz59g6oTSSA7qkmXK9PF7mM033KUG0iJbTejk8B8Xq2RRiegjlorRV2yDlF
r566qvJYlPSng9anIPGDvUoeMFf9x3y8e/YJDUQRjgmDVYhAVNF9re4CdQFEwMdbDlSYF03U+d+5
slVEy4zyGa/Xb1CtZq0eKBrcWxlSrjbBIbCWTkyYbPD730JvLLnO9LVs6AWuXZ4gx0EoomyCn2j9
AutboPVP67zYP5ezFltLd4ZDLgmhpxZOZl2P5gABEvuAX03EFokJf4vD0UZfb++0SWwDJ8qhOTWk
NjbgtRfvuW13qbdxbp9xeW+9NA8zabPKf7XVneOPf75RXUIs9yHKpH+48d6e2dkd5++Z3/2renGs
AXogit1xLNnATaiWY9K/VT+xCY0lamDjvTdnE6T73ViYG/906XkhodB/3md4NGEGFKhOAeZGN4rq
2H3PaSJZ1Y3j8jBKVqbRgClzGgwlT6QJQvdTAvKi9OJpA1QsgqTBY7LbaYJwTG1bY1OgTMZpudPJ
wm7AltmMX8BhxWYL+/I7nFk0EqmABxvAy+B5StH7XShs/su55XOP5MtGQot3uH48wfoLy+9JkgWm
sP7GXMI4/IBNVY5UuHZN0LV0Bwm1JgRt9txQShNYsBtv3uq64Z7IexPpiJugwqvVRDLikxvBIplL
a92EcXwDf5k8ahNnVizwVw96uEqO2NbKF3i9Of8+yB5xavZeLgCxG3iAOyGKKl5hl65TaYZPO6yy
jTVwHLmkUniu9/fZoHy9tiJe+wnnXkg07r+03qR44ynsZusQgzixxEPhiu/m0UCyU8DH13/4fTwC
SyVJqtqEKXEP/7A82yY699znZMMrk21AMj+zvcE65HKaZzRVKNe1cMCbCBLvGJlqE/V9XdFGRYTr
ykO7PW/RF9qyKDczSE/SD5xmkOWPX68kNpnydSFF6xoYRdJ6l9MVAntxrxlnWTy5Q4WejftDicrL
vLx/oeOzp/akruOz/TYbv2n7W5KPJj2r/En5zee4As68mICaJLVNNAC6zdNKdY7aRLz9/vf/BV3a
0iulsThkL5sf+5btz3GI18Vm5Ua8tk7z8FzgLr6XnP5polJfQJR3YOtNYM2uvUUlKaE0QdS0vn7f
C05Kb23gi5QNvXQl+Xw5UMf++l783DGVlKc0ut5AOLbrbdjndysPRSTvOY8OH+an6vW+V4BtT/47
QOCPDaH1+H/hAS7ev+4B3p7//zVVTvVPsJJVYxOyEWNFipyedEc00YyvFxJAC2dVBrUmkiF485kH
mas05yYMblqDPonKU1mKG7Ajb1jggohMGvnZo/eTJ+89qlpucaS8XKWyLbA/zIl93/2pEPFLIeat
EPK+Stc/9/i9+JYv/MIGXvYYEv75t/8DAAD//w==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_xlchart.v5.2</cx:f>
              <cx:v>Frequence</cx:v>
            </cx:txData>
          </cx:tx>
          <cx:dataId val="0"/>
          <cx:layoutPr>
            <cx:regionLabelLayout val="showAll"/>
            <cx:geography cultureLanguage="fr-FR" cultureRegion="FR" attribution="Avec Bing">
              <cx:geoCache provider="{E9337A44-BEBE-4D9F-B70C-5C5E7DAFC167}">
                <cx:binary>7H1ZctxIsu1WyvT9wIoZgbaua1ZAJpJJaqCosfsHxpIozPOMHdyd3L+3iN7YOyBFkYlkMcW+bCuZ
PdFqTAj0CHcPH467R/790/C3T8nlRfXLkCZZ/bdPw2/PgqYp/vbrr/Wn4DK9qI/S8FOV1/mX5uhT
nv6af/kSfrr89XN10YeZ/ysjVPz6Kbiomsvh2X/9Hb/Nv8yf558umjDPXreX1Xh+WbdJUz/w7N5H
v3zK26yZX/fxm3575gRhdvnsl8usCZvx7Vhc/vZs5088++XX5e/Zo/lLgmU17We8y9WRlBY3qSWs
659nvyR55n99TAk/MiXnwuI3NF9epHjv4DKuFnHx+XN1Wde/fP33t9d2Vvzt07DOnevNOvm8Nufl
1WZ+3WXmf/198QG2t/jkDr+XvDj0aMnuN21Y10/Ib6GONKGMW4SSqx/w9Q6/9RHjxFJCya/SMHfZ
fng59/P95r0F428+3uP88Y/A+X/9z+cn5Ly0jpQpLJNJds1bvcN5Ko4kI1pq84b1S84fWs6fcf76
vT3OX3+85Pyb9V/Pefsy8cOyfUrekyMliCWVNq95D7W+o/XiSCnKwHt9fSbIwth8z4Lu5/7tmwv+
3z5YSsD+ASTghllykT2l9it+xIQyTSW/8pjtSIDJI4sRi0r1VQJ0V/u/Z0H3S+D2zYUEbh8sJeBu
//ozsG0ukvAJT4DgMC9SSqLFNYfB4DsngLIjesX6mxOw4P/h5dzP/Zv3Fry/+XjJ+e3bv57zv7d1
Uz0t8w2ot8k0EZrTr351l/tcHAl4ZBOBzpV0Ftz/riXdL4A7ry5kcOfJUgy/v/vrxbCtntgCSXak
laSWQoRz9bNrgQzzyDItIS3zT0zQdyzofhF8e3EhgG+fL9m//QE8wO9fqvDTxY0R/rM4/z8X9768
bILLKxWoDy1iNzx/KNmACjAhlTDFvSGYPFJMIQ8xrWsFWYYBZxdjbdgXDy7ofhW4fXOhA7cPlkrw
8vlffwbf9GEzXUvh6YTwMwNBGn6lJssMfZn7zTnuwSP4/dr/M9XeBUSW7H5TXITZE+o5ObrKstWN
y9/N9wwEZFJwJB5fE3GycPrrurjwH4Za7jc2315c2Jpvny9NzfrNX29qrvKhNn069sufKd8N5vdd
xmabfQ6f0NgwdsSRcBCm2X3RlmkdccWVSbi8frzAmbCaB5Of+zX/+q2F2l9/uNT57Q+A7f3eNgiy
ggc3+jg0VZhHAJCIScQuwAFwiQL/0PqG3Qtb8z0ruZ/lt28u2H77YMn633+AJO+bLXwqHFv8tPbX
BYbvMjY3uecTGpyfOfZOnef7xfCUVv+n/fnO0P48Hy/a9NJ4l4VPGPLwI0twzVHdua/CYDBEnATp
L/nqcwkQkGv7d11T+85F3e8Idl5e+IKdZ0t3sLH/+ujzbXDxr//7xHgTfK62UNfchZkQ7B9BQkD6
qNzl/vet4X7m3313wfu7j5asf/sDlNmwvnDm/A0z/gxq+v489yfjv8v4by6r9CIbn47vkh6hgmNp
AKj3FdkoIiRNNDFvqmzLGDRJ0Obwb2W8v9++utD+O0+Wyr/6AVDWs7xqWv8ieTohcFSZNaOWKXcz
gBnexgPUP2+cwyLj+p6l3G98bt9cMP/2wZL3Zz9ACvDuze9PynaJXNYU3LzOZ1FBvlNeMyzriFCN
lPemzUXc0L52vf/67+aiqedw4N9Al3deXshg59lSDO9+AOBndZHh2FfxDT/+9/ZfzrVkpTRFP8XV
z64H1keWRbWylh1F37OQ+w/A7ZsL5t8+WHJ+dfrXBz0v86q/eEr7bx1ZlHNU174WkWHg75wB2H+T
a0tZwEHvRp1YRvev//EfREHu5/vtmwu+3z5Y8v3lq7+e79vq8mkDnp+Vza/Njd8V93zt+7hRwv+9
vfnZ2vKtu/S7BHAI230c5PkVaEZL423f3B2r8xVo1lJ9LbMssi4s5mEA5H7T8/W1hd35+unS6PwI
WPNpXl0eRNv+c+X81WX208lfN2PvdQv/R/uHd+K/pwK7kWT8jHaXnfXfZ/s+PbHvV+LI0oJqwRb5
HtVHlMi5qeym/nzj8a4zjm19EO/6E9N38+LS+N18vmf+foAs4zYifKozgHbun9HuLih3Nduw7Kq4
7XB6Ms7/7OJ6VGX/Dgb2ZCL4CfU9dpDnbVvFl0+YbXPgGNoikupdeIPLI8FRApL0Fom6Fvu13cc6
yvbhzvL77f63Fxd2/9vnS7v/9vwHyLVvnNJTaf5Pf/tdcY5bXWSfHoR0HpfloWlUMaGJtQhz2JGQ
mpvf5nosazfKObyO+5X95r2Frt98vFR19wdQ9W/n8KlU/aeFuW+MdhnfvAOS+1Qclz8L+PsTy99l
b970l58vn7B59+ew5vc2qc+jXE8Y1vz/NKf253DbtyGW1UVzsb4atb8Tbz789Oa8LF59yEhd26/t
59+esXnm5dsA//wrdmo1521d38aO3164vKib354ZVM21NdOUypqnPE2NAlB/OT+iqEpz1Ny0NOfy
v5Zw0xlq38FvzzQ9wuCtZRIlMP4MLAOV0Tpv50eCHlEtgdtiblEAxWDs280GZ3ky+nn2jRNf//+X
rE3P8jBr6t+eSSC9xfUfmxcqFBeYsZOCCcaERanE6opPF+e4PQF/mv4fj+cBGSNriuyCCN9tMxIq
x2+jqv04iKZI7G6Kirhx8zKZqjNCmkmde1pH0bEVVdZ4VtGh4LEdcIvrdNXzOO2Oo7RqcjsZG52v
Cq8ir+Pcyt8HfqiFXaVJNNpZH4dynQfKU69FID3PNfLUCAqbZpmuhJNJIx9qt47HMkgdEqm+Wpcl
a8/l1BFmW8wgZzqr6k8WaYzxrDCs6IQVA52criY5ccY8VGJj+WVPHE+08iNteVPbLLL8dEV6IYUd
D0XyQvZeH9pxGKrA7kVTcTtrs4jYKjSD2o1CGZ8bvmA1ltAViUtYR9WW0GhKhKvqEaxKDKvMqN1Y
lT+29h01uk8498gGgRzXDL0LFhoYdmVTGlnHwDMzso3cjyp77KuqhkAK6zSNaRWuHiZH59+3qwuS
ATQT9OovwaD1O7oQ+jVUrhGRHRnRJGzW+axeRcoX/R+EpayypyYsg9M8y8fk02TV9G1X9PXHsa+h
AmNYD/0BDuAE7K4Io4kmBkYsRfAfii9WVPvGFPl+RkO7joiyVsLI2arNJ4M5MuL9tDGjPqjXOrFq
tWJlNuTrLDX9Q8tgZLEOzAdbOCiCUvTv48CiWnuXM0pl7WQk3hjYgdckapWHXs5exVkcWnYcND1x
hWd4pc00JfHp4Ct+SWhSruhgMGXHccGmC+53tfUeKq+Fv0mGLigzO9ZtMX2mDffMc9HwPnjTe9Po
fZLdUBfSIazpZeY8LGaYjh2eQsAYKZ/NCuEmw6DN7l5IpIMxbGQR2GGo839OJjfTtQp4Eh3QJ7VH
CIPV4BkzTZMJ80rd7pgWmXEP2uGlYJo5NMoxOp3QFyId4sbJ0iEcnV6mSXtge0uDpufcB/V2Simz
qDDZ7vZS3ZdFpgLPtzXzfTuIi9HlKvdWVWRV161/1wDePQd0b4cS1l1LHJd5okPo+fmdHfq4NSRh
cdIGtqeSoVhRHjPvuBmzTp+MZSPZadP2w2AdOBUAsXcliF4yYl3BGUoJXA+wS7bxOs3T2le+LfxJ
OQOt47PUi8rWziyvfk/HqnabVBUXDyvOHmdBVmE+haBlCmCKXhzGiaX9mGOUFGTJNJUOlf3wotW6
aO2Q5uLTw9TmI3XXGGlMpEqKmVQBsvB3i02aTcy6aTIj356MuD2uqsLceC3nG8NLrLPaZGSdKj6d
BGDwARVidE+wSs6lU9QJUCjg1lKwnheXLCw59Kf2hiLzndgSdXZeV9kUXyRSi9qylY91b7SczAZa
5sdVYtPOSLLGjgtCpWeLulE0cPK4UuOZOURd9mLseK0ckrUJe1UOhurhJmPWRINttVM+ve7zesg3
HgScvs6nrGpc1dMxCOzW68vxvGiImmzmKUO9nrwunL7wsCxkf0xqFY/U7nqTTO/KsDO6S5+Uk/+u
F32nLTsadRS/EH3IxMswI7R8nVmpGhyf+bmKnD7hvnkaE3McmdPTXnvO2Cf5+LL2c5GuBz2U1ej6
U8im1mlpFrIPkZE3qttawk9FYbeRaSXvginhoR0M/kSHVWEGorIjPg3Tx1azMFn5ncykLeLCV8Ih
ZhsYelskSR+dNj7hwcuq01m0UWOeimP8Dt+a3MAYcq9zYlCO/kiyoPGeM19UySrGgCFMR02UofOX
gRnpKN1Cc82hXxWDHKxVM3WphFcPDCPO7dZknlwnJUsHfpbSoRzFl4yrrK+OyyJNjHCV88wa2Toz
RBmYTsu9UTDbH7sx2/phauhLy0it9h2r+nj8EitZmL495IFZ/GHIomBOGGRl6YR8qINmbdHeqC8R
2ZjNyhynILq0rCTJTgzuISaxszQq2XNjyApV2qE/BfnKpGTo17Fooji2RV+3ucMinSUfBJtob1eK
5v0Ja1VqHfd+nxJH+kXTbYOsM4yXiow+vI+RWUH9JsjCMTtD7FJ8SaNCW+d+ZfSBctpC0vhjLUw/
gE9PSJfYKh5G8gJRYcjOxwzNYafdMNa5y1s2aiiuCuWJbiTCo1WYSX94NxbVcOxbphe7RS5GrIvG
iemERRr18iQws+ptSFJqrfOmz7SB6Mhv1fSHzgxvQIQJkeV2lOhcxJue1jxrntclC6jaFFlIk2Jl
9XEwjbb2JV1PRlNzh9TZdNor3fHNUKdxsu0L+JXBScwmbLV/on1DmuXajCwRvTVNnrbvpyCbxtYp
q4gE24HXRgDV1TQd3JjxpBB2TUg4mXYje15+YE0ryEne+Z1K7c7y1JTb05DIvLdbkaFn3W77RqmV
L4y0X1V8FNGWD11hOE1RKOU7gxETdqbVCM7aeVFO4g9W+TTcQrhBsRYebcgq9auYnbBYIiAlfT9E
/xxYRLQry7xsXxYsL7Ln06jp+EKlbR86NORGVzox60vzuPdINzwfc5MGG92b1H9BpfbD92YS+nH7
oovSQtfrvg/yZnSgHGLYFiFpPP1HUvle/c4Lmzhk9lRFyTDCGfdN1tl68KzgXd2JMDxWoi769iQ1
hVLbLjZj7rt6wAVo7FU1JoZX2SRtzPx1rvVQG6uk5rAU9uRRkfxj7HvWfGiNVId2OBmUvE/NlrSn
JknzYWtUvPFeGF7QnIuhF+LT2EgzOeQQd801MihC4Wol8hcLEQeAz12H6GUyiA3tmW45GqWTZ3G9
rdO8XA1mSexiMLsDDmKfHuOoJFAN74D4Wy9CqIhwQdtutNzY64PjLMjr49wkua05jPQ0cXmA3q4v
nPfH5pCcEFyUhXB4nmO8G2cYnuq6pteWW8S5dqCNgzsE3eSIxquf61ZTO089vTIUzw/EcIuc4Iq0
wlwGw0VECrd0iYUbbnPEFQmbkKC1QR2cxDAVgzMOiXdKSFB+IKobtwkuMZJOUVXS8aO0T92ojOp4
pfKMnjwcFOzFrkoD70b8qpUinIg5RLkTcFGfG6HuI+9LMPr8JGop20oz5Afiq13xCuDm+N24Xw/t
4sTERXwLKp7RThG2WH2J4XALuy8MUm/yBHHlphx0lblWKYz4ANFlqqNNphBBmhQiFsjDFjJW3jgU
udl4X0qcss5JRJbFm4qRaHCRo/fdNg7jxnOaqpmQn3pjs9VeRMaPDzN4f+vMpNySCH/QuU35YhWD
VKWneTAHPoGHhGxTDH6Vtk6WaF69KJEf+qnNS87LR6q4soigCqNBEpE0sqxZ8ncky7g/MlYKccy7
UEW2Fwxjs9GspecZrGOwyWsJu8ymTjlNKEN+/PC+d2PbWc3JfBEXruJCo65miu+SN5ivWiFD0x0t
So4TzsoTn/XBSy9DoHRA0vfQArDDYCOA40hhLnicsGbiEdJUFzG29dxHpGUPUsZnhYqG9WO3xbAr
qBN0GfNVZMHVpCVdP8rScPvAN4OVHqLk1M+NMrQJb4rry1b+NBua130bsV+ZCjhYXJII0MoE1sV2
eTiyEHdtZb6/qaNKb6MqtpxAZJXNitZzuM6IsvPI4AdMwj1UNe6ww9g8RRqG/GSXqq9rBL9cGG4i
k+Z1zli/VWpsV2wg7E1i6NihRierAzK8ypJ3NqswNkKQOWC4wWJiRgjv6qvOTIQhzAo3uTnFZJNG
XY/Ano15YjOaKtcivuH5Dp3ydlonSZHmTj0Ss7ctUkV+c2A5eyoFaERg8wxAhYBXWqiU33aeXyhE
VW1Ejd4p2qRK3ndt2dlyLMPmsSy/MlRIeAWHC8QFgbt7j6qANqyty43WVVe5YZyWjta0d8QYpytt
pvXnVoU6OWAidm0T9MuEc1e4rYrDFyE3W5AVXZkPQenVmz4eyJuIs/6cZHWfO23bGjawG3WI4q5N
vqJoMZhDMvcOwBguNJrE1OAtwr+N39M1q1L/VWZE5iZjTfEBSv2RiSg7Txt/eO4jnHv98Nmdt7Oj
YQj5cTEXoppZqMpaeN6hECQplddsxhxJZ5xQwEVhXr9NBOvsPqup2xuFuRqieDggX7rrZud9Mybh
YRFKAe7Cvae7Avb8zPCDbug2XetPm1A3k20NqfWpmrphO4Yidaa+iR2LFuE66dr+WMVKbWJ03q3M
UBs2a7tu1XqsqA+owJ6eQ4049JsqDihOzeNcd09dXig4h6YaN0Y5dI4l22Jj1NNFl3aHLOce90FJ
AOMQuBvTFLijbpeSDMu0zetp3CRhxZwhY+RkCupmG0fS+EdjBPVzqkxlG6bf1I812iCtGJyrmInz
JfKRCz+rxGSNG6BqiPFk18Q2T/wLC7z9/LCOXZ2ZHSXTGuNZGE0E0IJrSZaSFkY9hBHt6QYcqNdt
QgebNFW+yVIdb8tE1U7OvMRhuvRfDtZIN00dKUeTirwpplG5U1J+ECkrHB+JmmPFNH2RxnFwmRnq
kNXZlQiibYvDRaNKIYF+wW8u0PAmTUsQ0tFKhpLTk8QYxPRPw0gMGADfi1+ZhVmfpx1RuXSssScH
pLIkD9M6X4THoA0AT2GGdhUi7vXQJaac3D43u21mFNlrWXYXMQ26DRCExKmD3jrJjLBxH5bRroOD
j5kJmwh2KZRR4EbrXcIyrYdYDQFxTUGzz4kR9+kqMCsyOCk3C2KXQnXvQ5SL3j1Md9fcznTnhAr1
KssiuKdRzcbxTkRGWZz7ZjUStw012wB0Z6ssH9gmCXJIuu6T7b9BDzLGwUZyBdRvl14x8gFgD6B0
6Zn1qTnp/oURoYpTTdEfAR3IAfN63/bYjIJbFKUvhEm75AxeVEmrS+IqkVuvMlkha2uCVtotknHA
bsoTB5z0vRQB11IBqw5pzhp2h6F5w62QInp3e0H8FbFKthkBG66510V2Ooj8ejzuT+OxWSNvz/a1
ACE39MKp+XrlJUycCKOrh4KBoSL0bT8Yu/Men6w6Nep/gxTG2BiIIRTSV1XGO1vTkiN8Zt7kTl4W
rOtxNKSd54Nex97gGY9yAtf7gnU0NSoxWhG2OIkN7f1R6JC6UT/I57UM9HNVVoWdAa07f1gn91k4
A8E4eohr4QjNhU6mvVJTH0niss4y11ZgxTaRXvkurkvzUdHzvCslkXjB6FOCFGwZazSWTIsI19G6
saqLtRStWFV+pJ2gR7ZPZJCvYV/iA7blvv0ho54lBxFRudhfq4KedLohrs5D07IbT+RvB9HzZIu4
KD3k2PZNKOZP6XzbKyJ1GKTFkWNWG3dBFzI3NI22fEVzsxxt1K111NhDVfNylQTMG2ygoHp8G/nF
wMMDG943pkAQ5jo39itQjF9sWMbMGKeupS6bjBrluXRwsiIp3BJAgFNEplqLKUoeL9o504OxwU1T
mPVceC5zSlImexAtlRmuZwhg68PbnY6hSdclH+Uqbcfq0UcSOAYOPgAqeE3CZ2t050iCua3QdOBu
GKmPHUl6l46ZcGSq6+tx0D+1M/fxdA6UoL6ol5jLsrFRh0PLjZy7hCMYZ1nSbpE3IUZM4mnTGVZt
c6OQq0efTFzcpSmaI6z5kuaFVwzRPxDJqebwTmOwalSeOm05xcd1Usr1w6T27TZERlBQkHouaC51
JuQAcg01UjdMU4brKQ3+sjfD/rk3GMF5wtL4AL17DiU0FHGfac69IXIReqYq74w+Aj2W+3xFp2Y4
E0H6OS6H5vjhnc1M2vUQiPUR2eG+RQtXAC9DC9SO+jhux8ktrLD5SNosbWySZNEBz75PBsgDUDtU
0nCxI+4T3lVFa6rTocp86tYkECOqJoCYHJYz/uHh7ezbF+Aq6KhBkAQQCb5hl462jMGoI0Fdkmjo
BAyROwEG/kyCtHA6r6vWwLc6N7LKQwDtvorMrTpSUoaiM0CkRaKoRROm/jRQF3kJXXeiN9ys5F/G
IhheBIk6hBXeRw7QJCqUuDles2UonCFxoD5KQm6vuFzhlBfJupcVtZnlt9syHM169TBrlxRneF3M
XwdAgA9ipnRhNz2j9HLssEF9zAqczqKXLTNPBlV4NurQ/SM9PKjBrwMZQ9cL+qLEgp0ZTTsrJ1az
bo2ObEsEhRsjzb3EThMdZY8My66IIdTlAB9xU4taWGeJXDUPGhArWhZsWGGRVZy25cnU+YNDilwd
OHS7oMIMLWNzMMxzRxhg5rl3+65h1iFBfbcTzXqgjdxmfjG+bq3Ek6uxTaNT0KtfeFPlbVmt5Ef8
V/lI8zLTxzfI4M4ZIFdkT1frGLFTHxnNuvGTwQGgGrkjCrx23FTTAa1ZWjIk6Qit8TcCGqRsyyR6
sDoPDRC8WPe1Gv/RRUkRnBVlW0cnKizis4dV9D5ilkSNAkgyItCrmv4dh8fRssZpKBAnFVl06uk4
W1s5SqSNVReP3xfwxhmLkFBOvRThwL1WlEoU64kGZWUnlt8R2/DyGgXAvsz++eiNwVPj8MH5gNo8
2nJXYeJWeegEw9nzUVN3kSbp93FpRasmyMSbh0ktXTkEBncw31Yxww+A2nZJRSa+Lan0zGadek1z
omq1RW4h1rhXBHnRyCOnKKb8gD7S2Z/d9UIgCuQSgS8gNqjL0raEmqNCneT12iys7MyQUBM7UFVz
PPUo8Hoxpacmaz0XLXDEc4DVjetwEGFpB5ORvk4ygWpfkgfTAbtwDy8UuisRiWNOHg14C28yWHGT
URPFfHyFR+Zmw2QlTinyce0rrY5VWoVuVQg/eSxZ/Do1Q5wA7GEl+EIETSR8jlaRfo12iRHNfugq
FJXkDpq2pi1pKqAOtDngoPeOzkxz7jOEJJAKkKV19wdjCOK8X4sxib+EvLXcGgHDNi9I/VhlnkkJ
4LeQOjCdZcjBozYP5Bj2615Iw07ShDtRl5TbbDTjA3HpHFbs6BVIIbnHIcXdfjBC867vGIRwmsqp
VKpf18IQLyOzKhxCvP6xR2amgmKhQpkU+PuynS5MpiAspdmvvZp7m4HFpTuEZuIiD0BKig6106ph
k/vIczoTnWseOKNoUZo7h+9ujcum5WXhD2tWMr6y5FTaJdp2XgdF6Nk07pWbtG32WKs32/G5r27e
JxLGOfy6y08vHiiNWhDFV2WtSC6ml7BD45qytHz8/lDOgU3AIUCVdxngsGJsslYD1O3ZyD9rTobU
iXjmOUMRNm9zQYaNhwT1j4e5es8xuGqIROfZDLTt1SADElS8ov06lN0X3ub0eYsuFsBsYnz971AS
uHLShK/CHndZKdIMALfkOHAh8Y8nZcC0WLW1SlFJP2BPlkExTCo2dUtqYU9MLzA8kY39Wuu4eB6Z
cVbYXeHVjop5g8YwLzgzOj9yjCrvD0Q6izY6hDozbTSpo0cSqD3UZnebVaRDs2inft00Vm8TxMVb
y/eDs8QcBrQXp3GX27j8S57nSlmTrfRonZHOG16RuqpPS2a8Z0ntH3fhmBa2V6AUjpyWGAc4dI+d
QM0d/g6OXKHePz+/o9ceskhLAG5c06b5QrNkfNsxUx8wE3sBNFgBtzp/k43FkZnPTvAOkUklMfAb
SLzuzPikgBV2deXx57oL+JoOIz2AOexFmTM9he/2ukoSuLnYFHqrChjXDvRKwdy6QWmbtyJ052+D
WWnd1i7Mh+/UPTr/k2LINg8r+J7zvCKPNBYRGbAHtiDfiiluvRAdbaUakhe0pB3Z1EoPL8y8mrSt
86R91chGihcP072Xzcgw0UMx182WrRsTTfqhI9C4hCftCqmtPq0bk61UmlSrLtaHqgL3qLhCswS0
DqcYlwjO31dwV65djdbGSdFuXZRl4tlBraJLQJ7yLcYihsbukkq4I5pxP3dR362KKvTLlUFEeZmP
NK5tEhQNZiy8pFl3ZAhzG43S+crXg754mDH7tg3KgGQRGBTkgf6Z3XXWeZcClO66NeuQmBZTXNA1
MsacOhQ4i3cgFt8XwxxPoIgIRGj+apmF68Vh46pAn9uax6Sz0b8y/QODGjAyXhNgtwZ9tD1FUIFi
Jaa7cYQRl+/ujhbJlHST7tao5LHKyYC2DpdJM02GoyGh/PHkzKs8Hxg0R8/Dwv02AlX1lkTtui7C
eDOhwvaB+Oi39pgfRc7Dgtu3TpoyAAvIF7FBaNnu1tBEN+qRJOM6CNr6knWCo2XY7D88TGU/CEfo
cpfMgoO16KtehdO47tAPtarNJvhIKxKVSG4Y+1Ly2jReUJ5TtDUbXfsBHaJ8laEHd53HNd8QEWZv
yrD22tXD69pTW8Q5HHkPMBXA4oBGd3efIM3jOaIEl3p1sErR/XScBx6xRySc64dJ7eks4H1cGoN8
FfC0hdBql5Rf+pMXx5V087Brz9BbJtZ+ivYvMpZZaY9xOxxwj/cQxGU0SCNRyMANmcuiSdDHGPgy
KXN1LbPnBMJ/zzVme7QVyBdBaxrDAUe35xMQv6Gyhn8AjaPg7O4OkcAlTTZGzB08kr9ioa/OCY/5
F19gGsVO0R8KcI6gjHLitxZJj+vQOJRU7UUjM3WNGQ0UpOZC7kLNEOpZPIk75vpZUP4jQzHzJQFG
8JHUTT468RD5q7olCsMarDyg4vuqBF4y3PcKzBOzc3wRc5lB3wpPjcxFaWWebZJWvZZctls/HYV1
QJn2/B/2iW/wxXdmAf5AWWyhtwU3EymmgrndYGSrEE3I5+Dol3T0w5XEeN1x0tPHnxVUDmBvLWBK
GO1ZDku1VmcgYwBvpezjF/Fo1P2qTGoT028TG6Pr7/74U9T/HmVCOyhj6FFDkrUHwA/cMqToG+4i
iQ1Xgo3D6VTqYpVTXrzhRV+5xI+TFx0G2OyEsPzy4dO6ZxahKOhJxSgWahsI2mZp34mn/GjyprZI
qDupOD3xWtPbTlbUHBDjos0LbEQIAWWFGFEvQmPbwigQpDpplXXCNQbifSiHrN/WofA+1mniq1XT
ekaCAbA6CdbJJIfCyUfW/RPosykOrOSe/eJb+Mg8i0JnfGuxEInehLpAjcwdYl++L9F1tu2SujyQ
Mu+bpLnhCNYBIyyIFZZ+W1WDbjLkZW5ShV8Ew5CRTSxIFp3j6XNPo0P+0VKEu0a6CDwS0erymPBY
+R1yE+EiWPgU4Ir4lTT0ofrNrAo7OAAEh5DAAogGT4w67q6q1AY8xtTUwhWj9J28zAsbCVh9bLEm
3jy8nz3+AWjAZC72glZHxIOzWbijlU1WIbHDvKIb9ujZtn0fLUIq09kZrfPXXhR3q4fp7W0N9KCU
uACEw42gWLSgZ7KwMacGdYch8N4R9Met0P6f1StRVdw7IKw9mwZipkR74RW6ijbsXWKGmYq8jiLq
jiwb30xWU79LkwntyXwKTpCcoSCfT9OB8OceojOELHCLNHpzMQi7SzRtjQoTDdghmjyL50VnkVOV
m3ID86rWyqrHVSMxGvswW/ePPW7yI7gxCIkaunTxzYi7VBujsMwpw1ZpXPlnlBmVI0JeraiSoR0F
Blnn6TT8P86uo0lym1n+IkbQmyvJNtM9O3ZXay6IdSIIEgQIGphf/5L7XXZ6JqZDTwdJISnEJgEU
qrIys8o1iMV+8UVyUkN+7ap8Y223I7H15YHYg2L68jf4g248L5VYW06T3eivK7gOri97Sq51HF8F
F7wu+rZAyzBqGE2Qi20kFy8kCpqVfUiK7oM2tjk7BinX+1/1jaVEsoxjAZQxQ0fw4u73TDHk6YSQ
PQoa72lLWNWBS7r3/DY+NymPzxByXGv4v/UV/zStQBIGN+WyEE2XzLVZjpU0WOlq6Yf+BJ5KC14s
1Dzvv98bhx/UlwzDMtEJz3E5vlywnHC/mNCDQK7K/Hr0Iq8KMjbVrRzbW68Jr7XA3/qeuA2Q6YIS
C0juYtUiAqXJRpXbK9GF9+Es0IkYArIDPbaoIiJMuaQd27//km9+T7Q6UW/hXCB4v3xJHtqUjSDJ
73Xus3KcO1XS0Ct2PlRsVx71xvcEXILUAgJbeBxtM0P+DqYgLptwVRT5TO9ZUcoeKQ06nHHxFZLL
uG6STF25/t74ongiHgcqOQrFS7yKp8zpkSBr001j6kYxB4pzmB0gJFS3oaXfbJ6EV6qANz4otiWe
heYq7qjLY06z0aULVhkhvG+qdI3ZXmc5LVPGp8P7a/cq+U7+pP0RaibYShSXRA3pmzjsCuLvI+g5
910kRT2YRtSR7NWm4XP7KXdyR4j+zw2z7cmgigMnQZ0J4P/lUsYqt0O7cJCbWsJrkArncooFCqwi
vwaNv7VrgDtsqRsyC1CbXj6qWPI5jTpQtphswGsajavYsvL7kE7Q53vzNZDzrfWD11ayAeKb3vzi
QHRgaDeLRYBpto2TWlAoSEz4EUyHX+8v35tPQncO5QsuJqS9L9+MeWOX+d2Al6J2CH9py5f0MfCo
H5Q2bNyX95/2+juiFMb1gwtoY21cXrzOqTDqCgRqibp578VFt2tRMh7getGf/B7tyPef9/rtNtsJ
QKQpuoE4BhffcQaXALYOQ7xfqJ8c4x7sBhq68VuaE/r0/qPeuN63Z4Hmjr0IKhosVF5ElgV+Dqj/
F3h4mEwmc5XqrO+nsmkzNR5gvcCafTJDwXqXqrDreAXi99CXUkUC7T6Aa6S5ef8XvQ48wVYRQ//0
pw+3Gbb9Heokuruj8Dpgwg0hyVjiRuyaHyaNHa8TuzZ8ByQdJM5sbbvgyrPfWGjUxGhybvQVEJu3
f/9XzgrLRBkYsib7poOUAVdIHp4GGuZ7KIHHKgP1+EpK9zoM/YmwaHIiqUtAwnv5wL51GinIUOyX
SXT7xa7tF5Kvww2wQX/HRm/6wCNCSk1WcSW+v0a5cEaTCGwE1APY3ZcoKM3miA+LAZ+TSp+USYPF
X0eQABlf5He3RubMB8hT22RIb30D0vG4SnEQzuiPcTaaHS9ceGU3vv7+gLeAXG5VV4Hc+iLDXaH+
jtpUIC2KBT0n4bTsOquGMxXC3ckkf3x/q731ONDmwPtHWwZ6mu0c/rXcIPLhmgNZd++hC/A8hvAf
qFi+dvDeyVa3G/u46K/cO6+PNnCQrawEwxS59CXygsXMZQDB5j7q6DCVfBLQWE80Ffs1KJprpJNg
O70v6j0wQJA5h9hZACdQj718QxegmI8b3KiwbVJ1nEtTptMSPpnZDXU6rXOduA6idd7zH4ieX+CZ
kVXcoJuaiFRceffXqXWxRTSwEtCPAIy5nfy/PjfvwM5aAhWi3cLnQz8Xtqug/6LiyqF6vax4DnY1
Slx4+OSXybU/hevaU6Bb7WDpR+5n7TntA37mIBOWSZ//eH8XvfFaoCeAFr3B39H/DDT+eq2pS4eG
xmCXdgbfGE4OyV1Ohf/w/lPe2Dh4G1wJWzUNTeHFXpX53EgHMH8vehZ/nA3teVl0Wp+XYVzC8v2H
vY7BaBttYBLmxIIddSkit2NnUQAT4IMTpd+pVyTfoURq3A3gYG/a4Z4w3qFV8K+4snRvvCXQSIRD
3OkbCXPbz399yznI5i1b20oit5wT2Ga0pTctIwSDnv/p/Zd8Y5vgWWjKIR3bMt2L7ZgHgAhMDDwr
sZSfKIJlzSJYIkAFQnc06+gVFvKbz9sawFhGHP7LW33KU5MvWYqbtnPk2LO8P2VIVm7ysYvrEMjP
7v/xfqjbkQFuROtLjSBSWpWq2cb7iLN0V4Rg0YqOZFW3FWKWpPO1G+VVsEErC4cbiQukK5tU5+Xi
RZ2lUT7m8X5ULlN7OczZs9eaEYQMoqadn09ZUIJ7EjelJ6eF1lk/FQdn0Qn2h0BVIBdfCzmv9hN+
EhjuCLjYVRHINi9/kgPzVCVgXO8HlH9n/Gq7GwwoGn1mu/o/fm48aiPApdDAbmM0L+4uypRr0RSN
92i8yrtGLuZAnaG7mUHDsEL/fGU7vQo7eB64ZhtImSL+XIokkpYQGMVF8X4OFXSGE0ebu3Q2mNMr
weDVN0QUQI0EWhogc0CGFy/WwaUqk2sXHnA02X42MTvYQoU7RPLP73/CV68EfhniDhYKzVIYV19k
Qyb3prQB5/sQQdfyjE2TnKBSoFckna+fgv81WuJbgPE3SdfLPQG7kxDk7ik5BMKL+K7tWBg2JTG9
mfL//OkQFlGFQ6KLeWIYrffyUS7q49mIOT8QqJt+or+UHslgYY7V+fo/c3czSFU3Di2eBFnV5enr
s0AlIhrzQ9vFaB/5aq5hjhTdkmg+975HrvQ8Xn9F1LAglIEkgRYW5jq+fLW1W7ouVTI/xKk1O+Ce
7kxgBXF8f0f8QYn/TmAgKd90DZvqDmgZ9EAXj0kzUIHFLGrt6SAto0D1g7qB0nlJ64LJsFnLdQHl
7ANOCD5pCGEHOaBPSqMTxAlpDzfCLixwh0xZX2o19HPVd1ESlY2ZrNoHoOJ/G5eE/6ayUc9auvwe
IuDoISFd3CMf7u0nUGiXM+nS8FmbZfbLZhnyoILwP2xLzZrkJzOzXCrIfv0PJvfNd6pD+D+OQIbP
MwOWV2eh7dBUVGHhTsCwEP+6WM5hOWSWRGUKAeNjo0PINooQEs47X6zzektkFpmd6Lv0VxFN0BmH
NKYfier1dx46CqZEBnDktpli2B0h+IzzkSRzcyemVc/7hWfeuk+TsXU1aGxc7DPYVYxl0/ks26U6
bIKHXMnpl14EHw7o8OY7AhcbGGclxulfUQNFZd0YnEbQE6NWL5VVScfjSvW06+s+ZobL0zJouAqw
FM1ouFktOqWHIGGwJivnvFFkqMOiW/j9MPUN3TWqScjvKDYL2yHxgLdl67cRv5mlcXmVUz4GU9XG
nhrxCeMF6AHS0Xbc80gXvCj9HM0Lb19MlJkbMczG/OZyTEbAb1GxIhwt1n5eSRZ1rszyQhWHCe35
uL6yI7HhXmxI4Bs4aSC5JFBFv24zDMoFkq7Nrm2YODAZzzUHdaQvaRO7/YLeRNkI10IVO4idmnNy
5fmXWQQSeiSAm9MCVBbI6rdo/VeGtLpJWIiP2Y6kRpzmbPpO1mXYp7k37rNQzB+vvO7l81D8I3Lh
Utuk8GgzXmRJSUgoaJ0ZOzURl2Svi5CrvTMqhGfpgEZh7Shv9U0cyjC5yaYxn3cw7ArPxvlLcchM
EiaHLGat269k9AmsS5Wfl3yM4ZrUTG3efRMTzWgJTrTxP4jF78gzdGtQT0XwHx3vrGn8E3qr0VjC
TAt/9nAWHjnS8PXz3GSB2IWjDuc6zTrAFknUmaxUUzrDFYzrgNzzVYiphnvn0JU6a5AJoY0xqK8T
6EgZ/Bo8ip4stHgfZQgd/30HOvtt4MlRlNul+8Nf2zXeqZGx4a6A2UN00LNPg2PIwu7fIGZdMpT+
iBKrRNRgxYPOQvk0sbX5ipXiaRXAuO8DC6Z2/ZAlnttpPc7ts4Z9l3/GbzXtjy5B/+afhnmNu52d
BYOERGMm4LPAMzAuhw7qY5gKgH9ugmnSD62BL+zBeoXoITI30YdCBLb9FbliOKCeBe2kQxemiHcJ
GmJeyRa0o2mVJtBSAq9hStm6axUPv4xzMxp51C2l8pjD07aFhShrAtC1YGs2l61OXXIKUZt69aqK
sXmILPPNM5wGg18z0rrgDNAsaOCLIws0R/Ow5ztSwCqwihVcyr68vxNRul0cvc2+BUUWYAH49ALp
v9j6E211iJAnTnBWCsapGoHlZHtoiXHgqSdEM5cJjr3aw3Yj/dgbYv4tGoSFBzkQXO2dAFO4nFQI
atkMeGc5umxof/j5QO8agYt8x9cYDntREMp41+JANFEJ1yGIduFKaMOStzQc7rHHNYNppw8PWGld
MGO9fCEeVq/R8hE8a4/vk5wTsfN9nbTVMA6R8uFFBqe121VlQVfO1ocXSuXTATROAZFp98HjrG13
w8jzFQavMNPLP8d2it3X1HN58iVUvfiRTzSCHR/8tqabvG36Bl6DfgR3OsSDsL8rLLwSf7eWFBKB
KJ2YvZvTXgQnu3TLjg8uZPuC9oVS+ExR1FYZiIHTN/T2ssr2ksDyjcpiPjFHE8kRzxJLSkvGsa1b
twpXBpQ1ZM+AA97FoSgm2CcOA/mapnxNyyEGOeimXTJh96zB6f5A+kaC9YbNOFekjdiJTMpbcH/y
ZLKPMEArljL0jcv2SQvNSJcAiXlUWg9HW1DTVSDTLf6NHeBmdvaQ4j96Cad5V+bK6AlXZaisV1GV
zexTF2bhF6c4WWCkqnD64DDjjVTVvJ+5X/tR69ma9LJL6kzkiVehs0FFWk0h7rpyAK0q3xzLLHcg
baxy1WVKRevf+wOcn35mLvLckdlI8N1M1aL9EmRP1j8icUn+MeMwdR+BPLvaGwKWnxKWNz9V3wdP
cmnW4Aaf37f1CNfLLzPOT3OE4xMWmYF5PXo1SVx4iHzGslKnAsJ7uExFX0CgbxMY7C5tjaszGg8t
vP/s96GF3Ox+gvGK/S6LKcIyBaHp70xH+7aEXMV8bJY8Y1Xoz7oGnRiN2Xnth2MjYBxVWy1hLVWS
liYQb8MzKyx7mOr2nwbPkm+xJ+fovp0DhwVn2qd7qK/5MdGeDT9msAFrbycYrwE3kqtoP5Jo4iw8
6D5rs5tCYfcvpWrnSI018J+O71ysB/sR/pfJ7xj/EuyQ2IHyWkZwSO1tWbBung5Dg2vu2IwBJenO
xmqKK8akY98zh77UZ01I7CE5T+H8cKa5x+ITdTTP9kPQRbfKyyZ9tBKy3w+0GLPo7IjHg7qfmVzR
loYVKYQxuSl2oVjC/hcaaGtxxv8rQbJKokXu/GzMDktqGxguNi010W5tvNZVAhqKooy6aZLf1mCM
+t00peFPn6AT8HOVsp1qyt3cPHpLpP6JgxH6lCE1kT1YHcaiKiRtz8tiOvtBQTtlAEDhdtn1c+Dd
ANPwkPytK3LochmLYmGlhQ/q3t9kDAYIPKdfIOLoxQem+fJpHODx/S9ysGiA3RgR8gTnNx2UhvnB
r8an7JqpwKsrH7xYBFr0v8HzAVx5USCxeAlXb5z8k9eZvj8EjlhXdhl6c6ZkyRQE1bwoz3u+Ft8v
wzseC2wEKQ0M0uP0shPRWJAMqJHJqUO6ODzmysFUvQIwon5GIaXpXaJWR2D8A9LBzlsUNwdJOaJZ
bLzEPRQGZmhl3mn3b2KtS6pJDOu8lCSBE+jBeWT6ofW0drqctfYziO2D/DYusjGs+bosa3cFXP7T
Tv87U9wE/lsLHKzzrXK+pEPHqMg6gwb7KQ+mBvrNSCz9DVzcClXDrr1D2iym9ns/iPxTPCQj3408
k9lDHtsIlYBB9+PWG5rW30qbIB5LgQ40eUKRxaDvapowgtPhwKMdfF9E8HnqZnaKhQyS5yHu4s95
MgdzGbTwGb1J5cLzK+zyP0SIl6+3qaOA02/CjdcSmGIGTZU00XrSYEXJfT/4/oclRSUtZzXcM+t3
xW6OF9aWRWMIBdN7+qrsIKLawrz25OX2a4zezm/w4XpwSrldP8XL+isnOrwmM32VOACVAQUxhA4a
tzaAzZc5c4yOq8omq086tVbq0siJibJhEs3o0mBDTVXeMv8u87UR+40E918NXdCjhHn71tkGjQaI
wHbk/sra44WiD0pS/zQD8/yEJta8G0FDh6Eqw5VjGo7c9f3jFGyn9OX6+KD+w84i2xrOr7AHvOos
c29ITyB6MB/0CylEna8oLs6ZjFh+B4I2vHPXps1PXggoxJbKhpmrgiXrSFhGiyqyx26dHC+7qe/X
j4ylOQNbNYGRndFLG1bIYPu7FH8n71SPHtWVd7iEoaHrSra6/3+Q9yu3gaVvsi6JTH5qplzfSCRE
98Dhi1s1muz3orRX4T8YrgEpr58KEBaYcASeOXbM5bktomUk4QL4V/YZSw6KqUIfhc7W/KHpbU8/
dkU057d5AAvoaznuthNfLBq6XvBtBZUFaS6MUC72ydBFHrAhyc9T5xe3uc7hQDxDnNQ8tmiLPnjj
qGXJxiieygCu+OE97WBEuY8bS2CJpmCOe8TitXeWsVUNpR1V0h8MD/svpgmhAomYhPQA9c3w74R3
jOCiSmRxRdf4auf9oTOjbwmt4R+a9cvN3kwTXUJ/8E5ZusBEsm2+62S2v3GXJA+4C5udDehyDxfL
5LdNHLkC7/3xDnr5DWGqAlYOqgXcJ7BDfPn4cG3lAKft7ry6aAxqWjT6tp/HFGgNUg9em7aDC7aJ
aDw+Z4BLR9z8yfQAi/XEVER2PPsaNYlodmGGBJdUq+OE/8j50n6wGcnFvnMoOSthRDaZkoKc5u16
xGhly3jJw/lBg7R+CwvI2JQmxjAEyFkkxJLlQGX8K068GJWosbCyaeYgnXcwV6fNGR2rIjwvNtR5
aadOel/ljFKZ3cSRTvMKkFXh0zIJZiiCfUom/3AlXrzeelg20LWA9ILoi7+8/GyDdgWAMZ+dddoY
V0aFnU/B5PQdEHRxAA7AzgV646UfNL+kyYMTVEXz9/d/xOXOwSUJJwoQHwBlguV0CdcXQrYNSZf1
PCh0gm56glykxBkPMNJkXYFtRhFL/ToOlI72XiL89hy3wu/3//lnoCO+6fUQCHLQEF5+CuOcDvKe
zucusyra6TQz1QIje1MlIeVBSfN23iVN531YDe9Lu/biyib+A6v8vYnxJcDy9AG7gIcI0uPFaqiC
ApJr6XjGEIwmP2ymDK6c1hxuom5eMASkJWYdb1FiqR/xOOchJgDE4q6bzaJcCb/s7DT2Ddwo5Dp7
035R7apqFYxpN5ezH9r5mK/+wvYQHE+3wvmD+U6wxsVp1SI/DzGB95CX9fI0FY2CNX+uRpnuE4z+
OBDMIBh273/xyx4DXhdd+O1Fcblu7ksvv7jG9HbXeJk4e3n60/i5t9aMdp/pOMu4ev9Rr3ri27OA
H4BggPVF3+/iWYzNeY8hN+K8au+ngfIsLknPMYNnHW17kAuw0bJVUSb2apj5J00orV3Ll69A5NYb
kOKunr3LhBuB3kd3BVsfrBOkKBdYugWgqZVl6uyB+tpW87w2JSyPx7nyE0CYVTi17poW9o94/uUO
23ynkJVgfyN4XKbbCCepb8Z5OcPSLkdVlPQyOq4inNaj7mb4asZi5Gt7nnyv8Z4tVIPyfsS0i7qz
/dx/cRQA1ZcCQMd9Swuv2Q1Fr86o7MIM0KgKll9wjNdmn6WuJwcG9H4uXdpkbT10HUu/rph3gjsr
Glqd3EHi0ulHyL5w6aKunb94sWg9th/hMiSqdUWoBnATm/wOIqKxubL5XgFL+P4gWsHpGXyljcd5
sSOkJl48NKs4R2k031ma+A14J5PsjwE6lDm8wLqgqVUyjQ5DkWb5E+oOk+8DxrSFqA6b9ARxhF+3
IHy0sM5K6T+9bIQ9Ghd4rJY2jG7WhCxXudnbxrhYQ4hOUGZsOhe05sKXx2YeQACgWqhzlmEH308C
N/uHlgIdDgLY757HLkjufKcScvDCPqH33hp3U7VEaQfbdIzsyT7/58MFTgvQYtB40Hl+JQcMlW/z
DmwIhM5Ink26gkO5YM5EEIj7Zczpg9YFeUCOH96oJBlZ6cPZTG5UVvO5USBNXkkh3zhasFfIN87J
RkW+pPgYyonWSx+dJwDJwHtcqsssGNwhHtHvdz7a0Fee+IpRB7rlxptFrxTRZTNwfLkoYln7gHj+
fI702qhKy2wwVTTz1q+xmFwOpYp1OD0FDP/RLheAWWsPmBE4N10fJVdW5PUHwOvjR8CTASqhV79G
ZzFpfJmqczJlaXvTOzTBar+J1/RH1uhW1hNmjHg372+D7cD8tS+RJoBwBNbwdqLgt3gpv4Jm3CBi
pmgRYITJWgV2cR+9bQoQ0opWjVe++BtPQysmQwsddTYSly2h/6u4gjByQGjINmFA4Iad653vKguL
vVOECWv/vv9qF31PvFoAhQAY5ujp4tD9uV3+elhn0zWRnYt3bnYK2CF6I2hLetGVSuD1O2HrgASD
QgTy8Ve2OrJITEZAr9+1XDj9YQ2mlH7WC5raRxg+EnIFfLms5rceDyoPKOS3Uh4azK2E/uu1rL/S
hSQsxTCcOAlYJTDSrEOJuJAcxR4inz5or1mbGx4gEYOsOLTLWhcL6X94G+Vlh04P7UqisbPWHY/d
5MYaRmcOTdQYU27qlLFRsjJfMbYsuJa7XsRB/Ho09GEVg8YYBNZof1/8+hUYdha79HEqUv6AtlTB
ACbGsKsHWPLBiZR/wyADjE8iDH41chD9E5dSf5FxyKYrqdu22/7a+9tvwU9APg+JxdYbv0geF+sn
gxhi+jQ02RSUTdykFe1N8E0rmj1TYzKgjkV/hQ1ycczx1E3TgT9w4rYphhdX2MBmJAp6XR9zPZBf
ZKH8I/Fy5354wziJuoffhL1iq3AxD2PrC+KZGMgHqjIOAggbL7/6wMGuAUTvP1qsTXEjDbjYZxmL
IeflQPoQNhIR79IDmRoOS6PCpL386uGmd7UtdKN2QOdhcXElGlzUENuvAn9sM9gD3wfshIvMWbqY
YKLcZB79zu3mrLdphc1xo0MWJ/BMiYcTMTEiEVDwITpSEKHUtQxzW+K/tgCiH2xLcS9D+wYeBmqp
lx+my2ZMmbEkeBzGoGlh+o85DgclPed9iTDA5sHNgx52rVrVCqtkO9FPBIQQfhogSfC7UwT/oaAE
uTzhsD9AOLrWw/6jhXv5AxEoAO+igwyyCH7oyx+ohCJZ588paAdj4GBBtkA+1qArS6XFmCife7ex
sjA4B9Ze0KEMFpcFFVMAbB79XBfrXoEMgMYTyFQxrrgh6ofncIia6Uy0GW4czIv1vwqskLgtRw/w
Pwh8mk97zhpNSrXAmx+Y30BgcVoFsZqfueF0Rivfyjaveym9fK7DxguOAbeJ3pvAFvyeFIPs9l7R
sK5cZL7ax3xUKRARb4Y3lVqRC+1Y3yTeSZA2UdUCv5WP8AxvI1izz2SBYyW3bL5Dlz6MH2UXNmhC
9x7T6cMwGXiPDnYEAIaJeXI5hqaF1R4GGnhP+FX9FwBP6O1rLGhfJb1ukSb7neWnZTR3YOvH/IGI
IZ2uYWCXpwybadOooxbOwFVMAbi+XCvpCZDj4jl41KNebzHVjgN0sHaoBiYDXg0x68O667tW7xvE
8Do0GlayDd3aahCsXuEDbDvj5c6BNg6dF2R2mwnipbBrFjpuFhGPT7Mj93oy9FgAfsbUtAlox0C6
f/N4IMdgJeJKtHnzwQAnAYzhiCOevPwMno5lCL8e9WSKmB7RL+NlNoBZh3/MH1huvS+Q6OMfKmig
j+9f+ZcZHZYA/Hi88iYKzDBN/uK4UNljLxhLn6TOaFFP48oKgMigyVZQ2HRVOpM++tiuQVY5X7ZP
Gor0z33B+JXA8vobgGGIHxOC0QjK1SVl30O3VDHhLU9Lhp2OaVphGfTc3vLVqoMfj+13TAalVT+n
3j/vf4KLSw1fAFDIHxIbAHSQnC8iWo+hnYpz4T3mAaaXYb7ISu1tyxSLa3AHLcSg8xpg4pcorgbT
P2/1csvhXTGAAWrMCATobWjw36mJ34KYp4qpf9JbtwaIdTT2W/ViMVYU2MxGexSYespLVxh4VNAi
HtyzMQnKrdkWEaN16xmmb7W3orOAYkiTxxDhzvxrwGWy7LeFWFFjHiGBC7nG0CZ6mJuwEJUpNOlv
jVzoWOa0C22ZSmMwwtOpAJ3qblBnoRvBMQQMp3A3r+jV8JyFtuK+b6B4RJcflLQ2aGQdZvBchZkl
jbs9IFux7oGreAzTfcZumT4iMRMPaWTdN4IISB4TMY7pwYDxMexAuXYFFBE+mw5T1sZj5eYUcxBo
uvjZTzdDxVBhzKAkJ7je9AgOM+xLDsA3WfpA8obfDgzd14PlRbKNMPDCBZ8KH2w+qXmcsloCMV3q
bIVtVcWnMAU9AL2r8RlMdjY9DCSf+Rnu4gw+tSAZo6UqkpUEQ0UH3qIlDN/obp9BLf8EkUgmyowS
9bkDswFF6MSc+ZqkPPm21fM5eGfL9ADezZAelnblDL1OhaHGGOkEjwTQS/Ux54On/9GxVceuNQxk
qjRS3q3WSPHKXGpLdylD7xfX1LCCy4HBG1PMfimN1ipMjUQIFkxjx3j8lusmSx820ZJ7AOPZC27A
CkwmWtkia3YTMqKoQhYXufE46sH/wBCB2bh32inYjfMF15vLLI60ETKav6o00OIWMtAeIAfYgL+h
OcsfBs31P6GwJi9h/bAOdTMIWdQhB/MBUwXDvnZ9UxxBSkKRVPkcrciqoBTEBcjG8hMdW2IPicbs
WYyFRlNY5459RlnZF7X1Ni5P2kfDWIWuAdvhANqez76IaGLFQTopbYU+LYh1SuRTAeVKQkmlMIQO
bjxJrIr+xkam92/yYFh/jD1vuho2B0JaBM01/zSh8Ixul4YvGeRl1BtLeL+uGT+OPQtZhYCwnoMM
g/CeZ1jMgDBgAdzB3oIXqb3HRuj59ylEmnNHTCj0jZcULikTz2PykC3ezME71B0/A2WYk49QoTTr
rRv9BFObDQ1/Omc7HC4toWLXIc+TDg1bTFTGuKuV9zsjYnngmY6Djx4oNa7Zpy2dbsB6GuZwvyU1
yKh45n8ynoTBMUaPSwIhDUnEnuWgdfA7Ljimle0SCgi3cqybHtdYsP4hdIuFg2fHPXKFAP86SELd
gsY5knCAeID0XgYqEH1BBUnb+QnMl7AGCy7fMUn9W+sL+kksy+Z1Fsf/9ULGodvqekhYNwg1vrib
gFCDwgEB11PXo9vCed9+zFkufhbZBKRa4DwHZ8DZ5H7AXO5rZMTXF1KSQMuKigNNRqA9F7k2z/0J
hgdR8ojN7IKgXHLYn/MyxQGF8nObO06J5esdqIMQdNUTrMrp8f2b6Y3LGUa3AQiRm2cqCDcXHyCd
uGOpadunwfhIjVTfdPcTmlM3MR/Jc7T68TGJLAY7zi57NAXkK97celcq0IvyC/cjDiUckzfmOu7m
S681w5Tpi0Dwpz7hQYcZuXNrmwPOF+Y+NOCy+jdJoNLsSj7w1lNh3o+MCCABessXr95zALhx7+RT
hgGEjwIOrb9nMrgjCPY9fAPRbLlSW72RjKZAdsD2hhYWxW10UWivErqxMRrE05Q1w3D0BtOZHThf
GGY/CpHVwULz/M6O+p+h8dgBzeUJzFhkcx8UxDwP7y/9692X+ujOAPvB5ttsG16eN0nBeZRBIJ+0
Ev23aZbjLbckqTR66ucOXRyMhWkQFbTxliun7o2jjpwE2n/ACpB9vcqHMtzSvRnFUwQH57t1ifza
6GT5bgAul7ZPUNuymT29/76vlxsWuICf4HCArQ5Xzpfv2wcjjCmtZE/rAjKmbBluQU8L3pWmlXv0
i0AzfP+Jf97jIveKYI6FGUw5wsurA65ThWxhEvFj1zpwXAeMNgCakeZ0PTa4WQNIoJN+7+BxFO3n
MR48xG9Ci/kzooEHj5J83O7juRHjaYn7iN0Bo8ClTEjonvHLwaBHcOGOlp6wUfHLZnwBT7ezsP+r
AsJtNJVLq5DL1e+/2KutA4sBsCMQpGG1vM3WfvkpoTMRIDOs7JlnrHd1MSXj0QPv8RDI1T9mBYaL
lRkgInAHh+zafMcLhAKbdcP0ELWQUaDJdzmOomOzjjh86p/jhOr95PnYMsiUILLtx2pQa3eEGVh0
H4GW+H+Unddu3Mi2hp+IAHO4JTtJakmWZMnhhrA1HrKYWWQxPf35qHOzu9tQYwbYxsYM4GqSVatW
+MOthiXVy+fPfj4AW9dfW2X8yXwcws26z/6n14eWvgFkWerPnJbRirSsCGpS6MH5g0q5eKJvZYft
onvdPmvd6qtq0qIIcZ/xXkEZlIwPS+ft8590cZyIXShVrt2IlUVln+9sZu6tVkAnznJRPFtwFw6I
Ny4x2G7bOaAVFB+HRV5TYrg4T8jbcXSNYNXtMul/nr6HBTR5TCfcfm5jLfbvMCRH2KktQZTXbZAf
RtCq758/51lXlzePtc36epk/rtJ6Z7V8qpETqCmZn9WklV+7VqufPWFk+7Qgu/58qctXSq8f/D3a
dlzMzE9OHw5pWZDEY5C8NGkjv9Wj+WMUvntXUd6XoYpVvnW1JvuvRTpZ7KpQxGSRwEzj4nRRyZAP
qFsbP4vOSu6o2fwIg/WaNC92HtzW8+7airQv5GQPVxqgl6+WlWHsM92lIcbuPl16Mad6yguVvtT0
Zg7wrQDEGoNMHmMJUe3KPchAh7/uJDCiaMV2BWLFDHndu6fL1WxmaijhPZN+tPIJ9MTYkm0teTlC
tSzt7o/uwdr/ukCvTaEfGAizTaTgWejWClnWcL1k07DrewPyhtlo//htm4tdJ0T5ZfSDMt5ZgEFk
uGiZAOVLlym9bf28s4oQdcjeDzsUEzvG9WncbnrPGQS6THAzbsbRqBXS8YGh3g3hB8VD7uDtRZWV
28b02K/j77DH88s+qLGrBCMZr31rSlG+tlmRFkDhhLu2yodk2SZKb98NAkK+qd1MJtGcddYQukTp
h04q2C0k1jqIorSSf/zOnstwVl3T3zt9p/3IADqrB1CQ3Vsqa+27X6nuvVgMK9tCv1q+uE4Z21Ey
pE5/1C3lPNtTubyDGqb4RGrOCPOB1nIE0wcrUWGasQqLOUnvR8tE23tECTS77cusflaxofqbquoW
Z1MzmYgwcQHWljB8qkLVl4se2YE/llvdnZbkgGO3Hmk+1NS3djK0YK+Srvl3zPycU1HAVd0Xvj6m
LxWVu/ZHmrhtfgHFnW1IK+tp5wRZrd+hU+sek8wqtJDGbv8v/wO/TpI5vgfuMFpbu1eiCmnaDK/a
OLfmt1o21a3suBduYWpZ/hZlNJVt5tRQPyzu9HoLjQtRABp43QDmGYB32AC7JnHm37sbU0kHrDBm
dLX7MBcJcsW6zpzri0+1NO18vZ7l0aZ3IV6dLivbTUy1N0UdVtHFYZrI1cI0rQYvcuzaOci6Kg1A
9nAXQlWrzN47mPqo+3amdxK5KKkNb57T5vEtklGDOWwXMxZLHlFvBc3P0gSQEzptUr0pWGz5Zk4G
tR9mP7VeJnRQbegzhQRfQiqahuSnsxWmZkCBir7WMm1EXfvfad4H7nsrgclukBjpX9vEDrKoNzMv
u0PutKo3c2/M9rH0IQHeAMYXvxS+1+6uToRGKT9Yaqg3QzNm7wnX1LcE7N7PsqhKGWp6U+1AYgXO
QyYS/x5HD6/a4p8Se99pf9fNhtbd7OGj3EBT89j/aShgVgkoZMr5h+Dfd0/KGacHpYEQ3QA1Zmig
CG4qLN2eqZioLeN7AfdN/5L3CzbUoSdc99mPafoDOCvpOEk02g4Ug0QRegL52Kow69N23na5aMWj
LfH52wU9hsSv9TDZQR8i5pyOIT911jOUmhkhRU6qVWgdDmNRh3EHOurQYC7fc27yctp6HkqzIQAR
y7nPUtl/l9Wo3lfk2z84WBpaNPJpp2M3BN3PCiEscazw2KtvprlqEH+YXTe0RTZ5N3lXOuWNjmDz
QDZWie+Oqrryn1j6vU1LQJluZKrMfG+htMaHvFFBhWcBmfdmbGZgHZg/tvIGKHbh0NxAeu8JSH7j
Rrklx/497uYhvx16lGVfMuUUxqFqZ5SrmGdp+b7Np9IJsZKFTsF+hAThc1scELmaGC/WEnXoMh1y
dIyEwLkAmPywWQUOJ2KDl6QbffBj+0ZLVZbcel5c2bxBEwVXPyvNmA5eIYxNH0v7wVsmb842We0I
sSNddWkU2kXzHbqwGEPlxBBLQ0gB1oKwlo27hpaZ6a4igXBee6xO1P0Q006LSsOvJMBKV9WhnZju
2xi3MMFiW8p7xVtVzqadgf/fWU1qLFjm0aRALdjIyt3kOM0260zGCLkNETkC6J65z4ELPKKAFZHa
bjS1ObpTRp1rXVjB99vyF5jt3oUI+yfHMeLPkjXVq2UYnToMAR/oIe5nb4JHoS8IaYsavdzKc7pf
zQDK9QH+izeQS8nCjGarsdLbudc1NHTSvpi8DSyw2txrsMhW14RJ/luPQaaFXlFrfzTY+gNMhsBp
sWeLvWsCOOcwZVIi3/OAR5MArjT2c4cvr2l6ADND++InaTrddLgM3KQtGgObHGUSBMGdpnP/TfJA
PNLs0jR4iJxGo9Il4ycFBnALsz93okKwk7ZOa5d/DE9igZiOcdNHDtKM+j4Tcjx6syiD/5xlwd5Y
00eSHaAO5zC9xPVACRmpfCkRGmu4r1SwnQrDDzVXH7St7abDRhSJvOaMcllCkLACKacpz5DxYigU
SF3jxfWoy0It5GoPZF3ue+WDpF+mPiXi9v1oRmKYx+9oK7djOC55ck1E+TKBJnU2VyAdRD8mBNZp
EtTSiC3G2qhfFkghv1vWBf2UjnDU0lqL4FbpN/81qYVVTbVP52LFGJ9Da2xrtHmbs/UMGiA5dqmT
NRvdRlN0cubuGTH1HIZzrcYr6d7lc7Is8BmXVhvc33MX4kV2pdklo/U8pgGp25KmO64U/yEvlvLB
deuX//6U1EK0hBGiuiy6wbjOlWV21jNgyO7nNGdOqGeJiibAQ3OkHPRa21Yv/ms3hRk+uvjIbzOx
QenqrJdXN8CWsiEtXhxFORImQYtySF0Oj5B0exj0c6OFPdM1yIOdf02y53I/g2IDOQZGi1bDBfxE
lHpF52zwn9XYQKUCygpOG0v5SFpO2m1UbotDt9BcjBroSN/GMYb+8vlb/8tPAAqJLARF4SqpcVab
ARmQ06Dy6qWfci2cxxydxdGoLC9M2qBhRL5UYaKP3vcq0IIBFQFnuCKpcLnNCIWM9RA70JGUPa+e
6OTqQ9563QtljrVnqDj2qDUZ9q2d4K3embJ6/fyRLxbE55q2LR/d5gIjpp6dX73LNDDd5ouBHcZ9
O0JTHIXt3DLZaW+hiFyT6L3s1dI4BA/h0NRZW6bnDUuvRtsVEmb84tSVbJkguT0XVQBwJFSaltQY
Sgv3dVx876vtKvDupjXWjxqAwmvqKZdNkPWn8NwEEc41PIXTZ/ccyI5tNsQvdqVGJHLs6sH32wZJ
ggoujlFUYmcalbYZEz3+UazG38KQ1s90VsZz4y9oSnz+Lf7ygxxauCuwjG/BtPmsopwtxkA+8e2r
gUzCUWcU8kMViA5GwoEwhVBWJzYtSCbaY+aCLH1iUJDkAafBMRv9dz8017TKLk4E2kjOKlD78a2Y
wJ6+ojwOglYaacEERpdTiO2B/6vvivGnnS7OkWDxfXY66wBnX7/JRe00V17J+fZEjRDALKP3datA
ojv7RMFsxk6hCvmktaJJb+G1yOKL11R+d4DshXAtgoXQAj//Dud9ExblVMDbg//IXOVcJLdKKlFm
he9/yVHZ+KfvqZr3Hf/W3Js6d8DWnUqpdtZYtvJK2D/vSRL/0LYCM4YIIx368wCkKwlkTaORD4wl
+B1jlHLf1AvWC5kZjMHWWTLtR4HOgx11bjenN58/90VrfwVqgm1AFYf/s4I7Tr82iD0poVknT3XV
Tr8mU4OPWy24hVpdkf+AitXvAzvRnnCjzOC15Oq1UcMS+iTg13pXF3GC37IKX6K0CW56bXWf/hYc
Nu0OrEPxZJRivl0V87ZUUdkhRlnqzlr9PkMVBEmMJklX7mN/yd8GucTW4co7Wdf53y4Py9OkRTJ9
vZYg053dCZkwLDXSLH6aB726kfNcPthy8qgDgSi9SwTtfnn21L1Yla/9oUGZQDp2rgTpy23h0tcC
SUzMpDl3jmcLcqj+WTE4TwqrqjpyK5XVkCNs/VXqvT1vUltVKrLhKrkh3k7K3H7+Ei4PBJchDE+0
FOAEAOo9/RYKedNsavXpCQ2O8inHJ3q3eCqIzLiq94U1aje8omt59fpiT188CMoPp0ygjLT0zoIh
pkHW0JSJeur6RQWhG1c4yI2Fo93Q2cn2nz/hRZzBkJN3S/KjI3KCssrpEwpQA7ItDePJ1wuVhKhK
0Ksou/hfgdHBLsEs60rVcB5YuWmRjuEaZDXGDxcq/OXU4aQOpMteluAwDUt176aTmB+AXQw37OP8
jUm2s6WH63HCliL1r3zUvz0yUZ1EB7T6pQEI1o1GLfVWf1rQvop39LyG+SFRyJ7HlTCMm4IRXnFl
PH6xkXlqAPy8PUQ8TEq+s9cMvqTs8ll/wvRDIM/SL92B1oqyI90fPOtIF6n8TkcwLiO7jtN/Pv/I
f3nn611CSKfZQmJ9FlLcvuXMVNJ64k6r+xDOnfzWrHK+eY/S0IHbK9tXKV0qKANeFMN0uxJgL7a0
BceHwR0ynJxisNanj8+wodFnzTSfFuY//cYWjWbf5AbSbTKIE3Fli53Te9ZsjpqMwGXy2Cun7nS5
Lq3Qn9KD4KnKkP7btO3gwDPoa3s8AkXo673qciQ/yjjtLSiRLrDM2skn7TdgEsuiYz0M1kFV4MwS
EQi0aYOhKKxwsFPAS1FrN11513ez3nhIhTrpjllZ5kR15lAlNZ7yw8bs0i20biRtQoxJkEiKKFVB
4w5dSktcNM2AAMfkC2czOWvS3wd2/yiGKeuvjAYMi2c9iSa8C3Lq1aJ2nfWdq0p2g+hrpknuUzFP
tJyG+ilDhcqG14M4V61i0vlUFN6dEk297aZ+3NuNW/1Sfjp/R0Fm2IMd1a/9qIu7BZ7MitxYdyN+
aeczr9Q2BydFuubJqGh274WWyOCI+0CpjKjwK23PC2/oMiI/EWyb3iy1fUIUE8+Z0VTXJB8ugjw/
Bik88MAUBBjunYVAsG+pXKZ6eTLNKi0QSUnjjZineYg8o3G2cJ3HMMtja/P5ofzbstCdV4cAch7/
POeAJOUh+lIbTx5qK86N5koc3/CvpWvdts2gHTtgUbuu7fsrg6q/HEbuM6LAeqNRca7//X9GoJOE
yAmuT38CjJb/60p/2aRSMzFEhzrYXnnKczLnehZBL7Ig9S2Z/fltRt+oCpZl0J9iOCM/EjBCKlLU
ZRWNviLdgBRYsjvg++MmVY1nbttkZGBhVJm8McAYH33pzcMXRHLc74OZW2bYaovrhVMi9Y10+2ze
jg3TiBcFQDuNkKgR3gZBo/YgoDQPYZ03VbCxR1FAHpHDin035l6EyHUG5TX60wdP+H8OGzBltjTw
1FUiDRT+uXGAmeVJO1pNf1eNaFLeJ3FHZ3wZMmT2IWaI+EuT27Q1mY+XZRQXi/vewNAajwgBpw+B
tqBlVY301HYK92P9Vp+CQttDNAJZXQPfHu8aqxh+ZiY+PFsxa9ounnOrulIFnGfDH09B2ofFNLED
LtfZBsmzol5MQOiQRIu8+9oHrfGYFW7LdIbJUhbmcbaIW5rHw6OsOlU9WfTbVGjQdk7fII9XV1gl
Z9cXNzWZOeSjDyAsE9b1JP3PhiXxDtKWCecx593KHPrvki+RnhudtXE95n96yGGq30zhVuNmnGEC
hpm2lNaVS/zy81K8r7UYlA9qFWLG6Q/pHBksk+Nmxyy2p1ZFVT124/faAXkZMVvK0SycPcnIQHRM
psOqG1xvs1RGf5xBjvd3oy97JwXXiOKPwT1Sk3SFmgoMaUS1Ver+H1skE9JcIHeOXiPnAs2ZpK4i
NwblfCUpOIs/uOiZPjwdQN2UGVyXZ281RW1u7JPYPNLSUt03vTbEDbPY0djQkm4yFcGHiJ3dImFs
vH4e+j40lE/OCWuvnjZA1zgv/IDTF6kPAUKSqrPv0KCzJ+D8gEix9E4FHHj0C8ux/Jphcp7yW9AG
gznX5cUgoiIeZdeFbW72E8P1LEb0tXeT73C7Ya12Q+I7OwH2lyvc6fO7Uukgc00E+0CfggvX6WkV
pXYHTqz9YfqqfgapiUpCXga9PGqx0NcpkzmXmBvKnFme6MsuTNU0tZERVNZjP/loPxcqm5Mj4kPy
1k/RfNuiB5n0kTUAFGUkxS78XnZqrnZlgdEp2pbUCn0+tMkuMYxmeoXaId76ARztpke3713zwJsc
685OoZl0tf/uC3yBb8tSDv+UMTOLkEyno8BhY5b7OqDq2rue1twVtYNkZ1+aVOk5lOkDYmrwIbw4
A50cIsQn/GNDlx4Gc0dHeecWzhzc0WrS2v3YesZN3gS14AHtYd5e+cJ8wNMPTJOLu5TZ0Yf+z1lB
XY40O021pEc0b5pxwyBEHWyd8c4eGfHl0OeT8e3zFS8PJ4g0FqR5vHIvL/Yzc0+PmzZLj20tbPVP
MIzmT2TX/WGPdWXS4DG0GFwQbVyZXkgL3YvQTkLGERZu5jB2dCskwVKkhRem64ae3Oa5MOb9ktTO
tLGz2nRR5ArE26w1o3hwEr/2DgookXUl2n0wpE7fHRxEoCukbYSuCyOAUp8dlIC19GjKps9uxj6r
GgPpCTStw6BrspvUHGNxG7SqDsCFZ3VqlpGU3rQbMTaAtD7k8ZG7vze3td/XWYe+pKl/c0QbPDp0
udH7ts0CmMNoghd9QIN6/to2qM1sZWBjWG4R5W9RdM1f8kUY1Z4jo8Nfd1y55JupyyfcIbUMucbI
ELEJJaCzi49r1fN7+nNBhtrs59/2rHoiVEG7oFFLBcGgidB5Gi4Uvsht0gfBnQfk/E/jew7wUoHq
nWHHX3SNrxUOjEdozaRVcO1znCXQH4tDNIP7wuiFL3O2eODNyYIws383Up5xEffZCJcAf9/qt5fW
WfJKIVV4iJEFxi8aRY547VAQcH87/ihwkECAaYhczTR+ofzS9zKsDG9+tADoD8atkeVz9koDEJBK
WPjFoKYodRrtjUO6INPkxGXyELepLjZoUPoYOS4wvXbwIPLgLTHS4NGPF6tjVxPkJK0CpI3I5IL6
Ab3ZOj90k2x/T8YEaOJKjfXxzk936ToS4rjB8mN+cf5aFifjNDa6czeppqxRNkAUMXgwnFZtAbK0
3c6int87ZVbl+9TRyu+2RqxkYuw77dKgPAWQ/08rU1fc6szORFhhDKz9CGQLFSCj9VXtcFlymRQn
lMk2TZ4hZmIt/bbXtjVTTzKQCuYZBL2y4LJ1/Mxu9yD/k3IDDy9wfzol5fyL0U5+fe/nIuk2Xpd1
fEHHn9HpnDJh30gLjugLI87K+pKj+Twce6i2gDvSaWmi0RCzs7XBX1AClI1pAEPxl2ovKz0eX9DL
5LXyu7wnWSIb8RB4efZcgZkElDC5s2zQR2ja+FudMcLiwqKvgH2vn9vZdze20LnoODnaK9hRGnt9
NWXoObcwJmIbTA5KYcGMYGGlNfJfIXIfTcOGQunt86P1UQuff0ePsQSEXUwjgDWfni1R6A66Kcq4
K5p1murm0v9FkpoU70tnVsW74WdVGvZGvGyRhZ7Fdk5XcuvgcQA2yjPSRIYynjvznvQ6Nx7lBx47
k731miDDv4rQlQjm/ayFM3gvSZpz1Tr62Frc6ks6fG+6wkvf23SQ2wp+Uhxsg7azgyjoM25/P1mm
l4AGlYAhAYCgSUk9r5Qof4ku/CYcIV2w9D7iBadvAPaQX/hlMN+5ICE7iESB+mJptqXuOXOmfmfL
AQpBMCjR3We9vojxyg+4zMQs/FrXMTptIOeCO8HIZ2LQPRh3yqXNfp/3enIvbdUjHlDEOo2ErEQV
CznlRe4+//prJn/68UnAYE6s6RhafecKEWlR04xXdXZEqXLMofVr1dNkFjjW6U7jXYmk5zx7Iilt
baQKoLHZ7LfzJljv6NLCKtW/M5JykBRAfmIlhxgba8zArbGqv6sWH4RotMYmj9CQ0hwCoaYZu1Lv
Tb/bFGruxrt2zqa9j8GXHepLkg1PVVMV5g3bdSwL9H2rPrnymi4/ELtiVZhnFI6/w7lAgG7kfpaK
QbuDC+kbe8QMdRiYS+OXzzXcBi4DZ3gzFPHyysJ/+T6wWnhVKPfx5znlgNlQPWl9Jo5+mqkJQCUd
g1ddJchzgxianOHaIPjyLDB7R4uILAquJWH99CyALVJtmons2GdBjVOqjhj5ZiCFjr+QTfvi0ddj
owG62aW/FQZC3dPnG3I9a2cbchUwQ8pg1QOieXe6PhWWl6G4ENy1qspup3gt9Qmr+pNibHJvFvEy
XMktPhoQp0tiWLHqJ6CGxNk+9ylgOlw0pZ54VLuGh7bUxMDhCYKe7O40vZbt9yLpRRflkwSLmqJK
B7CmclL/i5HM5Q83MZIYpeoBTe0XuKiIu5r6XLrXRqR/SW8d9NNBCjG2RhvjvIera6PXBK5Mjm0Q
kzuGszbky/sw9upBm9E/CWUpYL/k69A+L9LmcXV9WhWY+9h4TKumr5IdDCKtP7o95IDQNctUewiq
wgVoMEOiO2iT5fzWYkOTYqP4BtUu8cohudJduDxLjg0eCPYB0zYEFNYt/z/FfKXaZumYah/ryTBu
syQDHzToItUOIi2AUIeaxa24haNZNdf45B82zWff2uGeo+pdUQbw1U4XLy0nyzEX9+7GYmy+4Js5
fHd8kH5VCNgfwLHXjAkhZOl1H/ufPo5dShfm0vxp1NnG8aioBhAq88uMrrXkBldV+WuxwQK+ZsxV
lzfsFBQQR00E9Y+2na2D4+ZDEqO7mq7lfJ+grrUNfNo20bSUFdBiz2u7bTcG2nRsDSgg77LVGiEf
0zHtOrlNtSGrknBu8ppJ0zi4lXecLKa/XwdsD24Qi2vsXVcioBcSuFfQNK5hXYgwafWLo6qoZiAn
ulFCf/vnaOnJVOzsplj1pz4/uhddGs7O2uVfqQzAws+DpJd5DcC+ll6Hu+hjlPsmLhzS1MpvSYIW
ZwRECkWondEAYroVtVf9ymrD1tTN5z/jL/sL3NA6QGPEw6zjbNSQoze99gSSo0/ELDda0FEd+Omi
g6ju7HG/dK6/yaWDCvR/XhgCHHsakAfQsHOgFEKZlCMJvhcgC1ROGo97gxzSmp+gSRCFZZkdocRc
q40+9ITO9jQJOPM0IoNtXXjZeWlJJjvEy92K6fa8SGaDK3czkqdFWBf+8EefmiwOB3Tjg9vY9pd7
2VdVv4270dZAs9toKo8i8++ybPa3A5met7b1jHi3BOiyw+oPSlS/daQ5v8V5jgxY15Vzd0/yaviH
mHbEfJcGc+beDbMz9L+KGdeBB81D+ep5ae381zC1dE20dkQMxokR1B63TBdQ2N90dh5XwwZdqmuq
tx8X1elbWYV5SWq5x2Aym2fbYB0ZeFalB0Cp6wz6MzN8ubH6vJqfWyRq3jixpAlIcgRfqQ3qH2id
D/60gf67dACjGU9U+6rKtH8A0CJY+/lW+cuvIwRZNDZdxh+QKM4biQNogzT24QAXaoGlh5zFmN7Y
hqDOCJbc9/aJUXf3Y6rc+NVsppIkG78Q0aJHBM3wawD719ogbyXsX8PcSGH/581M/5d0B5IWLDHO
0Wmg7D26uxPM1ePgjNmt7mcQLaSkx5Lc2D0bZY9PM760NgDrSl7JEy9zgLWkdAHimavgxTkWZJz7
JR+QsceKovP/xYoGAKcnxQHIgQKd5DbCvpJmXXa8cdykpUsS7q++CecEGtPLGjOLzfLoTDDs71QR
C/cQxKO/l6J6glOy/JujnBaiHTx/deUIoLkdg/pJRzewuRLAzlHBH6+cXh6JMizLyy4zUFW/MYuu
P2bLoM0iAv+sDxvabf6EbowzGfYXB1WzR4U0rhYhU+8UT2ppB6x1mDHCxwhHqLcpzg068MWXth4H
20X1IO61167Q7PiJKKSlNx1iYc1hlYBOvyxA0txrabN78SUJwiDFkRFeuVFksae7qMDLoLRa0R2T
ys+zn5llpdUzsGAfqXkms7c2sOQaxXLiJYqqiBRCZyjE+IbVe74TroZrB1eXgdSIRku8QseZBlBE
TPV+xLDzqxew9tWzzrAOHYpiiX/G+eAlYQt/vtjUTem/Co/qJmyNmXDP3DP29kZVwFtArqMVdrFB
VN8eb506F3AB03hahQoy39D6TY//U3mIVVz66CKYTvLTxVRp2NharjtbRro1IjhxSnm7mB12PY5T
qfIhcQorYNIc2D/jMTO0234y3e5ZKyZ3zc1cSA6wgXzgrIYpDr0jBdPPHHDGjWJftqEx2n0fNjpz
562xMFa5cdEzjQ/pZKAX6BQmqR2yph6m7D1jtV9uzrj9w2m4SZoQ83aYCoWb+yDlutEvtG8u0vBI
BKSWRCr58yh2cdOi87SWcWTOwCmc87GMg/C4g51MctTcylC/U2eA8RbD77zFMUlDHy0l61gBGNei
50WmwcKEdgYHHu1lgsTpturThnmIDwh6XlbAdWcF07HnpfSI0zqt9hNDBtHditZovINEoLuOZgLK
b2es3B9L0eb4NelTHsw/dKHr2IAyHDAXNxxFXamb3MXW4DaxDfxpwx7N698pF8k1P8RzxCOHHMAx
A7YPKDvTwjOIgjnli1WaVXYMNNogeyObvY01O7A0LBkfmdugzu7jaEMzqxiLfUkrJY3szLBCL889
jDEQVL/ShriMgvwmcjjI1YQdRM3Ogj5iGHovi7I8svP7GeMX287AHNfSO3YJpKMIgxZua0xErF2X
tPJ35cXBD8hh2HFqVj2qt8832GX4II9b59TM/1Z5lbNSIek9chmAo0dSiUUPWzWXm75F4QXpc2a3
qrsmYvHBQT3JGj6EAFf5bOBQzC/O7uWCtKHIVY35QO43KWrBLb5FOH/oOXhAfBYjWpgCDmdtFzId
olmNvIaNj84aiIoy0drhiwEXo7oj5U4QRcUkIEC42aZxMYZ+nSxleuUwrN/k5Bf7DJqZSkKZhJRJ
8n16FhAcZWanRufoTai7qbz2Xvyin2VowrV8gb4O8a0EX/xYDal3ZR56WU4xxFshXAB7oPVyX50t
jpEQjimBdWTT+FV+o3VG89bbeo2rzugnWJX0npUy6q8a+Cfm1hFd5sThNEtsbTyYdTA5qUlhNjJ7
08MUP5Dfae/P9X1TjLl8WmV/5j2kxgJ5DRyxzEgij/w0tsNEwxntcCuNfC1QS47cTi7mF13XbP89
N2T+x84rgduTKYY8MkprTiOTmfpXAV9rCmf05bxtbHtQELEb6oO7Sp9qE4uvoQtgEQE6FwB6bLN1
sg2xRjM2s65XyQ9T1fI4ZikohbAAm2ipKMHy4WmyDPi+n2//i34Z0YHIYCCq4TF7QF/u9PUyBaQ1
2+rV7SSH2gFU1HMKjMXT96Ci1TNcVey1nNVfidLrbnZUuYPhVx/0Btcqgna/n21p3NpG6j9n1Yjy
uouhWIif3LUi5PwqoEXFP2sBQr5GQnsWkVNkojMY5PIW6rxz8ItC/FPT7D7MkJa2janXj0X+H2W5
CIErfMVhwojaKuufrUkLoR7jThtvixbZAjE1QxTrZhVB8R8PBolJKCxvuLLl15Dzv8eNiQNAOkCZ
5Gd0i72z/lSTNRCw/VYdKnspvzoeUoJhyvCgDzudjv6VHXAeAD9WIxbhCE9XGHj86Qbw+kBjoqer
Q4NBI32wSuihQraq2czGlLJBA4Sr/mPmv665dkjAN7Dr8A05XTMxh7FtcY85AMB3viHMJJdN4yd5
9WCDTsP2SpPF17In27qy8N9eLbchpRqIkxUWdrow8gsBnveGOtR9Jzfe6NTLDs636EIQFd61bsXF
q6UZy2gVsSRQcZBOzs6WdAEiVdS9N6U9pZspd7NtQBqwwwP8t2xI9T8/yx9th5ONw3owLlgQMNRq
inr6dKoMRkiji3uQKGcX+C61c6KALq+I+y+Qyewx8tTiLo+umJtbmWuNeywwL2m+tKWk5m4XI/mJ
a4op0OfSNKTVegvwSAYNUNuYbub88I1C/9US0aatOaP2tHHHOvtaZRDVtlx4QXAQfmU+oSKG2mVe
oRlwrGTgjodAFGX6GswLGlq7qo+ha2/ZcHb8LpLSMX6ljIUJHmht98sYtbrqi3dJCwq+e5s4cJDL
zGlThCtrWnlVJeI+alWp3k005cSdjoBbscMCxku+5ZS86qYDk7Vp8UxLbrCiG9rIsmeHeE6UNY8j
ufC28sFuRbK1QEmaozfULeAHy6AIqlII5NWcVGCVvWGQX70syOs/n3+sv+wN2oMB7aOAHFM/d5PV
DJtyCDmAm7lOjOWrmWYGOLJS/zNOclEPxZybVw76xd5nrL3qRtDDIZ9xzkXwAzGQ6zmFuMmlUTyA
IDXkDqyi/lMTvai3nz/eecqAwcr/jzEsxLpJG85OeFnXPT2EGbQPNp0WfQVah0jkTxs/xtwUKGaz
rTrUrcJAK6/RWv7yoICNVklPtEeos8/SFUeMflzCgeaQTzEoDFO/TYzGurcXc3j//DHXv+rsxK3c
TB/YNfkJspGnJ67AXI56TboH7pExbM06w5IEZ7Psyrf7yzo+qGZGd2A5wdiePZIRdKg718I/JAgm
2N8GfRid21LauroWIS9uWdRMUNuApodpAaHkLEIKYWJwgW3PAQh5/MgsdnzWEx8ljbJqFsxrC2Zn
wTgUV2YyZ/vlA8HJ1qQbhM4xxfzZsgZlu5LDZD01WZBsixxnT9dqMTKVltUcIM4XVUgx4/2rVal9
+PwjnmfkH4vTFV2hozCTMGQ9/Yo2aoB518XmkxGgpwUXPMjj/6PsPHrjRtIw/IsIMIcr2UGtrJac
5kJYDsVMFlmMv34fai9Wt6GGgcXsYTyurmKFL7xBRp2/DO1hRv7Veu6GbNxPXmNhwaU51V0AL7fA
ZNjRb0Sy+PNWOGp0qKNjoXiXdcP4kOeVb24+/qEnd8bb7wxoI5GQAhGkbvX+dxoCMx9M342ndvb0
z2YVZ1mUd1MfcVkX1ab12/T54xHPPwsVblpB6yO96lSdjEgpTgf50JpPWJUt4qGv5u5TYmrFvJm8
wVBQxnTjGwrCiThYXmd//nj0kxyc+UIWpT/IP9ci+2nFbFaD1dAOMJ/6VQC9mwznhxc7Q6RVaM5p
WHluYKwGu66gad9p7nJhX5wvNzVd6suk0auI1Zt19h9dJGZpAxlfrCfRYEcz1A3WmE5pfgrQAjai
xrfVcuHWPLm53ibMP5AuIndH/eZkIyIL2QeYzttPMTY9U5R79vBJqzPqD3YqzcePV/fkpP9/MLqw
8K5YZPK697sJCz/d7JrKeVIzZeL7yVPabxQiEDh2LX26w18uIQZT/07TQBrbN/ifBwnOP50jS5pp
JXvtiZZF/qppoCIi6jnetY1K5T/mDG9zBNm7CjQZwSpC9X6OJgIUowIG90TbiOg2mzTtyR1i/QFd
TeB6CQSvTd3104X+4zm/jj27EvdXpL9LaH3y/JlJ6rZmHdtPjVgCvBJspPvbvveayEmtaVNVZfez
Q1oG3rmGK+3iiC2UL/Pbx1/47z8Dl65V9Iv73Dj5xFqN/NGkefbTYGkG8mdWvnMRekZiTFTajaES
99rN5ubHnKT+PailGK5peomDcFryWT8CWAxeR4Nj6tJafv8R8EhXtSRg4CN0vTwYMxo/e4QzBDAc
kSKiOYDQelzyya2guuTIswTjuKwXSlJcQU2W84XH5i8HG3043muaxGiJnjLx7dauirzN7SdZ5iDD
2jTZobttbjMvyG9V3LQX7u3zY40KHFEQ+uWMSjvm/QIkGSQe3Hfjx0VCN8Bop2y+6AUg94oaRXvh
Djm/NIlEOF826vPEJacvaRDnidaYTf5kTE3VP6g2W6z91I3DxnK1BBNMPx28TZVI+c3FOuhroA9o
W11IRc7vFnpDZCNc3pT5znjoiiqjVjtz/VT3XfnK7+mjbBytNsrr0l/2cSzMmzzG3OfjDX/2Ybmn
2e2reiYlI4jn7xfa4FEaxIiwA0CKqdrRlg2hUyMNqppu19D3vjDN8/HQjwBAu+LLwbeeFlhrdPxn
MKLxU51PSXxQVl+92A1oM4SRRKe2uT0t/9a4As3OkCzoWgPhBj0NrCuU/1Fj8oOnzlFNf6gDJ93L
wsM1uHGqadzri2vnF5b1tJD8NuhKnCaXZWed8WsSl75JUZfiWBimwOAHO7P2K5pM/vIydZOdbdqO
EPXalEFxRwEBNvEcYDe7ynSX00Eq2crtMLqJduFgne111IuwgSCJAjQL1OQkPAmS2WmglAVPpaf6
T3mLYRbyTj4KQ6T09sMgc7JVGpzFUzWUFcm3l15gmf1lB8BiB7mlwyGmQ3HyCwajlLU1z+I44MB1
bYrU/BbXaGv6qhV5lBuFuNQ1Xf/GP1KO9VvQSGSDY8lCmH6KU55i/ACQ+giekFNftJvaKspD0fg+
p3nC8Dv3l8beJCnezBFlAnpNHx+xs7vMhpyCqAO5DpQ2Orfvj1hhDODq0dY6JoB+st2Ye8W+a3KR
7B16SBfO1/lcccBd57nieBya7e8HGyyVVvEo82OmaerQgMF+WRxp/QdP72uAStwOYU0A68gOocvz
8TzP3871m6IdShwGhMg+HduqUeD10Ak9ZsjgfEb1195j+aUf1Ki139zEqVGvA7mgYg2Izlilvyd0
qi4c9r8cvFUOmGoZtPBVQvMkIKxc3HzQYfeerA5/0ZbesFLP6SQ054GGAOoAaKYTvaSw6FfL2EmL
r2ytyqfQkGNW4dGUmLftaC7LhW3/lkO/34VoeoAvgA/xVp0/2QaVqs1q8POAKI6nfYvttiM36O95
Q1i0+ozBOf7DMf7RQu9vfLdLZYSBTrdNQJeJKx+rFtS9sjHOIrQ6MvTm6qn8grWZb11D6dFsquMz
orgZLYFd7wXTbwrRw6NCVH454hDYjBG9KdlsE9gLrxe+/FpfPZ0bMjGBwf1q8oydLHqW5YvhqYET
5vpai9me5UUu8rxUkjwFSz4VqP8bNsINaMzcFLMJgcNr81tPHy4ZUpy9o7a7lg9BDro2gg2nNe+e
Z8dz4Uo/geVy6BQXlvgsXKP1tp0+iiEsfR/clnDb7PnjRfjLwDxqVKigwpGLnBYcXKTx65gr6Clw
WgObFlgcX2kF5MMelXDc1vJleElEoi0Xjt359UJEptNrou2Li/1pkYqLAAfdYhJHpRyjRBLfkBGI
aWngzDplFwrt55HparqBdCtlDpI8/TTD8xtQSgNy4se+KMQv4DldvldDZqmHURsDZzujDrT6wLgg
GkvgqPUzWmpas7GMXFqbTpfahXP1t1uHdGV9zt7QDKeJgyaEsuXgJsd0rLxPDa/5fV/r8LIMC5VT
VM9lSPdwOpSlHcOX0YYJ6F2i9h9//TdhsZMj8CaKsRJrKZCdYoLB5yLXpETwNGp91RzsVFv8EFcG
E18geIvLtkzrATG9NG/RTxw856twOvQOG7vI+qup1qr4U2zNKg41u8CZGLR1Apxaeg8mzlmPkKSS
MiwoY8konqfqecZSwYlwZnfUPaJccxr2dinuFpEUv7yewINid2XdtgHSrjuRW1n67Otpn0TAN3yU
Gh3Us+gg5KhKo34cu9eG0RZbpwcJuUsaLZ2jWAK52Du10vZ94SOa7sSI7kPX1eNgg+5Nnf7IjERS
Ou8x2smz2cqibmDf4y/SdXhROkaXhCuoEuhOMGZ6SHxbPYITH+ZbBWtu3PS1lshr3Vh067vlFPZ8
3SnbnLcTxlx4ZyR+DUgwlcsDxp/Wf01QGVB38iz99PHHe8vqTj8e8te8HCi4QTg4iYKHvi4cU7rx
k7Kr+edcjXLZJ77mumDT+tSOaowbII/M8AXDsvPL/tXkKRNYpQdlscs71Q5hO0h1b6PPKsLBr/sf
yFDKNMrjumsuBBRvPZeTn7viAAxyfvIFfvL7Rz6tJigdItCekqUqhw2kTchGtYhnnbGdJLkZzKGQ
D0J1ur/XQFe1OPOMZDJdGQ922CCMSlLVjtYgQ23qdXvL1u5pLXWZCJfRMl6XWGcfWIXefDfGLH/2
Sj2zt4h86tPGUAiPbeEilw9Og6f7VgPtwsBdCacNzVBTssuH3Ob/UGY5FJL1CptkmOVWgWC4dP7X
iOZ0MSAAkyOCtlzf/veLoVOQweAoiJ9oZVv6dx463EZC+I2JoEU1N/bXiuYYdsHjXOn38ICD6yDV
tfoaPpQ+OlE84JVaU/W5lMOeB7rANjDJAqjH1Uwm8P6Hucqza3e2qmNOB719sNpk+ZbBWknvgRw7
V9B6ugvv8PmIVGMpuxHY04CFnPB+xGSyVFPnQXmEVWXq+PjQd51Lb2hD0c20mOpL4Nq/DYgQENcd
3Ulq0eu//6PeB2iKbkLcNcfSHf0rXkA8WeaeNnMD5snY613cdFcfn9XzZ5ZSOnha3vG/VZ4LoZXB
YvTNESnxzgltrNG7wlqMqC+rLLL6Er3FlubWhWHP8ybim7XtRNUPCfPTsKKE8OE7qVcdx0DG3n2K
AnMdZcEkf+JMBCeZFvwSoJ68dn4XHJJdYGFm3/YXHvu/LDgnnuyNFgzyeMHJnhq8ITVbIpgjSmC4
03Rg3rgPk2+uDem6lnVzIZz+y3hwXmnVIO1J7+00d1GTGDXEnNpjjU/Qvqzj/4IKhBfkpG6PWWFy
/Pjj/uUxZ2q0Ytk2iA2euWZW6A6N82zJY4wlgbHL5gRKjY8geUyQbM27lngj2RLjGObNQD2ZR2mo
i/QIT0rlF1Llv80dfg/X4xve6U1C44/NraOEglnE0B5FHI97YS7NrZUb1gKfs37AOhdQ8Mezf+tu
v7/KVqYfMSSnGHGtU1EOOlY2SgY9YMzUxiEzTnTnlQLZFFwtjUctPWv71seYQTC0jpkQaEP4pA86
SoFVSLw7qsjMpI9Utl5pFrLuhgcxHdHKECHwnBRbWjbuuqLSq0jvF+ARPddIAuOrt75ZQ50Pu6TV
4RWOPrLToDDrznkMJu+S3/lfzvCKnKDhDoyY47SGtH+sbGBnmjW5qjjKti9e9KRwd7CZYQVk1njd
NEt+4N07fLy4f0kMaYesFBNCRRey28mjWcKtrtp48Y42yp5HPidoBnOy/pNja+5drcu+0FFWuyTo
WWkh3OZaGoZmRjFIphLzQmP+57NFl8jEoYc3a5XPXFfpj1WYA5V6HSqQR5EaOQ7MM+bEJe5bExBT
37xtcrTsLkQO51t6LSdDtaGBAbT6lGiDkMOYZ0PuHQvYKxoa60i4sgjzpzRDtwNyZztdCK3OsxNG
tLBHXAt+q0Tu+0mOuKYAfGPEPF6Wb0mq7KhYltQNW1kN248/MbwK/rZ3BwjtZiSM1vePa4t5vh8t
dnJJkJcE3NLe0n9PbIXWB1x8sMWvlGG6qdsJ2K0DqpUqNTHsG3NkqUXSC/sTJ7sIvqIop3V6yImS
8w3KoxpGCnGXFVdO7Rb6L85b5yJ7kw3+ps4B031XZoz1pxMvINMybH3bK9ju4nrScSIEMKqIt1BU
nw76hPrCi1CWsO9XJeY8bBwobCyEkfXWdwpUUCKuJ7OZifMHynfFBoCVNl9j0GHemaLsnD5CtElH
gN92epOMcg7MTxo5Gg9Bk0wv5LjDgg+ijQWnU1rxDmMc7KChd/Z5qGWx98UbrOF+DejzqxZsys4Z
p0RtZEbldzNyHgvEf0BGhkLTp2SORmwL9U+QP5Ue5oSccdSM7fLkazLwtoUTDK+Jjb/lxndq/aFU
o/5sTI4xu6FT2UN8yLK6iW/dRPhgZlPDeSr9uKsQBCyML06VdzOIcCN+zOoJMmMJX77d1JYyfxGP
OtbnimNY39TCwa4VSp18XTAN+d72lM/2vW50N5xnDUEZNCSWMM/rOX1paxquFtbqXzGGlE+pLeQc
0UeKj2VOQQp91TyPyoEy3aaWRXeDqmqdRamcvKOLhv/nWIzDS+7l8Y8hD4wipPpelYfBFOJrAzrv
F6VJI94iYy3FM7z6xYrKnDwgLBBzsCJMe1RxX1lDPN5n+li/IoFDFjUbGeVfaQUJBgAF9iMIe5gY
cc3UC5tNGnS6Qmu+6l4XCCP+TWIkmcSyzseHCAuxINmRJAr7zl9iFTyBQ8ATQNNL98Y35/ET5c46
28HLrm4I0/wgal08O3gVEmRZ5nSWT+5SKbWFpiRUmGVug689sbl39HAd80IdlZv/HM+rv/eNOeb3
TCrZLPPg99sFFP01IOfSDO1R78fn2Ycyt1kWXOu3bZzLX02MJCbhnj4uUR17ffGpp3to4phQo4Jv
D53hvWDVHb+ONuntM+Tcabjx9VyTkdf0cbJPSoxrKcjMQ7uJZT0vUQPl01awCxzFNqfb9r1VtEPA
kht6uc3wiVyPl8AROE2VMW162u24602JQS4WNAhhpytAMcp0ieC4aw7G16HC9uCb0UjbfBAIV/fP
Fsv/lQpOPbzaiYehZogRgVkfElGMt/pgtPV/YgSm+0QrdkGramxxTsRovPN+9J3Ixt9dktrufYcM
5rIrkTqYw8b11XWtp8EUruwNi0+EYKmTd8FDY8etc5OLVp8gsAww7uYW7+1onEeypk2Mbcg9iodO
ec0fLLYKp43JjRBYpDxZECutus/ECld+TMb5uXTyBOdAvVGHYpEjsaZS8xIWoB/10BHl4m3mxZbe
ESk9UfN9887faKXeDZFq5fjQLstiHEh/tL07ZE6wh4IKJk0JFxOXtJ/TYVcFCotEUxYzGsSIW4iD
u4BCexnsJmjvmW9cf8qybCKbLFrk8Qxpuo/QI4SxtUtV/lIaLjIXnsqzgIFXGxjHCmqg7U4T/P29
blEuabCjngHWmM5TjP5oDlUkRhBugNlwbS9wtPZxEeeXAA1nzxeNKvC+yIYRbgP4Xf/9H280IDTh
DyR4R7eotJ95LV4UJYt0Y+IE1l0I/84eZweNc9JEun9r/nZqm6jb2DDBU/HRqhjqXd0s5WtCaiPD
eHaco6na+UKAex5t05BwaLkzM9jzgCjez26hsoR+mImrDELPW/RB9ft0qqufUESMe6Ptpmvd7ay9
sTjDHCFHFctwGuyvH7/ap5kVTW4gK9QuudUpjZ/BqelyllCHymdztmoztBq6YEZfp69aXWS7Vs9I
pRbs6yb8UkZEHNuy/+eWFGQGLIWoXUMyC85odWUN+BMzseIZYq6Md3pmTr+0oqdLkbc8vNdYkZoX
8snzQqqDvCABKTMmoSXfeb/2WNEhtMUtceystA4LB8eXzJPiTnaS2AATweZ+xFrc38xd0b02NcRg
yt0zqDKbYu+/xoWcr1VxnVyHYBS23fsfg24aFUOzmo7+iGLmnBkqQuBAoeTgKO8pUNoluvlfzhU9
QPI7sEKgCk5xviCmvaXorfnoNAVUaJk4V6WVj59nVceXOPqnl8e6wWjwUw5ZxSQh6b+fnJv5Wix8
UT/3TmuKTWCpAAlJiSdn4GXqNunb9pEGZPnr433t89f+GYsyrG3AE6CpT5QPZfP9sMnYIA7Xms2z
D18sfoiriv3EQey+LFYi9o0YarEpK/KtOwsvoS8fj366wOvoqx8FBxv4Gz3f96MT3cVDgwLjM0Ug
hOLLqvaeUCEbDm434FTz8WCnNxe2fZS4gI4SkaMSb50E+d6SZ5YL/+nZHJU+4eUUJCG4RYxG6aOZ
r7ZokuTCkGftNFr5pOV4BsKERSv/tAYKynKsgUDLl1Kz0H0OV30uCxukyssIy2QprkBHjsbnWp+I
1Ynnl2ADYMZ6rYVJ67P1hTFHyGZ5COgk8M1CMWV+tgNra946VuzywFpC66KkRC2ODHsIdshgocaP
dFchnnmQ9DkcYhShwwIpOvf54yU937RMD90bUqcVeXzKaOizOB3JZtSLElN5XNGKty0ZwkuupjnS
ps69mdI8+f3xoGewTgakh7TS1qn3oE6x7uk/nruyF36z+FX9gv04Oklli9BV1HupuBFO7zmHBDPv
DR6VJRztuXW8a99o8H7qtNbaI7s9NPCA+7nZk9BOV8FMnHNlzpqajh//zvW5f3+0VoFUririW1QS
T8v1qQMkJped+Ty3VYNcMtUStbegiV24Fs8PEeMELCtZOMXGUz1cQ9WCirNlPg+yy+ZdtXg/HTBn
aWQMOm2Of58U1yHzIYnl+J6e2DJv7A6RtWet0rCuykWVHDxMs+YLL8/fJvXnOCc5MiD2rBh1HDbI
BqQPWQUkQohQyhxv6PsAJft4Wn8bDoFr3QJUCDfntD2Hd5PXTP5iPaf0vwnamvTGcdLih57k1aXq
6Pm+oPQNtny9eRnyFICQZpXyktQk14jz8duoNbEbDtQ1P/3rlKjrrzSc9XzCRjh5UKTUUXqli/wi
JmlgCturhYeTbluUZq35+vFgZ8/Iqsiyyv7Q2tUJUk7uVheFUsPHhvHFqvO+3SRlFbyS+iFL7vf2
fAtOLH1x0qz5vUDHGi8cgLNbaB0cCCJ0Yvq+vNjv7wPgAtaSU5F4IW/CODCAUm3B8PODMItFEe9V
k1cHI3aXw79PGo0BYmDgcCvn9f24MGLgJEIzfUlUG9PMwfhnW3m9eFnwUX6pkfOlOtHrbhrajnT/
+TkDwkAhBcwYqnegbk9G97C606xGwqfKKJdaYw57baq073Ynm0OfdJeqcmdHZB2P4JpNC7wXwaP3
swXdGSclwMIX9JV97ToZjbLZTX1cgJ9BGSPYfLy4Z6cEbbEVfLVKWGGvcar3ZboochJ8YQTaClVS
Oyntn8HSXHLiOpOYph2/4u3W0BKWpHUaVNp2UvDSlvOLn1Ig+Q9ncAvZXekLzO7aob9zC2ppV2bv
BvHWonVFlXV0pZT7ygnm68JLnSIs3LFbruLUUaiyOg1KKBjvdmNC3ju3y7V0ZdG++H7SXNW63hp4
jGl9GeXDgtUqIjfk9aGqyOnVHoo+YgJ41Ln43rfZ9yTtkGn4eGXPPiSiqrwYHjH9CpM47Za0xHKe
QnzgZXE1DzzG5H01sJ/cS7e/pMZxPhTMfgqqeBfB8UfL+/2eGRdTQMVL2hfktdVLkuSBGY1pd8Tg
z+l3H0/rPNZ6U6mHloT9CdnRm6DEH2EBiNuU5NFsX/qVjLaPp6648kY7sCKkTlT7O9BV1q0Il8XZ
J1bfPIP5X6icLxPlDiPuSsQeqmVJqo3eedrTrJfSjDzZTcAGBmHjPWiL5UcmfHoRuEmavx3itSu6
B3Oz0xT6QOhGJ518kDBsyguIlrP7dfW8QA1npUwQKJ9KqnDE2zx1y/7F8LoBaT8cUxC1b/rHyWzr
L7PpNVsba+x9Rt35wnY5C5vXrwePmJNIjfwsRjeCUooYT8aXJqGah6pgQ+scv1m7j9pUl92+TMRy
yYXh7EpfTyPtQ6hDHFCgUu83Ti99Hkk4yy+GNPppr9HTBJXSZFguEK6N9xUOM7uiy//5KWFcGogo
KxANQMc52bBt64g0tdrhxbQwFg/5qvp1Yi0HH4bOt4EMGW9k17xUUzk7Jmt0CP+Lhq3uEcGdBDtD
MrWZQt3opeqpauLrBZAjDAatKHfx6BXN9uOTcpbV07X0gI+glMfjwbV+MkvQRuDaqjn5NINWv0kl
zWgjGbNban13aVvvXTs1Hla503tKdc5Vz5TvZTt2/7azeLpQuuL1otMF4Jma2fuPjFZK4jgNTXCv
JKzYeTNp6i4w0UEoOnxmIxfF2/rf4sq3MW36Shg1EaYABng/JsqEJcLHsYYRlp8pyDBgW0Fmtcn9
XPb/fbzOJ5+VsQAAYFniAiV/yz3fj+VJRxZY3QaoMOvdj3Eq422PIjoeOd6sP/7rWJhZspArGYER
T5PbUhSaL7wxufZjB+3fYXIQFUdoud2oxgfR9fFoJ3cCM4MGSugD15pzAlTx/cxWJUUXqfT40BSB
fVUEc/eoZ7PcYDnkb0yz7C64TvxlPB4tYMlUHt5yv/fjVRqXcWYn7gEduiH04a9fDXqNaI2SbbDP
8P6+FBf8fUS6++RVgFWckxkaJtTupV+cQyWdz6kvjUce7u4a5ukYtc447D9e0HWr/5ErrgtKbRNE
MgIDK7fjZLhciR5xM5w8clAhG3SL7FBz9Hpr9bkRxro2X6WlWsBQBcU+Dqxy9/HwpzfC2/hc7iwv
vBkqbCfBZOki3Kapwj9gx5t8S3xZ3Ihq0r9RUii/+YOm6CwGZh5ZTuXflrY+72MAptflYusXfsrJ
S/f/X0IXlnqUuwpqniSYjkVzeaKWfaiQa944/TL/QFXD27VoIz5Q8stBaaEwfJUj8/rr41U4P68Q
cVFO5+EJgEKdCqsttCc6wjn3oEEMvwb7h9F4UqbPXi0v8YvX73n6vXlV+er6+tn9k2uohM1DesRQ
TWU3u7FP6w1PHu63GHrs3Rm8/8dTO3lP31YVnhzrCnaQZGGd+h+xERpsrZPPBtvZmG2LUmbW3fg4
l0ZGp7ebdqY7HLGq7YVhz6dJ9xdzPuoPK77slLcDJAfhk3iyD16aJF9pWpWhu/TTbrI6PUI707iQ
NJxPE1kGIluIFMS2VJrfTzNYaHlpYrQOQ2FjcT2m5iawE3WM4yp2Qkk2+Kj1Jm2mj1f3fOMwLCk9
vQFmCnb+/bCiivX11rW5Dod0bwjpHPyOeBDzQ/fp46H+NkPQPj6FJV4v9/R4kODG3aBK+zDLVv/d
0bn8EmcUhvC7d5cppES33GFCWk//urIURUizUaYkGFs9j95PEcFFGWMIEBxc8FR30kQ7KKq0wLlV
5WzcakBho9Z30wuv9dn+WUclNVshbZDeTmfrgR7qyn7woUPZ3qPwFEpJJjSp77aNklRY5rZ/YcSz
T4kWhM5mZVzuHy7+9/OccCeO/cl0Dpk3m1inVGVylc56HCZFo18KRoh3+Ove3wNIJf7xOU8iP3o6
JjYwHSqarjUeSwdiyKFpXcRgICCNQTi1QR6EQMJb5x54b6O/Il7VwbyyPHXQq2GKEX9PHcQJBnNE
6AO0hdtG5kLtFA19Euiwq7Jy3tYuEhRbCzzTo8hWTLOlz/oLj/fURSZaxBoMaDHScxVO3T/qVhmX
22WIS/nF7Nxxvh1LrfUfhxqF262XBI1zZc+yajezHcfmV4D96RDZPvvyejFrr9hZQ6/Xm6FtluEz
8D/TeuZxM3BfKTGFCHVQRGVY5UX8qQYUhkNohf3PtjYM8bmqDU1szDLt7xurqsjMmOw9HgdlciPH
UR61bJroAqdu4W3TwZbPBcHXd88svWdlxwv+eFagXY2tsH6bOKK86s7QaRFsvqoGtK6lWdgUiFCG
Cj/3Az/TBk3V9Lncoiib9tei75LHcSlN9953S5QZWmjwD16qiyM0lvxbRbCIXArLF3oYBlxnsaOS
yMLnsY5QKvTLT4ZRAcAe89H+inJoS9nSMBa5FXOsrL3fV3TYy0n70Uq7MLejJh1js1jIDIT8d/0N
uuA+2p1lG4Rg3YrmJvXmIC7CJLeGO28IAE5kSAa6d35MTzyiUKrhDOUmpnuXZCPLuiD6/9zLVsT7
csiTuxZD5jbU/Wb8kQsH+1lgLz0qKUL7kXkGFi7gv4pvoshQXgJF0Er9SSsaNJadoiyKR9JCW3vN
Lblcd6Xwg9cxyMtsNyWmLDfDoAEwHWUzBdda0+m3VAdBKnTzLAGjqWlCGMeB6vFQeXjMhKXZFPbO
cGte11Y36r2TADx7gIYPGnCQA0h0cE8i34/IF09R6otU/9EYQ9bc6R7K/ltJZ8f93QWpSCIHa6z+
oS6VtWyFVTq/UUFF7I47o731OkRp6bOoznAeYmcCK+e7S53vPKTBNii0xP1nvWin2YhsZdm3yqOF
3IfU1uWIX8s8ab9KGSxPNp5Ly3d6CvVcbcu4L19RisjUN3OOte/NqDg9Eh4N0OUmnusCBx61oGOD
6y5VZFG3fa3wZkp08SwTy6s2uTYPxY03VzWW8rmrzzk3dprrkQKx0oVUm3PtmdMInLMw6+F6hNyC
cnvStd6PXJmaR3V/8NodZlFqDkIe7+RLnmmUxnOAems7Szk/dEy+5VWhRsTGMP4CsweB7Vm5w2Jd
TaigPgLQNLxrt9MaGdXpXPxqZSptOiaN1LY4ssqB39YV6gs6h6O6xj+5vPJylaAQNju1fyPqepRX
1WLAgOcxHJuwQfV6vil6aXc/qYil3c9Bs5vmMckbmjERFghDc+Urp3Yiu+zbQ4W1AxW0eRjnEB1n
BPG1YNRRS1Oa09xSGbCLh3ycCjjVljX/RMg2mDZFypWNMuWcasD4UYzesrJm90hb2PY3SOcZX9p2
rB5TR3P9nWj9qQ5ns3ZSLOPyjIPRLf1z5WLIiipmHbRh0nS9uOtWXyYEgRR6igbwd5OmOqUOwDC6
d0dDFsiyO9RpcMiQGvhUoUON2qMn+AOBNXZh77kCLFrNVtkh5V1ctzYGfBAcXPOm1FY3hLJSBeAg
2k/5toj7KdvMSuqfg3LR2s2I0xLaY+nUU0b00vLgWy0ukgobNaosy4ImM4aRpr2XOAbYt1IK97+q
nPwHJGLokHZ234O9Kewh23oD6/Dajtkk6GD0YoimoZ6QgEWvEi13d4qtsKWeJXaN0/YCy8k2RQ0R
YBO+eKT/vzTa4L/HQgSvE/DEF7e1pBOt+W0NyimYfg59xu1jIX55kymRHBe3Rkt+CEYujiJJgs+a
NljFwUz0TO7RdVoOGduUbltcx18mUUhw0H6f/jflnn7nSUgoG21p+rvEzH0RJcvcD1u/16ZDEHT1
10IDgByOs9l4YKs1BT8usH63mtl5Ue12Um7jsqEI1U9e+hPTkYpaau3VwWq1WXAJoU6vJcgR2Mtu
AaQV7LFFRt9EtYNmRNBJ+EhLp/KHJMFKE1Eac34yMVlJwIo5ffEQJPn0GRxk8ZSlcbrstMCV9YOd
Sc1+smyNtmFIwBx3hwmF9d9qXm2wWiuX+VMxLc7NrEYcaDVtrv5rYjV90xPp5Dvo1YG5Q6e2vU3W
dh7OvMq+7+bcNcKxd2HDDWsJai+Nxb31KoC9oQfU5aWgCvwLdT5DHqbFGxHSkh1fxUYLn8Tb8Iuo
R/OhjCwMp4qdrAVZcqyaCgBXjJj3lTWwuGGOQvQdwlq2zYNjl3eDM7qfxrjRoZhKJ7imOS6cjdvZ
WXloYzl2B4vMT22xWez1bVsHGk5NWQ88scg6eWulQwHx302TbpPW2ChGTkefMnRT5Yx3Do4rDyNZ
r9xketXpFFXLFTRnueltEYhg2vl15Vq3NnzEn1kbg2RMEPbGW2AsVRYiV9Ed/dL2QMH6aZFtSfz7
X71fNt+Uhf7XltqtuiKj1Wn4IM3vhnHi5E9lGjc9IHO9GEJDy3v4DQEfaw/loT+ChMNrivDPeJjr
xiPGwqf4W5Cb3vJQFbYPCjXDiC80yFmqcOoIYXhxqhoJWFx8tNDODeVxDQXGD89OqxER/lHdKc1v
v2tCH/NbSx+7X0ZJPSlcapwBnvWygKs0tJX/xXI62UXGWA6/Ms2Y8kOPM2J1ZRpNLG74E1YQNVqX
eGFnJv2DT988u/GTbvzpDQKuZOJKR302apU3W9G1OsXXorSMK/irq3nTMqN7mdqGMvfp4qujk/RZ
ygTJCTedFfs+vodxG1M/MZv7uW/AjSdtbmShIga2fqEoodK9v5hxvpGNO2yDugPqQ9Q4/Bp4T9Su
9iekxkcxgfJ08tFFcFN44mtgdyAAaXCY2Yb9PASRI1zbD00ogMlhqsv/UXZmO3IiWxT9IiTm4ZUk
5yq77JpsvyAPZeYxgAj4+l74yZVlVar7XktXt1tNAkEM5+y99pzvNd2fvbAf9S47j8Zc25RQrbg+
lIVMt8jWnXhfesJ6ytJuabYDIUIkrY0z+7IgWOZ7ENCq22eKbeSWkFWXohP7NJBymnK8QxUExWct
06S1S1BD+pt28fy7PDHQTdRI42/bwGqSkzA6JNTWbNjFYSwS/yUNarxywPUnd1epOm82VZrGHeur
b/ZR0Y689aBJ6+GEdwr3moO7I33ukAn1+CVHXEM1AsfIndngodBH23EoQUawY29do7qNYUPH+66N
yQ3MmjjLjwVoDD5EiQckpOoIxrmeM0RjJmFtzWfXdgx5Shn0iJjrLn7wllTrQ1NLjBEYddD8IgKp
wEDisBV0PFabkzTBQo+y5AMoihhWXonjg3hNiq3Ya/Wx3IogwV8hUA4viJ0XtnRlB3E9tAmMJlTU
Gxn0kZupSV8HdV5R20+SbW37qY4XvfGMOzxMhcCTVmFP1YMBNNbspMW5UIvyI7WI4qPbmE1/ripz
iARIrYpom2bg+xXtooYHZxgDEdH44hd4i1M91hUxnA96a8Ryg+ls4AMwsSfuZK81hCpbIjWOnOxH
owhV0w7qo4mzpziazlwFoWigHzCBp+0uGaZeJiE6ewQgK/iRXbZnApQHMROL58bvVU+Vw5+SyJjK
vNkR2eEFW9GN2qeC8rr1zU/5N4ctRqV4g3nT1aIWfJ52N7S2wdaAmauN/L7lst1oVs0tMFzBNqUq
tc9ds8gHvw9KRALdOBRgZIEyav3A/O2zOQXwpA11c0N3ySyOtj2hhjeChjfXGHIeP8B49IINMoBW
3tqiYjtDkTHX7thZs/Vykq727omc0b5ip7bib4vs+g8DBPlhrwnQaVesif+qKNBdogZFAZnT70Xx
wimow4xDYh/RDp+WCTGWiVh2E4+avdOr+fdqlt2/X8T4UxC5PPbC6A8okINDxXvx+pQtQaF0JO9Z
R3oUXn5j4ce0oooNPHDqXMlsTd4lbddI+848xSnTUNjKyTwUjtabO8Kt4PK67EkeUYUk6TZhCvdC
arnZL/oMvAXXSNIbvUc0F4HucB/sYLTrG9D4xk+Ka/XOnNM5vfWcgpc30PvUonEagVQJjcPm59bL
M/NsKlkpIAtQ0rezXU48DFHkm1Jv6o++nJgUQ43AOPWtaLE6hM3i279pt8T20ahS/xE8eDzfNJ1y
nt0BXEdYs4T8xo3GITBwYy3bDfailZy+fMQmfKMd2epZ78MPLuRAzEpT4qIaYCf5e8Ia2+GUeYTf
HUE66cOO0tBynl1p1juDaEBjm85u8TgH/pg+tloM65ojIZBEe8RTzeowxFf6DW8KF8Bx8AWhe6C5
QZnkYtRQTxMSbF560oLa/iyFtdwUVWbSHF9KRYk68X6ikuz3qRof3h88bys0uGZQIFGNQqmD6OT1
2Ek42RN01uSnYHBPvlfFL8D8V9mbzK5ZmN+Un8DY4ntaVWaIEexLZRVxRkrHA+IeVUbjbx749oDK
zpu2rzANxOWVZ/qPKjzXo3JJWwyVL3rQ17dGs76lDxA7R7cNsoOZLfmdtkgitsvenZ/Mnkgmj4Fy
NrORoNEp9tgDjlNrn3R8/C/vP+Y3LxhFDZkWvGQ4+ai9LjoCbAvNYKhR0xEPOR36djRxMJCahooU
YWLFrP9NjOaPPI1j70qt8V+XhonB+4UK4aA3f/0YjDZpaBjq7tFK1n0dx5cdW4V+F9AjYasa1+MX
j8d09gpt2r1/1/96BbQAoCWTxINY9E9gzl+FcstG+VF5s3ukHQIxr+4sL2RqiFcKgTZuqIsQbiwp
rxihMQDZDuE0gsQdWDU/wDwu1ZXZ+R9DECAk/1l5jbQTL0a7ZXntlMCPOc7LJPatrIMu0pSmn0ZV
thmVtFxdM6j94/GvDEoAWGitKWpftGVFALS/aKRzhAluRsAYkr10AAXjJ0lPpjGrvehJk7IWu/r8
/tP/x1KEMg5BJ9+2ZTNfv37xwlDkEyi6FMEw+LsyTvLvVF0n8tYD7TgSU7rmZSzV/x9u9N5pvq+f
Hh/d+jz+fuVmFSdr/YxME2gK38sysNLdZGJYk6Ynm4hySrKxsXRBIp6X4JpG5l+Pe+068ZcBvPfy
8rOmlsEDPnoMCox/Nfy1s69medfJwas3Iu3jn0nWiEPNLr66shC/bTuCikLagSwG1R5qoNe3XmP5
Kylw0FcdqTSEecektOGgTtRqIGSdhzma740yOTG52eTewpQu/3fvhC8ZgwEtawzjweWc14yTFQii
N45gCk30ul1yRDB0U3j1ckVD8/bbXoFP5B1AbwVEa15SE4UnoUUuzCsjNd1pZ9UwjFkhfQpnVWqX
3c1UlVh2erLZvF3QFXn3KaDOnu5Qjvs3cjKma225N/mB5EIGZFrirl2VNUz6r1+AC/7WIIbSP6Zt
5+zNnk18aLPr37tlsJwVmqacwGW13HllN5TnUSep4GzXWCzOFWiLCJY1FYvCyPqtVgkk9P/zg6TB
z6Bk+mc+RDN/0aYMfMES7I/5qWwn6rFujvWas0BkJJ75stjNdgJV1l+56JsPgovSMsTvg0ID9erF
9L8IW9B/KIqTUxlaGvZuYn7ovaI7p0lSLkdRZsZIDWXO00Oi4xb8v9MBl6f1A3PMINWUcIzXr8TR
O5M11ya4SuJ7HWrE46Gg6UZ5qTS6Q46vEskIxgXcdu50//4Df3vveL//bMYhhaDevdgY8+aludCF
PsZJTwqN2cJKMmGhbRKRyBNGyObYu4PsNp0+6r/fv/bbyAiP7jDTwYqPQ/p0ORtYHIvmtpqzo05I
4SPx3n29141BcfLKaVUjaAzaG1V36EtEWg3xkzRJOInacaosCglEOUf20Ex1sllIaiy/G75qzTMx
Uom+L6reOrhjob68/6PfrI/rarHqpujZrbagiw+oraVG7c9u2TLh4qVI8WUme2VnOv2vSQX2tRDI
t5tPLufwfDi98OdSOWVMitZs57bHMgF0b1NY/U38T7EbakPkV5rnb1bD9dboJK2kiZX7eXFrekP4
nGoQ8yY2ksliRLWFVdJyCYI0VJZtpT/pD1k2T1e2HG/nSZ4oSiKarghFmfEvVoWVtsDMOBnHPqgm
daKqam4Hq55uM7ZeX7uUY2sPdB+TdFBWcZg3mnjpm4mCM7qG5Ir0580Tx/GHQgyeCVV/IIkXT6Gd
NQotQ2cdDTA1zzhg5UfbSqzgWAX2VP8/B6cOhg5pM4MJeyNq1cs7J5xDOnWDDIfiFlpHcrl745Ax
8PyjZiJXIK6jx2A+Yzstr6CF3wxkn1kWZDMWTvxJ/ILX086K0s1qDrnHxVWlGZp8O7dWTW+qMaeP
buvdvv/dvH2sXA65gkE2MUe4y31uQjCwoqY2HXuM31E7zPkdJsZ8r2R5bX/1ZhxzZ7TSka2ikkDE
dbGfdGx87tlST0cz0/N9ZZvxNgc4tqkSSp1E85gfKiMZ/vebXDWO9PLX54lRdf1Rf23qkIF4A5Lk
6RiMtfSjtHbLaTOVOp0eGpd2eUiWrnvJu0qVx/ef7JspHL06syd4w1VDyt7m9ZVbqjUeAMXliHws
fraXxPxEudZ0tlY86eI0Zx5RbWRzAe2ABwXf4f3Lv33afzRcHI9B5YIYvFi+xqrqNU4n9pEQxACT
ve6lYWmXzWmQhbktRPXSGRDm3r/o29GEznGlwrB7dtjGXcwYmSq0fGYtPTZZW5xKw5msDbl3Xr/R
qC/Fh/ev9uZTIe0ciw787dVy9saWKYOUhoDh9ee2a2UFtaGlg5UkKf1Dt5YvVHZ5wv/7kph/V3Ue
2ll0sxfDKavJefJLOZyR5xl0OmVJ763M2SCgbFfJqU264cpdrs/sVY0soFoEZQd3wmorv9waEk1S
xwyk8awTdW7s0wEU7rEdaBi+vH9vbwJFKRYhlmLCw0/CBS93eT2tfzfPcf5D5WnaY6YJt95klG6z
X4lQ7r3vCDUHm4XCHBAPjDVfdcZvdUs/Jb+jSyuzn03tSTckcdy7psh++7K9de7ndMaZlJx76/Xn
BP8BVlsy6ue2ojgZmpigQxMdwSefWLRDJeYrRZg3ny8qexROKzffQJhzya4iIhFIrgpo3pZKeSfh
LfYHktx+K8NI90nsGuOnvLP0Qz7JfP/+i3jzFQXeWvZYFaB/hP7r3/9rzkKC7QwVoWdn4i0ndwwr
y0Ki7KjYrW7INEuv7LPfDrD1VhHUUuBC1HV52l4Gi5y6uG7Olt/09pPmNXq5q0oMLFdG8ttHysna
IiuJXhvm9UtkADYp+rKu1p5LdjTZvAX/Nq2s6bF4rpzZV0cN0VUP61mrpp9ubDdf33+ul9cnSmKF
FmCDQ0yGcnkdYn891ylL9J6lMD3D162+WoVpk+nogIU3V2pH3Df5d7zPy97WpjKJ3r/25XT859pr
dYH1b7UXXpygCtVpBJBw7YbVNcx6QJK0QOgoeu3yZZBV/aTSXj2/f9HLb2a9KCOYQyVSYo4RFysu
H3vuz2WfnbOYzz7M0DR9tmVHEtSgCPfM6a8nVybIS0oD6+wKCiCsFRsDC+8lchW5o0nKypKfiVFN
t6B+4iOA5+HO8rIhcpVbHmDit5uR0GZj0w+I1Tw8VVee9j/e9FpLQAhPKCYj+2KyyNG1dIJu1Rnv
uvUc0Kf7qAEgPvuTjUDNiXN1CjxNRg4Ulitf05+F9e/5en0AHEQQgrLZwbZyse4LFDwGsLL8nNJN
JN+ADjAm84RmVliT7vPYl+i56L31BPEu7bIccSxq8aZINBrng5wIzOrNeUdOZb5DsW9FoJjcQ4tY
+0wrIf8+ifQqhvtPKfXiR+P856NgaLJbuTxrjzUHTrevl1Mvg/yDq8DjRppEthpC0oOIlA014GYC
D/MNspZS3eV5kvwWo7WGHOQFKNueBeWhNjvxgqxLPloqS8qDlpuuFpoui8VNgGIx+4qjpVS7OGiy
+KayElLuJ5rNN+htquQp7ez0RWV6EWy92pVPwLCnaRfPZn+Yaeei+G4T7XfaxsqAPGHF6UynJm+7
jzQoxhvciP1Sh1Tv6jwSYhzFw0yPvtiprmtBfsJu0M095gLb4E3oTvW9ajpjy6yqpd+6pZvFh8YM
xo5RiRRmQzCtdTcq6CaPzeAkItRmY0yGbWUJRz/YVt28pICOPxrpMn6rleHWJJmZ02NC+wnq0ZKp
34M0Wg01Z190x8K1OCkGTHlTaNtDdta62LG3Y+nJXRM7VJoWUph2ppX68SkIevJSVWkQ9oCwZiof
GkQv+cfeGHR5sEBDfMCjs8oSvBEYhXSWAfxuQ6dnAx7L07ZZ3xXVbV8W8dGGOajCIHe78dPsdsrY
GA0dbXaDyOEAjAmRRJ1HvDsgbOoBUaZX8lEOcVV/xP6TNJumXgh81P3JPc8YWOONM44UhYNsGY5F
K5ohnBtYSQPprlMIF8n/hvmVeFnT7FQR5XQ8xyghpvYrAE5bD3M5ANNyvFT9GIGfj2GGdOzFl9Ap
PkyFRcr9UJrm52Cc++RDTWznfNsyT+DGnrrK2xSLQqdSzYN1dnOYqCHwvF5sM3oE3/Bmik8yXYo1
zNibxX5JMi/d0MNPgRyNVrDzJNC9vRHbDBFk9zOAJl8UO9r/kM9A0prmhmRmX9911tJXB1l1erJl
Z0NSnFF3w69pTrqfut46+XaiJ1/e2V7cFjeLH9vGXpuczrgN4s6iLjO6/tMyOkt7DCakLo7nyPFT
tpSWcUMVsfzpqXTUQ4ATdE72+dQKxhoHwns/IYTyZexU0p7bIRjQBI5W9Q15h5/8RvWQFp8cWXnq
t0Onr9jWuAVjeGStGx+spGvJkB6LGoEC1am95OTBKVVZ891o5VW2ta0uGY5zoBL4VMmCSrTiG2gj
8LdCRHGsiHITDbPkUdkTZXZUB7rxmQ9Xs+5jVSLf8KYUKH5pSfsn7VhZRsm0Kp6KrLbNcBnLYXhE
CGU++ynT3p2Q+bAVTakbD1k6ojWLDTjF0ewxs3zJ51hylCaEyQ1IVljsX4bLQyKx2Nb7jVcs1aeV
vfdYlUlaRGOqO4+U4lTxCC5YLx9r21MiLKl8imOTZOA2p0Qrew3KdCMN3DJo4aaokEtQf2e6Ft/p
Ey7faiPXf+kECmREgCO9+TaIAtyu3gt/Dwc4MKLCirtpHxsyHpEmEAsbKQf1NYaFiX/QDoakPxmC
WkwIVEn/DKx7LQ+qwbmReoVxjbwuUPlkwMT1uesJHd7YU0K+7yIsY5N7Or5e/J3jRyU6Stud3i/V
V41OCkJQ0gz5PpypGzZ8D317Qw81Hrd6RyrWRlcutTdzSNMTmXqsJhYLw3ccvm0SosB3hxC6WHA2
Rlv126WRnrOL69ZpkB3LQm2bfIm/iGyW/YbCpmhoWwXNlwnTarcBTtt/mYOWjzbmPPtsZUnwNR9B
Sd16ZhJEegrD76T1cbwPGlvTN1MixupAxQjoUVhSxD21i5kVexSm7G6qlkAYtclJF0DyCVH9s5HW
s31qSD5Njybg3WPnLGPzqaWF3Zoh3LrUiJBSZreBXYzzaWRhP2lU240ICGbtblc9/FNQoseM2KoB
EouFITVm5Mb6mlbQcfZtgBp6z4kt9yIfcYq+SdUaEeIaAp5OOKPpACIdTHVzH1Qsb892Vpr1XTsK
T5wIVkMmlLdmW+HanXvt0KRt8hILx8AYzLw92duhMmwVAS1FfjwjhSQwkz68/yVIzOCZhNps2ehz
VXnkp4PLiJDhuuTJJwjoj8jZfXnIUptkKGTaA/qpfKT283Eehrj5IHJ3kmdKXwsa6gplBnKsJqvF
8FXqaZsdJSCDm9IPiuKmmnp1qkCQ6p+nQNknzksQ/YgO08ZodofWYDc9dUfLAPAecb43q2M7TUO+
kcSUBpHDueVekXn2aIN3tA99M3vpc8yWVN6tYrKvTCDNj8FKtdsF+2t5Smd81F8cqhxym0IM1GH1
a5UR+QDqigfUW0Z3Gn3geB3pcdlWz53E+M7RQQMKanbNzeqIOeJxJ3WzKt0Gcp4rWtNBA4TzVOB/
zJZ2r8Z2afmSlV0MNwu4O+/DMtSyfxnd1HtJy6ZpdlTB7OGgw4/7BVAWPTBoDheVQWzntIINGsBN
tOooEDVxstgvTtX3P6iUyjZy/dJ+CRp+yiaYYe/t0IgbdqTcxDF+tqlr1DfBAiYZ3T2i7PIZtl+b
H8mSNNLf8RibNjTJuH5WJZa3Q5KBIdj4ZTUdAGHa/tHSMuepNKhNjttq1qkJUAFOz54zK2fb171m
HWbN62zs7rZZnsm6l98zLyMwPnc0XTunHWCBsz16ZbIhLMv2buLJ1/dAKziENTXg3kdd6cF+pq0D
eEsnkmgH66OpfyTME8mmbjrivjwPKsNGoSlx9yXrqbFbX6cLMSgOslAMQPEbG5kcXguqXh+YoZIs
0pOk2aYTCQnHNeaoAMmcCsgFraHpLa5yv3rSrBxVZquNdryraosFv+vAnKGqMWVkZrWZ7r0FTOGO
PeKEIBHMYR5OBsjD23pGK73RZNKPWyMpkzFyh8F5VoGck03Lj2xgiXZevpVNUP7o5m41cgcTwsUh
K72db6cT2xi/idmhBR2qXUsLHs1k9sQPL28yrWBPrY+/vcZDKtYMOdbESc+oH06p6ee3vb0Y5hC6
1ZLfFnVbOsfZ87OojKvM2WqLsuBbWrU7h4b0hLOp29aKt2yBZ9RvXuHaKE81L/tGOnfJXjeV6mNB
CZUsBGSRY5TV/uR/oB4j0o+VV4NpnGEl7isS29nS0dEK9togvBrpZJPMSOc6wiZx57RBAWAoRMnp
3eHlKdrbPqNi8pkKUv4EPm2pDyroAZiywzC7SIKX+6I1Exp3oI1lZW4mWubtAeYrEV99VjraFi8a
6v3OQaY21Y6aNhLogcIbi6ysDssu1eRPM2sSGXptY9lbBjciNd+sZgqT1LI3TDiV+60o7KLfEqIg
C2YqSnuRMj2AF11GEH0yaCLZdNISt5nlCveD1+I/C0IduXB7bojNhsmvoQvepOzLSDPXcgO1dWmD
n9alH9S3KM3bnsJrrHX5pmFzXN1IgPM5Y7bUEFkgtV533BT5PxFNMTpsHu1O81bNL/CU3K2qGRF1
Lx5UXztFZDQAbbaZ55LhYSlS0Nwl1+afcoHCF2FLkcdOL3rUdmA8gtskLhdM6xYrgXnXBlJ8WvRk
LG6wVwQ91gIR9EmNkwgox81SGek3V3PS/hiPwcy8RWXE/Kz5QwG41Vr3nrhQRbIVAGFSOFx+qXlh
0ICVpBe0pNaOFXWEMpvTE4kGUdZJVCeyBDcPxuo2JYztB0L8lvb6EHjpXivK6ZBZgWrhZRdFEQ7I
cPQbuUjN2qD1z/rIoDhV7aqM/dqGFLL4gUsTnzp089Kcsq535Z5B1DnYl3Klb2IRWMXHuRSLtneE
UVExbNNuYwJSCz5MY8Z2yU7T2niqllUzWs51WpzSuAcDoIpRiC0C2/bgJmWmbwFjccAzUAWTKlEg
voycptHpNNMK0uIsdLqga5jJuqDeTFrugRerh0L+8DU2JGE5+I7aJkFQ6hHmMqcNHUxr85H9iDkc
ltVMvXSB24MK1LwYBSy9RJKWVuLdemQkETTDeOAURuHf1kFiL1ueMt7klES/KRzaxX2oXJPd5+pD
Sc5irkSH28jF2zQOCttPWamMyapJtrL0l/QBymu8C9jlJ3U0yqB/8mJzyk+d3WQPRjZ787ac8cUO
4ZBjeQ/NdsybrcpqAKhTP/blQUwd//9aF/bPFJq0is1Oj6wfce3oQCZXBer3KnOdr/Eyo/OMzUXz
t2hD2TmTJtIqYMnDMkDOZt0wNmnBHNGEGWEixY3KXE/caq7Z3PqmqsxDIgiJ40vGz0l8OUhcGcpU
6by3ai4209THX1wf+U/o4j+LYOQ4PEnUJd2mlar2TgmgOG8LCnn6No/2wD1YphJbdiAxTx/BtftE
ineLPtaVU3FiSfe3kM6XOgIlFrz0zCBFjArCHfqfQ9HkXztwt+qpKhsseXqMv7CWmfUTH0g333oC
NeteGnXyDU7GNJ90ootmAmyaYvgk4n44VXZvNFEqK0seisE0d0YLgQO1cNplp6rxEtJT5mKp8/20
BKkTJcQLspBZ2YgWgmqg5j+QhjL1J8n563u3JMbvNoOoE5Y+gY97a+TdKhayahsoR1+ierQINghb
K+u6NGwXgQ2I/TkySFPg8wsT5N6fDFMV+g5BaLmcairMw85bmlZFHGocuUEL0jzOVYdoFG2FG8zb
qiuYSXVnsZ89ItjVdp5io90aCM+NqLMyczPSkK+egdMvwa4iSte9N9Eui8dOGzo3yhaCfaJkcVJ7
N3uZ74V25iz+Bqq5sXyLhavUBxZhOUTM3JVznChOc/J1dBRmHfRvxYSZeyZ6nKUsTvbAz8crwiyW
bJKcWvGeWGJXwE5G2x0u6ExSOyQEs6rBcyaGZJPoLsOWg47ehGwEbXk7Fr34hE9E5HvXrU1nv/oM
TtJFcBUaZYVtx8kXo9svBhhMVB/El9wWfDzf+4yJIrKCOPd3eTflMyaCLiuybWyllfoQuN3gPbHQ
Gt4jyHi2+yGCov67ETsiv+swChs3vqDmuiGNultuMT4Z6L/nefWnel3wg5mVdaxuVNoSvM1uMtS7
Gal2L3DFbMtR67KdyhP9WSDZ1Df9mCKgjsmCR+06y+TFTfJB5xznakMS2kYWa/WVKuPbmq7l2JA6
6RP4/A9/rUL+VU/ujaVgjOn92QAdNX3MXSNhsvRLNP34Kdt971GP+Fwxcv9nrAhFVlQO4HwdZNHo
ly799K6VCz8vmvJsNXq9A07PRKRpeEBDL8uHvQAYPp1gBbnWtfLu2n5+XSikgwvxAEkATb7AuKhu
DnCay8TkyqhC2MJx0i416l6tSU88SXQcWV71I1EFBg4TgkPo9qa7GSmy/DKmpLrSvH6jUKD5Z9EE
RDaHMpI27kWnRHjKkbajFefKR37Bcr8sJ0qGZUMVpG0fO/THw3kueppWOD++5V5KSQD5CjY6AxfG
+9X2N0VnJg/+y86cPZcDfuD1cNDUXKaBOSQ32eSUT2a55EdhAFlgFisx/xQteMnBw1gBN377/qXf
FPotNFKoNOlMQt7zL+mtHR/oaKNCOXnkr34xxz7eabaF88O2pjPmy2tx9W9ulYEPZA89CrkYWLUu
uhnkaCVLbc3FSaZds0mldD464PFvF34jQ2CtRcnhmY8xvfbG15bFq/HHlVcWy5rdh8f3kseiXA7G
vR2UJ6FQtG+L2e/zT5YzzgoH5h8Zw5iQ5jejidn4qaoJVZvZ4ey8GmLKrPf4g9x5nINtX0x18Jxr
Sl/2BbOTvXPcMk8JDyOY8Fj6sOzAnZuk773/qi4bJDSOeUkeewTaMshL/vz9v2aNWlUVspMifxSJ
WLY2btYqtFPBNI8zi/W+xeZ7Q1WmRVHTFop8AhKxmORdEVwZNRfz159fQv98dY+gd+HXvB6w6+mY
dASVP1rACYsoheG3l9mS7o126b8E02xtYZVe07n+mSL+eoVcFjkGODTiy/havEthhBj6ZcqUVz4W
ddZ+BFFRYMXXK+vYy2bJw3g154dpOnVtaLNm7nsf1YtPShyV3Ba7J8AqsmSuvJWLL2j9URTMoYsz
n4J9uezP5XFgSD1hzmirOh1CXMNj5AlrxIcnwMGEaTd67Asx+CRRW899R+E4NzHylo324Ksu/9Ux
z/+sMPzUoZWiodyYZTruhSzlFYXQZZ+e3+qt6HEeIBU00/2j3/trBLEFccTSpfM9H0lXsykErUWI
GTbMkMAwIUM6nTDskIEaBK1xHtQ2hB2Wv+1Jq77wbsR8ntumeRpzw/y/MTHrbyM5FJEoU7Nv2Guz
+dVvQ5pnjYG6Z8srzsi0g8+mcDI97Oq2Ojo80WvyuLdvjita6xrMbOTy1+sr1nYgplob1X2Zxbi0
ijGNbwLON2AGqKJlYaus8n9Sof68AW7PXlViiNEuU4HHYqrMyVPqPqMG+tlz/flLgYvr2ZiLPOKj
t3+/Pzwv5ts/10NQyPumee6y7r++xzXtauA9qnt7cfDh16JBhFvOj2braR2McI0tXxyIOw6D7RW1
9L8ujdJh7Q5CFANf/frSroJ9wRZxvgfvLg6jrzkrlsr52bS62BWjYx/1KfEfq9oeHt+/6fWmXs8T
K/PTJo6Ynsyq77m4cmWgdBdcmWW9+AReoOuJHaK2qiWmdUUm9o9r0ZrHbgZQ3kZiebF2J20XzJU9
L/fFaIgvhvKH8wrCGmFEAO690iL+x4jlYqhraTvARbrk3dHJmwpEx/M9iV1EBAxsgw0CP8cRgbE+
QuooOmhq7z/Mf14TW0GAWsrjz8VXIodJCxRnz3smj58QtWS78YUdaLum6G3oSINohyvb4389Uwf6
F7J2CxiSe/FMDSpHFohhbhPq5n1rNh9rUVhP5Tz/eP/e3q5jfBV/XWgdwn/NOTgwV03wMt8zPa8O
/pzQ4R5qTz9W3mNM7NEBW6Xz8/2LvnmgKEXY+aOaxK+xKuxeX9TpysUvM089OH3GwTtIJcWUuAic
bpc1qHRgBmHavPIW/zjN/v4moGghrFunfmOVQ10KG0TXLkbpee0jimAL7N0C7nyrgpLdQ9bm1V3T
QYQ/JmZuHrqU1sfOXzpDP9amOQb7JLVEd1qMZ89t++ckXbw7u6vFDu/5ctNJc9MNzqb0Juy9seul
46ZS7qzv584qNE7yDqBv6sYBsBkCk9L7xI7VYYiTrt+4qajdMGlzeCyob6w7K0lpeRDy2T9NGTQM
Attn+SUPUiv+RREjWb7XuWp/NdPs3yhzwvRODGYqcEqbfnHloV2eEjiacVDBSYSUixkU8djrV2W3
kxfPiLUfe44KmHeSHDOXOcwq3hs9pi5kBQ4NlJy6xQ+aeZS9S0d6kHYcylT9XBMT+f/GDtMapRd3
xabb6MffhIC2bSo8Px4ejVoGNuKKhvzZuNYIT+EEU0SV6OWVj/HNrmu9JlKg9cSEFghpyuuHkFB4
72TTTI+yNkYZZhy0x00OIqOmXLRIe+sZxfQrIJzZ33S+0G+TQEoFMmOyCfw1lqZHq0RmanXlWVzO
EuvvctC18xEx1SM8fP27VIu7wopl++gNU3WbLGN8QFiULOuCRknhfz94PKoBqyiBcpj7LhYzagQu
IZ9UY2wntX7E8ej/tBNLJhEtEglKwPNldWX0XU5O3B8yvlUKxJkQoIH5+v6ENSBQ8LrxUatoBfdB
3T0hx9N3QpTyZ8+M2JxLuDLyinh/nfNeTRQI7NYDMVd3/4QCvb5sBcCQfputPViQTsXeHFzvozX6
4qvh5cDTKiZ9pqvaa875kjfXXuqfg/fryzOwUU1SwUN27V1qCvsY2AHVc+8BuhLtD0f5pfq65Mns
RE7vesOjsEgB8yvpMOSa+NE3LM05zHMKA8m0h+J7lVhZsJc2s+yedq649+ccakthCkNsF3siK3aY
pV1HNFvMnDiMvnY55I9+f7DjTmmSswPWNbUniDpDdE20K4AcozDkGKmW+gbYAz149OdVi77EdY+t
JzHyrWZPabEvGkYCIv+xG7cyiU2C7stMG26VSgP5ka5C8MIxzm9fZD7P9v1MMEf7yQF8wHWnfsYg
HOpw3/tb9z/OzmPHbaRt20dEgDlsqSy13ba7W7K9IWyPX+acefT/Vf1vLEoQ0R8wm7EHUypWesId
PNmx//vgJmb/gtMywcAC7iOAuF7aUG6t0p585xUlCnQpLORnXvHES0+FGhbmBiuMfEnn9WYTY88L
9JjtRNpKVjF7ygEM5IhXUAwdsrAE7RAF+nMzZgk9T9/0hbIPnZFviq/k3vbxZO+OzFmlvkGZS51z
gBEFmahXd9kbr17PSaEqKTdq+2xlioz684ihQeItoxjFRfDv/jXgfIBTR6oEuDea+rOLwoprHmJe
P9ESQZK4qhXjggiG5RxLvCesLWW5vsOhdMKWMZLkE0YkUr5qkUEJjphGmeHRsXNqp3IXNr9SutNL
wdX8u1Dweqdjc7loGr929qZ5QSTnGkZ1b21sVroLoKb4hShklW+8UR9+DcbovZToAEjrx+sxv67f
x4V0L5gNZO9zekpQdYBXhsw/S4ZXgMfJ0WuoOvtr2AX55vFQN5WS/z8WoHQeLQjoc7/msVfAGSiS
9FYNRX1q6qb41Xk460mhqqwKpQy1TWqnjrGqcZqPDuQG5qExrNpZiNfnd6n4HYL/rKlQgnizZ7s/
1ungY57svY3dYGv7Ce/E70mdZvRSe1RvdAEGWmV+O6lPachT+cFHi7dKZf7vvkEQV9XZUk+KHRcW
BNDz4MlyBJ8C0Z8u9/pLROsagi6duIUvfzthMSIXN88xlZp5OdFXuXskhK/OiD+1Rz02inWf9v3n
NIH77lYar7Psm2MOK9Ksd49XXczm6uQxWxCYigrrEUbyvMAcAqFB9qKJz6WfyDu57uWnPGk9AAFN
ZIDT6rtNE2nGM46I1YbaeLaw2Lcb/J0npBNikwwCwr++XeNg9Gzwn/HZ78b+JCm5tTMArm/iVpeW
nsl735m9LZIjokDUHq7Hqi3aJZ4SJudhKrJtFxjpj9rSe1eCXbaDeDf9oPSKY32TxEs56O39IaTt
TaiSQrkDrs710G3ZS7ShnfhsTyZo/8qJXuSgLTcl6JjjVDvlxZPoxzxe23nOxE6mfAu6xsJeR9Am
rwcdhpS2TU1xHAUt2LQgmBACDhW0FlZhGMWDC8RKWaI33JmpSOxpkqPnQJQ5q3JKChpTVZinZzB/
5rFpp+aVnTURzeKkQMqjmd+bSfI/vo0Q03H4sFRr8L+dHdqocbyp1absDNLiSKPP11Y91ZWN2nuo
XT3+rHeODOUZJKsprQnhgvmWnTisqOam59zzup+pNzgbRUfLBvfk4oCGt3oqqEv9wC1L+QSBe2lV
7w8P6OidrU0d+XpV+fg+cjkmq9oO6XAa2srOXKgkVHHTNre+lSN8+UDx6BYGJKzrEv8Nc+GOvLfI
lDUQtZah2wG9v/4NTThQrfbi7OzBJTzzX9Tr2EI6tRlklE2daPTdQcrrD9bGxH5GtIgg18T+nS12
PWqRhk7VF2F2nkbT35vOIJsbpK7rXV7Upr8a8qZcyZkDY6ckwXq86PfOEqnTuwEXEJ35tiZjjWIO
a3a2RvBaqx64LUiTevjrIT2VbPIJXd6FPX2TSFOHpO9jcXQpQghGyfV8gw6IuRVq0aWQ1LGltFzB
FA37Jtg0BoI4oBYTgIS+In0eOiKFHQG0cbQqWGWgjOQoWchxbgME8XtgR5M2IooCG/n696hGgBlv
E4SX0fM1oI5533m7kKPC3aIXIDID8qBh48RFaG3koYmKdYWrbrsKqYbZCwtycwy4RdFUF4GKKvop
s48zyqFnd6rmEydGzZ8RRMNT0OP6umujAa2UppbxSMmAQRmr1lSj6JBZYEMeb4q7v4FqsEzSg7HH
fIG0Ead0mvbhpaqNad3D89hLRZj8iuPuVy9P1luopSigZl4wrfwyDhbu95tTyCego8WzzZmgAzp7
z/K+6HMDpcNLJvvWhvNSRvSGvWrdNY3zQ6Fl/4SEWrgQkt6UNiB10UsSMQMSsbQlZxdQjgXpVEeV
dEaDL17nONPLq7AgjUtUJ3xL9cFC5rgcBSCmedKBHOybMcY91Jf7556NuVBLvrcItMdFqZ5fxItz
vSsHEhKYNJZ/0QakQtwgg1QxjPkkozQSya6WjtaT78XVPh/tfM25nRZ2wU1YwfcQvQnRJiI/nCff
iiFouOaEJLAZ+q+geJyzUOd6Siw9eTMl3UTNJyyTP8MU9+fHG/DmVmJozGlNjiUpEF3O67mD3sUK
2mAHKEOd71FDqlmJkmJSGY5Hoyvs3ePx7uw40lF6VtREbRrf4vf8U/rVplDpQHiEFyKs/qWVk4ZU
TJVXZmjI68nw9C+Bz254POidSbK3dSCIZIfUNsT3/2fQ2I5RtO7V6OIg+vsM85trpVRMpM1rLKul
JXbWvTligYQkAN+WZ0b8/T/DjaQGJqyymGa1b6MtKk0rlaoDvNAAnU3TBxGsqYmzcLka/F+v4nCY
krzlotOOKdrNqy4VPaz0wY4vmYa/m5wFSKu1kwx3Jqbe8viD3puhY4lAFASDQoR4PUO9rblSYQ2c
OwuL9YFi9UuhjEiBT5EF5s6ISWrl4OvjQe+cElVFV4PeAGoENMGvB50CU9LkLpXOUis5hes7UXzR
+sxa+4nRrYnWtW6Vgf08WZFpLZzQOy8psShVWBOwCMXpeUMPgQdZjQzTO/s5hn2uCuWmgvdUqQEy
z4oHAtXEPTFBeh2lXC9rVgUmopRh4V+7cZP0u8ff4maxKZHTkye/ZRFEhH79LQICx7EA939GDFw+
mKMB6jOsO9leJw3Ag4Xlvjk/YjT2FQmI2NdzD4lKVf24buXgbEuhs/G6VN6VXnxsM9RiEOMenZfH
s1sab/Yye2o5NAO0yXPrx+HfyfLqwLXKrk/R8zV/h4nfqP+HGaKZRiYJPobIZLa3MCkq0O3Rg3NY
Fr98qYWb1Fjxaw1cjQlm4fePT1D09gzwYJT35502msJRRLkxOstNHX4DDZoeU8uvtpJH13xFQGhH
h8cj3m4Y0keFwpgwFcVzdnbPh6bfU4YrorMpt9hNOJ0CJlGm9NEVqbz0NW+uB9jiJI58Tri8ijyv
AdrIOirUXKOzHXHXSUD9vWPWWU2xHqp0nNa25WkHJQBsvX08y9uNw8Ci+U5NgqtiLo6ijGps1KYR
noMBVNlqLJxEWkt6GCsbMPn1GzQz+H2Px7y5lsRkaSditM4BAa57fRShMKAg6rXxuWma/M0LIccA
HXacz5Y02K/elIz/eVqVYliQBPGS/dRtRE2Vi44thVb4R8QOs3XNmzDUpViLzwQ33s+0spHSTgPN
30mpZ/xGDzBEXKMcVOjcAbl7PdbDBhJB+eH7iJ9hItotAnvwErNA0sOVMoWZFZ1pTE3dpoqM2N/I
cT/SpJOs18df/CZeE3MmXhURJDpj8+0F2XqsnUKKYbvIaA872VD/rkbqtjbv5TZ0KBm4QPaKn1nm
g3mHtRGfH/+CO/uM3Pk9YBd6pvMCYxoGkx1P1JxQImjVr8VUBLvYpzW0whnB38pTkigfDVJFOZMn
iMY45+qm7abQ1BgkzYjPU9lW9br0HerXpl3kLxIEtT2UWucPZJum3UWt5je8Bl6wgGO6c6xpZlNL
BCqEiuw8TE1wlZAMrBHOwDRtyS0UK/nUVVL3R6as7GxoRvT2BY5pvnCqRe3+KrJh6jZ3Mm8vQEK6
KNcnDLonAVzlJedUj6J6E2WdOu7BT6YLq3pnfrRcyUwoR6C/MN9XZgvCPk397OyEtfbdaGyYgHDU
VzXcoVc+h/88wEBeeHlukyGQdexj0j/sdCg9zR67Uhkw8PGi9IxF7+D/ij29SHZIh7YUoCTNfyGU
rPS1zLPe/pZbHf0FBX23CmZu1x5QWG+mjVT20VJSdOfBQDAH1gT9UHKjebSFPLjiowqWnhWtDIJN
AbvIpS1idyfkv6thIUK/MxqCwGhZ8/khScybrrkO1KEtWFEYbW35FeA5qpbUPK34PwNGX7hwZ98b
juSfSAY0OGzI2Z1NT6zK5QpEHRS3Dja5Ro61ot5V/0/Co+zH48vizvbl+7F3wfEg+jB3plLqFvcY
PCggYhjatAs8nISOXpTFb4/HuTspTZiooQpBlDbbSEg35BFXQ34ei7j4oTjQnJClp0ueK93CDXzn
zUNMgfoNTs8In803BwqjaPggP3E27anFQEopuxMUMWWfTJg7ZbWpvKJwHW2TSWsXZOXuXL28M8jn
krjS35n3szJA6lqgjdlZLlPMDHSzYv/HnrWrIbS+tE20ZJ9951bgthO7hOiX5vws1B5GwKFaYuVn
S/bVb45vJuuaLAwdsiT+FHhF6W/oRwHlfLya9+aJhh9YE9J7biSx2v8kkUpTNuGolcUZRYVyhUNC
uCm0OF9rYw1IH3Xp3QfHYz3Boqu0F8Bp8y/X4yUj7KVyTJSzTmv4hDlADbhFp/MOzxdiag1TdKlf
eLNhGUWcdUpQFG0Qs7oeUtJtyuw4UJx9lFS3QTLWz3HQ4ESQDjVg6sfzu42UaAjStAEViTY9EoGz
VyTRmhyYt6KeI2WsX6ys7L/YPTy2bZoCQUIysDDKfacosGUTKcEQq7QOoAWWZLFutpPoS3IVUAEj
fiB0u560RtsRuQRFO2NuJu+hnw4XbI8gHdhdhvmgscOsLFqyc7xBIBMrUeWBdkE7VIiFzSafJX0+
+rGunvGRSi5R0CEYiEbsl3asVZhVw1D+lgcNNzq5mS5ZUUXrwbewKsMeEZ/tEq2CsQqGv4+X5GaL
86MoytCixZiQSsnsR+VxXMtya2hnKUvC310dJh6uFr2jwj/2/HRfhRXgj8dj3u45xkTzDj0p0GUo
G11//oZkPcoHUzsXmW39irDm+1yitgB/LFA3j4e6uffF9ARvALi+EFYSP+WfEwxRcRIPqH7uhl5v
VsitZMm66qUl9bF7O0rUbrkSCQ71eTXVt1tZL0ffwBgtKZ5o6+s//Q63kNpX6v8MbD8St9W0pSfg
3uIhNQoWCkADTsKzD2lK45DH/KJz08qx6bZGB/cwrNFlob9ufR9aB2mfxx/03toJJTmiM+7+Gxhu
1ZS0MfxKO0ND0J8k39LLXdIP6GPknb2kQ3m7enRMmBhRApcTo12vXo6nrpTGkXauQk2VPlsoZWib
pqpl88/jWd28pWRNgDNYQVo1iHrOTgHMVAAzk4FZsSYjUKw3Ih93Yk/+FnCXbTMbhfN1r8HyQMLW
ShY26e3mYXTuRUT7RSQ09w+malhkQWsa5yJU0IeXCuS++rLcoyFUrX0omJLrmGO5fTzn281zPap6
/XGTuAyTRJUYVR67lwDFl0MOHwpehmr8L4InvfC43fvGRLFct4TpDhp91+NVqBz0uBeaZzTbk01i
q8GGUmLolqZff0KYpFxFHoLNWMC0/4eZMleKAyi28tiJbfbPJRB1Pn467WSe0a/CgTPR5XAVZFNd
bXIHcbdg9HHD+fjHFZ0tanWEtzcl9m6wsFmsEvNcJrG+h4XmbfQWK8s1kEITfGxslr8fj3hvE9Fk
lIkI6e5xbq4nKY1AFGMsus5NYdqXrhrUdDuE2O+sIl+FPK2kOU3dpkZpeIkHdH9ohgU1qbD/xd//
830HZlQaqFydQeMHmCV5Fd6FFd3DqlLqAw5NfHkw+ktus+J2u0pJIThQbhHFJjSOsd++HjYeRzuL
MFa8IOkh7w2kfgZgbvlfm5Za4yYJTGCgwtYasRIfRTbzo/sZECF1aEHnsyF3zmfddo0M8VgqLm3o
qwgy1c1FCZV2w595qwJV7zelGrWTlVbBwsg331vwHywwubQ2+OBz6IKWD0aNEF95ifwoQ6FB0Tdl
3+U7rQ9DNFgK/ximSbXwaN/52iCbwAYhxQjUdt5uKIvChnRXV5eggrNT5X75hCRgtUP+yd7g5qRs
MLUvNtiClt/0vpEWzvBt6Ej3XHQHhY2yLpb9erWLzDecDKWzi4kCR4vig+T8NUHlTs+yNk76ziJY
wjbVNKSa0CXMsr2E37l5iHEbXbivb95AfgorDo9JQAiMucppMcQ6CxDXFxhTGJ/6k4bZ5Bj+ipTe
WKg4qTdPoBiL5gKwMup6wBavp+1XEVJltV5doFkWzsonrH0Ze6tVNpje1U/V2Er+hmDWQ2spCjLM
m4TuXInJD+WnIIQaqQ9SVOM0mFC65+6DWoJzko9zbSRZX7TAkLwtsoomYtJF1Ewrp82n0EWftUVP
C+a+tQryeHpJaiijH7yxmBolF15bMEbCH/t6alOCAEWDOcBFRTZ1PeXCgM10qnWIeduhaYvPxHXF
AhX25tFjTBvmJrIzHCLujusxgUQCxLT85oLbqMVchZ36QC9pmpDDk+3i47VhMaBA6gvOApjy2SUF
tsipPKNrLmi16JeipvnI5S9tfUuWjhQMAbt0bRltlGjK0lVgay3qItglf/hTM2PaoKIZ4NBpvp52
h4RHPshFewHXFDzzS3+0SejvOn1IN3JbqXuvUZfAXDfvPYLlBqAO7mekrY05zmfwI7hjg95ekhKl
7lXOmQZDYiAw046yfuyt1N5pKs5+LjWn74/n+05zu34bRLWHXIt/sC8z5uusFjWU8y65UJ0O3vpY
Tvf2ULXWqsz8DLpwWY9bbITRxGrSoH8aFKf6GTSIV0kV2l+HtlZaeHOdlP/Xo/T+HOFXtW2Rcdkj
Yey7WvElyLeypDr7CF7fLmyBei9EELf3LTMgYQE8zhXPpXe9ZPEodxWOKsnFiMfoRwM366lByk11
dWQyNlKiJGulpbEAJzhwy0lTD48/4Z2TAvOFngolCYDkc9aH03h17st5eilsLfhSoqr2OZCwUMWs
EA0jv7AWakpzN3fQhshnA5tlwZAZVudL1iZxglm9kl1ooldPtWrFe+wwOpQup6nDLU7Pnx3HD15L
1Upb1+tGWVplyDZ9jaGtfk4QXnoZp2po0YnToRtPVnmmVD+twd4768QwmzWARekrPcy4dfM6aePV
YEzevtLU9EWDIbayxgk90lTjfQvTUn+K44BM6vFnVUWYO9uZov1H+gsbmR7Z7CgOkoNsa6GmFwcc
Mn41WMxiIWBWeeY2Rt3/BCvloLsfI6hDn07zN5hox8VBcPi1LbYtdrNKuyL8XU+F9N2ZAr3aQkzT
DXcoqHkIoMwYugnH7AhcB90oSw3MT4WaZNLq8UzmjifvC8YyUUcReBk6m9c7tKTHU+VYghP2hFW1
0dUIkcYCsZOVStF4P1pOPq4hjxuf6WVE4n1RrAPytd6rjyX417rX+1+aTPNsjUN1guhpOplbVZaS
FSou/3v8Y2enSQgs66CTMeWC0wbkZZYCAAEHXFrq3hHQRLmlca+sqRbkKKBqULTq0lp3KG7tUCZB
DLZrws3j4WeH6X14ah3QkLEigfk8+1SRl9SA/h0UO7U42+UZVjixklLxsO2AWD34oEgBVVKa2pxb
5IMo7BEjXi9NMXlWlUlTchyRGTLBcPWq+Q3zZVsWwslW/SdFKRnWYRItUp9nwen70IK7xTNLH5KE
az70GHt54yeo+qfyZ2Qt0nClAcF4kxAei1aZ3v3Pl4Nx4QPPsSHvw5L2kNyBVFRAhl8Pm3q2SeN1
pIcvy6Pman2c7+wxi74FeZ+hAQWTcWdWFpvNaFT7c5x28OQKWg5/zAq17cfLfffXcDCAhoAuNuV5
vdpQMZYSGPFjU0sBVihD6m26NtFedQkhcBfvQVVobDnTmf5sxJ3eF3W0wl16ip4pdTcLd+vsKX7/
ODTIqRBReCUUmW0/s+jbTk7l9Nik/d/QrLvNlFWocOWeRtWIFpNrqWhzyoGKXNbjTyGus3+uOzE0
hHTBnaQCJ6LY63VJ8PeTK0TrjlJAadcMlHx0uR1+67wub4+Hepein49FkwCFDGrLQLtn00SWKmu7
Ns7xHQjSg6Yl0O6zpA6/wpDL89d6qPIfvmxJwRbCKujWVdEo/nepoQB80ilIqGsggLnhAlAu//Zm
Z721WhArWxmVi/Hl8Y+9910Ifim8Ex/xxooL65+cOSmnpgvjujj2ozK+1qV/jsaq/aR5prdwT98d
iZCXEMImd5uHvCgel7aU+cXRl2R1O5m+hSAuSdwmLfw+3j6e1p2dxpXDrDj4EIDmKCUHgubgaUpx
xIQeQDHidv1wwOnD/9xLlYKKdqelL8gR6MiUTKndL2z0O3PFkIHCPgVt27wt7MvRRCEtLo5NmUbP
bZCaX+qp7n8ocq/tPzpTBlKIb3nBAELMAYZSXnV6PWbdkUge/eMGZ1Epk4wD4UTySZLM4BNl/LdW
9ZdKzbOMEMwmMFEOlQMDhubwnMRWZp1seYiGIi1sh09py352Rcq+8Clv7nHquzD5qJtxnQo1iesN
2tihGapy1R4nK1E2QyOp6L9X006WRmnVVFW9H/zy8vib3rzSgvVLB8yGDoeR27xDYpJUW4VpFMdK
BRi+spuk3OQos77KA06PyJrl1pe8qAxUpD0f2bC4Spr/Hv+EO9MGfgaTiyxRWKLN3pEamc1AheNz
oPViIZHdF1jaq9N0iuweA5ecUpSbtFm3sJtuF9WkkGTBRlGIg2+ICXIWR0aPFtgxx90+cJVOir9q
DSLzj2d3+zCxdwjYqDNTcBbEoutVlcICaBTG3sfAwbTmrYeagMwX4JX8XE2OMrhjGIWodDuhIh1i
W82abY96me/adpLlzb5ocfP99vhH3a66sJgSaHTgyA5qA9e/qQK72Km91B2TlgoetcoSa3E9Hg7c
Mpnmes4Q//Uir9/gZFMctAbzkcc/4Pbj8wMEtEXQQx1rnqNLLZq8rZH0R0X2tf+0UdJaV0r06cMn
ilIwQDxROhJgbxEk/nvlm3011oXVHTvEL38kWnKmmGNvAFoWT7Dn+r0Qd12MRMSGvXoU6bgCLCcG
AdtCBWK24mHRIAdrqsNxZNd+wd6vKFYshty6Sik0KcFZ9q+h1WjIEjaDSYCoeOU2w4xsXCPGQWlz
YLuGn41QCgAQkq+QaSSDsdKMPiK0i+vaWqcKNMsVmqhoM8Lk9vAnwNFbJ+yq8Qe1rAqiXBwBlhrS
Rjk1ipx5WHAOdpe6weQlz7Bhg+IltoHs0Q8YAWtbXdO++o6Z8b9Chax4QVS4Qk+VEqf+qpu51D5z
oOx9Fo6x8lPB+cH5O3VKTVInafCG2rDrzSdBNFNcqluV6XYKtXiyyQAyLGqcDZtMypsLWhzF2Sta
pziWRq79gqlSQ9JMs3JUXe4HJVujFWAaq6LEqpC+bpvsiqFosgsxp/Q3Q8Xa2QuvTeQy+Sy5CxMS
ecUuHf4X5IPzpGdYqLnsvcZGY92anF0Hgshe+YbSPTlDqFYuDiXVmx6N8WvcUcXHw9xzsCToaiDV
HjKVwy7H2vdVgsXF98JeQXcnBPMxisFrKrhM6uCpIM70aPgbR2FQUoKm9IG2JaYABx2fqV9JbfRo
/FeWJn1C2rt7iVCMLX/Q5+2+eNiqe2syyEJ1O2vyp+cCNkDpampl9V9UKCGSS4UnfPGQpotXvukl
8UYvi9I+KGWDv2UZpbjg1WEfYNZihGn1Pz4S0sMlXa1s1UY2hT3MF+yfXpK0+UJ0M89CeQ65NQQa
nXgD1qAxq5NMSPSaxJbV0dZ6+RzYWNq7oYdKqhulIMhUJOzHlRSlevMJBMmgeisUdsQGK1r5OTEc
H+sSr2kHDEqpwm7ThtkfomBChcc1SWEQlHa0Ylq6iEXcOzuW4tdCGKYlBo5y9rzGduhTwQjro4Wg
2NrEfrZzUzXKEdFvWxCs1vANmb4cp6wq/VxjmwknSVWOTVzZP8H/TUsQuJvIic/o2Dz1PEAQYJzZ
u9chhpM2qlmhTI8TfOTpyFCOUo9ula+MC4/dvJYv1gziGQ+dsKADdzBLCmAQR0TXWX3keLNQvD9D
j+Ij6Ek67N2XVEF2vrJJkq0kT78FQxlsvQQw1MLeuTNnJCEAY3Dxk6PMU1WHRLHtvBpbwXo0dzhA
dJ/Sqg43iZYrC0PdFABoXjCSRd+EOBzqxPXdr4KEJuTo9WNaqeXXJM7wPOj8kZshyYNSWXVFUHx/
/KrdRDJQUcgr+MiA26kHzJ+bIrOavlTLo64Extc8SvMDcHDpk5qn019J8pHOB5S7tK9FjnW1r01d
ePwJlKzAuM9RaVGXqZnTjPoJRx5Ku4jAmz+hFHVo4Zow/PCEr/2tERp1tSK4HX/3Efoy63FqpFB4
m8gLb+7NdzcRJrPA3AP7IymYE+OnpKmJqizjVNOlOUwkLNsm0aW1orbSSh26JdS9OLaz6VPsp/BN
jYna3ry6N3UmIIUq0E9VZxgb3oP+T5SolbKdcHXM6TDU0Vc/QHXqU5bGCDh9cMnBNvLVOSQimoR/
dL3L9LEOBgVXnZNncIhbhNQQG6j6U2UYiK8jsZt+0Z1ckrePh73zkW2hAYluDkk+AiDXwxrloNld
a6snnDGcVarYYXVOCBT/JIGfyefIRM/w8Yg3IaOQtwCYB69BtCTncM4xwFBXcjzlZIWjerYLI9sq
k6LuUBnR/mBj6WDgg+0Pws66utMp7RULMOw76wz3iqYzzE3u7zn3x+9rcFOqppwqqAff06HVXqQK
ngPufNI+Tgf5kJh++amQBZv58dxvbi0AZKwv2qPQZKixzc612jYpf+gop3hsxtrFInV6VSsHIXAf
RdeF/uPtVc1owJlQPGA8gKaz8JGGZJ/DTVdOHFYhzSsh6gAXXXUDYtx1xr22hwiW/S3RxX/BXlPt
D4M6RB/+3Ne/YjZnvQNJj4SHciorz78YucmVWViThkeNN0w/kCXWV0Xq+xWMtMzPF96re18cuQdQ
70jXgR6efYMxRXo/G/jiQ+vRQULeH8sZFeQgbQwrXFje252FNCZQQeD9Igmeo7D91ExlszTVUyD3
sXZqZRsHkzz1D9gdmiEGE3rzx5PiKfyUeHmbLaz37VGmRmeoQHRYbFqy4uD9k6NoUTDm+JCaJ2ny
cIXykUof12Mbjs9WYYVrGhfGghzA3REFbgVmgSBXzC4P2+hbJ6dWetKytNgkGKDXrixnytfCqcxN
J6nqx1eT/J4SEy+ykCEX7+Y/U9RbRBXQl7VOpQL/U5t6Ld2koJdlDJOacmGwO6sJoRwuAyEeRZu5
2rkpyQZu95Z6imE1Pg9abL6gQj8d1W4q3VjOeuQIjThc54VnLaR+N7tWNJfA9RLX4FF4U8DpO4Tu
q3RCqyz39Xorx4NMZBxPRQ5PEwXDhX17s45UutmxXAiI64LUmBVfZTyoCG3kkpnGhbBRCg8IA8Wn
EKj4IUH96KNfFlwj1yBNXhjjNPNn45lVhN4dNmQnw4ikbVFyMgsnbFYBvcyNksfKJZaC8E1JOu3r
By9gRiaS0GBKCM9mfbaBnE4yOkMdq1MTNepX2Zy05xiY4irC5qJwH491E8QxFugig5sXpBEY7evN
GqTc7E6oV6dWxzfJ8Jv4WPGa46jTAVpQyAVdNSqXqrh31hKcPfuHgjE4I202qh9Cwcn8QT3VaWP4
q7oPpdeqNJyXDnuFDcJO7cLmuX1mQNOg90KvhKsADvzsip2C0DYlADsnydOTb3hCeNUfU44shS1r
ZpT5XDPUo7NnCLWfFNzRAYEgL3CoS4X5ouLh7dHRSIGQJyFLofU+/zV4TnG0Ans8VWpubeVUOKH6
4x/CtqX79rYgB6GZhgy1ZO5dAUa/XuC8SdugspTp5FNDSA/qZJKcd7JX7tQ+o7KL8rndrwcNaYgS
yZrqVZ4IZzCRyfVxBHoUFdHb4y13c2Xxi1AHgaUqtC/hNF7/okJPwGFj2XUqhsZHY8hU6mTlhaRI
JxzCkBBEp9sOV36Qhc0uI/O2Xx//gNs9z0XJrUXbEtTMDWZ7TO3Rp1k2nHQcOgDLA4lZ0cVIzP1U
hqq+DXGZ7n9CDdMWiwmzrJxHD4IcDXYytffunXY9dy6sxiBf8J9bJGmnU2KxBNYpbmuA+q6EWyPy
MGmf+/Gvoc3iduP7Ux4h4ZfEzosSIX/urAvDaDC0YGqWsnCjzzcLSyL0KYQ8JbgMdDFnr/MghkBF
tn/2m9HR66chk0gcwXk1tbW3cwmVRVlLA53S/OCbymbyKPAm7lRaZX6QmqABN8edMS0d39mW4Wux
ZQiQuDEIGm6QmN6UOWh+OZh0Usgb3Z4Sdr0PgHNU68pEgbAbjfGToeDpui26UU0/mHSK8Sluvmfx
hOM30ms13VSF76I+lbZW7FKWweQxAGf8p8ssf6cW3ZBsnTGJ49RNlD4rDkh3ySMCzt6wQvjGSxbu
M3FG/kkD338Q2QnyADyHKsf6eh9lSSx5gRRpTwlmdPsGosvoBviMLT0PYsGvx4GaRKcEQwBukZtH
N2mc0awTsDhWIuFsiCPeELtIP1jWKsnwsN50aZabqyycmtQF3QIOqxxqcJKPT+zsvmS6/AzRu6Di
cMcMvaWRXWq5ZD/FBnZXbirxo92qRAwBYjDMyoXhbrcbw9G7AH5JixGa6PXXdRIDJupg2k+trg5b
Ox6V/KBLHqaxeRCvyiQc1pakmGu5RnxpYWXvjQ3tlv4mxRzU2MTT+U/0GLZlWgxdYj9JZPrIEVG6
og/l9eoByLMv7SPyPscNwjF7gdWJhtPjLz27G8WXBleA4jptBIK6edsYLljUjSSkT1KN5JwOx2TN
jWVsJwnXgmocpX0dhEvhwJ05Q6JBAp0+J0/DXClB4cI3YrlxnkjHo3KdaBFunDSSxrWph9HJr3vM
kMB/f9WqXlEXDve9GZPt4lQDkpLK5E0s0qGtRbHpiWNabKzOSfZj5GmfTFm51FnQbaig29vHX/md
gXR1rqBVqnQ+CSKEXOecm4orkD9M0zh+kmNfi9ZjpNf2b6CEymtu6Ahz+0bnCBG+rjNfMzke/e9D
VdChpA8TfkntxHjBrzVJvoFc04dVYvijYbnjYGX+pTFbryrcSZ6UduXIxbjDMGVaYi7OT6ToTHMj
CPGbd3qfuKD+2aZVZ0u53SjaE8Z6+WZ0IiVaaU7lfGrlcJQWzuN8iSjE0GohvYEAxceaNxVlNZ3U
jJLYycf9caPUEfbsSt4fzaibsFOOlG9tZyyVQW6uPiZGxATUQ8dNB1jL9QyHYEoKXQLb1lqR4rtq
odTWK71bpZVXVoQwzmuTgi6jKeUNNLuSPkDWblULFtYCpnh+PJi0oDGLvio7hgN6/UtyZ8AZkTr/
pxEbQly7HWma1kWu9J25laSx3xWl1df7McPj7Cdqww6Gdo/363tj/N/9KohnCGATtZEpCALI9U9A
4CTDFrqUnxy0Rf01i1z4SK4CdnajtrSktedP8SkaZdk/ULdV3qoeuh/dXq2Gs9bnuMNpK2T4++hz
5XEFlPS/cmtaIb/meB46/eHQ7jOvVLNnjN3MYcWAZv1a+EFgbhJFw4OX+lGgfU29fjJ2w9AN341C
aYeD5bWyvIrqqu12vpHm3cbXAy1YNarsP9eE+MEW5HTDHyQO2hi2NoE0R2utU+WSBl1qrzERzBqX
/EHScaFFLZGfUw+vBRlnU7g0FON4LYHHx7izA3Bcb/S+T5SvgKiHQ+U7/vCsaLWK7CmUZX3d4+Vo
/Yj6aXqVA5BqrhKkMHQer8fNgYCTxz39nkJRjbVmjwRuoVaAVGvwhDi2rGwNtSuf/VKTPtfYKK6N
NC3zPcHkUlV0lrZx+rirxBbUoZHB5Bcb9Z9Dr01+n9ZG4TzZWjmtcimuD3UmYPXZOJhfYwwTP9hB
YUQCPioX4gIW8iezrZ85KIugbOU8tZlhrz30pb+2jdGviTgxJ378UW+iXwZDwxubHCaHgOT8mokH
2mN19f84O68duZFsXT8RAXpzyzTlq+SZ0g2h3lLText8+v1FbZwDJTORhBozEGZaDURGMMwyv6nj
F3Bui3afWQnoNUDbquEvtDYFNTm1cvdNKnrpjungsu30Qs32iRXHT/IU5xsn/3LB+UUgnWgjyzVY
U4C60KX9DXnspXRb6x+Btf1XUnRa7Z10+NJ6Z6u9cHGtyyXg2oOrTdMQ6uf5FybamxOIhNFLZRn9
k86wR1qayaM9zdbGu3sxFBJtkMngI0qxXbKV86GGeAzJs2z9uQXD+DroyfyqNG2CgyqUl9tfdn2V
o15GKY6+AWkwzbh1tDyKNhoANNlPuZc0yqHvGu8w9qFl+8LmePtK3XsPSO+iomzG83evFM6H279A
rtvZ/UlIJRWFqbhydOw1P2Ke2qFu2nx4UWPHrvY5Qvv5c9SIQvy8PdC7muN6JBTbPHT3ZE3QWn3B
JoL5l2FTTzoEun3XLYbzPE84fOzrIjQ+iArxGr8RWh2TxCH/sYsmvVCOvLvUwH3o2bbyRRtAfL9g
pqSRW+TDhI+jWWEQ7qYWPXrMZG3vW0++jqcWgJZvYeQZo7MRiF5sfVYMBVcU3Sj6gWxezUNr24HS
LMxNqiP949A52hs6R9pjiADqv0OrbGF0rozH4ybJK9w0NFFX21EbO63VcEx5Gcal2uVmWPzkpdKF
nxnFh6Ku7I0r/GL7U4mG9iAhSfDGCXzPt3+npNZIONq/uAsimF1ih7w1drb8JBUdvtzeFBfPhRyL
5wJEH2ebzun5WOBgvBS5sf5FbVr9RUtn5ei5afikRY1+7AZr/lePZ7HxAS8GpR0NDQGoD9c2Y66S
qMmJ3AkHZlQmnUWyvtALtPUpu9OGGnwdEB9nN2ZV9uP2VC8OmhyVqA11FEpLNKfPpxqKSsfvu1df
am0BUahYifgOyjB+uD3MxdcDOUVMxG6RJkZc0OfD1PTITLwxtBendXGw1UuzeCJ+tT/qk6Mdbo91
sTMZS25ITjOzooZ3PhbUu1lNMCZ+mROzfOQM6Ef8YJZHK0GpCU+gsv52e8Brk5M1Q6xCQJGRmJ0P
WKsJdbB0xBcbCS7VZ/eiLL8AtHpAfmXa2ifv+OCzG4uUnpeAJ54FAhG5OumQbCEBCit7XcLIdPdp
S3l4P3vpQLtXg++7NI3hoRZttd+q2s5OAIBQNY4QrLD8ysMoBNVgD4OSaO4/GSCV6l1hQ6lSoZ9P
PnU2R/mBEYHTQYXBAup/urlgK4rWyccfBG5hUR7zocafecyH4tuUTe6ndjaIEdVCgPfHijupA0Cx
Cq4St9f5XWvqfOa6JTH8kjfCaq8D+xC1DfAMkfZiZ7baeeQQrbvgUUW6Jg6REbvJk4UV0Ru1tghv
zCgyP6RGjQV9ahL70yHtiuERInatP2TJ7FJqSi1n9osi66Chow3mYYah69m3akIvrjy0dNGn5yJH
q6LbCaSGW9jUiV4Nn6qO5ftOJKwl+7DrZ2XjtltdBu9UHsIXIgoODTeefr6lRrTDUCht68DONeUk
qmJ8RTYV93eASIc47LL72gqLjfVdF/3/b1TuACqasL5oeJ6POusZSoCxVQW0bPKHmQD5fsS5+knq
BDyrRrl8yyiE4kOmWo9zlBe7RGCoffsjX5m5fFSgq4A6InNa3b39XKiVCgUyaEHU+chSoo84ufl3
Y6jnV8MQ/Z7nKNzoecpA/I+NJSdOssx/KdtR314DJjQzJ6ltjC4YK7s9TPSwoUBV4iGO9a+xGJYH
C4NMvyzEuHHpy6vhfGAGhA4JFwqyDPM+X3EPT+xB66opYHGnh74zogduL+Uw1+rPona7jWv4cp6y
Oie7KDqNFG/dRwH7zq1UzmPgTcBbHRumSyPceV85sbGPjDz92GF4/HHyhq0y3TpZYImJTRic40uF
gLLk+UwhAmj5nPQiqENvfBxwEKcmaHo06XLtqxqq2bHOswLmTUOYmSqu2HeQpO5nRd/KW1bX9f/9
EoIkpCCoxlD1P/8l8bw0RTX1cxDOQv/dE3DcW0abBl3TWBufdx1dvo8lVQlIOpEZJZQ4HysbE8XO
rU4E3jh75OTJssB1HFFF3GWL48Z+XoNypGlWJp6fWPXyzzBqmEr0Iw2Oh7jy4q9EWV6xG8K0eTNq
dBf3ST0bymNWTMUPy0JT0U91rTR9Pmkf7aYhtL7ePpHX1gvVHjr0srANKP58Dq4rGgoC1hywpnT2
RA3mBFtWUd+hitVuxCOXB8KRIvgkHrLxQ2H3fLB4bKqlh6YZOE4SIvbShtlhKRY8LEenxyqn0d1p
i8AhD9n5ISTN4UEhRHlHIawOoRWNOZjQQQsK3AR3uqGMe1LFSPiqUN2nuI21u7JBM7PP9CWiLpLN
G9nOlUkDtKCCLVcYsbrVi54jW2ejbqsHE8nFIdXt6rkohOpPtWr/myTV+On2F728Y2lvkieg+sIH
vWAg6WHbLDHaIYHSu+HBdrJi1zHowdZa76hEdbR3Y+Tebw96dZLv6ACAfzYNg/MvS6qAUDIQiKCG
nHoXllr+UAxF/2otfX0o2U4bZ+9y2wKAkC1Ldi5mAhcPSe8p+QJhN4joM51gHfWdb0SD9lHMo6X9
XcbMOWfDyhap3LYS37ia3LIYbZl1RuCUrRbDyvAohU1IDbQ+9z518qonjYzMKW0OWBs4H4pEcf7a
I8ajGkF0hKQiOAFO0fmPoFdZoxpk2AG4Dy3xTVTc7wRwzJ0VVarwh65AwsHalHC4eFQY1oVTRXle
CoKsU4hCQeLUgiMSlAs8A5u8mA4oJon7NFWswEH86snpdHHn4rt4/5d7ypOjUloH5Ug4vM6ZONGK
EhuLFaBGnf7A3C599ETofDRrvTxMCXZE/2E80Dvo81Fhp15wvsKumF3BI24FZmqWXNsO7R/wHmny
6o5VfNdip7oxw4ujygwJSgjIqR+CbFyFQ8jpQP/grAazokxfy7qCj4pXwFHRWho/cTl+bYGhbVHJ
r4yKyoHkQeJKQvVFnuU/CpdZsUw5MGAlEInz1YujcFdp2rAvZIIvzYZ+F2rfbUGVLw4sVzB5G11r
XCe4j+Xf/zEoZfoc20JdCeBDFD/r3uYdNJr66zg6ztfb3/Fyy8qhqJHKkh0X4eoucjPVJGualCC0
E/WpnuL6zphj89QaOEhNpkly048kcUj9beH6rw5Naxikm1TtWZP0q7EetDmJo5OB9qD4lCed+cmz
Crxkc0g4DYIyinXUvALKSznB/Nm4qC5uYVkFf8eNclnJ1+Z8kUWTSl5tG5/MtK7+dUsxPM6z03yE
9KpaBF/ulq/J1QHBq0IilCXwtcKkOXvK5NV6fJrjqIj9UUf9A7bOd8QsS19Rc2vjwFzZRVLKkpEo
IMPmWEUred8axRIZXiDqJOqImwgmdsqA+5tfmFxBG+t5bTjsSdCPfAcVrguVo41tozCckNankR2s
hv6lr+qheq+3U9787ROKWSK1Nup7nM5LFENeu3h0hgvNTfSHtfthHs1j3yMiurPQPrH2dlc3D7dP
ypX5MSSJEaGYxMHq5/ulzuyaADaJTrU1wJk34lH53ObVPINAan7dHuvKVkGFEroCnnXUotb0j5iG
t+Egh3BqM6/e00TM3kCaZXe96NMjGOvf/2E41pGyqUnCue6VKJD7LcG1fWqGJUUZMu3NRz1t+2Ok
WYsCDw4OzH8ZUdrJAs2gTrQ6fAgnDq2W5vEp16us37VRkYyPXVo6+r5dyjTD6yXDW+f2oNe+IHVa
me6wuryW519wjE1lyWg5BkqaK+pLg7tmucPvS/RHmL/W1pN85engcntHHaFwcIFNAPLZxYVXxCfM
c+ki0h9RymPrDcrdks5N/YLi0kuGI8kGr+RyljqngmeZs/9uZnY+S61oE7LnIjm5rY7XABhXa1e1
My+1JraO4dWxuLvB8VL2uyh965WW4TnUJKeojPUHQMrGETj68IJ4RbVx4q8PBZ9BZTCECVa3Wdu7
pjDqlmmhpl3t50rVD9gq2B89Nez+/i5jDbmq/99g8un64wFWp9pVGtWNT3U6TY1fOaPo/Ui3U+Xe
Tcutgv7lRmE0uofSG4HgZs1nbxVt8BSDqdXeaIrdELkI/hQ4eWNZ7lavC+IhTyXXxZe/PQ7vMEpu
GQnYueDVaU0Uy5ZtcqJim9xr+eCdQDTCBIqVassh/crXo+BBpgVznurO+nGobQh8U6wnp4FpffVq
A+hJ6EgZhio3/zbd4U2gFszlyc0ia/nnH6/RxVy00xKfRGGYzxhJKS95P+m7SXRbmdy1aYH+cUgz
pM3OWhUbBZsc5SAlPi3xXHDWus7EHHuYumjHw+DEGxfY5bMgFbfgXyA4izTdeqOk7MtBt7P01KK/
8MGeqq9TbCtwPQbtSzINw6fbG+QyQDsfbhXjC7uKLbQM4lM5LSCIQBQWPD7T5P1wO7t58yI4RF+6
qYbLlfGDDrdH35jsOqNRElz1vC5KT/aYjNQD9NEPiZ4+KFO74G5gFhvb5tp4XJu88Jx8irfy7/84
82UYQoLk/Tt5rTs9ZV6qfI5cZ8RtUFg/W0r/W9W3qwNC24GQJxsmawJg1etVyfORnEbhhZ/VWS9f
Kjuqd7275A+ArYe/Yyqh6QUZHF4afScUSECRn0/QMwejGYHknUwKyobfwUNXXwYRN9OhHPRyufeG
RnWepmRe0h39uS3J5GvzRWtHCjQDJgcYej7+qDh9FNKnP7m1OdG8rImfhNMERalWv1iNrc7BtcOJ
wpTEJGsMuyY85rmSGHEXJqe8bsdP+TRQ6zBABT7Y0VJuCc1eHQx/KNaYKjaU7/PJ0ScdIV+p8alS
wm54a/uxedCrWtSvM6DEjSL9ZQkZSDMMKGh2PBqUxFZ7FY8DbQLamp4K+lIhPWf0+HbznFiAkbyl
99E/yX+4gHl2ejx1/NNiSvxB17LnmURsIzC+8nxJWhb0M3DWl4pSZVnm45jXHBytsq03I/Jmmmxx
6B2nkJ2NYsgQJ/eU1oBB3b4iLs1RWAfJkgbapkvFU/lV/jizYV8kRj702Skt9TDdN2Evvpp22O7s
LvNM3+Te509NUF7ukqoOyqkpiR16y3sVyzC+9Hq9BdSXH/qshMpPAj3LwSWCkA2G859k1IUDYypM
T2VhFWI3ppTBfJODfXd77ldOE6agDi0ecm9KBatxohmFBAuk4Uk365kEXUU4flm6HD0UAYt6aDrn
4+0RrzwH3IokHnSFTOTbVjG7nvG8oxdfnPKoCJ+EoFWKIeuC8EOoL7+SxlM+daHWQeRynQ3zwiuT
lSBCLmfOsmzSny9qZsdlNi9ocRpjeWo6tRc7zU4arP2UEgkte/NuvvIVkQ6kDC31r+jxrbr0ozrS
IAXQe9LTYpgOVQOR1EeEw+43tvCVmSFBRkkAEVQSvnWSPudaBDqxLk51ZqqRn4FG3JttImGOVoOb
qN1t8f2vXR4QsCkxgSEBC7gm/g2pYbWIfBWnNgn1Y+vQDxbdov+muhg99maZ3FN863d0kk1rJ/ty
wC+X9Jhqivh6e0dduTlcavzET2TVAAZWx3ds9GgRfNtT3OqeQqk0TXcJunwgBzrnlKgOnolGph5u
j7pecuCwUA65Ocl1Vdisq5OD1vjgUC0VQTNq9cNUme1jmgzcnfU0/nYyL/pbxXU5IEoS9Ni4owiE
VgMu7chbxEzpqxnu05xG/UM1Le3s028ZnrXZS/4yspcDksnL/onMA9cKHgDTogK/Hz0wENsu72NE
GH4jI6R0+y5btjp78iP9eeHJwejrEf1RgAbrKpf7jzs4pzLYYnCnBuGS5emeQmrRfVI8J4r3RlPm
y8YtdO3rSVcmmebRMV6H3GFZEVK52hLEeedqR4wSi/wZgQzjmzN47j7KjLnf394w8vusZ8hbS9EH
CS2e9tX3a8ZY8+YS5xMIfYsf27Q1WtUqn6aRFHFXLaTw6PAV3ynbLHdD4qFvffsHrM+JXGJEDCg/
y8CJ+OJ8iRurruuxTrUA9odV+PqgG58Ki2acEnnmP6MypB9G08s/3x51fQf+36jkpdBJZDNldTqj
ZbDGpRdaoDaNVvp1Sa7l45xibizvlS9qohkgs1DimQtGkihgMCR1ogaLM5ndndV37bgfkE9P7pJU
V7+M+mT/rcMEc5PNC6mBSdkCXYzzFVX6Ardor9KDQsdo4YgNIm14H5OfJH0cQip8PmW5Svl+e0Uv
YCUMy3qCOMBNmzU1VnUFY0G83BgmI0i7pfoQq2axVxF4KpGVbSb+ZwxC3IS1NwozPrTzBM9Pb+2N
6PHKgaU5/l7ul1Sd9W5KjU4bsmYwqQs7ebvrXDt8UGMaWr6V21vc63XQIGcM/NqlEQiOFhef84XG
v2huMKo1giwUi/eoakqzr6Hv9l7Wot1nedRuOsOpnhvP2SoyXtnAXBCcGOAdoLPXwkFJXXg1jWoz
GIUxFHsQ+Kl58PpoS8nsygbm7YZm+K4WjwvB+RzLXG/IXgwTsJDVejgcpPEdnrSheZrEkn6nP9Z4
97d30tVlldQ2Wtfc9Gs8fZsp9MKTkKlNUyTuuqgGhdlDqzH90DCU537xcm0/zmZ4yqdlC8Jy5UJE
00pikqnE0V5Y3UcQkEq6DjPvC6KgP2tgW+3dXBZ6dkTXf3qclakUD93oTZ+sPiIZSC2Ed/7+FUcx
lIyDqiNX4jrhgjpTjyBDtQA2RZo9CQWajY8aXO29FdD9tedSd9FKvL3sVydOrQ5tBnTV4HGdf+kk
gi+DNKke1G2sZ69KOBf7TsXG9mDk4+TsoiRZZABcVtbe4l+WPJFYO93+Ede2G42P//8j9PMfoejI
mS1arQeNqvVvIKqK7wXlkYNdWh2+CIWxMekrrw+3BPGLFG0gZFy9A42DDl6E7VagKyAxeJXzEd05
oX9Je5qEB5FH4lcxe3a48S5cG5fnhOiYmj0o/1XQ34u8d7UxM4K4arufMeLI4UtcqIpyTMBhFsdQ
pO4PXXK4/n59eeTJ5Q2Qf0SIq/WdOqDqtWkElJi7A1RZ7xiCbsx93V6Sw2LNW/ZD1ybqsItlRv9u
SHA+IJLpdOjazgzcSuueM28aXyqnSmGtNJmLQXJZxoDtKVtt+b5dHRgVBwCGUk11HbplOBCXTlsZ
gTJV2jHBedKfpqx98dQJVnCdhBU+okKP8//wZQEpIARF7QLxkdUxKsx51MyoNQK7MrrXWQzzp7EY
6ffoTYMSCE3ZGeFYtHm36BzXnj5gMDKD5PYCUHq+0loTV8mUqIBTDCCde9zt3P5Onc1uAqbc1tN/
madUjgDrR4ajrk6O1efRBNrHDOwhzoOsVpYPMDfd0C/1peastrFxqGLaUHe3d/DVaXIxUyKms30h
ErHoWVyB0+R1cGNYr5pY6D8liVci15BTxtndHu7aNkIVgTCKlxz8prw1/8wASlPMVluYgZqYr4ri
4m0NXPjIEnfH3FiWt8pQxPfbY16bIlkshSck6wjLV2NqkdKGw0gk5alz+9VQmkU9gk/LjxTiui0W
//XBgCd5ZIySJXA+QTQBcd0dHbZNozi/cY3S890yjSBFTaH28/H21ORPX6UbMr8BGkbpAfzf6nRE
ISbhmt3ZAcTV8Emvh6rYV3P10rTtSanT/E7jVnQfkf7V/SIM643hr3xNbiKQ9bxwlMHXSsfghzAw
cio76MQ823fKGNoROojmFLTlvLT3KH1AXDOLRGzZs1+ZOHsWt2OAeAgurZtEYTo5Nvx1RrbMSUr/
Gvsw1ZPe7+vwX4IMO/WjSKfCNc0VnhRzlZjq359YqUdLFRMAJNnIalulaN1XZqE6QQX/824sNFwK
lZneRuxZC3KxXBVH2qhbogxXnnQ6VVJ4ksiC3s5qWM2l0Ye6pxM0k6Emh8YystHXGu9fJY0G3a/t
ydj4ytfWWqK35MWPL8GaQyeMReUzJ04wKFM0DLt8TuN/6iEt4r06DqFyNErRKXeeuVQ4LbeO/qXl
n2yJRFybN5VsCRSUwMT1QzDrulAFcklB2hatv/ST7SvNHLe+lYaf8EOOt+jI1zb3nwOuYidscnol
F6EdqINSpYcezMinZPbU8T4EbbJ3kTQtfS2NlOZw+1BfuUJI4GkUgjIEXeutCoqt3s1zXjZ84TKu
a6yyO3TrBqAOOzPqhw3yp4xQVjcI4FlayuA9JUFkdV8Z+oxetRlaQZS1ZuhjL52YfumO80Zd4tqk
SLAAjiGICXxkdVMhfozsC0zuAKfPZkF4Ae3Dj/Fc4wKUzIZog79fQ4ndQFFLCvivd4up5nBuFsMK
KoES7WMSu063C2ubxmfalO6G3tyVFEuWWiBD8KwBoFotomNGqcpVbwV2CVeI5xNUkz716ueyKJyv
ljeob4Voy0/oCs4bt9DVoUHbQ9ui4HMhGmOXOfWByTaDmTcXJLuhdg9mZpbpgw7gqH3UkdiCUh6L
5JfC//9LhYZ3q0Rg7oi08gf+0vIQ/fGe4zExdlnfO4ERI0sdj2P6Qx0bcycap93Ae1+eR8BUmG+w
fXhuCAnPh9Ix4ZjMRNODUI3aaadUXf0LNRpbHPPcsIaDqyZwpdWmpBt7ezNdXj06tR9WGCIej+36
87rKPPQTiURQlna0RxQuKvaIi5n6Z2kPcb9YfTz+e3vIy+PCkOgRcSqlYsm6dKkZRRNN1ghGtymG
50gxk2LXkMPuVCWJt7rLl3cACGzc15F8BVVyESCp3gItPk/sQB+r5H80R2jdMcq9Zktg6do6InOB
+onEqxHonn/BWe81O0LGPbDcpS2PWeYkyz4VjmLd2Ubl7DM7nLdEUK7sGuAuFEOBcEpNaHl+/tig
7uDYnZW1XkDH1WiOXVPRlEqb1JZInS58qt3R/Q3vt9kqVV6+mmTBlFtIh6V9zFrlikUU9HTBjIZV
ZXk7tMyjY0J3Mzm6XWT8LDp32YtJW5KdosaDuUd9NduqQVxZ8D9/w7o11egdgthRlJxKS83eoq5P
0kNWY6G6dwc0zE2C/fCvr0KZ/INtl4V3vCdW39id3H4YUR878eQs8RM2QKOxaxIvM3wbX3K0+NK6
9VNR9N/CtB82rv3L21COjtSGiZwDBQi5IH987USQOVdUOE56aGlfBIWAcEc4YX9pexPMzVymHwhR
K2T4C2PjIr5yYjmtREgU/0ml7NX1ZDSdneemrQQz1ZgnU4FvXWSO8rkHD3R3+3K49lmlKRYRAnz/
C9GYHOLlUs5ZdEKdpfXRPYk+eGko9sOSf9Znz/pye7grR8iWDQUpywGHdm0rDQ5GxWcqU4K8jHFq
RfFnFoeCxU8OJh7oc+S3Aixa5Mz2Ri/3ysUkWesMi5giufEqBOuGCJVGO4xP1NmFfczGKXLueiex
/sOCUvxFopIsmPKK/B1/bJvRqNOqia3kpOF4e8cjM6NKCVUrd5exu0sshRL77TW99gl5UuiF0V2V
gjfnI7bFmHjpbCSnHtLidEwACJR3nmit+B4WgdM+FKgDf7w95rXvSG+IAJ5+LmnL6nAUWYgivQlS
WO+Ra5gWdd4VCoYXVtV7H+3Bag+dWWz5C187FtR+qY6xuvTlV4MqC/QSvXGjUwwLdvZTbsMHPTGK
j10LZfH2BK+OhaU7yT4AO+rs54uaUp9TQBWBms+n5oOaqfUuREvG21fDpJYbe+ba3iTs4uvB+QA1
v6oPlQ56iQ6SQqdM74ufqpZV0V2fJ025//tJgRIhRmf1YB+sHrAuXtrOyAovyBNnPOIA5oQ7o+8j
48ESS+d8+fvR2Bq0CjCzJWxe7UvDQjZBU1SPctCkItbZSTdes1fL5NClRvzr9mjX1pBklgY7UwMQ
Iv/+j3M3h7UT50QagUV7/xVdJiBAgKLa7HB7nGvPAg/xO+CKa3MtuyHpW2425GFA18Mq7r3ISV5o
lLgviwaMFQk0txxBQiE1+DMiw2s3hr8WClAdIW2laovM+2pRVXV0IcY0SpAtnlv4ioF1HQT76qnq
Rojps9ccWeLkDruTrDsUZVd+vT3/aydfiu2xT6XuyEXNIIqzOky5weOhDl9CeG0vGTnLc2ktOc0H
m65QWxgbp/FKBxMzCGCSiEpA9UBa6PzrmqWG82qYeIEWiTZ7qao29DuMPI07jFxM/APLsIhcH3k1
XX+iX1a8hhYm0acSGYjftxdAk6fxPM2lRAaqmPyBdJAy4PlviSi7jrVXhUGRY5/ityz3PaT5OkSQ
Qesf1dGL7iIt67FYFdadAia42JGWaoeQrpnY5U6T7Rur3OLdXHsGMGvitOHyBjZrdYlEnW4t9ABD
KFVVYe7nLm+mhzpTEyjeIhruFQxhH24vxdUhOeJYR7MTaAmerwT6vEOkV6YTzP2CsJpiNP0LP29y
D4Y5G4RmcWF9uz3kOwdltfrAdt6hd8BXyaXOx6wRySiLabBxPa9dLYhVD+NidoaiHSkyt50Px0I3
/CpVinYXx2OEEqihfs+WOfwYeioKvVkVlw9eE87lyVAGDF1u/8IrFwQ/SxLbyOGJAVavVOJUXmhY
UUgfp04b3xPF4O0EeXTQj7qSTn6tW8XBMnLX+mDVnbGVxV/5KFJ8ixIMIgMEhKt9MC8iczv8zE9i
7qwXyu/D3m7dcmempA6abYktOORqwpA/qfbLWJUNgNbt+kZANKcDwYCSosji5rOZ2o3qZ4qq3Tce
iNdj3pBj34eOFEqGI2Ivx9vrLW+8PzaEHJ52OxK7yDoiNrMGUONN5UbEdOELQlAVVnT6EE67UTp7
0DDGcOX2aJeT5cqTHXeJRJS90PPt12iO9OKp9Je6SsqdGPL44JhxcfSUNLm33Kx68LgV9rCm2o1s
aH0HMtH34gihj8HQqPmcD20PoouGeNFf7D5Kn9q5SajLxPauTz3D8UFyFPu67vWXvlGNe1u4vY/7
RLdVpVltL36FrEvxH8Az8JnWt18Zq6k5pKP5HGKw8dYNSFaECfFemFVip2MatsXsXj048ESp0kqs
qQRC6XAQzqc9eiTXleh5ZYts+d206fdJuvZmM/lYkffmLl1S9/72V77YU/IAgXMlVgKoh/L7+ZhJ
7yoRGO70ZaqU5CkaZvsfb7B/JJ5XbNRML5ZTAjjkxCBPsbTrhpIwQlNtJzV7WbIqxXhZC+tmb5ST
sBG6iYYfkEL7rQN7bXaG5I0Q3cpHTP79H6HSUI9dS7sne8nTvnxYokHBAmgCY4Z9W/Tl71dS8sJg
psNuABZ4PtYYu10Xp3b2MofITrmRpv00wGn8Y5TJuBWaXZsXdB/EfinS8O1WZ7Ni9CIytYyzWaM+
1Fo0clx1eABCmm5kk9c+G7E6mnXcPhLteD4tMx55A8Ii59Kp5bYf1JdkStM7K8Vs5ZBGWr/l53x5
DLhtuHEYk+qhtrYNNoyUSLPjoyWUab9ZSep+c0O3C/HKS3tOf7UgbwC0akvt6vLaYYdyBAH8U/4G
eCOX4o/dItScmqjr8AW9Mf5ZWpl5GPMOWDJuev2xFsL5YSueluyK1Fx+0GuYv+k4Xh9u76NV3Mst
wK8Ac0OLjooQQLLzXzHkljWKJWHBB3X+oLLyVtz8yqJ5VB9at2p9UqfF2GOAE+0QSt0SfL743oDm
KMvLqh926Rd9lMWBRe3mk3gz+7wan1BYNfsDYLa0sZCMVfOIG3+0Qncjllh7+cnkmt4kanSMCiDl
HVT9x+L3fdKYLSiNNydLGtf2y0bJPhtGg0DSrmnrsRoJsmL8WnqKhJ806dP2VIUWtAxbKWxtJ0I3
/YXRZNX741hNnuUDu3SmR6ewcvHshIlu+tRLhn9uf611jMzvfk+QYNqCZAEmtapgTU6NTPTYDK8J
DqL7SogB24R4rHxiL8PdVR2+iU6nhE+xpymfk6zy7lJPr/vdhGGKulPNKv7Sh320sYvW0SOcbY3a
LW0cAjRQge5qM1Ne98JKGcfXMREDvp1lnse7vFfst6hO+v4wmn37FSGzuBO+O2P72de22RFMt266
A+VVzx8zC47mTk10L33T5lTRNm7Mi50uq45wWoBagVGHTHu+05NqMCu1T7NXVcy1u4sNHbHLwUpf
iw4j6X2VTp159MLBxb7dDdvuzkYwbAuxcnHb2MQ4WEgifQFmn7T6/Ee4VjUhVND2r3YBJGeAQvmP
lTZqd3C9kmJolY370nSW4Pa2uZw6hTOUQGm0gUG4cHPoraFtR8XuX0FeDce5CccHW6Sz7feI+DuJ
vqusIt0ronY/1rYzbtzpV0anRQJ1Bowswc2awFmF9jQPqje8Rp6KbG0/qcPRcqxJv6OkpkY/Yar3
H0gMa1pjYz5L5Sx0dTcKaxcXzTt0FHSsRCQ4Fz24KqIIzwvQv+qKHR5dJSaD0Fzxy+20cNfoSvv9
9pJfGU+6W4E+QBEIuNvqQLQOhV6qX+lbRyof+bNozWTnlVn9QSvy6reNLFB2d3vIy8uBF5rOF2eQ
CJJZruIP4aYVavJD+RYR5rq+qEIRKT5BpWKg8TaE2GnbRtxy7OrCVA/FrNjDkdC3rSt/ANf1zdKh
ZT4b2WAkmKqaTazOGxeF/AlnSQXtcqoc4ABBEIPrl3vlj3tXVFPs6c2UvOmdKIrXuRMR8Kl2CL9l
iJZtwcIvdx7SRawyDwv7j3Lj+WgMn1rz1NRvnlMKnKaVKeZP+uiwuD43vfsdgWPDR/rBfhRNom4J
FLx70K9mS2uJzI1jB6Nt3ZRs06JNYZ/GIKaS9C0bZ8PYQTqvkg+zHTbAH2dTDN9iAB3l3hmytH6N
x8zM/YbL/XvXZiJEys5yv3GhtdFuWEIvwiKNdOyYqwUZSCeEBSzYrWmV1XOKra7lVPp852Z6RbvB
KolCF1AFfqdWhvlass9fUNhMPxYeLHV/SJLyI/RU3btrrGlo986cLPO+a5AxOISVkRcRGIAO10xo
0TTOu1D5nFaJnn6MI6f/J8T/YvliGyko5Sjy2DkL+hLcI02mf8kVJ/yGmZZnPNrLLNKDkzth/hts
Slc/ZRTuja9lokL88oy8NfZWbEbhHtrS2DwWvZlPdB5l4gPWoamPMMCt+bGG9+k8GkVXvs5GVyc7
a3aW7kHBCdh4GNNUtG9sIZCP87hQMJwqLwfio0SdA1tUrWPlePu8XdldpKuoWNJUB1x6ERarOF7G
ZZq8WX0/PYq2mr/oOPg9h9QxOX1m1/xWssYSCJlqScE2y7cqwZe/AMoMOBtSOH4BaL3z/U31fOB0
E8WgUzp8apU8/hLHRb9vHRUaaZdjvZYoqvlqJnV4BJq7Ba+6HJ9TDKYClQN2kbfmdOetsyB+rocU
BYE9HtPKA8PmIZqV73Q3k5Qor11s85S6Q/MyIMiU7z16qtnGy/5e8T4/ZyRc3LH8DklLWPdQc8sW
S+XpyVtSLovj40uaqJ/d1uiep2nsXF/Ti+KZd9k5ldi/PiLSkZ+g90bup4XH3w7ytK7TL1pIQ+e7
lSOm/pTmnWJtuVdcvgkuyZpUeibqpAG5uo66Bl0WxBmaNw1npUehpzBb44KnyVeop/0vaee14zYS
resnIsAcbimp1cmW21H2DeHInEORfPr9Ve8DbIsiRHgOMPAA4wFKxUor/EFBUE0tf97eo0t2IIGZ
S8uTlgQlbRhkyzHjHF8izxuK09DOmjgoqig+xm5bNIdykAzeLLIwFvdTrY2TT3PkGflOLxTxRmhJ
jemlYoSp9fX2b3p98C+WS4aJfAPKzpKhv6z1WHOBiIPItXdN2WTe2yqI+u7dRBKvP4dq0or90Eae
7WeF6UUvkzVayhsnrSYspdRykHjiJMo+IrhXip3aDfiN6LXSpYehmYr0M6YXojp2+SS8j2PVT+Gh
RFz9bYMM1PgexdN8vKsCI1Q3gpxX/cbFpGgboBTHu8YfywffqPvU7QvTeIc9+vygTuH80+3Lwvjg
6EF4NLraS77Edc259CIRe48eCgTZg9n13RfDrstsH2Fk+GybmWl+abKofnYE5YojhnS98qwV6ZB/
8qw4nt7nDuXOXVM4+Zcs0ONho0SzJGFL3BcMDA4UpSFeyCUpIrJFkTh51p/UFnU7yKJGiWisWpbh
+0G0Tuzns+JF93lsCSzas772OyB4H+bQDI1DSguD/3u0u2ojZbu6a/gtyF5jwAjSRjpPXN51cZQM
fZEP46nIS0e7Rx0vfDvHdfkYQK3YpUWWf60DI4Zo6wzjx1m48UbocnV6+QGMDQCbsuz1JTMESakL
xxtPZo8lo48Di/krt5vY2gkNuILaRVt48+sSAV03WSwDkQdMAwGgyzkbEd1mE0Okkwox/ocqhsdp
DpM76UfiJ6Tlnj+6KdJqmhOU71oS3TeUTrZgvNe5svwVlLxlqZDmlLf48uOo10ZHUnKCfIWubl/X
ZrdXilF/VKAlhbtBKbTxQR2Qoy7RnSqejNFN4tkf6twYpZQInMNRmY3kjWV3g7lXRAvXW/MyavbC
auGJWZO2ZfZ6ffHxq6mjwoUlY+YCXATDGqwPUC4TpdS2wiY004cfvB/5fCh7fX4bdPNPhx+ZAo9t
nIPSKgh/JaJ4UUpb+Uc4MCcK9DEaR0TdQOJQYr1cRjM2w75K5QesTOcuStxfJvoYH1UMhN+mWVt5
/1pLZ7xXNXEIL/A3lzWdOZZkrs6dTlznDYr+7fyual3z6MZ6+CHqZ8ufR4/z4fSNdb59t1/ltxLE
L9mtoJCpqr3u6L/ie0r2DWXswT7N7dB9HoK0jdEXDzXnENCzfme02Z8Yhubn26NeH00yLeq8tA4Y
HRrZ5QfGvHP0qtZyTi58qcEHfpfeDY49f827NnnT1/Gf2+NdZTGUD4joJV9PqvEvgbKtMzStUCLr
NM+AQfJaHz/2XdPvpCf9P197l0MtpjbbaaO4ZWKd7CLHU8+NGvxeVOAg+6iOxB0igPEx9fLsMBpj
ckILYIvxeR1cYT1LmZC6PQA9AphFySIsUa9O6PCdRkQU0wczr6r2vgmaOfV7r27uUXgGemMnbv6z
6ERpETPgE/CQdbX5dqBz9MOYh+Slxouq32G8Gt8VaTRtdU+u950hEXyoppMA41gjd8hf+06B+j8S
hOqnShEIqatjv1ftRnxEsgT9Ml2Zs2NAJ7f81y4DDlZSZk+KRlGPW/ZQbM8Ym4QI/YTjsboLXKfa
tZHpvJRUWu8pNIQPtzfeK0n7IspAcgBFWlBlWLPLPuTlPL02Hs0K7spp4l7VjilhheEHaWZrfqUC
dnmMOhVJaVe1xwetFwBvu7D1FF5kaCC7AQa/sktiKxiO2ERrJ7KoUTwbc69gZjWZ6u9Kj93p6HRF
d99r6hSAGCvr1K/d0SnzXaCryb7Ujcw7gBkS1rHvNPy39DgdNOpIppv6el5MksfizOG+1RUrfbF6
yzyiKdAjPKUq4gMFwab4Bn5V/2was8LNILlI/hBX4iHqhil4bACcnXO0XV7ivu2DZ0GaXPoNRuFI
Vxeis37f/qrXxxndASBXlAdpPADgufyoVtuWfdlozqmjXxbtg9wKlEMB3ZyuZ98HW/yqV83k5SIS
y1AGoQotPZYuxwMXpEAYUK2T1uPqujNKk+gvpTXhN6qlHp3aaeejNsV97pP+D+XBGLiuHwDAKfdR
7OjdN1GCVUdsbYbeIHu/+x5gjubHHmZ1SICkGmW9Niduu/2h1n45wa2EZ2DNxsOy+FJ5BWcoFGl3
CkJQfk6d69Fen1vz5FAxtT6GZq/sAIEr+p887dNDSvvKfafVXVH7doHy9iEGZXJsKooFQGr7ckh9
FfhE/13xynIHfa/IPvDFw3mrvXwdPUoyN+6OiIRg+btUXw/TuLdrfD1OHAnkxuIy8tXCMR7bsqz8
xlO8fTHW37wBtX7ekH9utZKVsrkcUNWQ169uJ6yX3CIVfXeaeDlfNC+IvpXAYBFyjs3jPPXN56Yd
hi2+vNxGi20GogkIAZhQgqDlW6x0mTKjMFye2hHTjT1yb8HeqVzjvhrbYD+6Tds9cD3m93lY4m92
e6tcP8mkELQEeBwpOLvLwUuztGLXyppTDp/+Xq1hd+1UNyBupQx5LkI1/X57wJUXALotj5SFBimQ
28XWRMaptPMpGU4lPMVhPwblqEkd9hBbgUjsoqEKSRXy9NPtYVc+MnUPSVvEXQSOnfxZfz08XVrP
sxv14uSSKGVnfgCmnY6D999ehG3V/mqou1hvitkqyg9OMHUbd9fq+PB1dCZIg2MZ5vaNUhCGlf3J
xU8iBQiC5XJvTMBvJ68JMnacDctbmdDkOJaKpW51ftY+u4SosMK0Mnl9L+dvCPwvMy0dTgkeKzUw
xCR270x3CF6MAok/dEYVqt+jEm8UNlb2lwwyqSJwGUFXWCw3jS5vqCaPec/AsXQRw2qMMFj5oQcx
t6kIvK0QY+XygzcEpED2THmGlwIqhZ0aNbtXnEbXicfHYjSKP9zxmbFPHTttn9D8T3+lsoV41DIv
+CkaZ1D2TT0OwU5XBtt8MoSeKkelaBScUkM7raiPOXbuI6/ag0w13QTR8yG2D7f36GtUcHkTSMYT
hSAq4SSwyzqd0BO9LKdiPiVaLF50CI/GvkJbjF6+EVTPY5gm76KQ8vRuRkk6Oig2Ae5+HoaueWqj
KC5phiIG55c4uICxw9609iePnvAOZavKu6/gK7S+cJrKeCq0Uk/PVW+nYldmo/NHnTvtCzR7zl9M
Hdo7GqVAkFTMIX7Rtyd6vSmgyCAQIn0iJWZpkWiNmaNVhqOgomCoyX3Do/QpJPt8k0M73XMqho1w
7LrtSRmLwydtAiTB1V50zzsN+21PbYaT5tZpNvt9MSa0gu26HXzD7fP+gWvQTPE3c2fzW9TH4omz
FHkHC4XdZK8XFg6nVlwbX9De7eMXzZ7tH//6TaSzFPchxT+J9VwcUCVHxX9szfmke5Fm+D2mqPhf
efHjQH58hyozpn63R7y+EhhRajmR6YLlWFbCmrHyZqGI+dSZTeILM9Mfw1H5GLgVF1Sp9urPgpvo
eHvQ66WnUCJVW3hdKUUvWdalO+RuA/3zVOrltC+K1PTTEWaPm6n3YnSaj7eHuw4ZL4dbXD840uAJ
GAj1NExov8Oz6b4hzHzOk0nfeGCuIxcJh6XuQmJLVr8MTlPXHLWsqdRTlU/tnTOIwLmj9mRlP9pW
Wrmkeou6AtA2dCHLOXXTXTymo/eP3FCyHAoJqCxJ7QMsQZcpdh/nnjNFgXVytKmZfXr1OjjAUD20
uK1tHKuVtZSROFc70DyuXPnx/3pTzcitywIJi1M7ZPMRSMWE6qOV4c3btPYDOU+u3d1ezrUReUAd
gAFsIJKAyxGjoDHxTB61k1YrUECdNDp6ozlmuzDvw/0s2q1oZWX/yNKU1FoDAgQS4HLAJmy1FriW
fiqGeZwPZm4N7js1Mz28eXQ9MDfyVHnxXT4AhIGS5yb1XqQ63+Vw2Lvp3tB42qmMuWByBaGXI86J
jb5RBb+ORiSakO4GgYjMcBbwFCWqZkBDqX4SXdnvtNakEZRZ4i7HJnpHVqU+IH+U7PFapY78z0vI
CSGhkpZHaH0vlnAIDWOsKc2e0qxOHyPUlB6MAORJDzlzj5jRJmxUzmX5TWFgwKwliGGzLpYwriku
4lio47dcmLsxSsZj6bX9c5GF0bMWJN7Ow7H4BZ8T/Q2S/N4ubvrpgADYplXDyoUrlXyo0gBugegi
r5C/zgtJdl0YWNmdeJKzD3Ojpb8Kov97k2tX+IWWm/NeU3RX2Tina5uY6jRaj7LudlVn7EU1xVJM
7kTX1zh6wh1iX5E3kG0EzsYztjqWBTUDMWfqtMucmQKUmcLRVE9WWQ/f6kRpPuBxCCB60Kxw4wFb
HUviKMh1waYtC94lKg2RPjKvysjHX0MQYp9LTjuY38vexXz+9sZdWz0pFYpdnipJdIt9pCWmNzdU
Uk8I5Hj3qOKjGpcU7Z3XqvNXmv1wIps5/nR70LUpghABD/S6hZeFq7Iy+75vZu0Uoxj/giGF+pjr
NcaHNF7ooP6HwWQXA+0CCqbL/dm1bjUFNDpOZTon1ZOK7uTBcBVUhWMlszY+58pVTmUGfBzeQuCs
rhJP4faIHiVc5baVePsU8SeVRNvTv9W1UPY96uP/aE8l30aLeJMrgPCDJVxcPXOUR2apZMbJUdx6
D1HBKGAuu8leKk/4WmM4d2xpbQO3vrKEwMioXPFA0lpYNsQmp+lFP5vcP3Glf+XZzrTv1FLaex45
0/xX+BTAIiwFaQEBlAXqIH/MX1eMS3bgzZNNfTVusgdRDL+rFoZHl1EhZ3+mxpab0MqpYEAp+8+R
IIBdnArHLaoxpqZ1so1K7X8OUn7unhqk1R/Z0wHlbx2r0n2Hov28Iay+NjSxh4OfLwB/vuzlXOPM
SpDbSIyT4ijVO9BbeXp0jCl3j4DW0m9kSAKGbS7+S9xjo5aDNCNFEyrui49sh2lXRNzhp1mx033T
Onl/0OI5eDOHbn1S+6xsNgp6a3tImrtJLVspZ7KYaoiVk2q0hn6ibKy8i7H7cfZ1OSTpXWrPebrx
YVd6crYjj6REa4DUWDbCRq2CNgZT+R3iXOGjG3m5vXfyjrJBocyPBGjx3aClqJZ1efeoGE4Yv40q
JXyknqK9v30nXYPlcMci8CKPlzwEyAiXq+waWZjCjM7exaHNWpdDZ5h+XIzx+7KZxydele6hTaYK
SX1bwFC3RmTyqrH5BW6SmjWWM+UOgv2WFvx1BEWNmcKGlGvizC1bS1oDGM6xuuZdABck9eOgIqwA
rPUMAoh6sC6UDynYKj+e8IzfePde78bLkIbNRzYrKT+cuqWjDii2NMK2q2PTV7/RhwaBH1nWMxo3
zjHS0vx90RTDodNj07f7sHkUVjJsXDTXh8/VIbHTc5Ks8iv5YUrj2BgX7viOgCbpd2MMBm6kPPKC
LkXi+a4OB7KtVX3LIub62WA/UpwFzkSLC/bB5XYoqi4bEq8S76bAGH7Prtc9wAlqlU/A93mCLTN0
wn9+qUCYUr0iKMfA4apiaU45Pkld5J7yUDtGTarrftslJRS23H2fz3Xw/faWvz7sMo3ErQy1PN6A
19P51x0ezbHoEHZ2cDPoyt/DMFjUR+3gi8BX/MPtoa5PF7bCAHyIn6Q9LFv58nOaechjW6TNW8y1
5ofeHIuHvi6d9OCJPHg0s0CchqhXD1GXGs2uRu/yk2V0UYlMuhafI2Mqf8apVnYbO/wqD4JxAfbU
oGsLxgXg2uXP0pug7oC8NG/zXq9/QyMe4TrRyyjvb8//ajdJfyjySJRUpIr+kszceXFhakE/vYXV
4YqjWUScGLMjRbfasPgdzrZ99/834uKDB4ndmROqsW97mBrtTnHN7D4Iu/Y5Bg9zjGP9eHu85WaS
PhV0gAAYACpnFy/eqtpuFUhNcf6mKsz0gWfZeFMawUmL0n+mBr4OheIwIi38QRnzctGyOp+KsMrz
N7ET0OMy8TgG4peVZ0C02Ja7nf1dQ0Bu2qUaoi23p7m8juTYtE4g2lPgBuupXY7dt9aoi97N3owj
Pak4q21ogLnrh3avVahiucbvAvHpr7dHlW/PX/ewZLe+UhS402lpAxm8HNVptU7VRzX40uMYkf8w
i2o4g3YL7uupVr03CbZx+XtcBy37nYZelber53BL02Ax89ffIMv6hHtSv+Sq2k0vawjmWfmClnYQ
7evCU8lEagDivwTVzArIlV0HQHfCpjrcnv7yHfrfsaHYcn7octPCupy/RptZH1C9PyfjMBzcPkx2
lRpYd2UUKN69Y6XOn5rg7W1rFs1RLbooOcx2o2z8jNUv8NevWOy7oW1FO7Q4IE5G2Yr7zKhG0K2x
MTcvdhyPv8VsJshzJI255WUp57dcfxpZbHXZPLtiRWVBjq9WaihfIHzhHF5NpvHSVmQTPPvYBt7+
2ouI4/VjA6sjNYOnACtKfoa/ngUrttS6CUV0BkjcqO9VvdAVf9Swm90TgYRPZtu56W9iVnEsqqLd
ukgWV+X/Dk/MIaVj0f9c8u+c2aqIa+vwHDSYIXpVnpzmoqi/ph4YfaKswt6IedcOF7QMXgGahSYH
7XK+hjJ5oSidEL8M4Yr9THH/AKItMfYdVxr9WFNxxv2QuFOy60oIVzuqyUq9EQuvLTG+QvTsJIKI
p+jyV8x11WvlXIVnBwfue2F4wd6YWmtf24C2by/w+lASsESOTVoj//6vBVasjPFnKzxro0g/N7pU
ytE92D9aNzhbedvaYLx9xNaQ6yg4Li5MQ4Mdb3cY7OLjOb6h0Ghmd1VWV7i7a7Gl/1sO/Lp5MG4H
Us1bTvqy+Iq85WJu3Tr4EtWNBsolNaLpTihtOB+g4grn3x7Z1+FAqZNvvxLIluJoetuNYSlVlqwa
fUvh6Ok+rSr33RSJ0A+D6d+Ffyn9E0RJ4w8UC5dsP4prYTaolfLFJE7zK89BPC8bwuKjZ0bZlpHM
yrlwybg9KTfA9JaNIrNBvFPBKPELyJFoxzznRw2w2UM/V/ftNHgfCyN27oxUEanvlliNb5zLlZ1D
qMhFJPMf/rVYy4oOGACqNjx32pTct/3UPfURUAx4SDzzt4/EMhOVK8lg1MJpLwDjWzpNWdRkyDF7
hRe2bIq3Tqg4v6KqaOI9/399yEXSxLs5Valo9vOslrvalSC7AmzOsK/b6p/t6uQPAiUKOU22zYCL
XB7SIBzzMcs0tlaliSPMCmpIeYRYazV2/aPGN9iCh6ytN2tNeRMCgHP1vfM0Vpo2svKzqQ9/Qief
8z1FVs/Ytdx9986sxKcAys4hCAz3vjG2hl9bbim7J2tnlAReM4i/bqVQz00tiwMsmazE+Ja5AjHt
aDa/F1z8v26v9upQVFdh5qtS/1L+/V9D2U7Yt4bXJOc+jpRgp6LhU/jItIrKH9Ws3kjrVt5TQn56
0BqPN32sRSZp6mMydlAUztncG837srJy9Z2d2JX4RB3X8XazNwz5z0DT2mNjUYJ5uT3blQfV5R3n
QZWlVjrTl7OtAD4HYeYm5yo0J0ARCB3/Idc0PzpGaw13uT1GWwDn1Q8sgWyyF0IRexGvooDHAqdK
cjYLexp39mg5GREb3btTkIzat9sTXBtNFslsyrwSkL4YLejGxhjjOsU5bAxySvN1ODunPHdz/Ucs
hPnvbwyyP6TOKvgtKcdy+T2zPgc/pDrJuTSxK/MFt2Sx79pyvq+dMtpCmaxP7v9GWwSdgQ6PWgvj
5Gx0yHK8TPXcBE9Apq1fbhdtaR+sDfbqmSUpmZT6FlOzAMCbg4K3cFGlQfd+TLLE3c095rQvOoRu
a+PWXTsZEkYMFZg75woTRqGvVKZmis+6Ygy5b1VI5ugF6CU/NyjCHUPheqUBhHRofyEOLLr/cDJo
DbJlJAYPJ43Llazo2pdh5aTntm2c760zOUctEemhVFrjJQacuvXMrH5fZC6loh+WAUs1i860+1gH
NH0WWqPOey9FO8DXEU8Su1ytN1ugq8NR20eDBDw8T+jl/IYqGroKXeqzHRkwXdtGm9Ndqzr5rnNF
s2E7JD/WIkeh8yAzfxi2FJUWgd4UdG3RZUl29nrh1k/qFM/Gk4DasRG9rlxnHkwxOpvQkVi8xXVq
OF44NLWRn4N8tLM7LTatZPRj0Ux3Vq3M82PpZOaW4snqoAjDIvuoI7KwDLyEETn1II0o+zEokD8b
wez4Sj+Kdt+VqWHfaYjjbllNriwfTq50OJFBoyi/TExChAwtvVbTs2I1EaoxGgVQsyHnDqoYgmwB
9+b2Rbo6S94qyGog+8G1Xe6XSW/GcG7L9GzVk/jqFeP9FOpGtatqLe8ocYtuK9mTb89y09Aug6rJ
igLUWbxNGmD0ZEKg5jznZfHenLltKfHOdr+zam7ZN3TMQbWrau/k//4qoy6MIiti7TyNy57uDCPN
xVwhO1Pazus7q0JIxknb3HiTzbjI76JRN+LeD6tAdXeNkg/u59sfe211wSfI9MGTGv3y7/8KQhCN
G5AzsfOznqflL3fwlDf2YNjBDoL6ePz3sZAGImGQEQgIycuxPAXZ3jho8NYMa+s51oriE6lREPiJ
2n2/PdTaNSAlLWjV0e0gnLwcSjE7QhGE789FEGrjPp86JzzA6dqyFlj7fAC8QFIRHBtcOZfjlI2t
C7NzinMYudYPetcuppJ9gWxHgRfu7TmtjiVR4tREpDzO4p1A/MrGmNvLz25rZfeo75TvcHZ2HBQj
jC123epY3J5gtGm4XOXLYY/mHrTR7FynuF89pKloj13BFXHUIJd/vD2xteOnE6cRC3tsw2UlFS2A
yCst3EnTIbFx/lAt34U1ckoFoiN+P46/G9MYH24PujpDYClgLon30cW6XDnYCHPZZ2z8Jm3N56zL
+l+T1QzT3urAI+9vD7Z2pVGrRaiKPA1aznLpJGhLU9n5SVZkzrEpjHzyY60BwaHOeoj9dwFn/u72
oGszJEmnb4XUrKSFXM7QQ3NZiU0cWF21KWN/9IC3lsbkPlWhswVvWB1L8rkRlaAmYC7Govxn68Ec
5GfPErShbbhhh9IS2EppRrTVEFz7mq8qgEwNpOvycMemE7t2ZqPnSCE8v0N4KMuBAjfNQcubyH0k
J/7HPpxMzKGpAx79f0MudosLwLrCkq045y3qJM9xZgzfcKxq6p1bq/17UdM0ur16q5OUOlBcynRr
loCRpO6GVmRdebZVfLlgno9vAyXWEn/Az/1h0pLiw38YkESJS0yKJpmLJpQ1t3OleXl5jpwoPwqW
07ftWN31edM+8TzNG9fZ6gT/Gm+xZYQV5pkZFuVZ1Dx7zJBFpPRo/ib2Lr5nWuVu1DblIVu+8pTt
qTaCjAHhuLirp5btErZNeXbUvMn3jT3q8OJKt94IDdfOAhGCFB1HZod/X567auy9PqSAg99wX3/N
NEO5b8O8fOkm79/wk6+7UqJvCSAw2eG9uxxp7iTLpRjKM76AiX7IwGl8r7NoMwRcWyqpHyil9rD7
uupCh0WS4F9TnhOnCV/ysg4+JHPb38Oye1/UjbERFG0Nt1goAYoXyGhSnhtXOvANeeH5ZaEpJfV/
Paz2ttP+h5QTJhQQA7n7WbtFaELc7M29bhbnBiCCuXcSx7izg7ypP1iNnm7pvK3tRGoSqKZBXZfu
K5frFilFnYaRKBGnt5x3idLHCNrVlbXxxK0ktoTmBJc0CLlJlnmeGIc0aCerOPdI4AdPrh6p/TGr
7PpYkbk8dxYuFrsmiEoVIlC1JeK8top/j75481SnleGKS2g0G+pLWKZhe5fnWun5KXIF6t6rcGC6
fYWtfVf5QSXYVDYHF1dY0dgIECVacR77PBFHXdFEfVcM6hZycH0cMj+4e6iVLhuBdZdT0CdVOCMO
q1Q/vVgT1TuP8s8/SrO8HnCpzILysRRGXfraJs44lXPccxLqOFeOUd48miMyS1nhvI3KMij+w6PD
5pehLGkQLdbLjdlUc6CQBZZncwyG2s9EUO6nMJvvm7rr7V1keVtQr9U9CvgBHgGYQdp1lyMWtZFW
dauUZ0URzaNbzu2uAKf1Z6YteOS0ti/YhWUPo87Ld3uzrEWd1l8jL4580xXCEFlanec2cQ/KKKb7
TGlzP22L6DhjWPnFqwJl/x8GBQIqYe/Utpf3DKI6VYileHlGAw0dIuwFXb8SEJQTQpm9yjXe71xh
bj1JqxvWwVgcZxWQL9Yiwa1SUdEpD7lwXHonR6VPHfcgMW8bT9/qN/1rnMVqerNKRSKxCVpEfYDZ
Gv/EPlCTqlM05Q8xGuVv0rDrnm9/1LUHF1ly3ieb8BMI3+UeilErA8En84c5V8ZjgtacelcbY2U8
o5ZqTRvX6upwBjKZsnJPyrIIXMga2n5svPSMBoqu/MDFqk/fqL1V2YMvu8XJ19vTW1s8FL1U+i8w
MoBJXU6vM0fe3qgrIA01FOo0LSMgrBvP3nKIXbux6Q9IRhZFVxQCLweytdoqMa/Ozk5axj+6Ug/n
+xIKYXFXQZKClmcZ/f3tua0OKTM/E6kCyoOLuc36ZKiT1+VnLLny6ORZYNv/DKXWtY9hh5HELkNF
rdmIL5YwsNdrlRmCxYAke20lSg+9dtTYUTAEnEPrezuD2r0jmsq135o5lPM+N7NMP/YDcqenTGSa
gxpo0xkWGnimiHrfKeFuHZu6jeLniWDv0+2vsrbDyEsBX0tDYorglwvRdnbY14j/ns0qnD8UcBoH
f0qy6SHMPe/D7bHWjix9IaBErAL1ksVuJvvtithQsnMPF7PZq1FUiQ96ZyaBr1KJ33lp8s1159ze
GHdtV4NF4wgxwWuABZIKHVEIh3Zo+sz7DIm5U+Kdhs/qFupvbY/JEAgpYUk1XZa4irHplKSa8nOL
8lWw1+Ng+oPRsoqsb1B8s1ptOt7+pGtTk5ov1DQQSLoqeDtZCXp4itnUSt6NL1E3N9mxKd1C7G4P
tLZP5OExbAmQvcKM8IJZc1qQlXZpZkT+oDVxf++qU9/etdEk3I0Xc/VDIhvJUQWlAobyclvm1YAd
vA3CrejG8Rgj1fXkztiy+XEXO84uicYx+C+fEl9w2XynlLU0HmpSgGWqrhRnLcH77DCXAd0QE8j5
79tfcnVquHnJgI49uaytpXmFNnBH8msrXUz7p49wX40RRxU7vRsje5+Ap9syz5MRxjIhlR9TiuxL
Vsji6OWpUaYTcmrn0cE+xFKTovcDe273zuxOsHPp/z0Dtwvu8ySt3lFXrX7cnvXa2ScNoRhLskqm
ulhQXJW43ekYnFXM5GM/6FStgnvbhTCZKuBWamvXCGfGjv359sBrnxuEMRMHkMs1t4i9kinhmST5
P7uloh4I1tGltofOs/c0g9tPLQi2eSNIWJ0rARdek1IZZxmzq1VlDE6n5OeucERyl3qwVR8Vpeqb
70oyR0geNh0OUz4Sc+lWkLs+NjeBxLJxIyy+c51VlpBY0PNsUBEIrSR3nnAkkegcNyu+jm7UGv5g
gKTb6IatXRA0Fej5QwS/5oyo9tTak9JScU+QnMQFPG3HJ9fm4nsPbyaJtkrUawAWEF1wqgA+cWyX
nKqqRW7ZTRPq7o3QPltj9GAKnaq72o/hc+Q06bcmGaLHRHWaz3pa4NZi6fkHrZ+sl9s77PqT835S
PeOj0/nngbm8q7R4LJ0Z0OBZCdoaf3DFeXK7PIlgBaFv6VdgSkDse2P77va41zubcV9FnXluYCss
ApoB9EU8OG50NpyhOuqZGSQHDq7V7bK4n+VSV+lGPLqCS5VjwmGhMSg5I4t7RJ1HhKYQciTT7lLH
H5w5u9cpiopPnmI0jU9ryXYex9hrs7spSH+RJrRe6OvJWG2xBq+vNH4KCQDO3jQNrviQjgPX3eqd
+JzUZDYzxJXflYjn+DGvcak5BKM9dkcFu3oyBCV3d1aXms7x9hKsbEJ+BNIHsDUo2V5LqlMaKKyc
hr6TEMEiol12Pwujt/wqbe2DE2MrgLsmoDU28XSObcF/zEKkxslS2k2Nn+toQOpuShUWdCsBDcsz
+leHrdLnDkHRMTrPo2sjUGFWWn5HLQ+ZwdvzXh1Iwt9l25Sy4OJSLScV3JIWRuc6gmaL0HAai7vM
yZotXM3GQMtno9Eb26qTmoEMr76PKVKgo4yiRLWxkGtnCdQOSnYS6s6Fcvnl3EZV09Qd43ObovHm
U+lS1aOJNpe4q22I96gUqvWW66tMFi8fZXYNnFAINHDsUNa8HLSmVasUoR6fQ/RAoicoxOMPT8vC
t2NZjNkRVEU0+oaYh2Mx1Xa6sYare5eJEBBIUqO9FKHVY6vXjLrG3XHoy8+OEYnnIepC624MqQ/5
WRuhmB2WiT0fEqq1pq+Ng7ALmAeu9ruo1K7e395V108I34OIyJCdR/6RF+1f27cz1SQIvCo5J8Iq
Pmfq3NBrwZPuYOeco9tjrW0sRNhRMaXIxJW2OCpRW2mtNifpuYMSNL5BnUVHKrxpRm+r+LM+kjSr
kO6k10DLGA3ILmqZVWja074COdv9wRii2uqqrH0+YmXqd0AL+HNRm0gyva0dJQXco2dv1TEqvypD
93OaJyfc2DprU5KyxcSwHAQqIZcLlQUI0eX4PJ/5GSI7oNLaozNOX6DdQJ6t3fGI/GHKwoMDLGTx
3OQ2OPgCTfZzHEXO9N4rRRZ/R08qTnxMGav4bepGQwAnUK3746B04akTdrAlqrP2wP/9KxYPvGoM
WDPkdXLuula9H9wMgcCcwHnficZ8tDJLfwJZ0Q8bKdfasPJykIZD4AqXgI2EJq7VV1FydiJRpPsw
DM0H5HLUj+CscKObe+QkniGvzluy7msbCUl1MEdSL+eqZxD3Apf4Wk/OMfj4J8CUxC+6g3GU1Ju3
tyDlq6NRR38tQQDHXUSsXjRBUxdjckY3LDvU0+h98OJqooQ3xh9uH/q17cTtDmZL4vPpL13u23Io
atOq0gTeVISwI0YBVedDAk2SXdiGlr5rHQMQbpWmWeyH0FB3qhaZ7vvbv2JtwoiEyISElATc/uWv
aLS+nwcIcWc3QARpp46xVr2UeSwc3xhKTG9vD7f2tCHZTO/6lUq+fGV0KGKdyHhCKwo9vwdL/Sx6
XBASRBM/gelONoZbn93/DSfvjr8u8bA2J23Oc+xtbSNtDnjJOd5LNc/AK0hu461XbO2QvJaUJGpc
xjyXw+Vt5+qNVoZnG3Ob7DnX1aBF+hGfm/jYJJ7yzQlqYR0ipbGru9sfdnWmlCgAdPB+XJXOeAan
EVoUcH3LFu8xQZKOKkqV7d0CzcfbY60uIqxk+H+SnXBVmJ0E2NuGsaJaEzvMzqynuupVH5h+tI+c
0fnnBrakW6hgt+Hmom6yuOEVM55Qe1PC82yaxbiPcjv09srchxsX/No3JHinnE5hgvdkccE7ogNv
r/TJue3q+JQ0TS6LLkqa17tO1/+Hs/NqjhNp2/AvooocTmGYGQklW7YcTii/ay8Zmkzz678LfycW
mtKUd0/XpZ6m0xPuMOpXpnXpM1J6AVkIAhfA1u7oedVUxWNLuL7Qf8KkaTWtH4psjNB15/xlXYyr
b8fFCf4GNLo8yUTmr/enUVAMtQGJfK2rZDqWU+qJQCmaAXlQxHkO7++Si4PRWN66ajyYeyIbNgJJ
g/Bi+jXVja4K0T1spK8jMTIgXId41PujXfyYQKgwbtt8jfZoTbvHt77LnPTrTIviHksFca+B2DyA
wsmtIFMzYsW/H5HyI8imTYOerPf1x9Rg58h8JL9BkrdGc2f41+ri4kPdjnOozVN65XNemuAfw+1f
ps62lbFB2vlrg2nVoV4X0jgkKkLy4+zflWrCr/8yvY0LZwHRftOgHBd49hgVsXzIKf4ECHdvSRv7
u3q0pR8La/oPVzXtQarGBIubGeXrz9nacdZqNBa+TnatyUAorfzUF0PsnYj0jZv3J3cp2eEIWBsp
HmGPfeVARxlqnqlYfC21Vg11an5nAcw+slPVU3zX6BuEtVXPX7Ho+fH+0JfWkeInRGIo78Stu22D
OV2p4v5VfJWD8a1UFjX37aQvIlNb8DRN1PLL++NdepOodfJhuWGote7GK4qqt2plgZ7h2O0vSqtD
faiaog4nuzHOhLPe2Ys7fQ3fH/bS6afkxX+b1O4bzjRiKTDbnBEg5bjoN8tMISrobEhMdS6U6srZ
uDgYacbm0QwHfi/fNjhN1idqWoJSm/qvMKA5IZYzjWHnmONy/A8zA4tKJgBoBgjx641aqlk95FaJ
ZU0CVQLh0+qDq5Q0jHor/S8BxW/8HZAZ0P17hmO1JNU6ISD2dVHGdj07uPj8sEVaP6ExZPmDxMXA
16dEv8Z4vrhJEdwBfLHpbu07osviODkpMQlp3nbfzMZ1Hwhk19OaoZl6riisO1f2y27EDTzJmaeO
x6kgudpDrQqCYU8oKRWqYVUjvXG/aGafYmax3s2VKK7E3rtD8f+jOcQUm0IboOzd01vkCsgTa6ju
bXXGdzZBkVn3JQ48cSi0pAt6yFq3a2sb45Wd+nZg2HVsGoqzHDVoTK83T5vGZVaYS3Wfx6m8TfLm
88jC9pBsYu2cFQthhyiXv2s2M1sqk/TRgY2woOgxvR60grMaW3VS3yeuKwEblobXH8vMXHhHrNjA
/W/umyuv46WJAtBDmgq5DaC/u4lObRLrOUflntteOxpl751VA9utBOu1p17aZYD4/LVBd/fA74mi
FQObnKSKcHE3aJJOEtqQqO9bafThlK2aGSbJuN7n4E2u8bhNvtofBTPqvDRUDJMeMkcTs4PdPdC3
WQyYxfLCRANRswmnx9CBK3W5lvHvjwYDeSC1aS1Qi+Is7mbVGlpcTlXvhWmMYkssTfMjXuSTv5l8
PQ7u0Fx5iS+OR3y4CTlb5KW78eZc15RZOF6YN8I59jU7syYTDIENLQEU8ivD7Rft9/S2OGOrLVCT
2u1OjRvUTRXdC0tXtN8zZWhDMdjZiUL1NZb/hSUDH8e8cEMhTNwXcLXego7ZmdglVI11aBJ9CGp9
+EtuCxuD1ixtza2MCdJx31O12jmPjXrxwgUDcz8xGzs0UywVdK2ujraCmlcDT/6ECI9+5RJ9Oz9G
3l4mxCp47feim7gVVnpsT1445YZ3tLV5xMMvucZTujbKbuPriQdKYxy8kHtMi+jw2cfUxmng/Wf2
7S7c5rLtP3JMQAzbtvkjdS9mzRC10XkhSrCb2eJsUiNBTsC1hjHMht7z3x/v0qw2VBN1kK2Bt5eW
gVPXdiaWeWG/OvkxW8mfKSfqx/dHuTSrDVFs0bDCfGA/ihqrohuqxA271bXPBVS+1O/02qHDb0hi
edAvfzsvLIAA8YN+0za3uz3ORXXWeFwGrTiuk9vcD7Zs72Fd54f35/XmEBObYIaB/g1XFVt+t1pJ
odmDUWCG1a56G6g2b+jS1XkI4uiaEs4bR7TN8YvrltcMhRKU0Xb7T7GFovQ6nkJ90uafS/qyJ8sb
lTWoNN35blbj8MT9n4VG76apPzRW/DjYvf0rqfoRNyKkV80re3X/2G2/CD4G2DG+MaLuu9mLtcRu
IJ6Lo5f21U1l9PXtQpR2oOGCpry9arcSje8r5YNLn/zPQbet9ucByZKmEyjSHFGz7Y6D1sWHWIFQ
MOV4dv/96tIrIIdHtGRTL389lNXxdZWUocy0yVC9wfgUX+5B1tSf8/qa3tCliVk8eJsHDO3Uvdbk
GBejYowl1h99BqGb3MS1qX26vX0Ept9ek0F8cyRZvC0R3KTq6cDs9dEnLEfkUNXFETp09qCiFAY3
CdWXHL2HY5U7fwle0rbNAoyImSG7yBO7XUR/rBsoiHgydV4BabY68qTzEqLkUR/ahKjs/XXbpbnb
UFAXoNIQgm1wqd1J0VNTT2pvikOzdhL38wRbtzpbRdp0N2ZJIzkosR7RR8zSLYx/pnbGi+z9X3Bh
LUnJNoAq+4dW5i7QVrXBSJx8VEI9nq2fcWfn2mGpDPEUW1nTXLmELqwkpTumqQKHBfK2KyGoyQof
aVCJJIpmAVJTZ1juDM6Gt8/HefYQK+tWcQVU+fYbczDIPAlggDZDc3u9nHVZoErkbgiDuXICvVqH
g5j18bhCxnliz46HIelSxEtEcmW6+5E3aZbfp2TrU8Lh38VpQ2zjFAWyJqowd1hPm6vE98wz+gdY
YvD58L3svcDWqy7KixTRxL9b2a3hTs63ZYdwJUFfvJ53lzuJE2MVGqmV63YBJpTtP7iaGOFEI/fK
/br9rT9D7d9jATvGpZ12CVnp67EyEByUMdIpSvpJT8NuQqwEKWHZ3pRGpg8Hry3y/KNrJ/PNkNeJ
c0fI4CWn9ye8v+T5EeCnQMlxAZKq7uNUI1XKovDyOYJX0ZxjT08+eLl0P+ai9z4ARRmOVqV7H98f
dL+lGQmePfnbtrk2ns7rmQ/8mtURgJfSFoToL9jhlI+OHuSqIVRybR1+1Fwj6d8V+KnBvR51+1V/
XFFukRo6Ss1zNHf5Wrxoq1Nahxl4pfXFtGETB6TV86f3Z7q/KbYxAa2glLD1pUlUX4+pKo016X0p
o1rpVzdE3WiaDnijFZrvZv18zUDhwocFLEO099tojGz/9XCToIpaz56M8GCzT5M1JJ8Lk3d7knoq
glHm2bUQ6e3+AXRN8wLhRJtobH8ZK5rqtW6arZG2clP4ljaAD2v7QbtRE1WxzxPPwcOAGMGVrsYe
WrGtJgEZ+E6SHpBZe3QBngmdFWdyjoZEUz67XTyOflZljnbo1vpJd1sHQhtQxKe4j+382Jmp9jlW
0Iy5Aao4XLOkfHtrEblxc2hIq1N43ZMWvMkcmnpKl6jNx+QbdOTktmjUX+PcKM8cKucR1eP8I8/V
tZrW20tkCxm3HifKMZtFzOsVX/Ox6lulnaN4qZejnhnJIQE5/QJGTbur0zT/MNNNvzfjtX9UNBtF
sfc3+MWJA+hFXI+rDDWL1+PHEzBly2EZqGtNz2jMex3SuRPqGShq2GuQJln50hpt+Qv0YvPy/uAX
Nh+NQZoUROgg6/cCWylymWO8MPkyXZUQA5rivvMWHZa5nIbDbA09RoBqdyW1vzgqSdwmD7Rh7Hdv
xIIqEgITzhylTZqF0nRk5GBIcNDVQnSU2Yf6xJ15zQNsjwvcNjx63Zu2tbk9UW9K3pqaWgNOigAh
0OyXG+kO3FbWBJqdek9VvGTh1CzJ0SqsR2WL/DSs6E7/4YODVuDJIo8lMXq92jTfuDXRvo+UNJ5+
eGhqpamaUuunqfgxTrP246Ck3vH9QbfQ8fU7ycSBcW95yOa8sxsU0Zdh1QZ34cHv7JOC9IfwkeOM
f74/zKVlJayk8YvwAZ93t6ww4Tfh6RJV7n7puL0ciQSdqqgiWPTMSQKjL7RHicewuBIHXHgjtnKi
u91nKAbvj7ApyyUusopd7AhxjKshfprb7lPdV/WVnXvpsDKOjXoP5VpwjK+XjxRRHfV+WiKBg8qn
vpXys94U7llJSn0+Oo4cHxO988i9IClfubAvzJK3HpIcSnhclftVjFc8LqnZykhHkt3nAM2RPuVN
d2usmnbNX/zCrUh1lgsBLgU1K2f31Btp6a5J1stI6yadHEQYh9Qc9BtSbEBMWfVTV13jX3vJP5lG
Lv756430uwiOsDjCd2ievv7KNkn8OmnOGplTLOMjMSUMNj8TbZwEixy99K6eslE9OEBprymYXFhh
tHyB3tAb2+yxdpHVaOTQH4uF5xiXGsXHSi5d78xVZuClXWoLXY7xtDooauvn2VRfY7j+dk3anVWu
RaifZNW4nO4//GgW8Vx2CqvsuRMj1Z6lHBIDbvJ9rWdrHcyKLJs0aOnD1AGSaol6U69aLg4UIGwd
ods8bUNzU5//rtZl1kZFVjaHUZ8ddbrydF24V1ydQ0dvFhb4mwhi3dQWM0NfIrWb5VfXjM3AUdv8
Lzvq271NBximksG5Iw7cbYfJKgdLSysZUVrInVBb1So0DVQFYIdUeX1arFG9kr1d2P5QUDb7eNqH
JObbLvkj0kXUWOS5LtfIoyyEMWM3TQ9r7qgPNbrWj8OgJTVuCI7R3hSpPf/IOhUfkfcPwYXjTo8U
qRJgIFQg9n0EE5a/Mli5yk+Y4C+pxZh9ijEFbNEKnMryL6tG2zfm5iTuBfWFW97uicghHYIvrtSo
tBt5L4wR32i5SWHe1ElVXYN7XXgpyNc2XZTfo+2twzBlyMoYKbfINZL5lLvm8jFDxfhFNUb1vLjL
5I9eIa9kL5fWFClCQmxwijSDd1caL+bSaFWqRjmeGUHfeeZtL2Tqa0KvQsB2SBQCdf6guJl4jI02
ufIIX5ozoj6b99Xv4vVu+HR2UqDDmhZRhHT+qcbVuaMzlN6WQtOagAg7bQ623Lw23t9H29/dXyiE
GhweihFvC72uoqdJ0U1aZAtjjjOUI9ZyfOh4qdEfiF1lMANdOFn87/vDXrpHUdHi9eBi4KXcHdrF
UOtMVziYqVIYB1RvjGdXql2gKbDHEDTPw26hu2iUS3mF5HMpzqP1xqGlwUjBft/FtVS6Hfncr9FE
+SoLxu3o9NQFOs35VHrFmPv5BBn924CqU3pHtx4IZQGjHn3DWPtrA7LtDNMIpOWDRxWaR7vqk1mb
HKBJrFFad/hpFriQQXVKfamK+SDnbvBndepOKGJ6N2OOEEvcmKrfG+k1pNClhA8g4CasuNWjgcy9
vtTQ3k9y1+KX1MrU/pCjLX4sxaIEfZ9k50wuxsFR7Aacy9hRRV8z2dx6A2UUbU44ke9vjwunAZwg
iTYwBiQe9yjXlBcwd2edNUKL7GxRmQu5bdb5gOakeNALFVZ+XaftlUN4YVcCeuGW+40afAsKT+2m
prsuI+kpvQqJuZFTUFDZScLGdmsLFfEeQ0M3XsQhNzWqhlfmfeFWpwZJj4dmNLJC+2zfUKjcjYgw
RqlUzaOI19bvXBirbuVofx+rbs4ltLsRZMMQcncCzWbpJlp/vGGY+0ayz6G6cSKFP3Ph3es9VqZ+
L/OiQlLCMNrT+wt88RSCKeAYEsTR1to9oUrdmL2iaqywNmXBZErrQdOKovFdrOVvF6VpD1AfxKNV
maTYC7V132obuGjv/45LH3xzViXfA0UGpuv1pi/VptWsftv0pobLXi2zQyKkjkF9plyZ8oVwiFIO
xZRNeJyoSH89lIETzQgPS41ItvQPrV32oZ5p2of3J3ThGXs1yu4+SdoOWMbAKINdal+GpYy/1o7u
HrXORQ1SG91np47LG1Bd3cHAlOPL+8PvDy68Y7Yof/C3bBQX9etJEglm1uKuMiq62Lt3nbL9WrRL
/kWVVZbzkuhe7aPjbF6JT/azxuAKwx86I6QV2G3smz8VPZ9OR+8zAri5goQHqeP5RtbKU1ENYjxI
OxMUWkX73A7u1B3KgurXFTrOfittv2ELP6F4kE2/ubM8be49WWhOJN18glhBz9Q8aF0OyqMseucv
QV7EnnQzXWSKQA1Qyd/nmqWHRDWsQSdKiPg/V1XeBlUfV5G9evMHibMr1D33mrz8Plr4PShVXr41
y2zv7+XEHXNh1rUbFeCPAk+4EjzZMDjPjVl0DyiBOn34txsKsjU6w2C4WV6C/dcbqhU9S5cKN5Ix
JG91HMYP6aJ2kTUqfXbolL55xj+gXq+8BG/3McP+podScsMddDdsMVqNZZapGyW5bt1oxoitNjGo
92FMR/1Q1dIJZOws166j/R3B993AVltbePND2INoGqO0Uav32EPCHpG5cVLPO1S2iVnO+5/1wmZl
INoDgPHxJdjnsWY3xkOCwHhUORRgkGsfj21s6TcVROcrV8LFoQBHcClgD/JGZqpvWjPz5tyNrHVM
7/vO0mHEtSKY9aS5slkuDcV7RmJM99CF2Pl6s/TQyhyYll4kRqu919RyPgKDsr7Mk3PN4u3CSWAu
W/93w0fQ4Hk9FEmhh7h+5UWjkkyP3epw/JD9juY4SZ96sXg37y/YpZ2B6ghYdarLGwrk9XiL1qAq
53RalGfFANVgLf6J9XS68gEvbXtglDR9KUBtCNzXo8AUAmZCVBe5ToOluKz6HqSJM1g3AvpwfDKs
uD5NRuZeg2dsK/NnGrJt/E38b8Ob/C7TvR7YiXvwqGNhREIftNXHQFHemnidnXtL0eIAAKJ+qmxV
3o1YdStBbFVXUbP74O/3T8AoCaYa2kFvIC9Nzd7xEluP5rE14aaZTnPoyqY8dtUyoTNll4IoIc9K
f9VL+kvvr++lL+9sYosUSIFd7+nIM9dBa5qJETlpj0/gIrrzVHNAMiXtnmWmuH6PE/CV5O/Sptpu
1m3S8P/35wXsjUI5K9UiA6H6Q0bb7n/Z0LTf3p/am1iPL4vnF6Vla0PNEvS9Xly1btwUoL4e1bWX
39Y0aUJ76HFUUwY9pMfuAG1TxEOb4MJeDnJtDn3mXZNuvvCBcUM0+cTsMfSotrvjj5qNbiGUtlae
Fi2WOZlJiH92bwZIplRaUC3GUgzhRP8q0QM4dpyR4P2PcGF3YRFOXZjmt2W/IXllxjROdq+a0Tgn
yX1WudqnpBmcY4pA1hDIdal+GU6tHFx3vFaVvnBVUVPYivvcittCvJ4570nTy6I1oyyDonBGIG+0
gh5Wz1ejXyyRhu0wq3py5Sq5cBcjQMOag41hWHeH/omT1lNnlJGiBWGwMLbW/iPMChfqtWGf3/+2
Fy4P8hhymY1quhXfX08QAYdEzELokWLkdXMcOn22D1OXCNMCYIsgZpCSUFiPs6nU2XOLE/RNPQtP
/P1pQrGExeVTs9D774x1RUd05Ol4I3ul5w+ZWYauI8z1yla6sJ5IdLCS2J4ibb8/Tq6cdbc3MyMa
Mi/5t6Eg1fmr1fZh0ruzP6bTNQrzhaOz0QkoedKOYwK7DbS6KDI1em1E06yuP8q5oA3Yrx+ySbgn
0MXz3Zp71ZVy3KVJcl5UnvFt4D3eydSnEVfg1IjKHkNtd55M8EZgYjVrNEMS42sg8Ivj0eBlB5GA
U/94vYfQcSN6nRBnzXIzOzixuUD/6uoA6c/yRAAz3ry/Zy/cBxQ3ICgzHJVkb/s9f1xHBS9BPq7C
jsp40hHSoWbsLd/SVLpjiOu0tiTnuPdo9iJ3nyrLcUar8xrI88LFTNUffJUHj3eTTtsW/o8fgfxJ
I9KhtCO3NV0hAq3SUvF5rkaHEKPLWvXOyvNp0sPBy+v8E8ARtAODXm/k6JfxUlwLf99+FNImTMdI
bqj8vhHUXDx8PWTT2lFNhb0Mk6Yfb4vcmoLEMIsPBbpPH9y+8F5co/4Pzz9jA++moURF5C15ZVwh
JbG5orlcpyXgLUFnMhmbwgkUtRHT3ewO2RRQftMSvwfr/uv9DfH2vmSzI7/Dy0TfG92w12ux6kOj
ZUpsRnibN6a/1tV8mqrVzv1WNcorV9XbG3MbbFO3BAgLnmL7MX8ufK7zEpq1FTl1JkM3T+tj0abO
2Zj7ZwKQ+MXDz+mxNtL6tI5TXl+5wS4Ozzem3AnnB4Lu6+GzMRMWdk5mxHjyDkQanbTKij/OqYa6
hIzFQzoChz3MTikW3+zJgK+EWxe/NrLI21fgpt6jWzy0yhxndXiOrar6JNXyY6/PzU22LNcO+qWR
oLMS+QBdIXrfHfRubfLWTl0zUtr0jHdE/E+SmerRnJb0Lyt64EM2xASSl9idsLK7K4zntq1RMLKA
qni9eELnCe2uI6iBanmq0hF3yAP+xN5X8JxqEq2o/r78/RbeXIF4/DCBfGNGlhlFXlqtbUXFOhtR
V/bLRzVtRz9tcZJ6f6i3kevW8APRTc9kM7rb/v8fG7iQhTE2k2dFSoLqWgCzHOh2Yhv1l/fHefss
ILVJRYe6OK/6mzd9xRpDmKJ1IvLl9Ki5ywdUoKfUL2LV8Jt4vVbIurRbqJ0hc8D1R4VndzATwVvY
jowXm5Nc/L43yIaGua7P9lSLKxvm7bvO5KAhb0UAHqF951RphdOS5jhR45b2C/T4uYs8fFyqn9Jd
zO6HPqOU7nfx0JhXXr9Ln5ULBsnHrZFOqf/18rnDOFtqEdtRp9Iy911LcQPRWFagVGVe+FpT/O/v
15FQifuVVilnZHt5/tgvndHqbpO4doQ0khjObmmUnW8OZfI4dZU3h9ClrtXKLn1dgDVsH8Ju4Ey7
pZzayTUmqdhE/KJ9aqd6OqdOaz9aYizPa5aofVC6WX2tLnjpDeU+Ix42iCreWNRwbxaIL7KDnM4U
wQAqkoS1K8q7PBP5QbMGKcMZ9ZvnZVT/0mqCZ5uKCNhIfEII3XhMX39lvcETLEszN6pjZQzStVTC
rEqz49yqOPbhhnhlG104LdAnXHQQNh3eN4H/qKtNr6mMR1HXugGg596hA1V9nw1Xu1LdvbBj2T2b
JuH2Zd9Ud52FJNZsJZU5WxghrngIMcZQQtZSm2AXOdeIRRfHo/JIeIa6GS2p158yn8rYdmIKkPUw
tTChFe9htSvxv1WV/UNVTNdg4Zc+JbVktNAMGDlQ3V6PlzkTvtyKtAFY1vWhXwZe4xzg52JI5Rq8
/02rkfBuE1jcYnvodKhsvx4sryvRl17iRcimW8ehypRPlZtj91q38phbXReYilFwyzpyOmgojSa+
E1vaF4qyxhXY1Nvjwk/ZOn6bFhTtl93FYGfE2PRBPJ4rBHUhH6VfamlpU7hmQ3lja9J4Mc02aY6o
NNQ/3r+U9srKW5gLqQsUPpYUYEyN3Sumd26iY3TrReWqq1Bs67r3Z8frf/RqNpX+YlbTjelVY6jE
jTL6VuPgXWh5g1kepDm5X2rchR4dxb12jrmmdvsPTTeCYVKT7WzRs9rnQ0krRNF0CiqYmg5AqLGK
wggojw1DkBZJZfh2FavlYZLS+dBZJPr+0MmF7uGIER86VnNXHyzFGz9jZWwZ4ZiCAwg8YySvMsrG
6g62hvBUjIKIFa6IYRnBsphYACOAtRzgncj1ZevznDVRKkowW3FuyAAdVH0Zgjz3kMoJKlMvtTFY
kK1KRn9eKy1fg6mfsvghX9W6+EK3q5t+JKreZsfaJkY4w1/J094XuW3FL8qod4Pux5XhLAjSlIpM
8P1xu27+NTXbRz7bcpoVG6XXap4/mWaXZPcLftPjMcVwWv1GaaGRjyJr6uzGEKbifbXm1HHPsSpp
Ivo9T4A2+V47xf2pgRuI3ZW+Jl51K7pyQhY7T+zkxlaFiWPN5Mbak+W2IF4LMU4iSLNksVffgpcl
0ChU+UJrUay/xkyV5ehr5pqLG9npcLc86XbZqU/mtrqTrpjMxzTBQiDCxdnMTrrZly7C1Dp6Xz5U
5+rcCk8tb2oYp8tnoBlLFdRa2cWh7knbRD6wk8U5cyn1hgaWG9JHX8KyjkrXx26ImYNWBbR/khZP
mETvP8yjpq8/kSzSjXtltjCMhgZc4uflWbLqHpQFap0/ufQjn0bbTtefltIV2dHFJCW9H0acGo5L
oajDByepy/VU2ChCH6Dyb2wqrYJEEIFum5LlBvjr6gVdWS7uVzwgm+UXbe1FQ+PdJjO8LW00h//B
kqFuxGEeZplZ4Qzf2gyaFjva3teMtS1L303rJK180FnGqAcLPbZNk7mBs/VZHxHSwxM6Vobm3iul
iA84lQ3Z4JdGkyg52khoad2tdk17TWmWYT7rkIb4Z2uZNSIL6AjZaXYfr4PT3WcKFDQsVG1plNoh
a2ttPS/0szB97sCDKg+JsTXcA2Mo7CQNxFzZ7RfZLFp5my+2GR9rowTwF66jkidna0F+ow2JpTv0
VCizusPsa7Kd0xmO8Aqy7lB1HNLKr/tY2Le150AmXmmSNDdI7vfekyYyI7cDbcSy92GKk6T/mcRr
kQWoieS9FqZ2NfZ9gBk3oB/Ta+0CfedY4WLy5plPHNCXSJF41pqUft1htFatDq18XdawVkCk+suo
eM4PBf2jDZ+oNffdJPPGj7Vi8PyNblS9FL2yjOEgBEo7HnkuBe6qE8ULNRlXQbA9HsRxbWnu6YGh
p7b+4NDiXA/x1Jv63WjZrXUjXYdU6lA2AEhOuoyr9ntc0SS4rSvbXZ/ncmqXNFBkP2p+Pq9F8lNk
3QisR9XizCOezVt1VQNdUe3+BP2+BvWkOA1+Oeu6qjF3lTsm4pyrrTPeQA3Ly/tF7XX51Fuy72fQ
rknsRUuXWKtfNblj/iwaHbNyX83nKfczw1M2OOrkqPHP2KwU+cMQjehe0BpdxG2HkGLxMckSFGSg
4iSoe1F1Mqm7Izjmt95qek9xp47qbQqjco1yxe51/SZtpBMLv29oHhz0ZEDT41hZNngJ5JIr+3tq
tEryTzZOnQVCiNZlmOpjPp4KIdT2qI+TntyyuJ34RyA10d3j7qtI1bfNQuUsoLqUzv8bk7pYj1DD
3Lz0tdGapnMyI0jBM+MO2j/U99Uk8ZGXVOVHJe74R4abxcW50yWKegXVuuRR9O04PWhpq0w3quir
5YUN4tiBMS/tGNid2YvTZGtLe071SU3PchDbdq+7ZfqfbNAPWaNuSGg92VOp5TfD0Mw458pMTFxS
QqEhpCddpv2YADD0N7nb1uNxGdR4+VELHpTABYyEmqvduJvoppF0mzT2LNy+f1m9xkRYOG5NmBtq
kprqd2ihwrqtUynlcCwX5K2+ojqF/MPs8ihoR56dajx5wvZEj70XkM4whXAxOIFY87wJ8niexZk3
sG0/IYzR9F9ByqmyCe0RHeXvi2T78Fgsfe2Q5IBfEo+6lmGxUbhA0B4cO6W2Cf0e0XL6vkvtBYiX
2s1NpY6ZcsPYjv28znLOPqcJp/pGJUNdzkLRMyDmltXIzC9NL7ubBjseyEx7t/xh2Yo9RyN9kE2i
dyik9UIHoCi/ylLMto5/LWfmXFlAFRoezaLXTkVryXH2JTVt+zQC+Rk+UmM2mwMRe0NtshOWsIUP
TI1sxWsBCj5J6tp1WOcuwAO/sqrGxem0ybBnEkTR922OE3lYTK5iDD6I5SQ7VFCulaBWXLsf/WEh
DPVHhEWacyrHjseiBb4bsLY6EhxVZtrnBO+S1d+8V7zIq9UmDQt0ztJvlt148tawl86cw8WonPkW
4LvrfRv7Sck+JpOnj8it9mNnnLvOiT1/6QcYRX7Z2kJvDyrnFLN4nCk+jyqI4btxNWPlNK11lqUh
iOHMEShT2tn6o+hnUf7bd63KL2yodHtPGNG060uTp2aRB4KMeQ2kWeE1FyzmwJrimuYtj+vgGfKI
8wndpf8Zyjq1ZsA7ucTPMbIFR4xX2gF4Wb+kpxpeov6QZDJtInpnEFwPcD5ilIG07YuUICh/civV
Szg0VXlA1wBSptRXlKrrdS3bp7xVWCo545UYAK9RLV8RnvVvmRbZs9N16cTLjQHT7ThOPfFZsoxR
scj4nzbr6cIr+PS1oUwdRQS4H1vfrNx1swcharc4lb3b1aexLgjAVTQw4DmjGnSE2ImR4ChinXoo
lq8ev3XU6oe5iy2H0YA7n2TTx5ovpmH6mbkjatKum2TfOyNOXjpDqsAaE2fSjlk1ls+GkcTW41Ku
cx4CAhlR1SkGtfFOkF3M4jhKpx3vlqLqkrOmjCA324xn9LYq6/l5MYx4eWpbV/G+xXWhZT6cYfuj
SQFZ+aigXjn/01bYcWiNNhkBYV/8JFeL5VyMydIiVa3GnwUEuCIoTWE+90NjPGG5vJq+V+teG6Fa
WBzkRgS6URsVZQ7hLEN+qLTBJhJGi5PQDkvKJZCJ1JoTt21inYXeLyY2tEb/LOgCZDwKfKZfXWO2
XeBo6NkeXDsek0NjivQ5ntiQgeYo1XPWtOJn4bpDfNK9sZHf18oxyp9yRVc0kE5hs5tToanLAcFR
PILSmc7ldwLM0fugFG0zvww6mnYgd5OlOq/I5iDOWSl5dUecJKhk9wXBTMdj3hKvx63zgectU29n
mpPmwXOlOfoICLvqMWO7rpVvJLnzbwx2i+TMIz08JWBXxKnNiZaDWTZxASZgMscnvaOFeDdqYp6/
mgptK18041yHGF4k3rloaBoQRK1JcspHOzGsQ1vpNtvHMhYnHMzUwapLYgnkaVyDd9M0qtlJMxPF
zgjvPLvxx8lSP5ZFufzK1bqaDha/5FNhKN4Q8oSZum+70yQf11hqHlmUSZjwfxyd2ZKcOBaGn4gI
9uWWJbN2l112uewbwnbbYhMgECD09PPl3ExMhLvdWVkgnfOv9LzbM2tLS7jBXESDUn3ZnzuJ+tDL
sik75dF07aQime8m/OXZD65PGVUdt5RzhUwzts6t6y5OeUwYwuCqUzle+yBd65dm6QPxvU+WZKyO
2V2Da3eE7lScTRQtF1Jr2uN5PZcNRmke1+kXqMk2VE7Sc8WJgOPsh+rs5N/fNIAtJoXDZHciOILp
exDu8ZW+6AXpjwzOTeayN31TZUfcHq9sFslRMjOmHVJN5dl7f8Y4yrZISHNfP7pT2gle66BLHjhB
kLrm0ZIucdH1arsIpPx7GR+ZnPlGfQ337RtZlzT4HEmB1a5RV4tRS+dhKnr5fVrcYL9IN5htmWxm
O8s+nWr6dSi6ce8NXXVx5Q8LiaHd3GNHDPpInF/tsSQuPXrDdBbjRPa4yyvEiCXu2KtOo79aUFSE
FCi0swNp7+ppueVOF4uhfYxqk3jq1dkDrtqjoJ/R8wHmY/iIYU/dh0QPXljWSq2pYSVuRMIAi+38
SdndI4+Lo4i8wdDMf1vdBwrDoH+ez7EkAP+F3XkMfzf8RmW50S7A87Z7mh1OhPyn1mxEZuqZLX47
a9SnZbdtLEGG+K2PFJE8797iBB9nGLTm3lP1AFnjN0dw74lNLw+zHwha39KzH/PWXbM3MhajbxSN
nz8jZlk3N2onxnLczjnFm+KdQ8VbHCxFH58i/UVLndsVzgbngiN1sKSXz31wH9gh/CzZtwBKVi9T
9+foUEqmvDGIc4JDzrScl2nVeWscAk7rNDOydMxp0mKap/3T1nvIhLzGoGwYutrXj/0UnpwHWMTy
DnyyK08vWJp8ulUJ35m2F0HRTHP4AeKRtZepTXVQCDmPqlBE68xVZ2c0XEHaJCE1uX0z5mMq45MC
Qck1ZyU+2XUd3TgPfZ3+y/ZV/BgbAszzJGzif+6Sid+xTawsjo4oqiBbZo8/qs/nyLkpE9wh2hNm
jqxzqjkLxZD7s4g+Dgjhf43Z5V409IKcRZzt8mdPbzyrU8sxUCIan9h+5m6s723nbrTNTiiI/WBo
IxSfICqlDlumfdroQy8PyFr4HRnnUHkPyWxyRcLF13hhOclb38RdZfohcVDIJUNfHLhH8dweWz+X
jqNXh7M02T6Ph1yyogbFeHJ24vbyXW7eWqnwFGSxM2Q6ebCet2jx8Ky3YvIX2ebSbqNXtCwnTXFM
S5bkJDo2n0bjnkseE31orzs7yKe4b26S8zoy+wVzPUXZzAX6iX4t3Lcm3OwHRmD2vqNWFnRAGSK1
BTEhXze/m6biSML+D+vZhEvYWc7lztzevaedTg+v8FTbUsC2ZziJs3P1XtPA9sQjuNn+6oRhv5Xt
eVLpPiKXejpIo3nGNjHMRcYBSUyiWOd//trFblVTSDUTreRMVy05o0vUUt1aJLQNcFka8lzzQbAW
547JYE5tNpLiusaL/89pKXYuvJUYlYKnbFiKnVTZLyGfzKvQeomm0u5pbNm0J5F6PaBFkvftJr/O
o2+OPDUzt0OzMtCXIm69PzJwzV5uk+d1ZQfwyGcRXczVjJDqdQsM/Vxj7DS/Jl+PPbbe3nVyFlrU
7tE2HCUTpRYXy3LyjNQKFJRA3YiFzuB4qAivindyYXssI2mi4+/HxJKtU2EEe2+s3+HJxygPIhv4
nM42MGTluegrjw5pYG1WosqyVfML7taUASe1DTuBF3RbzXd8m+B8OguactLxf4lzs6hK/2wLv08U
nSAn743rvffNmt422+j33HbeT9OnR5ktJ7E6bj12L9sO2MJpUqdflTiX9rIEMRdug+JH5QrdDRjI
ZIMP4lG9AStFNLOWgx3c8ZqNAQel8mS+HqsJ8i5QYVKOvj0Ff/chK8KZZlz+AUl1OcKl5ig9K6aB
b4drIl+N59X44GSIp3c8Y2bQhI6Lm6A+PvJa9Ts+VOHtKk/mzhcECE5Slt6Yui9xu2qXy9kljhLJ
dOYXIu6y/8JgavGycfB9tH4TtXlcJ2QuJss+fWb+0QRkB/SJ5mdMC3LuMw0cnxEv1ggETj6W4s1V
ICvBQG6pPh2GnnlWR5G0gwk/xTWKXr4Rz7/g7gfh8qQb1WXUju1vJgYf543anP+Oae2jygxL/DZy
Kcti2pqZ/dpNm39upyddAT+dP6U/bVMpN7a2XDc40wpL28r6hnBZyE9Nos36MrmBekj2uH1ruyXd
8qnxuueNS3q82BSZ78OgFR9y3BJvgl3Y6rkSo6wp9jx0V3RmHiKG+wDmMWSOv+sBE5OCiHd8eBjC
4zrn2bJTIQEkmgtytmG6hOBO5wX8kKVlouo1pznUcq9Pe90UIQHVuhARHt6K4WLpHgdw5rZyYVSy
r+5ua3DN+BhYFAl+Pg+nTStF3iU7/6xlX/mb232OWyd0733emKPAGDtufwbHRRk9DUu4PXkKiP++
3vAg3NWtpZY0YxaYS0p2l7c5sB2wCylNiCxGX4EKsyXrQp1rwo4+++HzCZvu5WYk4wGtdRz5V2FW
2ifOfWv4R3QSintmEeMWqXSsyd2AhIwCwhSuyRupa7qbDQlxRdpG+HR0E/Knw3bsM/1GxymfHceO
utzDkDfYp1TLvXM7RIDtMsf9lfD1roMGQXNUYHl0s4KNfG9zCPZmvUq1jaxf2XJEH0nUJfslWcGD
ikFvncyBQ7X+M7cmglBw2D2LTqSJLMc0IkMzt+nYpjwA7uTd4OD/D02b/WrZafrPqfWPd+Rr7VzM
c8x/atQUbzw3Hej6dRSb86ZBeP1cLXJpYaD2KZmK3ToeZqypjv+F/swFN5L+InPVZqzAI93avPdI
e5zqYCsyhfVX/37OtFLXEdnFu0BzKYtdYOdWfjTZSx1ty/vSZ73OT560rhzY9yTZIxA6FTc9kGEw
rU1ShYlMPkkaZniBm0O7lz4eOO047ucqyVqnL6AWzi++ctIPVzhp95AKu3mvvlKS+cZneKtwJ69L
zq2igucbaquoHDytvU8QZH1p8Wys5bE2SEZ7yUt58exOwDmv9HYUWcPue48JpX5Vrhaq2ubI+8Kd
m4mylu74sR5bpHJ7i215bOkcDasxVKw+2REEXwbQ0jaf6ST+3Sd0dNCYwyGAgXqbgSNawR+KufGD
YotDdU/Do90KEcrtH7975++2ZeOc98wD/8i7ZLkZp84OubuEBi5CifaWGwWHcMm6QXSV7vdMVN14
TGkxJOvwZwrsvFYziSfcv/bcXyYdBb/D2+KTr5b14coyIAVE8TA9jCm7dnmmjV+Xx7xvP1o5xb9i
+MB/tddOv0TmkAhY187i5a4NfVNxuTBVdasEDFslgSxPPR1PFaWE61T24AH8zGx1+Rz156dhXxdZ
6O6MPvO7TU5e5nB8D1Uy9SSeNLdk22aP3iXLjleks91Cxtc42Qo+m5wuoh93cMM15fqqCekY8ym0
jak2Tujn21v5jQCseilS3GayqqEy7CUG6HlTJrmlJETHt4XeIlO2vbTq7vTN9oaOZWzKcNH2Va3c
cFU6Tpt9bAGFz4o1i19XS4BDVsjdgQryaeQTfO172BUxSQhLoWsVHMUMRDJWC+1BOs82lGR5ZIaG
VY1IZL7nZozbwurQvsjtJveSzL6GX2qXKaCCtU3KZFFp2Q07oTsxAYwXsARfXEJ3NX887vS4EqcU
9zsxYX05GsgRiLmVTJyjbkA/unBqLls48g2O5NZO+aTa5m2bYjB1nt3xY/KMYVY64qMvJCGPc663
aXy1qlWqJEW8+wbV7rYFLLf9W+8sRqUYhiUq5r5N38ykVHJVVtU/s8kZHg5n0duTiMPmvo2aNWa8
945vXXRov+hQVhioJT2eJb4i+r5123T3vVVJdklrIqGLCObIYbPTzQNYy6HzCOr2QYVoxHN/sctR
7O7aPKJC6pdiiP16Lnsumge2YUXiQLIEupQrLTPFciI4KdQyNzfULZtcPATgmkCo+wSV24tbLYmy
4ttKUJOqIngn5jEmsa7shaPfmKenPd8DGjTzo+l9DN9Yzv8FdYpFuPcn+8wPbpvnKHKa46E9d1Z9
X0biV0oOk5MvOyB0cSsCfqYiu+PspqT7x3ymIOhpa6ha69SwfdjldOr8lKmqiw1s4rwIzHPvrsHj
6cLK/aib2PkWCrf+RVPBmjL39GDVp80w6gK/9jkO4cl9WAIxUXzpNdFjwEy6F0F4jt/sIup/hhP4
zFmi+08hPtIgB/efttwQtOoVwvWcH51xSFXvM1bAAhm17SqHPjb4vWAyfi7rMR0KuTk3gV7vAz/1
c0bG0R7zIJbHjouwCrVtGfXOOYrzeJtJ55kykbQlFvJtLdMghUxkNeb9MN1ywIw40ShzLE9qL48l
Yhdwl+YMHqJNOV6xbysI0Rzu42tCbxeOW6NpEyNGTP7XmWxEk1RL85Hs8yEuZ5Q5ewletNf3jlhG
/8VBPDpcRAzYy3XdJk8EYx8+EI5sP7yNDEMGX3+SoAXsiTQ6qHO/eOHgYe2KXW7Kefd4NxJ1KubO
07Tfg5nH75I0jVb5ZMfmb6pSS3y5p1v+WpE0YelAl/LvS/9I71o2mvSyRQ0ImvHa4JqFzdBcnQFy
4brM47y/aNykSe6PByAgvMfOnrwwyVY4h1RaMM12LfsbZ/QF3Vd93NWe3hRziO997UzS2CvYNYPs
KpujLxOya8ynFkMwb84ggW1vD/oXnE4LWfnDsXhcEnSYD7zwFM2BBGb2OHIRx8d8bfXqV7IJlb5M
80aN+bmlc5+DIGTuXRwO0XfOVB5Oail6nr7hEGcexFvkcMEzlGBLX87HuV80COXh6DN3QKzaXMPy
gdOLznSkCOo0Kw43blXhdw3zY8ayPOT1mBG6N4FMf/d5W+vSLD5dF5PZKA/j0eN/lfD6B9mt2Zud
HF5nJG+gj/tobwau0HS/TigcppoR2ULViNP37jpvOS1TXVT/CmRGKG1ghs2WbuI0DwnpO99106Bi
9tKFPQF1STZUXXzombEeyQU6N5cA7n7fW6eAWYjeMed2e0F8QW/LbfPDj1EJQ7iNCtJnAhoZ3F3v
WJ7gLyZxhTT05EOaRHX/7MhzFV9xmSnnDrEJV75nwx3if/bOH1m7KTgxSeTCY6TaTn/niVj9fIk0
wRkdkwPYfO0fXTGm8Q7hF8igq9pmTjjuk3ZPL+KoIbmcKPiSLXXjV8aMDv90H7cu0dBiYkB3caM+
3wR258sBACPfeQ0b2ed1dvjn8zB6nXw7uPPfa+HL8434QL5yIrFSWQVkPfwOl2CVFz4WpaCUItTB
p1Xj6PvRG0+r5xpZ93Y9/Gat0p3p/m4aJVfibIlKycMljH+aKdDESEteuruJxPXgzj3m0X0LkS/Y
8jxluFZrGi8cyuTGnByD2n52WylPKgp3eKPceksTXUeAKy9XI4TO0zmDPOQhI6um7Mnwvz3It2Up
J/Ypuvdh1JOPIUGQgmMp283rbDS/UKNSX4OXdtH01q2NIwu7B6p7pGwtCy4zHQ/Zq93j3bnoeNrn
ihRFOT02KeV5eeBDod5FdnR3qOag1cU0hsf01LQDrtfbl3Q8jpmN4q8HUfXmxeMJE8wykHnRm41W
6joqpI+L6qqwZTFmmKTZ6bk38/lnPCX31s61c7ekfv1+gDthPdoNXBjMe5rkaluWvax7sfzedmi/
Cm6s/2kRCDUVDW5DVu7xOeI31s3wskfxKe+Fs20FcNBeKLf5zEK9cKb1n7hv3us4rYssXpbfw7Et
95xo0QdlwSEbJa2fPy2eO+fFO0KW3RUHAG9M+oty2Pk9OaLvPSkdRI8N8zexp23OI6LyQG4cXGXY
T+O1XcTw7mkTxhd3HjRQQWN+JqHJMu6qod7+GwKvf4ldetlRb0zxlodKWedhy9p0KtDlgIV2y0Jw
jd6j7K/dNFQFbvL2Tqgoo0PRAFzVtUj+qCAU4YXbPwu/TMk5+5eGac2UshM90YtuH+fR3sb+HW1k
9gppHjyCd4HrhZP84iNFvYBvpGPutM3+J/RJN1+RRnDehJ2ulnTu9ssxTtpcgjbz7adOkhvURESE
VDD+Y+VGDZFs2MeiMmUrgchJuuhXNzbAAOl2O16EOOvf0Njzr7Q7PyE0z8ayTyiKyLclG7k8fex1
+eqMKMwc5SfVIjTg6ErT+VbaQ+9XGpXDpYi1KzWltNxReUNLq1vy6GRTzum6DAySrBba2N3ltQ1Z
Fiic2D7v9bHery0OX5amrP/JgCBfULq6rGDxEt0tPJMB29gWoM2cRZ9ehqFt/pHWFQN1s839CMhT
8ljP0vPPJHArFEc9t3+Thl9KFNlGf8ZvmuTI5/oG8m0bX7rIJMOF7q4l+FBnOv49ZtMDNrsaZDrR
zfmd5FzBemBvAFDkuc5TL7Ml+zhRAAUvXTDuH41dthGkURrnrh62oUOYs2QHxwrqldxGzpGUUjm8
/an24QsX1MTXoLZJfVFu0i7PyhmOGLqvif426eT+hyRWrDlufNf9cjIVYd8J2qN7OwcX66RM9/Qv
BYy8ObXp+moczdpcoyOBeV0Ywp6QVPUPaKw88k4Eao6Q35UDj2HWSkf9NH/hEWQBnKXpvYur3fUo
2pjSkepg+FUlpqRJ/9Vzs+1ocXwuG4fz37vz8DEBaSpAtjKALdmfzsUoj/+cypCPc0GLa9ullMOz
teiGGX2M1kvjReIoEAiN2VgMSED6sk48OhWGzDDCLzbmU8U129+QIDu7bNkZsmuzc8w3U/W6lrbp
Z6fwOm/+Hg+IaPKjDTfyRZTt0nzfRI24IQtARwOCLjKGm5DLIHWaZM0XtP6IwY64bx/E4mUmN/Mc
/XX0Pq4vp7Mz3IWWlEikKDQP9cSS/qGMTE/FGi5G03cmkM8cKaLV8hz14OT12c3bw2Dt6V9umwHg
l8tTFB8g7jm3blhX+uT2yjOTUHUnZqsqaAeUH5nuMiRH4dYyODoAKbdWJxQvHeoiFulTQWXMVK4u
D/HU2PguwfOnSx0t4rwfRB82VcsPE112E6Y7pE80Nnk8dtFzY7rh89yY5TsLTc3C7bjjF1F70T13
jXbLzG6KTdSON6h+G5z7RVohc5zWU1fV7TJ+OaFxf3fmzF7COZgP5pil/acZKQGcYWCnQmwQ+gDd
dvfvkjNg9kLe9qlzz/2v67T9nhvEc0EuVSYfu6nT9wqgkQQWuK7bZOpRCy0H/y9Lu0R4GPjy65TI
visX5UG99asYvBwVl5sUXqrNj6GR5p773j5SKerCbYaNGEpOp8/Cuvw/qJMDS7XjpeWQDicxzEfD
F5/ULnK22JuOKIf+OLNKp+Hy4HfD8R6SEh8VU11PpmqPc3gwMHPTA4mjQ0git7NFmBpV9+qLo98f
dwoa/7UjMsocVz7ZtD4EWECdsre8n/4UX1ZcPqgJaOtJLyMT9S3oqu1YTRy1JkAmfT3k2mYM475p
529R2sm/nIcIQHoxNK9u6jbV7aq3ZboFaf03RRJ4SdMaorXzogG1iKqX95oUDMhYBuOUtP06Gspe
jpwF3OSEFPoNAiJemiHkQjMnd4QJl2OjtgF3LGIMcVx2NPtPmTXcL6DVw1qQdmzbCokHtLEz7Xr4
0nfe+COUIBTFEXoyuO/dQQ9PySQkrJa/zfNZto3fQKKhr6zgfvRwXfk5kZzqKJI5aNM4wt/zGFfR
0rRzOcQqhF8IOpYGY0nBvirWiPFFZ5t73NeARZCk1LUqdXZfVujyvtKN6Ia3oe7xM3V8XGYHyY9I
OREECLWnbnin21r3/CJIu3ygi2bSRWT7EHzRQaXwtApWpZL7T3hXS+wc23Z0OEgW5OiD98XO4N71
iO7Z/U8SawrtE5eT624Yt3JItP7P9L2o+dApFaTA/Mh1N5af33EyNX4JRRw1RTY4gVsMbp38iiJD
GIOBuC6NUJjtpz5rLgnV509DeCx/+Fadv+58znOlWELdu2BMEqgzJJSwU7VgCKXsadlQGHbT+huJ
NRs7AnL/mSZ5+3XldZqKtnb2x5NZ3FTe2Lm/yTU/nk7ytprr4bjplwOzSZj7w7Atd/FmmWYjqXu/
4EXpBky7pBUWgdwJxtKoSEGyVD0xKEzENLEg1Mm7jU5gG+3vQXYXzvVcv65DKNr7E0FHXCThfkhS
q5Jgo7CwjfxL68wuF8BGf2mpLLm6sOZD5l7POIbjW7xhfbHEBami9+p14glFnR/ltZsc0AVLlu3X
sDamvjv8BcWT7qi8juaUgaTv0i64ZwnCyrbxtkcFZ+XhYGQH/rvYoQteyA1FIOL5c+uV7moBVwFj
tyQXkXFnZvHRNN+btk2dn5YFSlwnQLGh4Amddo+yt3k87rkgo71EowqeZ5AeJSU1tyiyQ7KpksuW
gHkWxxHFx91B3o8s4t63XNmo5ATP9Mx1MsXS/ZUhav3bRdof+Aj1Gl09lpDk9m9yN3cnr+MbXGq3
FYtTp/ybSnBSI7Rxv7QiPhAoY4Hq8tCBWzHJKj+6Gm3ZM7G5orkEx2i+971e2uJouzi4hOxm0DS0
IG/XbVsMR0CW9N796nBfX/uWxN0nWvNm58L+ldBlC52VXJmxQDE7QDz3Dg+L45Tq2JfHQG+UOow1
50Ca9ny9jqP+24c43q5pq+uQCaTtLQeOEy5PseGXV0jV7p+1RM0JLhQtQZ4tN5m9A607XqLaduKT
HQKdlfEWhNsl5o5I/vnJnLxjia3NxcBhJg9dlq6/A95r8A/pg8jNMeVYuQtgS06eFKhV7DLKguFp
efZmt3vsvDW89M5+PGdz4xEuwJXwMtFk8A2J5BpXdsDSgCgwXYNnBL7QZM4SBJ/nJLSiWBTZpQ/U
voZfo0Vln2Sozr6E65e0RO7R+IYJMJCPAvnHDrbcuPBjae3cbZkCVonN5LtVAuXIThN27+cmtP0m
uynu7yw/8QuW0J4gtxhBzNXp/fkJPxBSF7XjkLjpRDrFtY1Tl0s9FnGJyvMQeXjokFnXRizGSbBi
N3dCojlQJoYSJimrNSgaUagFoajiHwmR2XlN8BydZZfZ5Q+qWLTADdi2htoI7eXAi115bVM/EIer
52oPTPvtXGOetRub+eU8BXs7pOpNPi4a7RZ6b9sfxgH2zWPuYYSu9c9BrskTRLX5jBTl/A9PVILP
AJgbhAaRK+klTS+np70N0b2Mxx5WWxt179vsAcMc3ISli+j2zGeYnS/oZLY/Zkc5yWLQJa9BfKvm
Hhsiym6Y/vy4CZM+rM2UfZ2gjF9ohhn+rtnGNrU2oX7oVB+9tv6+f5oWb/tw5yBj6Mj245PiwwH0
z9HwvVMM9VZHm8n1vIR/peVNRbZF1lsvIvkolXWZu7DhlWHmmmclXahE7hIZJfTYLlbG9o+3AbzP
+02cryP5oVO2n7MbmGsGKC9fxG6h0tBUN+C4ardYXXozzlfrJePf2QzBva6j+H7d3PHb6q3eowhX
Bxo1ZCWKxrkpswmqL1r9ZwSUW8UefXxGevpfM+6C74MPM3YkEzmDx2RBMhNKFlnbu6HJfuG/I+Kj
u/FPs7q6yaw/oYOLv91e6GvvQ+k5ho992LC9GwOhr+mYPokZANwPzzAnyheCOVLDD4S82Qvc7yXL
hs/jkPrQm9y1xZSFl24/10dB1sPobj9RKPyV24EUYTwfJySKOX9K0WkQm6d1Xqev9UJwZtHOKHGO
b+3ssF6R9rkVOp33qUQpF39Lbx1YVZSsQTGyaz5HTZygEZ/18l8cWz++9N6QPNt1UPfHGq8C6HdR
KOHTCfFIu7/gW+fpBjNA7Z2O23qx0z5tVdP1J2E2s5cUcdpHH9q3zmeLAfR9STGFNJNYPk3OKP47
0IszWpHi8CuWoft9Y6H46SxO+HV0pPcJNnt6dddBPijhHGvpNn1wEdwVT960yyoDiH6E1WdK3k5f
/puQWSK0mUyTp+EcVxvKIfh3P3s5dXRTGu26Amcdfno92qh8yLzuYYAvvqZopCHMSFt/j8cz/aW5
9R986NJ/mURxlLx48CQKLf8GZs2coy4oJcwzqZXjN+FppvhUqUegMmzrUtj5za+1+yvCeVIxBkDe
7gq8LrP+D2cJkYra3q+2dQm/pbwrd/2xt9AZO0Bm278J7u1XLwn4q5wl8X+32c10YSKB3i86Hzhz
B9hDf1yRumetd4FcS94zYeUTIzKlwZxdyavXh8N3LucE6q72H1yH0E9EEGc90UnXuldzpMOjO6LM
RjjkjNArnjS/g9BpPpsYX87Qds5LMvbmi+0W3+TBqvzLPvvtT2evgx/tsSiD4WI57xnWnB3rSFi/
kR0gfxjifBANe2H7d2nqgL9f1C3QiNr9nwAC+guGpBm1yhnzzJlp4O/pIMhfUYBTIsCMLbJ7T4YO
WGSGgYljhNCaMxXYBvaD901M+GPmUbbVMangGTHl/KiRRz76CDhynYz2kyE3rCmQ53lOGR0jQsi0
4agb2CMroMLpNZv7E0YfBPFbLdb2cw/pjbTUdQxws5jEz+2sxw2/FRIibZ3pv2ZbRbkijUvzWEcZ
S0PU0krhdc2pUAyG0XPGGPkyOxpbUoz/6w+8CgrEIEztt2nM8PRnOLwwjsU3J9aDcBz/N+OVpGEL
tai+t3NY34gV6zfqjqHECz8H2m39B7YxkCKbOc72d5LqcHMwNvc9aNQaIxvH0f6j3hHD3/VKHPLP
voXJdtX4D/uf/XBKl4UvrZeKvcVGRbo5/VeUkNGAOKUfPVmhM6H2Wa3DbFmmxtgjicjOC7YcY8c+
mvjhjt5/wO7Rn/fsGhoh362VE88PYAMJSgpb1ozTlpra9MuizkF/c+IGvV0Bg9/aS5uoOnnVNK77
z0Iijq6iSKT3eGLsf8Rjt7JoTrk1dw27wPQ6SoaGC7ogY9xLs3gytS+TE6tkvqzsGZ24rglYXZun
ap93zHjZfLZvSqHL3bn3tE1/jFAPcRW17aS/boG8yT2GYD5PXAsRuuX1GiyoOlpcdJYm0emEe6gQ
yqbIGLStFa5hBymF+zRMqBhpnoOSYbud3M5fZzTekEuqMEjtjCiDI268lxGmKb3z5aprvk/IHPWH
Q84HTD2s8nZ979dUdnyXq92dK1K0Vm95uqPlDRjg643aLDdd03Olioyd2b0kaXuIr5uTcDGnG7GT
L8hilg1MYw3cnnJQLATfYm/Yxvsdp10CKcLc/RAiGchYac1xFKHwa/LPB4SZVYvqr39qwkTXJT93
u7qwaH5qPviNNMjw48P82jDcul/PhZPy55q40rAf0NbN3iNWId0f/+PozJrj1LUw+ouoYhLDazc9
enZsx84LFScnzCCBEIhff1ff51Mnidu00P6GtQFk+5BnNm6uzUs0a298lDi6/oUq9eCfIGiMJOXD
EXOGJ6GRFKPWtqseI4mnRyhycoNDiHUTn9oh7/W/KOqbCaeGBPIPWg15/3MIZg8fevF9FJJgVdxX
TSW96nHtaMEinLNjxt9XFJHy07ZGKy4bQxqvjsB1NBffjvRpViTgju5ckhv5Rt8jCaqj4wdV8Fnq
KnYecDwtv95xcib7mGNxJW80WygYuH05wLvdhrR+bokOx+Qg+yA/06aM8x10ebtdOktB72lKqynH
7Y8D5ovN4S8td3xaSXF2ktmudl+hlYX9ETV3qF6g9Yj6iW0eHMhb4hKp6CMp0IDYYDaOT05pkEJ2
haOaIt1rfAshTvyAaXz23LghqUwzeW4vVNln3ON4xErfRctQFICdmKDFp9sms/c7rKOcksii6awc
aBbLHMuTMtQNHZSP6XwaCi5BB8m/0PeyVk+hPgWWHZvBhbM94ZY9VyNaUe/LIPglXYdHJJ4ax3fY
QR0ze+8culvKwM7Kub/SsxHrfW5QbnecdM6Q5fw645n0300M2QdOL8ljIMnn3kftDoF6FiSG6qfc
S/DFFSLF+I/MZ1dcw4Q/hrZSSXR7F6ChFFepo8WcyDAu+W+I3Mv4b1SDmC69j2B7IOVb5jyzhVWn
OZ6X7h7SgpOe4gTh4lzEw8YKkT7P88yLCYTu0yUMwl+0TsP6AEZ/WZ5r8kzOcUIRpNPaU8Pe2ThB
IqONjINd9gzlqIGF2g5O4cuIh9SHupO5Tbn4mVe3PPvHBMW7+MmdUase/9tZA/cqUlXNy5HXi4+B
MFZx5dxZpyPjqivXGTG2GyjrvD6innw7l551aZnt+nm8C0OTSkzXSddhpuLQsRq1RFvvh7NiP+Ay
MZT/iDZ6IoRvvcA8OI3t45No8YTel7VjYxvFBv77zR4mV7CO9L7uFmJC5hZLtvWeJYFKfdE2rpdL
MXiB4JSj1TpAphM15YZU6vpg+VBme84FHNsfgxqwF/xgCOu7IZcuOeGgcHEADgmqsHrScV3Xv6RX
F3xVmfX9rc2GmKpsfuQC1Pn6ONfeIOWlp2bUjaeWj8TKj0ij13+5dFd8i0jL1/55SMTURu9+HtBv
3pUsZ4gyr5qTiomqUG1y7WXR/zOcJOneaU2dHkWhDQVmsvnudsrXoFnuQZRThd2YqMxzTJeUZitc
mpd4MR4DUdB0635pwfrwzZgCf/oeIK97tBUFJkN0rAZ2iDzN6TA23R5F1KnvY9E44Ve8DewCZcnR
3B97KVjosJMcxaVLXZ0K3kVFYZrfd3HkoUm0rNQLrw7d6/YQcF5y0JJrTO8sBsBwIbowY2Arvx8e
lC+b5hrznsXMWTA7hh0xgiXlYdoW7xj1KLPnNljZtEg/JhiLn4HTFMMZjTJ1/LPxrAy895Gd9PZP
GQdD+bNvIHkF5FFp0OodvuM2kWZid1W/M1MTkQ6qNRmhlQ0N5UEY9AWfMXKZ9HUKUoSqw8I2J3nf
a4/CDYykJp72E4zU6qVPMKr7XZusA6FjLMF2Z52xSn+PQAOnAnHeKasSeCDM7GM41uHiHwD2R4F5
SsTcbxca1rL/ph+B4cFPETgvUqJ63nsJYeoyk07BvNYt65y/UtzWLBxYUC3yHV1hAs6Dz27sO56v
oMEy2gpRUBbNnfU0coP9K7ZI6Wuoc2AUjolmHJNYpfLH5pbp+Fk6xApCzrUmlVcMIe0gSWKQDSPt
jzBnzmn4nMqsTBbsTi48KtqvRdI0J4Z1SQ2iFV37pwUkVj5HQC+6f6QmVfkvWG47PVlmD56chDth
Nss9rXIVxS0l6HDSIQwyxy86gRxbmeKDjkNbX2ZiqsNTRB6hfGk9elfHrQ7j/rLYWnMR2iBAtZeg
GgQjc0yrkIpnsgkXC5mo3W/Ta95JoPY0Fx+zTLIzx1Zqp6Y7rlNrTqVwvWLIaoNXcKbGiSmf37a2
3blzE/UH1Y3ef7Zv2+aFmL6YDBlVvnvXjjzXtfYRSrmqUwf+HOY0yf+QUp8XZ9fOJKozRSosTrIo
l7H8dtcm3+zZFkU8f4genkW/K33ATrsCagmMFzwdhPzEFI0A5SsS5q3VX6M4U11hzFFivaqvbkRs
px3peutPIhemp2zB+8d7C4jY8GZywmoYsz4kfvYofZvgelnPLU4ucDDSMKFcHLQkr8mPvPw5WA3i
OW5VohwsRqNxP4+tX9+CY1ikAYa6u/oXz1/H+pRzX5rPQ8x1v+YGWDfO14bUQbK1qtz0ZzgPABz2
yJO5XndzHNbtX674BcFd8LNMLQI/Nr+3gY4VlA7E1lcsoDnY12S3uXDhofbPBQEs+1GQAYNZ4fC6
zobEicI/vF+Ue1romIFazSsEbVMCBKh2gRK5OlZp5atHapdOdUi0leHfPHZjM+1DtwuXYw29q+ZK
Qn555R9YRONvxCuWBoeQr+q954QoQjuad3RxrWh9ct5F5cATmBMcDcc1GrDc1BvJEuq8n8TtzlzI
dyc2K6F7MVd1d9Sjjst/Ouc4IzFarO3yRv06sSfOeLjmDEBrAXCc+6F365BRbCQsyFziezLov+3W
54ubydZwl5hHwxck6o2N3+DeL/U9YRta3bW55QPGeK66czXMLhkUdm1Aa9BTE9i3UKcmvFkVkbyj
VsxI5cS1rVfukPS4fsEWGceTEvTQzjpd20HzJEtn/QFiAgfvKO2EMGOFoWV06rn1lBlbVX3PHp2F
hPGpSQoGXn7Vizh1Yo5IUxJk8gN6ZdOaE5AfbEHRbsn9VtzzuW/2cV7LQB5DbUz6TSeVEytzE63Z
jVJUvn2TbL/9Ig0WfsnQW3mLScJF1X09C8TAAzFTyAzCn73yzvN7hwIYz3k9kh/RaFAZi4va7V6X
oz/95PY5qZ/+Qh2bncG8qpb7lutDceYiFo+ZnSmPtxee935KMsutilatiXmBOsxRRidvbkPXIjkp
p5kL0qN5vbGYqu1hhicyXaejaiarf/hBp5eFcOlS9iHmgyS9yc4eskbTeaIlVmuwRds8PHkx3+we
mX/aeITlWJfrDzL4Tvm8MT7bXw0JFee3gDS3fjcFCxsvAwdrtZE0db30Nx/rYE92jMhDUZ5c6yJz
O6lX4nYqYaR2WYCw/YFfRtWJy5oJfb6pcUpGHDOsrJxgJ7RGAOA5VMZROxgYoZPiPpLS5u3NCzdS
9xsI42k8IDfGQ0++YTJRkIVwI7r6HJpA1u/sVhhIlpN2EOvfdCtG+wdJwNV/MO4i/3WmwRr/K+dm
8f9zVzWZZocpGrb+Q0uSepkOudub/qTcauL7PS2piRNeUsWiReatA0SJfaxGSbuldXXVnlr0frAM
Pp32M257FZ5WU/TJy1DARbkDcar0a9PLRDyOysn71xGLtf5UA9GuY7lsqXx0ceOiXeCENTt4mO+r
3wLxP78I4tO8R3iLeplhiXa1d8uQ1YweFlD4vqH/R6+u5c4K/STob38CHvf9amwSjLcIpWVh18gr
BMNzCEzY3eWFu7U/hWhF+kqnjf4+Y3Lj95knOZHPaV5H3lmhcIWHeOAEutM8F+oE/Ckg6SNdIMJJ
yX6KzK50zq+2Uu5ygwxszCACLMPKoWRVGDyTy9nCc+SBfKr4UIJ51qcxScnNYHsvG00eYePqanjA
oiijRBB3F2wp5W9wqEOUnbnYKufQYd4IzTuXNJnK2N5REv8aROKM3/BiunbeL5QnofNb5azhnVy8
fnWyDR/r/5PaSh2ZvG9ND5M28CZquyOtGTj/LQHXEcluyShfT8Qol+pRKKo3rLnegvJYtFMhzjpE
uirBUDBbXKd1o+RFT32Yb/HUiCL2A7811zIUe50kErAUyr/QxO7DY785neby0W1AAAYabMkDd7De
eza05ux4oI4PXMLnZJ0fdK2i/liqdRaSJEnqRr+5qpdwxWgBM5JNXdQzZ5KRwa8mdeV8MUCIlSea
8NK6D0Oi7VNG9LKA3l1R5DD1fbqWVc9s3jc6+HLQqsIX1XBgXcoVi+OuJwtMSZB3loFU0nheNvVR
UqIl1kVfX2ec0hpm0cZhBphFoXGDi1HlceN/TF9MGdnxNIG8mt5GAiS3820I4uijs0zv/wFOSOT7
HPUtZa7cX2Pqdz0W6geFGheSSUSW9sMMaTAeFePz8EVkwObk8KCVVH8W6Rr5QvDR4SJHRZGvMekL
37w4FpIxPppXbhlxy7Z7Sbr5FmHxlMf1f0xmGpMmahcn3qWDylV0Xw4t4fqxINZx3HRt5pMF81Id
QqAXAkbDSP7iviliWsBpuK7djyEMZfokmw33cdEzP+uScHvzMpa6zcvnUvLxSu4+grP31NXITNcW
bbw5CD77NN03a5GGpyJOxq/pBgOg45laoiQm8JbfyayhOV7R+jCcmOWgunCfZongfSxpAv7Kk7BC
m2fGk9z5fXyH+mODTrBwYyM823Cxj0h0klvLKRKSlZDOVwvbVL9hTen+Hc8Yf3Q3zFO5PJBEWLbb
X4yEOiwpzRO/1yjalZf2dnzyyrFo4oNNBw8ROtcBq0KIs9JpMb0b0GlXvraPvDcHTClH0+8gbjk0
kykx28uQmaBuxNSRHw6IEdToWtVjnobK2VMI1ePv1U6bPJPbHqp9UUUAEBKuOySNqmIBCMrumVmI
ZIco0GK0qDRZx4ewDNr0fZVDSqo3lIkb7ji+SsX84cPq2SGNrYIuTKL4Jye0TLOKDlzyvvU07ala
VjnH2qHyajYpjWLQ1MkHFTsUzETh9Vs2uHmbhI+F53PzuDShYndzpAbfymcyOHMpXhmsAnZXs5U1
Dt/q1A2Wyzq2AKhRbBGhi86mMTpTXQVHIHmu/9J2faVfhEUBf9ewE7xPN8EEPeaASto7usTwXI1r
hiTfRaXII9AKsUwel1k33bWppoGKaFGFbHU5lTZcWKY4BpD3ayK6tiRpO9w2luKN+3XHaC/6tta/
hnSWfBil512XJHWqJxpxklFwHLjKZD2lkP7kGIlBvCOcSMkvA7pEEADnroRT0JHCKCl5NGPM2Eqt
IB+3Aw4wGmpChp85zKmicDzAdDLpE8puV505bXCk0PscP/kaJLfeTzsqH9WQT4/cP0VEFDFawF74
PjuW6/KOGjvRLnCMiMtYQrHLP5nRq74YyqdhVvOeUvW+Knr0zJglTP5rm5NU0vu4r4vtS4PCAAzH
jqiBvAKh75xHKwj72RxSRcaUYGBZe/4BWBCpuc41yfS84Uqh/xNaSYmgOTPcy9gWhM0hU7TV2a+0
7sqHG/ZmPLTjZkkyTYxh/VODKOBWl/l2L6u4SFAK7LPZ6IGMEtnNaE6KKyIVs9+jXFLqCiTuhZ7/
MQnTltzj+tySV31Ut+uPcfFAgh3ZyO71d0z91v1vm1SqAlb5jaXvHP1wbWYWBs0Dn+i24UFk9HVz
+9LK0u1eAbwk0XKJtyCU7ZXWia4fKejUx4Hhu/kPFd0kCEQNITxNDRWYiO/Nb94SzYyvUi9/Vgpi
vC+LbXlFl0jikzsM1d+yII+621YxBzGqqzs53W7j+AqOzpxuP0O+FH9zA7KJDULgxXaMlMFdE67j
8o/rvfdchH2FoTmXqZeJmboSBSjlP60TGtWxdfKyuTiJ3x+71pYBTc11ejHeLdZBcNnEvzwk1QHS
yAJShuQQwcqFwnL9Y4Q42D+WvIWbb0Ov0/WYytPSIDr5U7C8c87GSbBzoyGyH6Ox3DB2jEpeexyQ
5m6xVH/eHidJP5HG4jaavTd6E4NPaG4TQTgItjfTByJNWyrCS/5Kx5zcNbH548QrHjRGXEzxCy8e
97ttSxLglH6C6yLicjiRdmYwN6DBfJ7RgYl2Pzc+DfiSDliO2FNhrQed3fwMz67/z/g9DPyYmNQb
wZ2AoAMYVP9z6hLWbLQDubOzmKVqrnXSBx7087TzD/001fN9RZJRvQhWogU/CeDq8GfRhbP/lCeI
GXcOO07Hu4rQAZSYNur88ScSZigu8LHaq5zUitwe9WlK9gbM6ynNS0C6/LBOc6nbPNeEUoshCr5J
6vWjux9rwHAXMjlxfSyDje5W5Lmp8zhVrUHs7iwTzw7LN9k+ykZ0ywNBIqAQy/9p8XC2y+eQqCjE
iVan2zXtnEh/ObwtE811EVETVaUv+TvYf+PNRN7gbRkiKFh1WApGFTyBfFdeGhetdePuoKuqR4RN
u3g98Itb046KBKkJ7L2h7dJmL8KtIf4Fjg2FlJhu3pufAYJpSPosQb73mskJ77hGRe5dQRZvvnOo
Q4XkRJuhmX+GQijn6qak9JHfxeqTgksnM559NHzx20kVODgWKIjlopuG1qlMh+aJ0Onac+MK4ubg
iZELA/eahVMlWbYIxgsQmYbMe5RyTlUefzJTDQHlultDeUjafo2ObZ3C2vGBIFIirCm4yoyciP7N
0LwuWcIUTqG0XuyP1alrFFR/CYAtFUQlH321bMOtpBE9s4rcmEPbFcVymLAg6+clX9Igc3mjl4+2
tbcywlL/qujrPBZEE2nkecSfD1Er7KuqyVjfBw5ArruVIxJPqxn9a0uXiSsylw6k8i2mMvWCSEeb
E2KTG5yUT3Oa4DmK+fMYNPml5cijmjSTkn/i3VNNu4SDLDnf4i/hDtyE9HgSEopj4RxFFJziatFP
hGeb4M8CX6KgORqy7sch2WpHSl1GTYSOQaWVClBx2BIuGfcpM7ZAE5PcellQMtWjXQ5s72VBQeEy
7nMyLiFQ2n09utpAsnCclPv14P3jPG0JJylKdF1/LSrCrOGJIlk5Zx5q2HaYVluEyJp+952s1pfT
fk3U8AXTkyJxFc9dctt1qJ2UhxQFg7YYRVdJsFGW5soSxpZfeu6DTjltoo8jSO5D6QznbXVb+wLE
gzYVs/Vk321JxBgyTV+H9mkYmuCfCoLhPzqhrjilIikeg5wr5qGuZm5Vbs+MwqjMSEg8fGLDMq2w
Sn8KYqzmWHDZusRFBUFa504LgGKrAv5tUBVumnUX6eaYk2F5JRZfU96iRXwPQnCgPU5m2zvycwSv
VL36357nN9W55pfTHdtxFGgKEBrtLuaS4lz5w9dj7cRb9UOK9f+VLq5j19xlIWwG8oBEEEMrX1x0
pQizYin/BG1k3mJOuD+OHyb2vlI6Hh/14Kp3fqIp/Cq6Zpq/RYkEhKitm/7sVWYcLmU7YoyqQRb5
ARMZPkqRTvQSPEsZHldkaA4S2gQR9LLq5hefSLs9O0jToEy8tinuebT6b9Yht9FxG6v8dUYKDDIZ
crs+dASjDE8B1UvkAlEmGThUotUFG0ZIs4yT6/a/baNFsefh5lZUMRqqg886hua76VugUghb+dRS
kO6FX/uZ62AT7pKUXCWNM9Wa6AyauADAkdRcC2kTSL5I9sCmsUHucWJUl60GjfyXU4VyvfgKZMiz
6xa5vVGiWLBKlFu2MdAG5XHB3BSB1l3tTjhwu5TeXX2Ym8ohgQYWTjwW7qT/Q69zxN8ZsunnOHlV
/QMbmCRIjNv8iD8IODbZFv+CV8ZbvlCudc6onMlfpKf2mjoQu2hlhKU8hHEcv5AR1/UxmhbgLPQ/
PdjL4IE7AAIsk963Ixg7QC2UqcnR0td4Cmi5IgPmqgI+0GwOLT6hpb83WP3qne7oeMoRvS1XrAa8
BpBC6T7mcHPqy5AKAsZ5UGziqlK+/tjwXvJUuKYf9nrFX7miGJqWG5UE02cGj5ij5EWTUfPUEhiB
XR590plmP4AA84hNJfGPhXFMHkcemH8OMNUbiWCwzKhkU91j2uRdfiqnxL10slXhPZIl/cqpuWFf
GK3KtwbJB+Yf04K/B8KanCwGI/K+aD0a4A4rDB9UH6snlwXJ7Z51YP3fhQcHT9awRDxCxWNxBP66
w9KSDuN251W9F6GIEAbJmj5u2GNs0ik+cxPAGDVL4xI5wz5it9Wyja+cBoR5t6qc1gyW0UbWEuM5
SE9Wq+2xj4V81vkStqfoZohHmDbxKVrlBLE1pRtQ3Q2s7AqDY88vqjljgxQMycxa3kE5k4jHayKR
XbwPTzpCqwPlwpIoAE2T7tcyR15930zUd0/c2jrNAtYo/2tx2O7y2UvkSS81tLuA4sFnSS4co5SZ
+SOC68Hox/WJHRkR7wnnvAIV1r9NS5XmxE1z67OiFhyFyPJUwosm8vmKcXcO7wo4hu5hQ+iyv0Gh
4Ol/WzX0VKndvCtbgIMyd1mLSi03KchIqOTO5f+MuzecN8mbJlYcGeRDOMGrF2+2HXamV1ZeQZZo
KPPVWnLMRdF9tFO6nYfJm4vP1t1ysIo+gCRzrEbbjzQtSOpm8xIBpJh8zwt2fmDSRwi7M26SIiVy
JIaLZ+Q4DlihxOP7Rgp7ZJsSjdOGsjSvr414/arnzwp87QolaFibLAAYlh7w/aH2josPPocn5OpS
xxzPht2Vj4mt4jWLO2tYKFOaufJeWUVimr+rUgoHIU8kEB9gM17wkxAVKxAOPqPRcPHHGNSU7of0
S+G8pAckOVTwqpX+fJadpiae5MV8pYgmkj+JBfvwyRlvy3ugE2O2puTGcVPm9VLxUSKMdAm8aOIZ
1V+/iVg8zVtUWPwHtTwxw6/9Wwtz7t800/+jlyxb8AO+2Dgmp35qukxVC5liGkK2uA+JgiLn1AvI
D78jpHPxgcrDPak6256WJl3F0Q5ja39UPgtDMVLTRF4VXNOSlJCfq1MydoKmrUTW3dUbkVq0YPiv
DZIkjsZZLuVKHisBLlEQpa+P5HWYNuNlbV8iLHGZVdpv5HEt/RkgStvw7iySdJkfVlnLq+RZp2sW
b86pk7dlenOv3Jdc1U5yqAMx329q88iBb3yz71qSpTSmBzVf6oAqflb4c0MBwFbEQvPcwwLdsftL
EjTU8XS/UkJngtqc8b4vFB263nBhexsd3own3zDI7GIravGr0zSudg2C/19escVzMtHAP1Edq1+c
xQnhINzMInTncR1JNOHBOzs4HnhTi7eKX3F0a6zwrDC50zKEtqJommbWU+XzCKCA/9+Y4ufEMrkl
o1fhtb/Q2edgRzBwe4RqpIs96lFM3hTlDi5XK4iQp7EfEurVVIyOHoVsuU+scX5Fk6NXioweI9xc
g3Sjdq+/V2sobN1wDQSSIna4sUHOPMKyZ1b22BL4vg6xBgLiBUStoBgvvyKU1eqprd1iprLsADfk
yOxG/TyMo0/pnd5RfSrdiHvs7BjqCCz26vERNlaNjOtEjWBNAUlTt+uq0zgEcn5Q3HTns2qW4tvU
HMIoq+76VlizBIfZbuCcKtw7lSEIcaeBpu2qfctGmDPgcINaX9bzW1pUIjp2wbLMx6Ve1J8y5aJ9
G4r1a187AkD1TDgP4k4UQNYhRrvQJd7Cny0h//bQNDZodmtZ8xCHLS/+HZP88pkWMu6ztu+DOgP6
YPC6pJ+c+m2oKATK6r4rbPuuQU4Qkuz75hdBw6K9k7BwPzwfjs4d+KLgBZ+//QCxs+Hm+cV0TRIz
0zAniEP4bbMLZcp83YL2kXha8h+OahFfQrBvy5WQ3aAe00j0l3mSZEoBRqTvFK+BqpuWWjXBq1ra
x7ArqNhXDRZcaUwdHDAV5gO5Qks/TM0tkg5LoOQN25UT7gVklP4XGdPZ5Rgyz5tjLQXOQ+7D4z5K
FhbkeyAU6bXJCbJk9BSb5dyYILoASNQnEIaa8sFSpiS3Fy4nj3QrO/dQDdah1S3ZZUEZjlC6T9z2
VAUlm3M0UTsmv802nD1N7EZHwGTbu5fXvvNQDphVNwT6SCcRUgBf4Bxc9qKrL/xXl0fWSpPGj21U
584r1hTuUbKKUV/dSAXTZVVFOx4rguDOrnbS9NeqclAULTc+4LurTx0rmtbCPdOOZPpNewyRN9Uk
AtPdWWPxSdm8Tnh7TAQm3AZqczbNsZcPRMhtjUAU2BjfcIv7vstkDlkb6Hih5y/PTxk3dvlU6nfD
TjC0X0+P2ayduHptb2Hhne5TRz01IzukTrplWeGFSqhjT7p2YzBhRhHc2VTDPDtNaBf7jZwdgyP7
rsb72SR9/2eCePC0aKbu+3wEGUsElZw+QkwIJnynpzrq71H4AYvBuTOK1ITL4b9YGpDZsG31SxPG
7Z+cn/HHVDPs0PHng0S0NOYNPKgeERzbDf83tkD3YZ5jD0hBHjyQfYwUXsimz6p4S+Q5smS2ONaa
1LuOcRpf18kGHyKpukfWFwPW8Yi0fZSuD5ErjH1IpYiY6w/L9Qn+CwXz6YHQJJ55sRLgpJQ+e0Pm
lU4f/94WtmVc2T6YlKdqYiZnykQbziT8OkrEDlREsCgcN7WmmrH3Q9iuuxgczjveLb/g2vY550Jp
Vn3kdtkmWSNMANh4cOrPSUTLOxhzNEQJ8u2DrETe3LPazpm+oiJmWZ5ryvGIZtG6jwCYxUMfYDfg
VFb1H+sW/X05tmP93+QH7siOFmRpLvoJtFOWPGBacR8GXmmM1ThcS7ipz4VqHFWWjt/bmeh+/a5Z
mtC8a72phwT3t/udiFCoZ/JQyz8Nta/et97m/eI2JfsrjOqxIwuxNN9SOM1zN7kNAb3IhyxnGzcl
uO5puzz4wqVLxESDcqJTdxxf0lJgNsb8tu+tqas/c5C7zrdLVZbCYjza+MhjkTPLMH61mefH9IKw
CMPzOiEFXKDdmPAFHy52X7uNmwiHbzeI9a51Sz95ienNBxmJ/rW5ekOn/xovdeVpXtJ2uGNhZIuV
UwnsyX4hd7ZTiVoN4p2d3GzxI9SlnRbOpn60MuzSZ/K3/spf2bv/DU2VhldfJL77SZ91fh10my/X
qepMTCXC8yZ4r2Rzn5lN2vxN0k/I94bc+noYwcO+rsQBByyHebqkNZr7jwFAL7s2glmcmn6CB879
HuIS9YSaZMQXMbVIPCSQd6udSch7slWMpQvnJiV5SfOuTpvj5CaEwlLsmX0IJ/oAdJyVnHMVOsHz
uLBl8D63viZ6pZp53eOCISt2S7q+lLZgqRdXd232NqjEV7OO3lDsh8Lrll0n8458toB7R0ZFlTR9
uBSARBzz4L9wQDJ4cEle/YS4V7unHGMihiLk61ex8JLKonLwN5aLyFr/FcDRsPpSlBnYtHzYh47f
M+GaqfKQVrZpEFlVYzPflwphzxfdHH7GWs3Bd8Lt8zKxIAEZkC01zZ8gtMG056IzUDPgG0EcItfp
FanBY6zfOnlfaVZOZtTicjirA1PVvnTxs3ZQ88avPvRK/PphFIImcay+06YHEjFu4VjhSGnC/+B8
t79OHjBBgIUO/24dbY2HYpktJlfS5HgAAyONmmafUY1ReNix0YPrGiReUgNmbB2m1t5ApwPDGfMs
tWE7PbFrBcEG47aI96JZLCTTiT2PI+HzEVJSw54RxqzhBh0kDHUmDpEjis0kJrwK/h7Wk4ymPbtr
e4WC4/nv3NgjSPxBD1msaSCzBKWYdz6vpX+eJVQOHXcc/rAwoGBpBSMFR3GOTrdzTa6faX3OvL15
QZaAI5PlbSFm8gfkO7SGtDKLZXRw4YPReybpLKxYzx6X43WHDkPbU8FtepmIr5IVbGGo7BSJoSCD
CTl/lc0GU7RBuWLVSthF9UO1xaAzYpoKxHqFGT63CcP9Fi+KgUst3Wu72fnEEwOQB+aB86LIzORc
2Gp1DdLUpVYpHB9acDOH/4LURdZwgqA9VrZxvonXk/ISY1o/zavkkMtBeUnU33b8IGkBIDau2UWG
FupP+0beNGOPssOtLgI/NEuD1f+Qfun+mDoz9AcMafLXzdz5/CaMWf8ilHTvgiKgAMmFVbPzu2Bm
Aw/KCd0JyHsdGLhIUFPttq+hUe33FvklNFFMGpbldSGttlzrHOWuiSIUdLTVnRck3Wu5xKSQ2oXA
LT+aif5YmKpnfmmR3ZdQPBQ9uKpyjm4ZSfaD21vYtmtK+aw66RcUPCsEB6JuutwHNgXEy8bYrd17
jGdvcx+pZ16dLYBCwYlOn7FnsX1E6vqjcxcy82s5bD/nLiIEyDezK/exiZKnyjNcFJi0Z4qRvmPb
3ez5hEQhbQ7wdnJKdsec5kuyZ6dz5zEh1CjgZP/lh5n87TcMgTqmsEl6usAwBC4vTPnvNh+DrN/c
9UccNwKc2/84Oq8lSXEtin4RESBAgtf0przvfiGqHd4JBIivn5XzdqPj9nRVJkjH7L02YivKOD5v
araU2adtiPkIWuPgc7P4lF0SNR57oRZYu/B6o81NbnkkdqaJ8dhqzO0F05B8W/A+n+HbRf3FVqyD
NxlcC/yyWYS+dcb38mMW5YwIHgTs81QK9kpVk0S/K8y0MEwkxt+D6mT04dmawXlFDfvCjJP/iZL1
FmCTD7yYzmg6tV9bBetjgLq37kWUVM956mXfnbmRB3HcOYeGayfb6m7g6YKGkzxIr8ZPTPXAspAP
gtvYJjHFtErjpd0u+a0VqZuGKqkSsk337eQPDP2KvEdMQXbYO+pStu0YYW5WbBvr8+QhDdmNCA3+
OquT/iUJSAs2+ZE4J7JePyfOQbONh0p9LYujM5ZOef6OOXj+qupQRNjAAvMYAUtyt60/w96bXG6t
TU4r+xoPXsIAVxrYQaywafr9Ask6gwhkiPiqyvBSqKH9jC1TrUvCh/cbGSEcEWBytPhrmamLQsaa
H6oWOgIigNHsG5OoRxlax+yHsM7uRL1wJPtLUmSwOsLucRqa6LfNeV0OGDJiZ0OGkqj3wCNZME6s
KZhDs/0ljkDSh67dwtLJhMvs78JQA1llGeX98TLloegLlnA45WZInsvaB4sxIfDPdgvs4nbbtuMM
lUrnblBtZl8IHhZ3Di44zpzvmPFTTA2+lA98luytByIhz6y++A1wAaXm0JDmRI81LN21LZh376LY
t/wJo/5XP2GZ1m9Y8XjUjID6MbtjpMafwgCo9u78zEkAKXQwtz4L1FHqEA3A+rECMTPRT5VGGrsh
UYm3t1l7oBNsmdPomoZ59MsVGtG33+r+3zyhPCAipJ1Hgj9HwJ6/Vw8ySrCpvU5HDzc6AGo0HqsW
0Rsjah8lP4qORhxn2N7mq8IDoDEjk7CwQCZCuUS+TJKf0FZ3zBIQMUwjSbAupe6XCi0z+oOliwxP
4FJZabJRgz/MJpsrp8+i5cS+GdNVO2l7KghGoDZUZUZ4V4wnO8z8/jvXUkf7KPMqIMu9zH51HEzf
WCaI7GrHNs7osDPGdksz4ljVzCf/xHEn12RbZ70a28uqfT86Mwju8NvGyGr5+HWoTXA3cRHVf4nn
sXS14yCaWySUvrUyYNxqWoouNvFP5SEY2zGUTUNMZqxkjqJrsju/Rna8vRVzEPurBTuaxQSAo7PS
Q7Fdc2YOpso8PP9+Mn+zkw6QHnhds9xZAOcx6HhBtjwfblvPyIZgtk79S4jLopc4exRZHzmlO0bm
lBnN2axav5duwd8jjsJ2j/nCQGSjKif6jhOoVlRleAw2DZrr8mlOy4FEljIpfylGrvHJqDF6d3Q0
W/SGEjuNX7fmX28DPGI19Ei+GAc0LynRdPV7OH2RPsZD374hW9ThxlD2gq1oVE1WTqoX9T6ScPg2
w+5GTODHgz15iw/XOiVUxx5jjNXdPmwbt96NavQf2PmYkaOAuWu0wa9V9tfZ0/n4K2XN6v510KsL
bomhgreD8fs4+4t8Smcmrp9dPrN2Lny3m89tGdUYwkGntdWWYVZefRv2neOwazL8xtQUNsWOu/Fw
/Tl3NDe8XKik1Z/JjCAA+VWc6i5vVj8GzDKErJOTog+vQ4QEk1ClPCk2YxB2REtBdRrEY5TcysCO
AIAVIGcmUcL5ZVkgAZlnu2XtlgHnQhpSL/vOrRINtVuU/vzI0ZLVf0MW3foUMLgl+MMw1d9AEUqb
V/ztrX3xCmlfLBJWRlXLFPGCtxJ6Ic9qPkOFXwvxujJ9z7jG4yl7h+0cL5/ZUEztneuNQtxnRIFz
3BVFAEwBv0ByNWj5iDeqscPtlcSehPu4/H8BVehHJgkFxKOuKPWuI8qbUjVkw7Jh1p4Mj5HR1p76
qtVXrneuGvx28/SHkRjxRiH6I0QHNkFgZhqh31NbNOp+LsM43LmGn/izMkUbfOEq9dSzgu3Kp40k
mbErpCzEQyRjmUcO8ZbSuoNNt2dXlLiH2Zj0SDWeq201CxbtPH6m3dQoeYdvNOEMQuEcoXlM7Mzw
DmgPEMm0Wqb+HbcUIIw00ol5YCXQhvvWMGP/YVbekYrvDI7vAU1DlT/DG2NDEkhTfSCa7OVm7O38
mA0zhKNmnVYkovBc1cmvwm65stTtxUc7dOu0c0JNDOSGvTee7jlxveIfy4LFP2s8F+PTQABe99H6
kseEWQpjjxBFNg/9n5m9LnoiVSPHWL1BQRM1aO2JyZyR69CUNMQrAKMPsM6wPuqudKS0XTVKn+CZ
dAodvfvAunC+IsVIfkRCZu4LbMMJ/Bdd7gUojVYPBgXKcFexrj0y+2gaVPiIF85YS4D4rB5TyV/A
OEO2OQifhXPOJ0cWbxSMCOUB81fanbZ1gZHlLVK6Cd4wgfngBJnDYeFDCOlsBwAWGAaxJLuwzmEI
vOVoIeSRct89IY2oojeWf2Ryeegq810nrXia6zyzpxD4wd08p95bEpcYEB3cAvvSNPklbFxmb+ws
UvAqeU2xFI88+tvFn6q7pb85SqRhd/ZcO+zSLyP+G1y92EXwGkwWOg+ywtE5r2giM1yMLmzCR39I
SY7012G2D6yRkGqS8J37P0uPre0P3qki3CP0RPJBpxJyhZsKDedPkuMRXipGCmS5VUpPNaH1lokF
Ra7CFbFRAXfzRTDk6u+blu09zrBkvO9jJ0YR6ALhUzjSYuypmvU9DgSw0lnMPnhELHXv+3H/hsip
+aaHVcl3zK/5bdTARLMUomSTkq/NP3xuOmJeVgl2SMuyZNl5adPsGRX2mu5G8AfD1oB5hV7C+uCe
aa9mMce3lFfbXhS34yjEzbXtnVrswiLo65fEdoN3CNaaPnVc0K6CT5lXS/6Xqx7DqA6jQxk3DArC
KGMT0UwLOI+k7uNdwFKJpy7P53Y3cR87HyEjXfk1js57iuMGM0XrHAPFVRE0fMIbgiFEdE/Cyzox
uvFbrnWNwUhQssadUzy0wbJiMh7LnPWk7tmoRVYtd6MgppoyDZQ5IRxxbboV+0LU3reVq99tr7sb
zm313KeCabFzr0GkB0+Q88vgaHjb9TGyvHEfraC82owevDmgc/FUHosxjH9kWaT+RkiIKQjWePpT
1rIm7GEwHUgCgO6vepQ14Ztk7zTIcZrlg74WTYfNJ+8uaJBKkfA1ZxQjPVatU8IEE+c1cSXZ2etC
4EIoJLCRrjnpC8ccC8a3QrhgX2+MA/sYIzoFddqz1N3XNk/zrURZWBwrt8+J+qz731VcuS19ttMh
nHTi2T+lFGvtPkTkf9fHrPV3TNbdmaFiJ2YQq7i90TmX1eNk+5ANEqQU9wMiDlQ6aNW0gJOqxXq3
rAWwXs+PO3Oq5dD1B+sydEec04tqS+qr55xKvNs06H4Bo0tIFJ5bohldJoIKl9MuYQ32HFJHQhSF
fTwMiFdNznNoncZ+Bv+nzRT9kmO1FcS+3SOxX85UQkF2L0TbfdGZ1sNReDIEijAYAO2pyIYdNq0O
Vw4EtYMvm/ngKEJCNmTp2uVQD7HOz3WO5h0Sihcz8eSlYconZ7UcE/ZL9YNHhbBew1BO4X5MlLjl
fORT0Z5EmAVPiZmC7keYEyNNeIgdzJFtrvpICBGDxlax78SVHQFlAyxPXEEunHGmXRICxoGiogpk
Lym34yyV3XNgveocyCp3wNz6w3rwGI51T3Jah78xuldWGNZGXn0d2tTujLixsJkurbvJYVh/ZVrL
esNpMTg8TeD5Cb7BcPFUiajLDx4Fxy3JpC2Crx7RPObzJXe+Pd/F38amJ6j3qPGMn28n4BPVifXD
+rKKtI+Xo8COFFBgY9EXfB2zz2beXx3niqQJfUhdJ5SaqXTYw8LUw/apy+LAceI8oWDsvG07YrWO
SfcrZb2PZKCmbZOxUkBdrX06U9OYn3aIymu4INTaxsze46M0vuyhJ8H2kZSSigp3a2upucGxA6gz
zbS3oO2XXARzA66YlcgKdmBlnymzGO1rI5fS+czQIF61qdSylfBy7IEkQYJQewfdABUllTBgo3X8
XDEF1QekeCCSRwOiCP1w+8wB574SEZKsz7pXFHjsNtuGWmnBc1Z1NwZzGNYOIIRq/CK4DlGHh44I
RWyTvCco4X6yTBQF3+HCAANxlPBPbR3Vj14ftN9tc6OHrD3M5D6OrX9XOAOX/7iKBa5S0brXuvOs
+VW7edw9uxgYDxTMHT29DWXz5nV1mF4Ui+7q4jIoOwa5r5FULI1wnzvWh2g+PCm+A+/2pOSRmMn9
a8MWDoofYfO0wA/nvSSaJKEyMR7Db89Lu93apVC+CYokPIgdgp+92mVKgl2NHELtFr6Fcn9jqQYc
8UR5HuigbMNNP+riRVt3co+BIYBzAweDIQt7NUAak3Ax6jAzN05yZJksWRwOaaLCYzJ15rYMGfz1
Jcj08oekC/m3pyS6gwqZIVAQpFcfB62m9R0xOdVG6C3JH226dLzXnpM8ceBAyEK4PIIV80G3bvyR
Kv/8f0bIlztbLkg08DoRv0eVkv3s9hhK9pDKOTnrLmucb2fA2SuELqPHMsvDD8werfuD5WoTvcwN
5yRSSq5ClyDltQu3Xuiu4w9/mVyHrdFN+rDLsj5KUINgXd7MdAAo5Ous0+ccMK96Q6MTgMZiKer8
GNYguIK6shqAYOFhl4pLA4XchD78dJc/AKcaYtaBYtVcZk+l8y6g5LlD6jek93xF1Q8snSWhG0On
JuIe2uHeDCA9Ydx203QdvYxQuU3m1ykvNF95850yF5JfQTcMgsahKYnoYuSKVp2eiK/F8P1S4YHU
Cjh7anK4o3p07jD/gY0ZMbL8hHUQR5wBbjKdtY6W5lQp9LqHQHHgXjIqvPDk+mFyX9FJrk9BtyL6
GNS6pASGZCI90wWjxt64LCqTS3/L4n5CU7CuRzcPO/fR+EDIa2BpSAG8Gq6VrnpDldrw2+J/LGMR
Pjd+qS83k+y6b28LAmAZ/pMEZPVXWGZpuwmVFGphcsV3OAC9C7ZgyRKujdJ0eCuneZh+j049NCPC
L63sSxtllbPX83J70IWQtA5UUm+pKEmG3sw8SN9s5Bzx46Zw8PfQEBP/yZtzE5/jjmbtvq6VvKxE
W4R3qCuZCka84uMnQ0xTHePKd5ZtNsQjNBirhx3olGrcDwwtuE2jmw12W8lALt82SQb4xDy+y7hu
Y7XO7w4gb/8xBOvF+pl8acb9u846mOBvPds9qnbdPzBLlMOhpalAhZFVNO4IGsvle7SNYbCou/l3
MXeJfQqnpce8PU4xwTmct1jbwjmcnpmkeB76u5u+iisne4CBqWomcAzUWOYTqrUVoZ2bZwI7h+qY
TSwUtzMZIhe3HiV5F/PIKVrmRdfuwPepx5sll3aJfMZgIxevdp4aMsnsJvQHolbGHv7iwZ2xg0MA
IxB+N4dO+koGiPAuKHwVv4ZJp/qgwQi8LT2A/S0EdUV+yjJlrN+WSaXqUOeecyFJCc2KKKDy7FmF
Uk11Y+T124JoT1w4BdImAjqKwqstFOHU1bsVjI48+EzdfrlxYRPWEfHwwDjoJs6ERrtLcWOvfBoL
vD6MH1Qgc2bAgzGwqJsDAxhW7FDGb+QzQY7kVo2wxv2+WzRJNH437xjqtk9pgR972ycDnQIKd00u
wi0h2HoA57bR6EwuW70x/K262rTvI85v8cjK1xXbXqYe0k+AhffoDsurhra4btcCYxkpaXUxXwja
K/56oIHSQwr67OornadwD/x+eW+K3kHePMbOtSBVSd7lrr/GlzwP2wpgVrD8jUVn8k+Osum5jnPV
XtjV4pXdKBZkz0XsLTdSsTszSYwmNKQ+oZYEmS8dzcXMypRBlEeZ45kRBy051uM+abP2CxPiWj3y
bTbNBQ8dQW02B4d2ZoeIqYDH3Ld/Ckoe7gwjh3qLr0+QVCAYYe+4aNjPO10yE9PdEElEQZ1UIekj
Jbr2Dv99tPEM3qoIcK6LyDZvLxUwaRA+TMNOqieCApYgw6ydQQtFAjoL05cVZaA6sSWUy3s1Kkwo
A+SGkw50mW6Rst8yKAnCaV/GFP2OjOfaeY0WrJUcbyz7nhgfBM9Oy1zgKeUTIi49SxjxBBhYj8op
EKl2bLy+25rI4U03a4O2QAXL0bF1fs/eXgTHghPkMrvLnCENAcb5EAehITmFA7jw8b6GUfOIcdY9
SlJtQFa2jR4ONkPQ/8q6Mn0jSLXpTk0ZOce5HkkjcftIX8qIeePzwrqz+MYmb+DcRXLN/+jCIRAV
LigPPgtSv/+ckGxclNO7ZGYuuNan3knru3nFlbtZdOnDOVYY67cRrufuYg10bLZgcVgdlHEWSDuW
+Ab+ZIas4/F77hwyHphKTGzTyFUJ08cJBN5ygeQDkD2D9vkP+KFBy8Re74XvP+P3i1Su9qUPigA9
wViZz6pKWvzUip2hIKOYCST7lmbPdaiD48itgzOHYCdvo20FiBSrhbmrG3ZVT67GBcXsAv8wiah5
u5/7Au4gC5CV8heML6mW85Cs+2SeQeeGjGTUXQDN9CmbyLDbdllWfo51VPiHiNj5nHT1NXy0jTcm
e3xKfYhb8QbhXlnlPCOiYcHBTNdHDlF48U9MSABvAImM/UPLUFxt0NV0P2HSZUyekhvpsKCUYzE2
4aBxZFUQ2FfQ4m1CCybhOZ5dtITCLbrnlqrMPdEoiM9wMB7r4SKaT+SPNuvT4qLOQoOGFhs39epe
UR0RPLboLopfMlVHer+KQjMWHsU/JqIz7R1P3h9K6vmCUBQFsstZDBpl0u6/m/iZBEpiFf1LLzvz
HMEzCreOMyP/QZ2Gb9QS/HWjY/dkFJmy+uMNOQr2LZVddADZEiRvJhqyiwfisvqLf8mHP4f9VaDk
y4ceIOHMZJ7Abn9xp6OBP7F8BDSz7p/E8/v8FKF3YiiIgRlkvte8TUmIfmYN8hT/b9qTBbpjXTaN
V4AYEWR57ET7FRo/VoUmsK8DIBAqrTiz8Q+yABWEHQEYELJJkz0QsmB5pa2P+ChzlMjBVi45SYw5
WtJrEuXFv0FJNGYS/NnIUCYqPEwKt6xNzOsURWrS6eui1+lutiyLty2htMnWHWtLZCJGs0fBXTO8
hU2UtJuhH5v82ExOABIiXtIHVmr84kIbwvUarxXXeIQJuNHJimdgRsHKOYXY5RcVtkn5hwPm7htt
yEA8qQrax8kMTn9sA1z6R2IKbpWhw6L93Nd9eVo0Cv+trdSKqS/19BWw7PILdU9dESBBpfVgcxMk
u2xoI9jFBv37DhhiiB1VAjtAZE+Ew8nVkU2JIwgSsvm8ukz+MS7iyIAVYuIdHbPzjS6a7jFrXVCO
SRCY+qO0ycqaKcS6/kpfDzrVUbSMWxQSaMdEocSJCD1jD3JtZXeZqyxs7yj1Fv6Pwgn/wdgbIVYN
Qh2TOIoIOJQ1+tsUO31/Jk8Q15yFNZYwSucD+4jG3H8Dux6xIZb4quDSpALeRoFQcMWFoU9MN7rx
K406peTVp0y2P5p10c55IYrzfpA1ViQmjcGHRMQit/kQELUFw2AlhGF22gEJoMw6RIFkYQICcGMt
j7w/WXCc4xJ2X4Fo523QxJOdQKBn8Oh0YcQt2iCACOsODPRY1NG0i6mkNfRiUzqYHRZzsw250T7Q
vX0EJSQC1LHxcOu7sFPvReEn0wHGATkxKPDhcreTG+kN4bIwSblwzR1xljegFepcehO7OECa/GLd
sUYwehfPVn9OM5lO1DAI0vZMsHAfREqYd1i6I7mTtAE/jG5ZJneIiTnWIa25CPmJrdoktDMxEcvD
+ALSimwKelIH25oruoseZqnvXJrhG21xVPPRc5v+gdc0W6+2nIKfhVPStZPSMax3ZWHd74Fgom6b
rJ16H+ayoSvHy08yKSdptsU/XVsW/LQDexiO8p3mOCVHofCdnoQRN35YSneM7odq5oIGm+G9Z3Mf
PzCpLnPuvKxiTt7M810jWsKh4KZMB72CRrsv5zx/XLw5Srd9q8nacwrTZBcunvKxpm0lCtJTcXS/
MGbFqu2P/r8C+sbRU7ZErw9D8sAUxJEXiJgLh4VIsicuM3fesMiW3n5eczSYWQtsTqCE4XHqe+cL
O7/4HVU98Zo4lfsjcUDV30447a9mJDwNEVLCIJ5OtigaqLOp9xSSXwlhKBAOUkz4ejTDwjKl2A7e
iA498QbWuok/ktzaMr29mwhzE1teaihQY7ci59soHl67S1cbmm0XQO3ZebNTHloGef627nI/eGaL
Xpr9QpTTbQU/6WS/rqC+Uas6dXdP0UDq32Yi0fCVB6Yh+ZDpJV2Un4wfsmwpxdyCWCks3zGqUW/i
pdg3EaL0HfQDnOIDLt+/gZii95KylnTmJet+QZdELSKW2Zr7bm5F/+mz8dsrXZmQkaHD4gSG+/hJ
pAeAJomW8dHtMlTrZDWj2AGt9VmTBRVvsV5Ajsg57UM2VdN4CetocXel8FmQlOQ4P9mAYfdpKMZl
PM9DHr2ANGBuEDC1iPnRDYnDOZ85eUvgdDYEVNDlN3FChiKO0Cw6RX2okPIIXJdnosIRIwMhE0T9
ESH54dNDOL/QGCdwuWat75dwTtNnf1JoqpnbfSH0QfAThtgq90yeMpbsaRU0w2fYJvF6plszE3zR
NgatHiWre9J80sy/SQN0b9SksHohicM+WqNoUzIMZ2c8bml96EjMbB9YdUVXSLwhD53EtANyoYU7
vZJbU11r0GzeMdH/89mXKAJP2gLDH8nI2sdrEuhjHoD1+IlKXzzOC0XhziMSw2yFhtxF9WWBbWwR
gGSElSxzpyq96SAOlEd8ghNGyNDxBJdX4FXkEPjr8yR8xfS3nIfnGn4bE+MxxMP1EbrkAnzXICrk
NYYzC0wsVqnxuqcoC9BU7/jXGutwXZceowtmnj7LUC7EGQZSVBF9vMIZ4MHOJ2b7HuKaV5AKc3uY
lzl6prAM2v24Ls21Gyp32oVegHe9XSlIvmiLsvTI1mBiFF6K4RL7UPN2FBt+vK9GObw31tAedJk7
Qx2yeXhqFTPnvdBC/sEkbDgcDdfHpmsa8VlMIrqCniy+opaQiw0RLYa8PC3771a7dNR9S9wCUbgo
ZjYhCzI6HG8MnxBzJqTlqXaI9qMemhbTY1uefUQ25mTbdgmOjGdIDqKEZHG7lCitjyQ2tD9WMjyd
L9e1ZK07UPEq+plkOpFeujzFmHwRWDh92X47DjLdbQz2gBpWtkgJCeFzGH1kuvZ/wrJdy/NIoMD9
AGBl2YjEjv+gWhRytwY+dtlV4ug+kUMxyz3Ts7a+TPN6sy4AYEK2SgpczHoPIztat3D4rbw0/JV1
PVbvyBmrFXsd8c/Z1OCVwKVaZees8Zxn3O0aU1qE5OKOfIbEvVKfJ0ihrejn8NgSopWeCemtdrVJ
kGtsIR8l9SmOAZJcZ9+CoYFHgJAtYKC9paOpsyubW/uc5DykJ+yclrtZZiR+6pArFEkfHJ0DlT3y
uFXNffiKLY7Yzjo1mb/HfoSNAKHqPIPGCEhigqxG55IPzM8hovsmy/dqrCTpGXCK7HJrIfCXgCnR
61c8mTk8O2415L/LssSi6NRaEL4Cjh8t34b6caWy5+/B2TuwYS21tyswdPh7YqLI35NtQENb086t
gCCwB5IcxX94h7EKyT6AiHFPtR//NchIR+THPYugNqBd2IS0/cxxdJV+pn7DSPNRsoZJXsmLw2cJ
pDHGuMlLghDmaquh8/9ShazFYeKC+tuShfOjGwnRPsdRD81qZkGzImwQbE14Apv4gr1CX0glSJNL
1w/e6xjLmteSbYV3qPBTzReyI5Z/pDK7vxumQNXthamiPeYbyRJ0jLp1p10I3WgJneEBXNvsvIsJ
K1Ric6YMzBtLn0Y5zZFsMR0rzVsNYMa9T1Jm2X+6kriAo0WSyGcKxir44gHEfLEdID0lp4wvX/zS
cnS9s81R8zHf6hanOinluyXmVRH8o4nuEfAvfEWXZJEkye4cLxjRRwZM4f44YUEBHvHuEZaQDNo9
Q8DCUOwg5U1OnuWhvCS4XbF0CMSjnEgCGn0SukGnSHJFbr2VCaNcsxMLtFjQKXBO2MT5Tsg1Znwu
ITfJHHnfAWaGNxpT9OzTGPj6HuyGlC+e17N3xu4y5Qd34id+QB2NOGseQn2WjiP986rCiplcILFq
TZC6fHoZJ+wPaa+qB57ThISziSk90OMSAI0aa7nPoWMFfKQsk5eLmyHCY0YcRuq9xuMAKK7SymdB
3JovN+/Ed492Jn4bcCcCxmdBeInnwZC2Kwv1wjnvkHBmZ0atsAmau6kLCOLs1xqtPgSb+DSwpCLX
3hv9qwEbvBwpMWm2OyeKmC7ia6l3YbQE4QGJgao+/YLVxzmbKcnf4gyEycaMaSbviZpABA1XWuao
C4paZq+MZEOa95JBgTyOPRRvRrv1DUwRh/BZQacrdje7NXXoWTeqJ9X0FYFVUD+scKryA5O05FfT
AinFs4gc7VCPZGRua29mIUWLRI7forrly1mn5StTs3ROXdip4J6ZGl4+pJTlTgMp+dOYLkDOKAsf
nuvgec6mxts9oy2UDJpWtArlxk4unvnCmGXe1wTfxORaBV1zGh1yLPehjsh0dYGwOOdWTtpcuJm8
6RT5dF8vOGmmm7ewptUdU5jsecyyfrPiNCCULHCJ24ncJPxJ8cCJMjRUYkdhGVhsEgQNSGsr4oyO
dRwQM4/BE9SpGMP5Ce11VL0rxna3CGEjrvwC1udkRC6yK5MYwqbvw+iNq85WP2KM6hbCQJdPzosc
GmQuuQGygssXvcYHwF4JShDnDor7GXmA3GtTDPk1IdMZEa4TZOXVdnPQ/FgluX3f/FA6+e5C0Svv
uxnYnZ5wo6fxofUH/2GM6F+wfGeps51KoBYX7psV+iQlIP+mJxvnpYBVxXhm7fp1fJ1bty1RfxuI
AxcDn0weTMgI7MJmwtjvTJTT141kCmpmXifmjkni7sA0ZAEjG69OszMuauVAAO4UKtAxndyro10Z
bRfSB7s7WU0kK8aM4Bgg50HazISfcXaCsYA8l229UkcPt60LqqUiryFLGoBeG4S96lqIJCVDHKIN
snfSw+mJEUMBeL11L+20quK4RHUR7Em/4eWRA5AXyIk8CK/MmSPYQjbmbAdf4szbJUWzhtY1DrjF
2jFNfmNhmeLnTnPz3pXLKvl8JH83fiykscMbWXi6eJboc27qHOMlVA3k5OBeZpl5buBegeKDzIe3
vrC5hGiFKfmglljQLkCu75D15UlybGUGrH/jLXxOWChyKKrrrl58LQgIV0HzSaO7PLvSbzxAtDk+
BAZk8uKySHJo4p0AYbwqxSvp2ytZXXMFuGOPdbGOdoJjFUdN3rVHI/tevQdxTlfJMnI9YMPG5dDD
/BmRfbOpYfs0s8XPlVDvHK+owXEOS94nrQxxiJC2fg6TEn8ycHLoijgq4ZDGjIuQWbjuZ8bglUhK
FINEk7td+HPJS1KrKUVIhqfLJGgy6QjigW3CdfmECogkL99r/MfeypBENWjj1IvtoDjHNn0CwQfb
uYb3IMo4d/cWWdMt9ESG7nEF0PrGopk9SoOmujxKRhrIwNL/I5GB9uEKMVq4l2ARcQF9XhIioGsq
GRaEIwmlo16Cn6hQoJWwMcNjaCPm8pBW+7C6xrUODz5DCmJd+kouO0pHwclKFh3KclksLN2MQejF
+dPBZccdwfCZ6znZQtVI/+aj2xO42E6gpePV/2NyUvjSKsl/0QOBtUCD+Ad6LNkOHh7xs18zKtsQ
QF44vziHkfInAw/hniKR6M/K8RSSsgr64F3bBvDoAt/0zSlfUMUiggNU/pDRbv+smVUVO6VV8eZ2
weNilrh61MUi7pQy5bK1OvTJiLEKjGNsHdc/9XIJQH2wDmQmDvYh54hAq/lKnz7KA7vVlTSD1VDm
VJUtqETrgfoKyt86N9gva/pHKEUIACHYN+Wz6sSU3xuxlr+9tQ28fV1jbTD8Zg5tz5b+ff1VWjSE
x3r1u2WLOpXo7dTQE148Rn/DtlFe0W2cUrZIHpra/dRTOX/2Xq/6Qx3NXrzXhef41zaNky+eiak/
wjEN08+pAsi9Vc7AgFwpK+9rS0+xi9D7ERO9dCkxT30iLDdsIt7iaCacrovHdfrQ/QyCc45D964l
4aTeASohGZTBl7/sWi/IPhrr4rzySzAZWI3YL8a7JUZvt3WXYajv8Za0VLRNg2rHeta9ujYkrLrD
eQocI0qNi9qtqKn93lycf+7LhAUrvxKQ1jU/GZuPcKF1hlXK8iQuSfVC55t+gd9juIYVi5mWUUka
bMPUdfAipjVq33o3EDOAyK6VcOS2Omud8W5tlOm2lr4nf53CXnOILSqMdzESM4yEE2M+sGZ4UhZk
xrpPqoBD3bh44wbH8DPeNCaYUhiwgoLiAZ+8IT027YD7tavqLoaZDpupY43RpwWzs6LDv9N3M8PJ
JpcGoe/sRB7ycGx4NBXV4Hute8wINJnXe1zHGQvZ3sFur59El/fegc6raz9s464kd/l+N8aHMk8G
fOQyw6M8SDzOL3UXGD5YyHJAJxAZG9yWLLNje9ErMsbDQlxOfd9HjZR3RT5yPl69NGhJVkGpHU3g
7DjnArgHXWiOrOWN+cUe6j+Ozqs5UiOMor+IqgYaaF4nj0Ya5bQvlKTVkkOTGvj1PvjNZXttaQa6
v3DvuZP3EbEhzd7apETLTAQKrISt3RFqu8vaZqluBcN61GQlE1wwYSrqwUXpAHf8yAi9ONoVf/w5
KfA7gVhjVYFQtxk86yYbmFMfF1Em6YMu0GpuaPg1/1JpTALELiYvAM372N729lRMn1lcOwSwWbMk
pkEU1TZsZHchi0YuzwLOnHvTjAVwKMuex+A80AhPm5QSlPhQ8iiYMVT+TLkrNRimo2F98EP/Y/AG
5IGNyIwiEiUVl3QFBSgGG0QnBT30pmWlOmyjwXUW+mOQ2jsbwickBF+YatfXaIh3oWMNxZPIyPxr
N9onPPeunbm4kHv1AJvuWD/4w1PmuF11RyE1d2+eoftltpnH8c6zJlyDLkJc2CV+3f/0nrskV1zz
zm1lD+0LMm9RnlztQAfzMYMIBgY1cTazSyVYVA6zoNquBJugVPe32TTAQS5MNKE10eNKBKsBRX1W
GepYbEC5+s55v8wesKhfEMlCybnpE0BiSFFFCAGdL0YGR1eHqLpTULz+aQ6XjnUbiZnFFsUWYaig
mnEjhZSBBMgGQPtYtRvT3E21Q5teaWDSRO1OaAdzQlfCc97LQX3YjG3fa5S/aF4Q4dwlRZYuV2sc
RfkHxEibPlQYLiHtgIlZkIO3RRg8D/RpegdrwXzVnUXJXntUJif08NEH2uDmDK0M1T26OMFLTzt1
O5YaFWO/FmrEOjJxemHhoIMLQF18BQLxpb01erKn04CuwNnr0u79h4SHF0NYAeHjag1kOuwmrr1v
1SKnPzq+NyQ4IBkublpb+dnOrpoivOGJJp0Cwt+az2CaTzYjRbvzfHoBSCLdfDPxfYut8Rgs32p0
Bag2YM/2l7Zp4mU4ecNil38XT83WDf+HoHxObT09kPw6iVvLEd47laEsC9KbpwzcJnQGtCXbJuuU
/T6VcprzI99FHrOIxj7oMVkk4vRPk7hDdCjcIHtLWaUSs5bz8mHbWwHqzywsw4T1d1j1r1EWxy0W
e6fFRAkKr7APHhVaccf6OYr+8PIuLjBcFvpoF3QSix0d5urb70tDXDL+pjYowQA4WfbV5wA717OS
DijzHGdlneRe4OwcVTDYG4qoQ0M5pKnUz4a/LM65xynMGcrkWb7USz/dJGEGgkFzt5Buk9VYlBsf
ZjyQYG991PLM/6INk917ibH0hifMoKIfFc4sp/FpBElUl1B+YyDE3/iwPHkKVEZGfQLZvnkv2Jw0
JE7xrWPmn22EZhrE4MFBJf7uERd/RcpAVCCsq84cSBpzekQWUTMxCgnKnhGVkm8gIn0i24rRcl/R
6Mv6aBAe2ed8JQBRTpFh9OR7+HkG04/FqQB+nuwzz27wfSKOu5ikiUOilHBZ7F0b5x+lixWdRTPh
MeqWLP/mJW//GGzu0GR94X6wPyKXboaKGB4T3yG0mS1a81EFkU2E7djFb4suhwcwU0yua9wOyNsI
lsbhUcux+qYqC81vbrncL41HLOYuHtp0usFcUj5V4aD+JeBHDJnsjlGIYRVkrCzpq3yLNHxa3oJJ
Ouduxiu5tVy2ltueiWzDCoer6MhCNUIKXA1QUtLKk8+1aucctxVEqtYu1oqpsUuXxcUaqY7mPJsY
FxIzelb9iKymbMayPKT95Lc7Q2VGFCREdhKFERqT9zs1rI2TMK6RyLQps0vwlIgZqc3sloSSwTkM
xJRb+9zzvDsntwY0H4ub3XO9sIkfQ8eBJd8GHov7evJ1sE0tTqcDKSqTOkZTsLLBgWtn/XuUr7Sh
olVxi25HYMTsYtN95XYKdk0BEMLwSxrCiP+gY27quOVLhTCH95xCTm4MRhWosdijne7JDCFygA1a
+8W5G7ES/1tSUOHb1kgr35YzsxyICGThlFDd4mfbcXFW8czPb2z2qKBhANKNM4fo4JOmdo2ENzDW
b5fp9CLLOsxv6iVukpPlx9VdlROcjelPj6OzmdLFJbtbMtXZjRjKPicccvFN6kPke6NyyC6DaKts
tdCG9Z0hOUL8zJ5D8hQ+3QjkjuW0Hzw2cLljTAp6y/zYA2/kZ/Gba2OuOerSQWl5BuxdTp8j3gDk
q5MXFseBydkThED1d0TGhw5/LG35aaJ+mO6I+SHKE30swGZY/DUhYD0m/I1KnIZNo1394LJQd0Tl
ImBwcXk8B8YhfxjNhBT3ymLopc/2Ihb2mwBYhmtlez25MaIt7QdvmVL36HEbhUjBLZm3zWEY88Jo
ROikJgzAwxAQUsFXnhLzJaTyC0CS2YEcNxChc4tmhRU+60It1F9cUUryQ5D/fEKPMwbEHSPN3ZRp
x/gBP6MBhyO6Gbt0aneA7KvZhyIl6ZZw3JW4Xag8p9uwIZn7II1QN5Alou8xAKm5GwrbbT6oI8eM
THvOii8HSMYbGJOBWJC4+g3a0RwrOblvWDKC34QbmagLm44AjzjJXASdX0O0BWbnaFh4GFOm+h/9
9TifJpGB62sIAHlDk82hj6GO21hHgk1IoB2mNInxvegCJnj5gypl+cKW6f4Ba8wv4yjWOkzwsNQd
AiREa5QOpruUMJfltAyUDFv8JFiXQkrBDyKi7YVPPgynE0kcw+oUpDm/Z26c+Q+opyqBzIWKS995
qeMvt9AKrXmHWzDAT06ECuw/e+VutRVdEu92ABiwRVdVfuvGN925AdAE2yBws+ISwbOyADITi/Lk
Cf5UtolQZTIMRmvP8Qkywr4D4JpjKxzb4GlpelI2kOmnJFgP+Np4G0hETrlCX91GWH8xwtvuKYBP
Jh6npI+4vVETEJqCL63etW5ZZtdV3f7KW0KeTJcV8xYMTuawip3zk2PrHGR1HhHP9YOXBfFnHzny
NBCLwoI0k9OtH2adPGeEcsJko+aHZo/liHSVNGRtX79ZRVbSiKV0zWTZYojfu2NJ2I4cRqeHu5aY
5s/UOm2wc7XdL0cWt/l8o5hrsXuHuFz9RUcc8kFkvN/1Z+kDEjziK3DNYQ0Hmt+83Br7bZav7E/g
FqSJsNbSUfjkZrznVK7SxzOGvR/IkgJj0OYNabWbDK3KRtQW2blxTDl144dlpwHxojmPDut1Dgym
IEnLkf2qbnVt56ViXZawBZ27ausStO5sFwI6x+eCSj45wNEST3UMenMj1m+ZwWbZp0fsPXnIiKPm
RC3i3qAkMqW4FUKVJ2InyaqgRVr0CXAPQoGM0v4zmwPMDCEn7WlE5crvi/zsASCNH33DHkvxzsS+
puSJWvIAWS/Nd+wvSK6IEs+CfTl6kLoUR+6rcWZEd4O02ZdOvttCauyteS8cV7sPyTwu3DY4+RED
oZ9+6RNnxom4pPpuFFzPodOY8JBIm8kUC9lqQelbSPJu0Xy0T/QTLSZefES/qtSuvpAxYMgqmNLh
lve+DNDliuYFYQbB3+g56F9aKzcRQMJ5SPZD7Xn3GXvCBX4mhtG01ct3zfse010NcI0Zy3s2rk0W
fYBQYNpGUBNwvhJVEJzw3LADByQDc0/T/iG5ckMnO7qcOtW5owsb9y2k5Wo4sDxJnT3fq43ZPTGK
3VIxuMteM98Ju11bs2nxj6g6es5HkYKktJ+cPKPL061nWce+duf26Dkdn4KTskvgUYzRh2TWLF4H
6ZmCZstCidAIZk47kaZR8DvBd4lIgSK1A6GZBpxXwcFGY2WmjleMyWrxhHBxnq9Zg72KZxmMbT2M
DZcpSQl3LEMHBqIDp9sRQIL3xZLDQQhLX90fdQVy/oxkEoVVmkNU2Ho4NV5WI1jC/WxpbBLV2N1l
FgUu2Y4zux1rcnpmw3FP1dgXDmI/Qg5inELoGfobY3Fh7DDBcHSSt1bFNz75t8DqOxXfM1WHAWTw
6Zh9oOQyvY5ZT2YKZUMCni4mlfJD5aK4C2M4BiQy45zBsI0UvHfllmEpx3lkafUtEZRAxNNoeHcd
83JGDFUyPC5xR8IJkwd1Q/IG6YtNHsUXO7dU+KbFMJwKMkDyja9GpBEkgc2oyRjLr9oA0y5SVEeY
nY65ZfuaBE/AjyD4MqVX19IWBFXVeNN+F1Iu+x0CSiO3YrUpnPwymWAaeSFduIV01aCrcuWpSWYo
roNH2gAFUKXUgfplMPcNqUj7ggY92MeAONzbToWt3rcEmcjNOIAjOOSZQ8U1kqeWnSewaL86nlDY
YUcEtEku4L92IT/ulPgBWG+ILSSqnFg+pctZjwYgYZpRsPMmS4LVwWS18bFnc8NKN9Bc0dcGPUng
8m10zXjK867702VT76FoIu95TfkG58C93Q5d2tzindVqPPmk8XU3uXAKGx0P1+mHrRvcB6WBOYQk
S5d8NcaZ2GxqPItbhO4AHFvamC8dNPmI4mDW84gwE7zLZySK+ghOrBRvEjF4/gS/I2qvEyCshXOf
2sJMMBf9NSg1jbDZOayemS0ukBbQq+EZ3mgGbdmzXwaoDwJytRWL+4SKOKN2x6eUx51/xTNBDhAb
gJXRshAuNG9rp2PLkOdjt/pWypxMuzRnoGiHnv84p+QOnIJEcWZt/ILZOUl2PVE3qHQ5/tmMFzOr
2WgvC1XRRvFUyig7OAkhl/BZBnDDT3kp7HAFsFjd9BQi0Udmob2m7Dc5EZZzfKDBKKTeLXMd/vGs
Ik922raW7rUhuS3fFSiSr1jOpufUijKzwe/KoGeii1fbDnLxXcVA8qlsKZTZTXbmxlUuKk0P4/5T
bMUp3YwhpP1AaGZ2DhBNz8cGUq38tOjWMzJaUP9k29HKYvB+S1rApezGbvlcpEGIu+XlLgDpCsc0
qGfhkH336VCu+Veh8fXVZbzFfcgAFA278vIiYl2KpHTuN2XUoGcRQQqPTSaMiK9DgLzkoqDIsREs
I/SRO+46Tx7I6LYUaRbEk9dXDsBIIuqMPfaPGOkBa21bjiVJvngQQ5YBTAUNdEf/Vg/OxmHhCLkd
HVta/CgXFRqnJecyOnyytgCo5UQ3IkmkDkisW0tPznw3VLHX/GUYODG9iWzhY16vndQ+VuCPUOkV
GNoxyEN+XlS/R36fx1+1rUJnL6dkii8OqJWBZEt7SqLlY+K6+pughpsoozpRPBLugh9h16AQmSh2
u8K+Zmm4eqdoft/aEp/eE3tHV340bm8B8XDkaKe3tVhabz9N4Fz2yIXz4VfSQ8iIpWoCG6MduXy9
K3tbr0TLWEdwbKl03OReEY9uo2hKsxazXTGP7RU355jvOQeL6h5AlERLCOIuvk09pBsPrU2D/R1N
Hdynvd3JKWJ5jKwzwSvPksb/8SgnnFX6GxUfLjcbHo+BKdZNKGAuf8xY85DAl10jUvZuNbsiY1jt
NTsH03a4p8iHfcN/EdzwVzgNix+/SOwNLBVZsaTBsWa1PH53UtktztyksQ6mbn37qHRPzbyABUwg
EQVkbOw6FGEh4VcqMgLTdEmJtXUsMlTYcydBfYsKPIwJV0sXycIFVcsYnzu79QTcLu2b+bsmNjg4
jtJnRQqRF2fyZ55RNyO8dJJ4N8q6mRFXmrC8nXLt1OSmJ3TQYwQD5Ns2HhwbwyiqR/jAJRDdw/zg
dsCzZ7PKChMBdbdqRuynXQrKMhgboC6AmVXjHJdsaacrDNpAMnGDkIPgR0zh68TIo9h3ZTgHxwGP
TXdo0GZn07b0+pLEe0g34pnsIJI1GU457Vm4TUeucCrzgjMPS48LwKSORgbPoCatgOTwid4MM8Xi
pIAEEQOhyQ+pb6DhwmM4QBXUVX4qgTzIGgMGhyHpaWNg89YSHZSJzcxuvPnM+773X3yNUJa8pdYn
lsgEpF5u68wkboeVnI6W/TGTsLDZBRnWEv4m24rvapjzaovbrjObKY6E/MxV0mbJhfcmcLFF5+jy
a7wEIPM3xIVwSjMSFmT4xaKNoJb5IOI2KtM+FMxWktfAOmwC8ASvCG8BHXPDL9NycX9MzD7cW/YV
ufj1K5T1SHEnC3wxYmmpCJPImYZCLSbN3BfI5sE2BvLkNvHgIjGcWSnclD6T1pORKl3djsLlVCcq
hMwrzDNo8Hpm/lsPKcefgjpu/Iu+gbEfEUaOGkhD0VBSJISWjivPGOupJwSDrkoaHnppa9/38X+z
V78LQI/LB+VC0Blg6gJ0wglaJ8PTQPmlwxum2R2guC2uzxT8ToXdt0ivAcQgk12BE9ZGHWoga1rv
8f06JYjFSgRCbcHm45OeyT4wqNdVtoyHvMqC4jOiDhgviievP5qqJZuijMPUsEavuvA0TnZvjo2w
SeCzOgmuiLEFRldjzzPpSitl9My4vx+RASfoONuudMCDGaVIVI+hfe3LwZ/OBb0ValA+pHJXoldj
kYxagYFZVqRPKGU1c35vzEk20rQN2xkfRLOrKmr+nWXCntKI+QXdWlKRTody2tl07twnJwY23nwK
2PyJHSst8eLwAIUnQajyN6c8Q8Yy8+Vt7faE2Drt8q4L4Qx7UeaVwRbe4d6SmEWYKXkRKgLcBsxF
mykZz0RERb9d7RKn3HiR6n6Rh3jeF62N3fCVoIDb+shYvBPhyto8op4j9maYXOgKddaVwYG5Hgzk
XHfWtiZajXWfO1ojyzxOpG7X4OkzGE0WJb9zZeoL2pAMoF6+0EXZVO0URIU3YfKIHcxsCiQphnGd
p5eua+vwAnRhrHEzF+jYYkLsnT2rKUq1II6JLAmylAcrsOoM9WY9eQuHIuRGpLwq+bD6Ol1OJcjG
jmfbrqILpwAyqX5U/U/C1vFFFGJi5YvjDKW8XVMPVxL5B7Mp6gSG4jRsG5Wr2ttM2OWASsw+74AF
8pR4pdAP/9hAAryH2aUQ2VPd+AhQaFCSG9JlgvEeqXiWnrvQ68UlmIrZ25MMkbx2o1QK9S894B38
cv2WKcSVX34VM5WrPHBau8hjL3Boctv6Eyuv+O1xlFd8G3b3OljLjKWKzL9ya1B6fQOLweJPDi8r
hCZa8zdHX+gnLMmlc15IbvspYr+pQTlBGEfP1ywpiYGxcVjzZebSQd/87Uc0YNBIw3B5JDcrua8h
Ps3HqCw9vWXDu4bX1CKo9wFpzoTMtEF1QmWcyJ3d1KFmBorI8bF32DUd+pZYqvulZ7L/zLaKFA4+
n6TmuCUeacPCwDvSIkHLS7r8DYSC+8+r0+yEpBrMPcat9EXqIdY3me+CviBnBy66ryxxneMR5y/R
ouXTKORYH0p/thUJS6EkSg/Urd5IP+2edTXlDKc5jA4Z4ubqqNI6vleS1fZpdJl2EbtThNhSR6Ii
91anfeBRMonExg0YQN8nVWl8UOODxNzQ9YqBTJxZW99OsSCQASCDMzOW6RxYNk7vwQSSNqGKMfeQ
Aa2vcHmJ27H8AMepjXiIkFqsMcRQhL51rNqIVIwcpUDO9Fm2RPW0KXtogkWth1pNQAnh2mTuBlFa
jCoTp9N6WmNqO2if1/grijGy7YLI8p7QHQGtHyoTP+pSZH+llYnbijE5g7j/IV1W6CHbz5dlPRDx
3iNKLOceBnufMUoDx1vdemAq0If1nVh10lMUkoEEzixfoYX9BdZAgNysW7ht/Lw0P7ZNDRyQZABl
I6jT80gUwTpnwv2HFHCUZHNZS9nvhN/o+YK2PW5uEadhiZiy5JOqb/YJ8WrilwGvh3djvITEK5wN
+Xtl9c13Rnj83wzKpn2zJjm/WC2Syy1bxupG8yuluwQrOeMam7yNl9ruwreYc/TJm/KmQP/F4SvQ
4LfipQSp25xJ4xkP7P34lFUUEEToNp7ZBojPO4obwLET8Ofom7GVi5wDSllxFF7mOiehVfqzCLH8
VSyXSFwcluwYQrDFlWcVQp0o9WbWlCG/PQnVIsaqyqsT0uQKE+xKxB9Ee8Ved9sDEpRsx3lSmJvU
HuROmTMzI4FpuTHDGMDfQmh/h9Sqj898gy7QZhvt864SXs6iownp6CYrj4B090VnX3o8jOlmcCd8
Vdy81XVuUzNiTzA2VCLHrnbuAl3ndlla/TaofPjA5whOJ7RUnu+DmDpyO/T22iGmcfNHMwyCeZIy
ZPusrLH72y4C433YG8KQEItkvroUTuWP3zjvGM8CH/a/YzPzUg6O1NOG5Z74JfZ0/mXTWg23eomQ
Y278Kop/bCQ8OZy6pXNPKiXpe1MD3OE0RQ3vHJCRq+pu0MqrDh1tnbt1A+21z7KMWIQTaxcekAcO
ZHwQ5bq+tG3/YmIoLHvWqCtKEBEFAUnU7SSowX+h282qxMVxhNBta3qJYSJOEufTZx3s3XakgU0v
Fe5poDZuUhLbi2gJs7M1gvVxI8s+qyEsiHPJW8piv4+86oKsjIxQgBP1T2YtTKNTCvtnVcv8AydZ
/B3BwTP7aubuRs0R0pn2Y4CzPZXtfdRQJW7jZISaXvdt/AlaG/sR2Caf1VwdaYZBMUs8RI8eYB90
jcPOC1yysAiqKsptLnH5E3AfrKGE0pJPiH9YOPopQcwT8dzqobR99y/AgBHQuWzdryJBT3LCbkFH
7NaIfQj7moO9T5xRde9iG8m5v1ORX22BUe9q0tZbKajwDzBRKdzlu8JTyxnq+gSisJxAJooybNxd
Otn4XRqTd5JqXg+gMdEX9ic91hNgM2ga9tEOUQjyU5WEF/WgSHYJtmKxwd2hhkfT0vJsVItV9abu
vOxUDXQJl1knGkB4ywRgs9AAefvEGrLgwNk9n2kpJGJgolx962okNozgJCKanj0GU3d8ZyyaiPuy
YY/wD1sNPu39EDTARg8jYuo0vmP5R4j0kUWD2/X7LMBTSv/hjF7G55zHz9YkvBQYUxgN7W01eO4r
h3gQ7L0kybrtHBTxZ4djovu7zPir5Z5Zbm9vfYN3m8Bu6ZZfOin8y9BjH8BegpSgJAQKjfEun+Wg
7xDizd1hMHONoBBJjDXtPCqxiKfdsXBB6ojR3RM7XhwRHqxcvcnnwglhNARO++7Dea2PuHCb+jrj
DLWwTUbwnrcguKrkgeSv1GHyvTC0QXUzIx5mcQrVAX85iThQx/xim1tyMRfDwZieFg5odF7EBsZ4
kBEZndGP9DSTMhjXoAE/5NDA8lZsF09Mr8kSthK3b1e2B2RFdrm3USQ+eTEms11Qkh/EOMUqXjMS
Apy7qPEpXhlIIDdlst/KV6Zyw2/IC0ytrLyRSMDJ51rG++MLtoEE1255atbjP6h1efQbbwxOjc1o
ma0WCJsTyx0n/ku8F2JIcIXSP9RNgtA7wOCbnEjQmV0W57IV1cVLhn74ywXvpHdAIfi8Mgx7K0Sn
ls/OWq8/oYSIo2coU+tGcV4kcIJi5rE+rI7x5GAWUF/ccbFyTtKLEV1SxQ7vwZzM6TGOMf1vdDdh
KqMjR7JOLy8YrCQ2zYtPyQiZxi9Uuc0UNe+2QqFkP3k09ewWSqLUs/tEYVDlBgAhlS+QnSmKoD4C
b1DKU4CJmvmBqschF0BBhboD7uj9dgA65lvGGKp7GW1B6BszcY2AKLCCc5kDSXo0KaXvR4Njwj+5
McMhJFSVwXqeLONmjj1reE8ST9U3tUFQu2Wy2gjirXQb3rv11Ik9g0rB3UA8Zf3PsVkJHpCveTBO
kyphBOrC8XxG3z4W5zExjMyYx4RIn2KknfLRRYD6OeAHc+9aUov7gx1RYMBQcLD7zDlf12EkuX2l
RbST0VvMfQkJ2m2L6OSHCQm+b1IC5C1iwMkGFk+UAbJUK2qSl6ZU8xd1xTw+6pAAZyKKjO0dUcA5
WIasRqpyg9a8au7iuOqyC2kNQXZtapY/uxCAIStrvB4Vwx2g3S6GTWyAAPgdF7oqA3AFhwk9VqND
ogJwq3W3NcqXvn2cSi/KXoZ8TNH387VwaM0Zy3iumTCyHlLfDtr2hU7DED0a23HJBspaeoIotIx6
/73BoDIBsRjwrPNPlBu+9yqcu79ZSBt9wgg1eKdReXb6zpVnWw9MzE30JONMdyfKGJIFzRS4eMZd
myul9DpZPUxos5P9uvOxT8LD87b3U5Rb9NSss9k1CTJIIondPCo9ilPKnI6YWUgXVovoSB6YTRsq
bIcwI3XTxBhu9r6XduUPQAK4FlMSpB9amvg8SWwsDJQccrEQjYyvjs+kA9GcNtPZHjM8YTI2/k9E
3nq3bRlMkz6UW1yiQTg6V0bhRJHkGc/qbr3B/HXq6r+HDmghBt5wolgA1mBpkAkB36w6uz0toxhW
WpXGUCVC5J6sbOa8ASqgQJG2lVpuogArEzOvCWakHpXQAAINeTwdc6F4m/cIVNpCTX+sKi0e5yRM
EoxTiYdiEyk25GaYeO9Tw/2IJbKNX0UC84XpvLHuLEwOOJU6XqgtgjyqeURrclwjeNM39Nb9v9Q0
qJEsJPhslJvU449AyGCgbqUgyykA/2K8xoLsoSaO2CHj9dt50YAVEvk30uTKLOo99/Os3mnk9h/o
+lnupf5kyJnFZ/iJpsYhMIgslbPvEV+3HxmMv/XLuuPpnHK+tjykdzANGWwWea2Gd7CixdeyON2K
VDORtU2CwX0EFWSejBP1n2RWVv+cTubfEXmzN45jBiCODcL8zcRljs0NadEXw1GUV+2s22bfwmGw
9mFZZB/hUIHAs9E/f6b41J4ttPEJ8mbkJzuDZfFaJgRmbcK2Rn8FxK396XKqFfbsTv6IldZ9C4Xr
/MvT9P+0pmEItosqW9TZg68F5Es7JxoQ9THbu7iyd77tcC5OSE/zHVvk8qJQZkI+IuZYb1AwwlQ2
4EorDj2Nf3GWmvQi7JEsMrKIc41UFBZHpfIxCTky47xdshkbhU4Qr21UJ+gI6PasAkefrP+1sun8
LWma7S91Vp3uHVMFKQVMBbUzq5zg0iM6FDipJJtwVTf8rppwm5S2IgiLG98teoxFnFcDYVEIV5VA
o4JeMYvGI4dB+WtGLb8tw3m7AsFL62ZofP0TsOIL0fCVFcmvIQP5fWxBvtoPi9TX3rXVM3dO7J9I
4iO+YUY3Cwyj4nPaDJyrdG9WGrTnlhEoeL8xLp5b3RFK6XBfk+hbs7Td26xc/slusF4MiuDTohvn
HqbyStcBy9SxM8sTBCdc7VsTZk55TKMYE9qcFOrSFkv4WkHBGLYDHAfUjXWNbSR1KFJQgWDvDdkI
PliIZvTZlMp5Gsc+edSRzV0YSwK0gA7E09XuxgowB1Jyd5MAJ7tg6lu+xUh1vk1csq43/kQXzobV
xlErx2l6M2KGk0kzyt6TnXWLOtutmAknYXn2EDuN26H1+kfWavoli+f6LquIx9qgmWFw5nVB91hA
fWRMEwfTPzvP0I6wCfOPbt4X9aEX5JMfLIsE+i26cwIslZ6WP9in9LNqxxgRiVi9wf1oV+WBuolE
c977etwKi3JqX3npYrYmVeCtENOJDTO+/CHLRfKN7SlgRmRqL93hYcyeQhrbgKoxKr8G1wp+wqwf
sx1PAhlZDS3ZUwjthx/DxsezZ4mgL+FqU9gucWkxaVua/LUNZ3QqpWW827ixK+cQUjnpTdBlHKBx
yyCJ2CDO1U0InOyjnaYA87HP90/VEPFocKEhEOJsgM0+NKn9QBYi5xRALvsrZk/EQ1UP8tjNffHh
DU7xAbil+ux7F2GlLWZ5y8Ihe4kqHxZ0XzGuP49lVh6LCdrfbmKv/YkMhw4pCjRSfrMggqJ2yCh7
A6eGvOmgNk9OUB5YjnfYW8ezrGifVYTgG7zTzJ6r5WUEz9Q0lAME2yCysgMBzZjekTzJfAl+yHJv
DRgzr/0o6TafXd8idBkDiMIOpN3HGbfQtLdwYv0pkmS8NwqTHuW141G0jaVcViEWUzCQcsWrJVB6
bbCOCjSRcRyaHdOeLtsLREAIOTvmwJtuCFf8OtsWpjl1YL8p3l8W6n6Vgx43NLubuI2HfstwaGzY
i6ME2COcgPdMrnH+7hH8JTZLbog1z9tOgZUbE5IhdBfRgsVgw+Sh5Ki8qmCJLwhjmmkH/z6LP7Mu
cf+lSJ38DRqujvF60WPCKJP6KwXVcBGpWeH/xoZOTNcRK4JV5uod7q893zOsbaF/oNi6S6bJKc92
NkEyAdpRgipyNGTPjMalPlVttgovYVDAfdKtiPcW6OXxAqqSZaJsUXgyrLC966hL63dAjH301h8d
XmtssM6RaPrjz6WN+n1YBezu6K2S17yFSRhmjX7OpzL4DtvOcItyBuJThQWyn4UjoSoxCr2VgwSz
SYMGqkcBTSuOpB7CjeOe1GbTOk45EX0AQA55KDZCODq6OJJYXOMQ0nGUnLymhjSiDNX7PoE/5nGo
e+afS4JRvLdphXq22J21mhKa7oyV0/4AsM4Od/K5ibYp82r2uRYYdGCkY1Ax8BBetOFGYzUC7Ivt
w5Cq8AmpGlc3trX4jp0waywhRno7YZvqvSAcN4OuX0dvCPWxdUaxcY9Nz+KSLwc/uU0u4ZqZOanV
X13RuzlN+dkWZZVcKCDkPd+/RhXeZMk3FuT6tVQl4+cmknF5E0PYYDBvCSYEKauk7tCOqn6OSMih
fM5j707icgK/M/nmM457bml2HLLdJbYTB/vRJ8d+I5yyQdfDxHpn2HSpzZjhkESo37X3Lo0v3nzP
0t+86eRh+H5U/5tw/ZAni8QCoaocsi8V4qB2BzrJQyUSOFA48/rHkLghRo1ZXZ0RsDcj86eA2LG1
6GTYEUzOewFknn0Iu+LVy0wMDbhKVZ2LOFnH/12OXnDAJExeAftXbiOdoLZ13YmnlICZ6joB3P6J
4RQRdrPoVG+TPo/fOuSkEy9u1V9VXU4WSwxe1o2TD7hXCrftSTgIo18ecMY5kIYrhuuZeOZkLJ/j
pWqrndd38x8b68UjC4fe2zJe16C+4WFdo6Vfnxgy696DYDZnkmql2C5dKFYeVQQ8w47HPAZMMi0f
NlLnO9yAGCvEAEiDj0/8R9p59citpGf4ryz22oRZJIvBsH3RcaI0QZpu6YYYJeac+ev9UAvD0xTR
DY3PxS5wdKDqKlb4whsou1myzcHpYzbdoSrqo/HIYpDtD71Au0ulsUrQEiky28SOot8LAjC8WoLE
vsX9G6oSn1PLNnqp0zocep1grMZgUl0rXanRwyY6gQokRqfblpFilltA2qw+15D1EhsBNVsfcA91
jyLXr9j/TC1PRHEwNZv0Lelb6hg1gOfHIZmoUgS39iZFXj+cCj3QYgtCWnhDsUFa1kAauCph3WDY
ErTtZ0wN02cS7/Zb74cRtKIKmxyFUkO+TqlZJisfS3F17Y2J2Gs1ZofEqxN5t9TT6AXIevlSobwX
8jhOTIZAGehYO4h5o8cQYuilt4H1i0vFtjZwT0J728V19+qjinUYc/qvK1OnirvFLi4wrwobYtne
I2b9WNkNqRfo8BDsVxcHL7oBewEpTozpb/xKSZ/AFfpgdSDIw9Ny0/6LnxNrrf2USuUGrUZxzc1F
Ql8BQok3CnCB7goqgfcBMhddLZ3KB6qMAc8OzmSJDNdwDU0HDn7g8QbQ6kYk3cu6b0lMx2cHM6ra
CqwD6BIWgG0od5alsqGL3/pP1Jc9wq08UzY9TEj1Q92Hot84aQzObLBp017XOIx+gs9bXSEYqNIe
HIE70q6lxUoLWwubbdiMLtILbAl9gxKP/qVRanQjSxwo62vfhsy+m7aLZHk5RVu62WhukICiVglu
sMSTS7HMYqdAeyaBwg58QEsQ1/E+KwivYttAG8I2MDcApITvK53VSkUC0cm6vS26olkTfPJ0QFMu
niy8yrxdIcz+axX0k+JLqUEYpuVqgGAA7oFtV91kr9RaDWQLNGgoKwW48ecQQRtUYgQeeqsiBXy5
MaIILR5VDQCHlChqI1MXZOK1zhGZXnOFax9H9IaAycgO76gWzBZGrLUx0Mx3JlnZyo+68Vr0YVDt
0sSMD/Yw+HKVo7IFAIN4Ib6qq9zBRRomn7vHq4s0hOohUqUlqc2vsAnhQGo1aK7rRLEq1AoJZag9
Gp3hXnmUSqC29/hfozcU349Dayg8L16bfjIt7E820CZc50PI/fy18TufXlFW2GJTpG5H+oqf7zcK
A2iNNH2VU1Sil6c/og2Tlxv4luFDEJV6B6yBP9xAWB45F1BJ8Ny2CXI2ulT842gkoL69QPce4jbV
6y3uTsa+tVQ8lXoZNffEe32w10gpg5XBQ6Ry+hvUdColEt8ReApfRYPWy7rMlbT8hE67/ZioDZ3F
btRKdS8bkKHglkuSO3oIAfrdKFBR49GK8BXaafoTcrnI1rHqwtnAelKMW8UwfQVGF+wOrvVAoaZC
noLSHsGdj+tlu+HBLIlkUPY6tpGNUF/Z1OarYY52CTdGFwAxPX9ypzab9sptpAEQEgu7dGcT8f7U
KUB6mxAcOQEmtJYH6EI8uDKjbQcJq/5pU6IpKUloFmJKsOLcfavCukeWQiYvIIZo3eVVbWwpqIAI
oaJHIhejtPCJelt+V1CUg2MVl2n3KUHQ0FoByKHbAjYHV2VgzBplydAKJ7l+rEe9RAZXlSoTi12c
DIjeU25tfowgq8JtVQKx2AjwGseI2/1HynX0PCBBG6xTaY5bm5QTffzMky96E6a3aoWTycbIdLro
usy+JpYOjAYNqfwBYTP/46jbBkSDJh5+UaXtf6rQWb4QTuY3NvXWcJMj8YdqlVEn2xi10RefD/xE
kwqkUNRQ2g/8DOH6wkkNMOXJVGlz8qbqaeIk2E5B5ok+cMLQNCLWbbscyXesnZsfBF/UUDmUeRg/
AprxTTCqdtZqlCK4njfCHxouEVWTrfPswEVLd7XfmtZKE0MXQbcpVcttV4lNH7pZj6If6rsg0jL6
ywCtqq/4ALBMVkSPmQJ3Faj6tYdOf0PrJhsKkEeUlemzp6NGxWstlIQOcMD+nGw0aj3Y19gF9vS6
B5WTUgjPiQxePbCw15NMh47re4F8SB05ev+gAZuBSyG5wYoHV7M0mjdoC5j4r4Vm3HgvminUxF43
fHMYoEUoEf5HIwsZy+cQU2hE8rvcam6xrnOMndEModybGBqm3+G0ahZ6EVpedWgw5pm5RdgBkcQb
3UGZlfjfEw2i834sTFi8FD37+t63G6tKr2wHzyXzFr4+DYht4NsBC9LrOYo72yqCHWFskSLskVHx
8a1bqdT31Sl7IMOH09cTqjnK+BCj05/sgXzTukPCk0syMWoefF6oyroJ8Q9U1r1IM1wnADthuArR
atIC6xBqD3EfHxHMwRl47ftQ1pFc0Lh+YP/4h9BBYWwVluBSiSyCVMChNaVOfk6stzGwLP0ggdbj
d18CFYkr7qcV/Gvla0nB7ZdpGOULtdyyWodIDRBQJRi1rOvAlQea2jj4NJkmwOBJTM83QQaBZqN6
dqyv29Ysf02QYTwAOiOcZE9KCQ8fKDte55GO5CgC5AbpWD/8sk2I1hhhJz0dIWD9RD5QGqItPCz1
CkihJilB5OV93ihyWKH27Xyz4m7YofROdR5LjRrkUVNTRbMMHVRc19TBlx6I/lcPo7xg26d6St2J
ZA3HMfpi8orfQe/dJmkYryBMEeUjEExQlvcFEu7eKBuD/1XseyPJEf4mr7MAAY01jMPeJFpdowDq
llsUjzCIzySuIkGbOkcq68BXoMIm5o1JCx9IZRUBgHTqRHlSTYP6jNTD4pdPEXZYJ6OUza0dltoz
MR/ILc8hMF6NKs6h284A87KSEmElQ1X18BrvE/gkeUpDZQ35EfRRoNl4uOuGYhU39bRFNiG0GWWv
dv0YoCAlAO+6bmh5awzMQiQ/xGh/NsloaaaCo9Dwzms1iGBgP/ESKSLc1LsBfFhPG4sYTqPok+cQ
wLke8D8jCQbgjRpBinFI45e2eVWVaX0TupVnboJW69q1LV2KEciv8F+jqyNXYZq530ASVQcHVChB
KiSLn1IU+g8Ewlq2iTmws3OtRiy+R7d2FdSIl26gthkHR6X6u0upUj8CGKO+xNyiqwaM/SMSS/03
mer5vWZiaLsL6OG4W6xqDGdbYcLGi6lP0kZ6Sd96Y2gQj9ey4APjz2CW8RpXDapqaLk66gqlLTQL
7NYdaJaG4Y80TvFmTatU+YCoU4z2m6WWN2mUoq9smXaxTwIMHK8dKPe3al1GR8vnQsYjFCHBDXoH
YBBBN4NfErVpWCt3DJIDGA8Bzw8xrm9+EA3fOxSMya9Bm1QrOXhBsKIwTO5DOozoLMvBy19RE/1s
+lr3RRvr7MGVfCjqiymFiFRBtx4LMR253KFTX8NEprTpm+ApElOFNUj0oUVk3Wa/GXjOQb/rqdqQ
7UEiIHiFEGB5XfiqZoi2iiho4SwoCDnAexqDgzMIy9z4YAmdXU6DOl8RENApQFRZQtITPNYInHc+
QhEYbMH8hT6Hc5vVfSf5G7BJLvr6lu8IbSgUbjBlXVTjVg1XEWKWuSbtSVPB+iIdY6IljwlqNORe
KXA4/Cg+kmL1ZOxKIJsrKpNlsW5MIR+Q8elf4S+WryEZy3d6uV5Dwjf2xxhu8RP9z/qIbHf53KNR
jsqQL5DXEbrJjBGBZCH+DeYb6Esi/W2BPml+VaiWj7BG6bR4cDU5jaCbAFw/9lQmPAJt+89//Pt/
/+f3/j+8n9lDFg+02f+RNslDFqR19V//NP75D7oK07+9/vFf/7R0qaqGNBxQlRYFTzCo/Pn316cg
9fiPxb/5auBXZUWjOdeT+r5FCj93/fbh/CDW6SCSBEF1DMcWmiEd3TTt00FGO5A2YhHRscrU4YHb
CMdOpfAeS9c21vowgt9HF8bfnx91+lvfTO1fo5o6zi06LSihz0YldW/tBtnSo2NZ9WMsQ/NZ11NF
2eINFsDoGgDt2bGp7okdYVKfH9xcGtzSUWbWLL6KMVtXQCUUIECTHsOqHO4mfpn9SFjl3qHc6qbX
eVl2UJnOj7m4zLZGOoPSvKVb02968y1Fgs+vWavxEQ8tqNIj9b8ftFSDL+0IMW3wRbdLO4H9zflh
F9ZZqAyJ87TqONiznw7bAjTLZRFER7PonxKXwnJrR6B0iPjo4PfkpIdITDAk4LSxsz4/+Gz/Th+Z
wW2amjZEPaGL08EHbaDNmFbRMdYKAtEMhssNEOy4uTo/zsLaCtUw4YZYGhM1ndNxzJJ0k2GYpILH
jaL43Os8SBRWurZ+6VB43KdYLnw5P6rkb51tYQHkk2DNtAwDJsbpqDbd5t5NrfDIJp9kRyFlDlgH
5CGww6zO/fvzwy0uJseFLWvAzbCmn/NmA0FywKBHyaMjyCG6nyKUB1/30b46P8zC2RCqo5ogzW3T
tOR8w4ix6lG0iI9u1sP3xE+nxFCd3pnFcwN+qvA1d3d+yKXPJ1S2J2h9ELdy+vM3M8PxXpdYq0bH
oDO04KmzI6I5hZGGrdflRvbVLjy1RcGT5Pjm/NBLi4rLEgeEK9YCOXE6tFehRI8wNrPNB+r0IbK7
BVK3XvuOHfp2nNkOtdtotEUgYYgAuIPgXXjPQN6KLf5nUA38AH3dzAu+vWNyFLs0E4lljRfkdHIi
t0eqxXp8tJysbj9GUaG1jyZQps17xtEdE8SqzTrOFhEGnpX0EH+PPekXwt+VOnpPWQn+8cJGWfxa
pqC7YesIpc0nRG8eUFGTJkcAyJPpvey9LYKm2C+en9DihnQ0lUaoKixbm32tOJYu5TY/PZqwqD4T
QPhiq6u6gw5fWFlkeFKvBCi6kGj1/MhLpw8yzf+OrKunn4w7DD4GmLgj4uHqR2HFaCty9QhIJwgD
f6tq6lznR1yaq6ZqiPeAXtc4BqcjImgV4iFZpcewAdTrEnLc12WfPKoIGyPcmNHMpGQUXRh16e7U
2JI0/00TNvBs1KAwxryr0vSIpYpDg0Ud829oEOZHC9+G7+dnuLSmb8eabU9au1kPyY2vGej1i6PU
k6hWgTNxD4H4sYVv/vT/G3C2fRyg9KrehukxseOSySlmkG7hFuXPotKML0UKo/Ud+4bbCxFiChYk
lrP19PGQ1HKs7o5ZFxt7WmeyvrdDjO3WY2xL1NOs0Cxuz09z6TRqtjB4djUhjfkpARoO/bVs4iPN
4KpYly7mstue5vWF5Vzcof83zvxMyDQsRGjHMbqk/iud2AGag68/BnYk7U9YwHbBNRa+1qWAbXGL
vhl2dnvWaH34rVXFxxatKkH1JHHBJRU0/fZ40hvBhbttaTieP9t2LKHxKWebxq+R1BiDIAG8p7q7
CJ7UNZGhh8B0Enw6/+GWFlQXnHZp2qaKAcjpkec5zD1oroS/mtF/n7gHN6kO9GAV296ebPWKPLu5
8BGXDiHXi1Ql/2hgI07HNBMK+NLnAezoBllrxI/ya1hO1i1eXR4FxLQo787PUkx35Tw+03W4imBY
NEeztdMhB+QKa1MxeJbs2n+1wB2UbXuttBmgDJBUU3kI4ir1oJ6uoWLn9U52k7Hm+Z+x+F1NQFto
ZjqWLac/fxPcjE5dykS3w6PiIYuxQj6juUVdByo2GQc11/OjLX5am2BYClp6fNvT0WSoYEg4+OHR
BZp8DSk4B1wPyfjJTKgA5nFhH3pHNS7csEs3gY6i6BS/GToE69NRDSTTpmrsFAn7KmSCoa02FZXE
fnN+dktrSSBDBGzDiJJitnFjWN7gTNroaGAGdNv0bt7s+mgsBMiEwr1wvS0PJjmNtqZN4fDppNqs
w+7CGcIjaqbGKzLQyo2aeSZSrWqzPT+vpcNh6KZKnk8HwDFmQ9X6AMZK0flqQrXxkKfxs+79YnjA
7wM4PQTB4sIXW9onlLMMicqBrerq7DgWSaYmFvTcY1OXiDX7Wd99GyqTMkujQybGwK/syz31GDSZ
z891aVk5DjDrDVJvVZ1FOHblFjyIgmCfij0+n0EutmMq9W5jo/ZwYTCxOJrUsODG5JkdOpsnL6Kb
DiC/jsBby3VOkfyTJiw0PqxC3yuQqTZcAg2Mb3Pong1ElFGB9E37oYIkeEvfUKJ4hMUarS1qvS+R
UpjX55dDTL9gfksRZ05FGAo8hNCn2wzn1SzG8DQ+wp8HqO2aeKcp5fgzgqAOfk1EgHal/tg6+FWi
/ilqLErI+7SdjxvG+d+ydIxJnx2Lw2VSH5t9mrrrVIGCeXiMM2wcERRUESbJOrXy3/HWvR1o/lVC
ra+iPCOVTdTq65ij0rLRWiHEdZOBPL9wuqbbZ77CFlvXArSgSWj1pyusVhKMpl1QhaAvlK0Byipg
j0rTou2D3hvFOWw9AWkHHxAiqtbn13RpcOSDpidvSm+16SC+uf5NnQoJPlP2wUI7CuR0CD/9AXcH
Q3lGWncI9wUdz/AezdWo/uRbgNr253/AwgkgvGf/U3uCHSNms2/yzi8rftdBaihUoTobN+aVUcv0
BQiVr//9dLn+ae7z0lEWmefTcYu+AyU0By5OUz4jeon0mihQGNlJEP/BxkorFG5SryvvlBK03jve
P80ixiDQoENLgfx0ubUeAmFUGM5BgLK3p4o1VysF/MJ5HASeNa4BivlJ4vKXXniblq4a1Gg0w7RA
8dDkmh3kCR1WhHQ+DmZr0mdrG01wxXij85AngIx31Iy99An2EJhD2+mUA9EzlAkV47yt4jqIdut1
2/V3Hoo9OI3kQ6PfDz1chuP5DbH8Q+3p9uWcc9vNtqROqxCOqeYeHBSXsj0VOrypVdkOD+h5qMib
DDTFRGvTQbPrfmyuXXWCfvhB0NM5z1vp7r2C5woTayey9uwGey9iNbwQvy1tXKpBDq+vxumVs/Us
ISZ2bq7ah06BtYnTfXMXYEHxHQGVZvz7sEkjFOaL/L6D57W1CEVMT8VJ+6C3SCDTBhvpGeZFJ26V
NvUKlEWrzjfWeSOc4OP5zzFNY3Y7TadTcjJ1g0R4Nk3MGnqNCMQ5gGdHVaGp8ZvoYkHGb6RgYD5W
pcx+wfaPv1a5iJ96dMfDq/M/YSEYoDgkWWvINQgazK5jLOklBHHXOYBuo0eLZgzc4jwzPjfuCC1G
a0P7K7rdkbw+P+5C2ENUjKSV1HUOzTxYxTm7geIn3APcmA6sCW9uOknIoX3tjVGwRyw4SC/Mdbru
5suN0rAQPAU2nYdZqDUaEWovueseImSVg5u8pccWRpnm4PgHHRZWY1PSX4JDjQKb3345P+OlPY2d
Hk0Ahyq1kLPR0UZLBRwx5RAmijZsYNjFAGo1u9DDq9aoy+HC0yemv3A2XWR8WGVTN7kQ7dlZ71p2
D2brLqXiSlQgCWzrenSjTLx4Ya8+tUU2PIf1MMn1BwWoul4Lr2wlRf4wwUyYpUkzdavYrnqhmL0U
9hDxUGJWha7/+SjjVILpVK4rB4nmxotXju19xNrQWkW+Mdy0VZsg0VebCBKmMSRT2t7OQ+yj34S0
0bRc5z/MwlbkIVatKXkRVGdm74ZrUabCiVI5xC4tA5JCGRo/xzgAK0dVqtwQuPfahe2/sBXJwoWO
xgwtKOihp29VYpkqDoyec2gKS7/JsI3H2haTa3vjmEUETA2rq2pP8cNzAX4Gsftyfs4L4R7TpY5K
5VsVhjFt1jehiYhxrgOQYR2ULkpwI3VyOMdDC17q/DhLa0vXQiJVRV9c12bXiwC5V0CNcA5xkICb
Sgeh3ll+iy9HhTQq0v9Z2z6eH3LhRtO5U6jeMC6179nUetE6mY+jwQEsVXUbdnrn7+tAi4DDYTi4
BjxFiznzOm6d8wMvzvV37wRmP7fL9M3frKlsgLA4XeccKkSmb5LcLYBFaSgWW6plfW6Fh/TAO0ak
9M51pgth2rNd1NK+HtC0cA9oHzs3SqB5X6DRwqChaIsWMaanYnd+xIVLjJeKFHzqe/FozL5n2WSA
dt3aOURcpjsP0enbSAs+RWXffD4/0tIOJZLk5uJIavJ3JPNmNenPFzURnH0YSiPYwETCV0TphlF7
x1eDpgrGV6VT+cctiYwndfZEsQ9GUdV7tTYKfw23wHzSFXRad2mmiK/nZ7a0hhwIQBG/m7LzJ9fs
RRPAHmCfTMp4kH3oIa4VYFYw2FoMpf6+lqFL4bCM1BenStTptux9Pwgx16b4A6gNMGU2giTyOwRO
VBtKyvm5LX01XnQTPAZRJgHF6WAhcs3oYAfOwWYzbiVNmgl8hBjlO77a23G003H0tuj1uB2dA2pO
3VPsYHm3y3QIKEj0TPoJtlYnP85PbeGzTd0W25GsoyBmOx1SDHaL7YhuHxRNezXcyDmM+ngoo8J8
PD/QUvGSkWyLLJSXG4X805GStEfGA5nug2NjJZnUpXqP+5NnoetbpnvEUbB7lQ5E20wJ7IPswNVr
VR7/PP8zFq4zg2oA0YokCLXmxZqaVA6vp559UyNHr4em+Nzh5rhmvOSDwP/0wrQX1pckmUIplRoV
Nt/sMsuwRQ0a11EOKOoTgI+29xi5vkDORnOav9+mU9wpJQk4vnzqbCwnKtwk1Qz3oIwpSurYfw04
5gZTxfSvF1FiRycotBFwUoc4/ZSI+GE+FgrlYNgV6FsU5cF0lolUqits9dLqswiBX19IKxaCC66M
6bjroAVo7Z0OCtnH9cp69GgIYVD17KeevRVaj1eJ7FCs32Bbovn3ue8F+FP3xaWNsxTfMb4F6oOm
MFDg2f7FcdMsi971jhBeRLvT2EgO3IB2siIA6/copKddU5YIwGKmmAFFfZx+gQSNrDS0cCwe/v4b
8FNoHDsEiqoxO7gm6BAttRTvCO0ExqBAP5amaor6RAR2PpSj+HR+QG3h6IB/AalMNMAzaUx//ubt
Av6WoyZl8QFsBSVg6iLymJAEFVdDJ3wL0UEsJb0HIJw6XuJ5HhrHNm7bEds0HJZ2Ktqb4ZWHlwqK
BPYogg8onCJC29ENK3eOaSDeJBLDQ9l/5PXvDj0v6H1oV4r4aFcT3YqXRY2AbsYdsFQ3N6xtDqTD
u0MQrC6/nZ/t0m6jlKVSOUDpgpf6dLIe8ldVZzTKAVty14pAZBZO/zERQ/qpb1PrMRFWct3HpnXX
YpS0PT/40qVBeoPOIbp+bLjZVisq0OaBE3pHZOCrFzdAvAdLt7RaRVQ5L4w1/V2zfAokk0VoZ1Hh
Ink5nSgiELD45eAeEJEgRURpwS2RokC5CAHm7h63QmjuEnpwhTh4p3Yr5OCN8MJmXohu6fBya3F7
aZTjZ3VaXauacqinpA6RMhxcsbrynt3UV5+4yONu00BKvx9q2Se//n6ledOnBgwLQDnxdPaelcDO
sWr34KLytjUrCLTYusJFU3057s+PtfQCSssBi0ThHtzxvDBSFBJ4MawZYnh/RKohT9w7VQE8ieBO
2D+IDCeonW3XGhpjEkoUJoXglmFJln1+oRS1lEZLmwoJLSeas3+AolKMUgVOXeTtph3cNdizPWi5
Y+7tQeBM6Crps4VBA5YaJsouidRfzBhL0qpURo4e2lqroPcy58K7srQN+BgmVQP6mwSSp1+jcSgY
NK3tHnItQSDbBPCsXmXYtqsrbBVysVLRQURTx7Lesf9sw5EU5IlhjTl4w7OcQuQYLh+C2Ia+Z1V9
81H1J482j/L9elRAW21xnsbG+fyeWLpTbRBwEkdZCXZk9pL6fic99AGdgx6h7GgjS7RSmzj4mIbi
Gnn17sJnXxwOxVHisEm+Z55+qGMGy7n22e5OmXw2ewqgqzxUtHVvoWByw8sXtB/Oz3DpfuECJXKm
iQtwa3a0UVnocids+KYt1s2rwDVxSUUZIvqQ04qDUVcYCWSwqIk/l0aV7gy/tp/P/4Sl65TZoptL
rIJy9xTev3m4MghZVdmbziHA8uGqJUiqkTK1fjSh32YXQvild2N6LggQqA/IedkliKikmz3Tleii
XEHjg5fDI9j/SFRgLALfa+XRHGs0qe0clOc7rhiToo80qRGAQTZnGcSgZGicN7wcXUl1x8cS98n0
TCPcGjgOGlsz6jg79eAeB93eeT4g+J3MwHZe//WKU5AE80FV0uQRmx3kSgBQKFElP9QTNazXcqvY
y65+bZWiCC6s+MLXJetUKTlRf6T8M/u6STQijYVtwHFMyuA6QgsHxUmsNndSGl1x4YZaOEBTl4HI
g64b1dbpz99spaZVe2xtguDYQr1/nCBoq8FN4vsWZhzGXtmlPvrC6fndSAVtAbvmD8QHfLgQPmYR
HBs90iE6h0GPInVZl/Gd6Q2/1fQG85uajMYNLADfv+3VBkPbv/+aUzFmqlmgEf8HGhLf8AgPDnAD
ytRaB/yWfeoAfB6NStUv3FC/+1mzeMR8O9hs69Qt1KCm14IjqnrO9wBMsrpPQtHsywHZfEJt1B9W
hBIIiEhy8Oc6a1GOX/WQu2BawMuh+qxL89VWslFbQ9Edygt7YGnD0b+ZnilAG46pn+4BPTKA9fv8
wkE1emSWSt829oleoxtOERwVpfOrv7jlwLqr3KC0IfXZcPjjSYB2DsOVUKN3sYb91K5HkhrVSIA+
/p1hNt/OD7n8ERwTcW6LBgoh/+kUXd/3PFAo3jHVHJBVK9hi5hOmOAO6AshTZ1etiozPdY3M0F2a
OCbWOI4VWf6qQbz1WiV2oaxVRICR8K3Kf9iN0YkLOOelr0AtZno4KdpRKDz9iSnzx3oVrLqP8EKI
JJeBmwOuA1dKiTjPhW+wONjU/wXZOSGRZuuB5LOVVKYSHAX+nN7HalTqejdid1rvRyTdfp1f/unG
mh+BqYGgT5EwELNZUFC0crAwGgiPSZH68UZW4BWfUIsbLz4X2tJIbGKgJFKAm5mNBCpdIquSoPRZ
KGhwRpS6XxFtgD+mYXxcrEE8ofqgAZql2Bz2164e5lvwrBmGjLK4QlC+3Z2f+9Jul4CueTmpFpFu
n37WuM4bX+/U8Gh/DYOyvZGpUnwQrh+4GEQY1aX7fCkm560ExPav8eSsvF0ZlaejUxEcDSMU7TV+
W02ya/Qe1rdq+rcFVRb3AX8Lb22aNf5AZEAw0RO/yPx33LIm2FPK/CDd+P6nM5/eEiIoBMq0NCmG
FTa24WZMW/2HpIG6/vtV5tE0TEqnKrHgbD+PdeeMEEVDqDsS+f+qtxJ8IhtgfSu1LTAsIDRTL8Qm
C5ERBVReEZ2i0XS1nM6vx4RLE1kSHBNy2/Tecfuo3gskD+/RSfWiXVB03rBvckQvsUvpU7Tnz096
6S3lAFN9pCvsYN59+gNyFIAJCYiNlKqeqhVJmyOPRINnXesKVFHV52dve4qOnzFiCVaWkhrvgODC
R2P21EEpgurTRfMmflAUs3FVTvdRz5T2pcsHTJpjh3cqaZPj+eku3VmUYIg3JaGomPeiS6J7kISV
f/TRAwtvTGT4tnhI6LskzRr16vxgS9UxwDHkMTDQqCb8PmdvJtb1eQP9ipIgLg04KZSJeC2pO+h7
kWS8Gqmujjd+HSOsgNBK4HxriF7QgQ6dmn9TMYkLccTSPcL+1iEFg8nDS+R0oQO9Sa3MHTzk/hTr
xhuJkprCsIJtPiD+saEPkzycX4Jp/85vbco1nCYiX4aebS/ZV0YY6ryZiVujVqy5WmvcoKhpZttc
kd66UOwWbQQURr0LN8fyyDQH/zXy78Ldm7VX3UjFKNQmArbtRt/S2ZXtE0RmBwh7r1j3iZMA1HII
iNLtO+ZsW5KwG4wUyJbTVTZwfVF4XLzjAJHpEcShe2NXqG++tvzRqgX3Y99Yo1r8/Pthf2M8pwBF
s6zZxxUgFylE1j7oXFHvWtTAVgHX+JWPCsZLm3d9jbBCGI3vmK1Ni5DzBCtPm+d2aN3KpvcouWYo
/z+7ONg8Vzjs3RQqumi7KMH/aOXFCn5556e7VKzhsuCVn65sYE7TUX/zgVEzkry+gXJokOkabm2E
x68ReUDaxlNrC7dGyPCxHZTWLRBbLIwta6MUbIa1KJsRgQA11z7XQKu9d8RgdHJohbPvNTLO09+l
o2I04cO8Y937MOnwjui+IkFY/7Cj2v1yfhGWDjTlQd0CzTNdMrOxTCRc2MWGd/RixOLWWWv17aYo
YQ9ZrWg2MYJL7/ncBvuaqgEkbHMK096sOkUveEtqHBwnD5ynfsR+1g7y/peWRC0ivlQVNqpysde4
OE+Diizgyun6nu1tdBUCNKt9/xiOwXikn9OoD51T6OOTC6yp3BhIyl7quE/7Z351Ed1SD6JwwdM4
W1sEhxAQlm1wRGKk+lKG1aQ2Odr52tITu7nwDC/dVmTODGUQefJYnC5rpiVpUEIdhELrV2h7YJ/y
SNaAz0PW62W8i60I+Y8yyJCy+vstNEGBqQRRKqD0eTqyPoY1CRuPr4/cz2sb+fYd+lQtYuqa/7UY
aCJcCLOW1pViLy/ihFPlc54O6CqxhpiC7h8xRwB3reE9o95ElczrLbIxYXABgrQQYdHQRD+fJJHu
wbxDhYJYPgn0kDqTpld3FTZVOZeBNyB3lozV8KFpIgxCrHjSOgqwQ8135xd4Yb4WkMOJYEhbipb4
6Xx1xJqzEeusIwpk2ibXcnKHWto/BlCOz+eHWjgm5EZsoQnVDRtm9vJgWYT2kZGEx95IcYgdR0Pk
Nwq1IKwF7R74Z+ekQ3FhAy1sXSoLpjORKClPz8+m2WAkklZGQLrUio3jlL6DRKKwfqH3Jm9LL473
rgDnemEbTRfN7HiSCkmbBIB/qN2eLquF7E6rYL16AFg7OZGpQZs/Jk0Bl+r8oi7Oj+PPDMmHIIqe
DjSYrmZ6ZQ/W2cDgfR3HFr4TEeVkd2Ojcx0/VpluVmv69aD7zw+99D05lxO1iZKDsGeXreFrGLwM
MRALr8vuEAEzdm2Y1wj7G9qmFspw4RZaWlPgIxPrhmSTQ3M6VXhaRYxNFkCDFonfayEjQLJWHncX
cCpLpRQEEgBY0GLSSWtnaR3aX6nioIV3AI/YXYfIoyOfp3TXgzUoawR4ok9aghzS3iszBIw75Qel
HsRmPLM20cuTJqpeo1UXeLjq7YV9tXRfwHPUwUEQYP/RfCiSEX35prIPoIUc9abAINS70qy6az6F
ODMoq0IxmieAFHqxN+hOedd//82JGqjGQbTi/2ff3GpbieweaFlMXvB+8athMwDZ2w29KdeYrLyD
GGwB/wEVyc2h0e85/ebkJL6OvZh7qGCXf1NzXcsw4jKxYtgE+agEK7Omenzbj3hiP56f6tJ2A7PA
sz69PMAGT4d2kYumQ5EoB9cCkbXWlaJpkbu3qu/vGIc3DuLahAKZw3FdLIsSlEDpJ41BfxXlpRWv
DQp0lxAgSzc9fV5EG6hTWWJeIMwQ9EVjAzgi+oP1Gjms5BbULia1TRZ8Pj+l5aEoRBJmkl/Oe1Zp
UisILzOUrkTRVZuo3yK37D7nFW/pO0YC1wAMinCWMszpR9LQq8JpN3APSeDXmyjN8KfNW/WOPexe
eKqXJkXFjUrE9Kn+EDIoItmOCe3mgwjQBh+SKsHaPcCyduXlTnfhrVy61olCQKuSmUKPnX7Mm0AW
fepKR4dYOZi+h8NUoHZ4vlt5O2KEgPf5tUPbcbxx9DG78OmmAzV/uJzpPndUwmdjXnHRY+qxEkDw
kdSkfOV85M+xpX7LG825E6HvItBuTtr4QV7c1VFdXghHFuZtq8QjiH5QCfij36648GFrryU9SZz0
WamSflgPrZPfarKNv5qFEzyXDvKPF67VhaeMZI2HZepi85TOCgER8oSDZ0f+Mbbs9Mv0TgO9rNBi
NpXIeCJqCC9cLosDsmWnK5yMeL5va7TK21yGxLVY5bygge0+9JX3LJImEjwksXdhgn9eZuCgKFJO
SHdGnMO8i0lYN0MY6zAgqPaE6iLvFUGY/nr+OP7x+aCO8OXAg1CfpZ06TfvNttVDNUkVHGuPFWJl
z04q7HrV9lbur6xBrxGc0+0AlUz511oZs3FnoQEqHWEv8JI4wu/mUXAt+YiMYbbH977DYilQEXof
3L99C6dBqd8I4XAdgKA/nWzcszF9bE2OLV9zQ+pnbKISqV0crbQnRC6zv73rGI/0kiYxfNnpDj8d
T8CBpFKKPIUJh72FJ5Hr6gr711z5GAA4iv/2KE7DTXVBSmM2L+8shMUsI9OsLioQTreRo/G7bIPT
T3oVlbLcZ7lhrjHwtS6ciz83EMef7J37GcwnSKHTOQ59lieG7LP/4ezMduPGoXX9RAI0D7dSDS6X
4yRuJyn7RrDd3ZolaqCmp9+fcs4+JyUXXHADaeQiaLBIkYuLa/3DaSmfHEbdO2ZhgvKwPVDtLuqU
ymM8NFdgiu8iu8GgvKJtnn1EW2u1a4ewamKUW6uThomTs4mpUD3kU6pOm7q7+gq6OBigXT4lTA+a
7eczzIQ1ofaRi1NNvvNTVpX47gg6/Mh+q+NnM+ZlYn+MtcrW+sRtBn0qxSmfsHHZol2ODC9gQ7RK
Pz7378LZMtACYCBRW/qsq1ekPouUttSAcooQ7vchQ40V9+ksCJ1IRwTUlVdS9EvbBBa6S02PxwAg
6PNFHLkNGiCL5amDcn3o2BwHpN+nwcdf1Do6Vat8r5Nu+/Ek3+XeTPLPQVfbRLMSjDSNtDoVTTXf
sTMUDF+TEdtuF7uXn7LOo9cYm0y/x67pSmC9tGuQHALbCMjQsJ3VAmML447oNVSACsoWPFfu9pux
R0F7Q2t7/PXxRN9dFstESbfR4luUMtaaYqGbOyDYu+qELH/9PcOqGTX0qiyvFcEvLigMfJj4Diys
9WHXFcNR5laWp3miPekVWEtF3vxPo4avY+WoExqtVkxbTZT5ldD9Lsv5PcP/HZl+2vn+qedej7DX
K0+oy7s/hUvxzJ4BvOoywkpD9t7jbIgRCzssucIFLK08frzElw6M5rDAIEU1NAFWcc6UyK8L3BBP
gCKOui7Mex3raSwPMDHsR718/ni4C+cFnA1SjsRUGojrMpPwCNqcfZSOKrOjGjEWGGW6FCUJHtkj
MqHu3YApw+7jUS9MEl4dLwDGhj67LhtmqJmUnnTLE3B955ioVbiHXFfeQnrE8jBDEqT+bJoDfImL
GHQ1qAuHO2T1XcXQtEvmeCpFl23HuNHrmwbt2+7TV/H5OKv4U6HRMiLsWp4QoQ6x5YFnvu9lrzt4
SlP8+HgZL2xWHtt8Nz4GyOJ1riiLhIQgqYpTa4hag9PtyYMmm/ZtQVKf6iyFmoxtAI8xv1mcXh5S
LCS9/cc/4uK3tKBBkX1wO68LsY2stYTiL98SYXVKS9m8j7rQvSEhmfdzB27+4/EuBDxwaK4GIo8x
3yU7UlNgO/dGeRIZViBKR5TzW9quN/PsleWVbXNxcmCKUTRUIbCtMzndqrFVDaOKQJRIzKeq+YGe
unpo2li7x/0yunIcL06OF9aCR+OErEWBNCfCa3ZmclXWN3ejNJXWF3KIy42SjJ5x5RheOvxoT1Ie
pPFDU3mZ/R9JuS10p8nbpDpxOnDGTXFgmUNH/a65Un7jUp+3odE6/37++6H6BxoGLQ+KN6vsMbLV
MsOlnRNiau4XT2jQvFDOfy6d4ppiyKWvB6cC7jw9JpVAcz4/rUKYephw+Ok69M3vCiNNlNsKN6/p
CznyGD6rUqG3eGXPXFxVWKvguyhG8t/5qEj/U66GvXNKhao+giRzjX2njtmrVuvuYx1mXyo1RiL6
42W9cGVqqPESx3/XVtblXqczgUwabXFSwzb54eFG6ndSF+7GHRINR9LS8mI/nly9uokxsI6v5HkX
Jw0bDJmARdhpjVWl11OFmoJoV56jgx6GYez3Xh26vtI12lbGM2LXeY+69cezvvSFLYgzv2mRxJ5V
WEe4oItx1yUYDE0BosmdA+5IcZPWi8A6eJn/MM2FWAGci3DHO/b828JoM0q8CRHr0/T8CduKetPA
T/42q11/sDoQpUGmR+IK7PrSt2UPL+oP9CnoypyPistSaIBURSpMD9G1ntAFIg2KfmkqporjIJWt
NMzuLevi7K+P1/fSZyWNdqnW2fylrvYy3jD4RLaIlNV953xBshxfN0wICl8IMW30phAbzxLXtNEu
3GtElwUNwKg0bbXz+Ta9ioBHEjFfkr0by7CHhwGX3k05wajcJK3AiCXDJRlXLy+0HuKmd14/nvey
b86KXYu6LKAAoJpsaDp+579gznpNDWt+QanPbnqb9EX8lf6JO+4+HudCvGec5Z1C10J7h7TR09hs
agepoRqDEszQ8knKQzM3WYVjG74EN/9hOBiMlJMXeYM1II8ajE453k5PyF6wkyr4W/qdHZrhDNes
yhH0+3xUYt/+/wFXwX4eZpv3MurdkkiL4Y+jjL5UvPaXaHgEYuWG3duYlK9ZPcxXIDwXQgNDA6Sh
jbrQgVZH1WkqPcscdJWMCLsg35aYy+9w7ZA/a2/w/s5QmL+yaS4cFkZcQNUo6QGZX42ISvnYmRiZ
npq6ib+qRuwA0hpxP8WnqfkXt3oPIy8bf5uPP+ql0/LnsKs1lj3+fpqpZCcval4qUTnH0uwyvGSq
vn4RYXMESPQVXzF5i1dqVW8/Hv3iMlOOBlaBkBmJ0vlJacsJcFTHF557EZ3AHh7rIppeOtWc9mbn
DJ/Pr3kuANvhicaf9Q5GsjtT0iHLT7bsXtumwhvKiLST0mvWNanpC1EXWB8FfcTGkOZaP1I0KcPS
U2M04HP1NqxFcWs04Sj9VonkPumSDmPgOFwcij+Ph17Czx9Drz4pVoBZgv5yftKaFFqNU3vO1lNM
61dHGnhlRS/tWu5JkOHAOIh4qysUPDq9/8xMT1Uhe0xRZr3rb/U677H0Uxxvkyk6BmZ9jefTzcdb
51Lwo9BFGw8+BDjS1dYpZeR1uQLqG3TrdBwt6GguxIA3U7bySp5wcShyQF6BvyFfq6FCVMGlFivp
CQhyc3DruT30FczPHDXxh/8wK9qoTAlaFjfY+YFQqsnKJrw5T5jipnsXc0B/zKR5nzhcJP9hKLyU
F41Eivhr8oIzs3G1xRuhmWvMEvtsMnd2bOIMFedONV6JM5fOA6Iv/2+01UbppmxE/hFpRB2DOhzb
BNCuL1o4mEGS4xFQ43oU+kgIO3thteWVFOg9tpsjATgQIRHUDdgvq2WdAV+qUc/ohSQhxAx9yFHx
1PUBPQVoYg4Y61G/owxn/VXg4o1FByj/2xy372scjkt7CWEyQh7MLN4wq9xAr+WEKWNanIqhHXZ9
nDlHGvPN1rZwhfY//4XBsyMRA3uZk7IKBBhKw7bSlJwrBcuHpJCpFoikBVRdd7SePx7s0hqDwzEX
LUr0PmlgnG/d3GqFMpVVeqJv2k3gfLVs2E7qLLd93mDEa9iaHIIW/9fpVsNp7d7DXE1sQH3V3z/+
KReCEu9DYi8GGLgmrAGCkZfGY5sjLpdUuXNXJoPhBY4y+Fb4FhbZ8s0L/dr+vnCT0fzGPhDtmAXL
tlprOmE2/rMAvGowp68W0Dxt5+CV6zwNaVMjDJC4Zfb525MuHwgZlKqXDH+VMnR6herqPCYnV5bp
bTiPFT7T3jDeQDNV76NeVT4txQ3CZ3maWgy3qOSsIiGSDiomniGCv5Pi+JCG3QNGnPk3qKtuYKfR
cG3AC6k0mBk+JCkC0hnr5pQxdJXq9AyYaqkdyE4fq22mDZp6ZSkvbRmUqXkA8+jmQltt3laL7DHS
XJayV7Lvetri/V1U5hAdB1qc0b4WLrXFEI2J8bMjc2JoTS34NcpEoBrOj02SgJbQNSg+5eDxsO6p
m8fINxkiB8ibReiRgKNtAssrnb8/eUyWfcO1xhMNcUcEHc5HRnxIRWrYk6dIoz0eONhjSTrTdgyl
O7FHI9DKudtNvXYtVLyLgQy8VI0ApQBRpLpyPnBaum5SjcWAIH7XfKmq/jaS6BBjBV8Mny2JLUnl
oshLk0Oj2bjasLg8YTXtxc4pM9vpF36R40OCqVTg9ZPz2Wi7DEVLmIgDwIFTcj6ruhmssddS5yRp
fQ7bSgEPsDViazwWJTZwH3+7d+FmmRZVMLJmcDfgps4HE6lBRpWa+ZMLS30btdH8rznY06+4Vasf
yz67ls++OyDL5HSKalT7oTquJdxnYeRt02Xl0xBbxdZs2ibGOcsrjrkn5mdEyMYDUpvef5gm73hg
abgoQYlafb4w7OxyhKD+VHuNvSlLVVF9uCcgHz27uMEFt9P+04gWdil8JYROVy0cwUlMaYbnT4WY
B3+E4/ulcGT0JcbkcCcqd7gy3ru8iHUlb3YXxY1FQnc1w8mwxaCMbvE0wgfaTjJRtp1qjT/otsgd
1q1x7RfZmPJw8MJPWhhxYfCKh2ELHpm4/u7JWZRpjHXylP4ltAYbzDnorpkXrclApDjkXJQouBYh
FpL0nO9T5EQUabeG9qKN9bSrGtE9UeqDGjCrEJSN+EmMrbLLYAn8oO7Q3qWy/Q4cqnv8+Lj8lgT6
oyTD7wDu91uPcAE4Em/Pf0dZdSBF1Ll+tvTcVoRvKPnYH/FYlmitSw+hKb+CU5Bs0cJQ4UlkaWS0
voNN/fB1zs3ZvImkW8m3rkOTY1N0nvvTwTnv1ckAdsFvwRYc+f2kAsgAttXr75vBbv8Bq2v9wsBY
bX3NLPp7Q9gyebsytSWunE8NazOQMZDpllC3jjud3Q0iCbXkeRyAO9+DdOieMbbFJpq0F2z95KjR
NkMl2rpJjNo0trU9qrmxLZMyn4+TKjTtm5Moce7PsTPEm6lMowmmZzKLvTJVWXivAamuDmlE0QPD
SjR2DqLQC+17lvGPjt0b1hXkxCq6cdcDnODAL0TzRbFyKVr80VqYAfSFjlNPL0CNqwddeon0PQ1r
hU73op1d9lcoYpBX14uIcCnACaB+FEhJHtfxNBlKJYeJ92zlibD2SjvxEPMBxtf27VyMTrSte6Su
AwdYjPalkRDHPDSOpq0VVlqJjbZjFrsmjdxnNY4VbRN6U5H6wL96N6gTW8Q41cdN+VBgf5n5QzVH
Xy0J9+POcjsD+/jOG8p97NZa+as1wzA6NqgazfXXeexE3X3BFrbYmwY9loc5RVTyJqsk5pDYEigC
h1+zGfs93ZjmVk3LosXyd9SSb7MWDV9Ku9FdCIwyfbXbGNPDymzmR7NEg2fTKj1nMnfyepdO09jf
4MqZhfsq7fU2GPOowj4ur9N0J4U3ytvRnRsqcIMxhfZ91Rf5W0ZZrPcdPWzqrWPgJPgymROC8m2W
O2mQF5kV+SNanGa6s/MhTP6CB5I/eRNLdixplDtBbRV5+kXU6HVLigUmrXm/s2pLORp16Dw7pEfx
1qi9/GvdzLJDYgEb8r2FhFq0bb0pNw8jzq9i0+ngJrdz3wxii+Ns3vldPnoPyKvqwlcHq/X2IPWy
0J8sqOrBGLUGRsLCmLodnB6ZHBqFOg3KBrPy0HKZhTcVygOFD/xqjB+9ehDuttTs2N20EnTrXamq
Ikdy2y68fouyh5oEYHFH59iblebQPEBdLqjrMIUeNI3uT4MyqX10Jt2rH3k9mfLeqqzSBAMwZ7e6
REfgLxFzZu+ashnvVauR0s+tOPHQqp2b6FD3+uhxATa1tTWNSiv2ivSc9Iua6Zl9L5LOBt2LtP58
0yZu6vmdG4NiL+YSgr45KsdE0pALejUdyucIZTQZjFzzr67dOlNQ25X4RvhcVi01oxFzbz2ejgba
Evm9Uw3z39HcxWhld5UjMBdGRgXxh1xtQkf3RZ8MbsCdZU/7CPOY4n4eVEXLfSMjuIqNUiAh8MUk
MQkfsbrR5KGuI0/7YqqNUh5CfKnHKjBkXRaPeNkr0W5E+zB+0Xq7Lr+2qpN31abt8lDfDqEu0KJy
ikRNf4ZKLGPdH7TWqfSgGJLC+ksFemgfiwqI1cGpq6iiacTrIeDoye5RdRW9jHb6bBgCn/pEcXp/
KGwzvB0Ge8StpEmirIHd3edu2vnYiSDz2IR6Fm90ewqprGOsdBJTHKk/4qhRH2aag5HfEBfSQ0Jo
1nZI/uv/hHiGHU0NpYANbHF8R/W+UY3HOVam4UUzhAEcpVdl+mMQvXVvKkZc31mSu8knQiGc7LoR
/qp1OHhjEFl612x6zwacM+hVoT7gW5z+I4G6WveqyrtoorJn+6OSFnOAW6u1n5F51ny1cexXey6N
XzVyGBrbO8Y5255mnIdDYQw5JFCnbf0KlaMo0OsIc9LaaasWxS0XaQmzECOAoznRkM2d5ZuLMXYR
tJlSfGsBLrp+bFfueFPSbJn8vo1CrHmdsipuayyp2p0ad/FhNnJD2zQdTua+N3VThxKekkp1S1JV
FRsUat2vvTIrtd+adqltzNCq4r1hprqJ1bGFC/GugTGaHXqYSy1YBEwcrSeESYq3sDc517nM23iD
KG1vfoWP18nbvEGP9g5F+rQvdqk6m/Zt0oTxLytPp3aTz4YVI9av4xnu1JH1CA09HTbKPDmYxKL7
2FeRX7u8owMd3eyvkZmF3Sn3QC4FtIn0FIdAdZldJXplQ29fFzuyAES6hCREfa96vb9Rh1Ln0dbA
JQmKMS7mYzvkofwK/xrBhByG7qmhefQv15sZ/YjKadqNGupWb51jR3pgtTNQL5T+83Zvibn8pnqZ
ZwWV3aTW1hhNKXYTLac+EHZtjjuF5iYI7gwnTH/KQD7e5HRJ4k0Zms4v3FmT6Th0C9vYzS1THmTn
LTaoVVL5w9x15V2TgfnaCjsZ7UOpDexnWNq67dNHrJoHMykTsQfL1NvbUC3BpLfCUbS7vkdvSNu0
SFZpr1OBTNW9Cs0UKr01prl+Fy2FVNAAEesJC3yUQchrRvyS6SCqZA9PHY/mTS7iuQg+zoZW7Qwa
f4sfEnAWal5Uo9Zi9zTPQ+lN2fySRlbb31RRlz/WqEzLr6ERcsZdrhFcrZniuKu6zhB+UUr3kzI5
y6+gwkfeQrUEqZY12w+vAw1zalt7CY0cL2OC/knrvKyEYnJNjPJdqsRQvN2pgMPW5EVtnqdKkBfS
OOqE/kJULE/t1EVHJ06a507MU78XmpNdMzhZvViYnE2NFEgwQoy849dlgwyprIzENn71cjO2fMUR
w73WF9pdpyCTFgkcBZxK4KAwdpq48nlXlYOlr0t1kWLF7zehtQbYldZAZ6hR0teuE2MdZJOdPBWU
pDb2mOfX3gzL0p0l1i5A4d89OYBCsK1XJb22iVyL/lT6EsWd8pDCieq+cHdU1UaDz+BurIhC7r60
esv7WhTQv7e12tX9tolmkrLMSGEWwCmrDyGg/EcTNHBPmbfz+n/DIXYrcwNVXyY/ByVW1R08k0I9
JF7T/l2Xtp0TN92iOs6AHPsbcr3SuIJ1fbdxIOsjMcLTjMPIY3dVd+rT0W6RlLJeZrLlZrnNtehb
psfNcVD6hk1by6q5Uut69/kYc6GvL8zJRXhu9QprZOlOOgXfl+XWkj78iCG5lQqlE7/yInlNBdda
P41YHEojS90fFixbZzXHaEBudI4T9WVMcULbCaGV8tuotDiVWzxkhq3VaDOsHr6etSn13H0GndHr
Ac0Z2FIT0h9j7qcwOvO/4hoRPnsPk3Ru7nVRSu0Gs2vbe5hx9xb4lS/uyqUvDCMW/ySTCC3S8x52
wuhXCH0kPwQ3WbQN0eEo7j03L4pAB7qYbXWpa09oTA6ab5t1DXZS0EXjkSPS9rYq4jl+NBthNd+i
Uq8kXurGKKsNKG81ChTcvBU3QK4zTA+FCajUr5JQx/AY0qaydfTMSvugs3vN2aEGjAN5MJqtg3YO
wYIC+bborX4xF6+6kiZamIq+fTBnrrBfXhgV5asTN1b7ydoVsWohCvK8U6HFULtahSxUiNNkaIbp
iX5BtE3mEseiOHHvndl4xeJRudLnWl8JNuw3HshwuSik6rS0ziNk18SjNsSd+qRUvBV29pRFu0nJ
9G9qbuXRXnXnfqO7uZH6WYxoh9/aVWZe2fjrw8ZvQJmXEE0JhHbbWtV0iFQlyr1Sf4rsyAgcN8se
y6GKfSr4JikHVLYrxch3hZffI3KwQU+gH0Bl4HzWmdCkVaet/uSYZBVJB3k/j5tkN1Rh6CuDPe9R
59CCMul+KomSHjVpRoFb59cE9S/MnJXn0CNYQaFJX9XTCisuOOC58RR2SXJQYV5tzb6ZvgO8Uo+y
k8PNxwnAb9/4P6M2E19IrFxQi7oqt8X5xJvJkYM12ObTlHrt306X2/ce7x77CJ3GUf1Epq636bps
zvfYfyk8cRul2Uq9F/MmHMCn7cBahFcKGqvqKc0SfhSasvAYqNeaa2JBhAWPhOpmPgEDigMdraWt
W9VS9ee+HJ6LCi2C3dwYofrrymosy7teDTqY0G24Nd/LmbbZBL6NyPgUx274E4xJU2wQ1xQ3ddwZ
3jau4mneZGEaP2Ve1fyie5puId6q2idvm2UBIP4RhQEaQ+RYboY/Kjqml1SpNYzWk2x791va6E4Q
erHdkQTWDkmnW2Vy//HcL6w5jj9U/qnoLJTaVfCnG6kqM6q1TyJJ/k0HszqqZoX7VAHtakO5rvuJ
E5H+OdzQ8qERCIFRbKIkvIhonM+z1yhJqIW0n/pxUG9MNcaXY5jn8YECt+m7VhZdI+NcCG+IWC2L
itgDsJbVynrk2HkvSuupbNq52ZZTMx/xe3FmH1nu8B58VpcFRmr1QwAfqArUxpiutNfXGeEyaaZK
AZvGwCLuej5padSdmrdMWkUNYN8B/rglR6+CkUfWRs2gHhaJUW6m0brmePSubrcMDW4UhBb4VbyP
lvDzx76SBgU27Avdp2QMs+FLWrIjHuLctECDZJYut+iHZc09VG8jmGzpGtueF/wQpOiU31dI3sWH
Ih2Um94O5fwv5vO6THyVrkOya1tHG99Gc+hkilNOrD3M0CvcQEDmuoMa1IpPXxJUIGlVoadP9wiA
+vlc6qZCoKrKWUbBFZ5askv9eDRz0BJelt1rIIqupNPv9w4jAm6jj+TSg1gL6duRGWodNeqnfoB0
NJtKdxqVbtp1cVHcethX3bSGOu0FV9s+5yK9EhSWrXkenPh6BEaHJG05L6s7CkfCzuRtbD95fSz3
ult1myj2RtRox3n3cTC4cB8SfDmSaNAClKThcb64MdXUKRyF/WQPDYpuEv2mQ+dpMvar2ja7Te/K
nCqW1L5gKF96Nx3HbavT1wJ2l4gq+nRw4udwTQFhV92lm37+cxBFMvt80uynetL777Ed1ttYTPnO
iYXmzzBL905uflKulODEoCw4NCwk3hGfOx90dBXYl6Kzn0gRnb1dqcNr6jiAQlr4O59rvP7fsdDw
oICPcN768USJ2GibNLOftEpPfw6oKfolqv+HtqrKK9/2ffhZ5oWwxnLjgx9fxdzaA5al8OWfcrvH
3oob2O8jvQmmrDokVqQE0YySo25FyZX9e3lgVLgAzsNrW88xNqgJmb1lPylD623GpC9v8KbABar0
ENOW1bYfmpfQ0oor8XatJMLiIqrDoDzAySmRPD3/kFYvE8uM6/zZHFEqeQRf7Gm+4UYarV+p5n5l
0e3ZTYUxmLu6MGtnw97KNMxxxFAczVjr2PCDoIrc9ka6NXBcuWaWeeHA0VMkw18wtBCa152/pOqq
rCpG4zkW3XMY5tnO6tM4MPJc32QRFoRgMc3AbGfh19GYB+0YefuU0t3m45P/PshgVQUKE6MOBA/s
dQLaJWor47h3nxDrigEe9eO3tu6Vl2mwlGvVp/cpBwhI1CJ4WZt099eQOgDmorB5gT1ldCCOoWY0
hzC2UkD3qvJz1roMfc3m2qleTu15FKVPBN6d2g+9eZKA882QzpGTz3afPDe6QfOCJvyTxKei5VFl
SvQX5fj3xyt6aUD05xabhKXstPZ3oiwxxJGpps99a02/APC2W6/R1T2EhukkO/X14+F+J8frCZJf
QE1Z3NxoWZ9PEO6tI6TjRM914gr7r6rIdBFQT2vVYx6ria8ISqMIbP3djnF4bAysFf3J6bS9IOfd
9nabgaQcEpnvrAEn+pOA6nplSS58eITMPOI4OQjky1UGNHnjZCRh6z6FjSk2lUXilY5dTjUsG97M
Qrp+E6dcMB+vzIWtjWAr/DLeFlC+1vRopc3rGXttRkXjBbhSpt/N3midVCVtr8mVvo917K3fspJk
myQny2/5I9FScivNY3TTnlUnSYO6rfp90bS5X5K+H+1YlQ+TJkUQZZBKPjtLRoNIAfAMN8V3tAOB
SUE7yDh/RlLMMXxQSmUwtDiC+FlhXpPevbDZGA00HdBMKMroIa/mid+WnIY2e8Y2U9WDsqtHnAtN
hHi/KSnGjluzq6xpE+WofW3zbHCdF6ja41dBDzb0LT1U/1URQnSOk+jraYsOpZs+Zl3LPv3ksvCW
AlvtYIJEofld/S7BFhO3ki5+TSYunaDCbnRDljyFW4Spr+En3n39JVNB1pMnLC9YwBznqzJnRYPN
kxe/FnqY3fV2lu/doqBPzvL4faUYPxo7uTPavrlyxb6LNUuZiAIC+SnyVDAyzgeOy5FKGYW9l5T7
4YUS3XzsezF+F3k9vkANuWb/cXk8QFzk4VSn3hWLSseozDHTX8K2KG/0HLuufizzbYlgXu1HqDJf
qU5dGpAXDNrxNGe4KlcTdMJ8SJJwNF8AYrgvcz/a38qc7piK7+HG6M2rVs7vaqKEJ2ybOMO/X23O
+lNqatxIS1fe3KKR9qYa6o4Xjx7TAg+9pDwaTZz3r7k2OZZyiCE8Vw8gorvur9KY6miXGHNfNzeF
Nk7tlW9NPs7XPIv0CwcYrgSXqKO9z2taNUqbDjXmN1ABMeLButfGZFJgeRMnGMbStcI7l9rNPlLc
fP5qNnSDaAu2PO6U1Iq9exHpxQYRmtLZjJpVDPedkEjDlI6ptjdN6QzlYVQihIZyiNYIMAKKsm7m
NjGTmwbrzn43qH2hnLpQAn+kUGnkW1d28ZtBrhBj09ORnQ+9lpQPWY4MfBzAAC2ndGsLo6lrv6Rz
/IP+rTKdvLhzngyLh/EXzUzMJ3LzNH+bzT6S29Qr8zgAsJC/xl3nJL4oHWz3BI6hey+qUdkf+nGK
v9V6Q6miEwb/a2CpPEZQ36MLOhyqyLaSBydN5QNaleF4o5Rh8ZcJnmnylQXHtJlShzagko3iOOmd
/jh7bac9T8WM5VaVZUX6tacFcLTRhEz8mY5ivliC2MWP1hxV9eCOLVg3f27BTW9a20jvPCiv7q0Z
uYb0nUhpME7JmwwH5UR43YFOSVz/0xZUjoK21ho6MrNePaTwkU2a9EmW3+EnZKh8Pi/8YTkSf5dW
qybbt+zMRD5oiJVNUkEN2CPVrNyFRTF6QTI4VfNo11OsDltp1iIrt3aIJm+MF1AUu7sRSPtpVlLV
fMviPh12SUGVd+fVivGvmYRzVUBkcj0K5vYAJGq4cgG/C4tLOWsBfJPfwltdl/U0L1KTQqjTGyGi
28f5IHeJ2UW75VXtN+DvEN/FcltNhuzKE+DdyA4kMUC09FEpuXANnMfFykYaoJh68297UIsGgQl4
RRsQdNp3+kvVjwZ0DvYTVD8rb99hG0/j4OPr513pgMQDURaUpsANLkS58x8wFWNiFUUZ/duh0Rd9
N9zOPSmDNpOIFc1XOOdpepzrsNmmsSx+cDtNV/L6dykXOFtqB7QieXnRbV4lJLTbtJKHS/ZKeq/t
Ezxtoo0op9Lw0S+5VzCUc2mme+IaaHIdsKkmUskk4SblXpLu1dsrd+tuFI1qv05IuO/qeaoPQnfF
Pkd9FIXEGgeMj1faXAVF2tioTiDTQPcT/O3ay1HmEXrDzui9otjmzGCI+txXljv6CghunU0uqHeQ
ttxC6HnYlBTPv6iqKGLmlvVeqRQlvjm2/aNVRcU/gG6sTwqjIf+EQMGST5K96IsX1PlY+mSGU6IP
4auKK9RN2s7dbZvUKrq4yLPU/VUp5d8J+J83y+8BgSVB/uOwkMacD4gkdp4nXuXRtLbi707v9V9D
FxJyrw7dYcL4LfJDQc2gaIR5MGrxondCufn4Q757Ev/+EXC6yKPYuWADzn9E02uCxnbuvRa11JtN
aM+un5Dh/Yi7frodJtfcxnaavQ1jFP6jx/PwNbdKtfCtQnV3H/+Wdfz4Pz+FUjX9IWrGa5J0Xkp1
nLveexWeK+2D1/dl4/cSU1LfG1Cx2RhaPdN+rNLvmpyi7x+P/n5L8/nRUfnf0VcLgRCXaUnkPl/r
oUw2dutOUWDE1916359VxnFJq6CgU4NYk60mQx8Hr2tZ8FzP/jI9ODn23Fl7rsbhaCfefKXNc2k8
sCvwn7EEApK7iklV79qT503u6zhYBmquI3bn0zQEOOSYz13dJFfun0tHFvIGmTGHFnj8ss5/PMr6
Bck7FpH3mkeN9U0fm+ipjN3xMJtpfo1MdmludNIpNSxkI7LH87Gyhoywwfn4FaN6Z9xX0s6PlZG4
s6/kiodtb24ZPz69TcAKaLxuKNsgZrRaTlMrB1dJq/BVCTUZBS3dq2inZlzlV0LshdOw2Bbw0ehU
0qhdPfoE3h8TDgXha6uKKqjK0AMVIZStjWHvjd5MeVBXYfOYpk27/3iKF77g8sqAvg/VgLr06gvq
HQKcZt14rxo27t5+VucU1yrTnLfqCPzuStawvjM59chR8oBHRBHFrzWr3U70Tsm1SHnNTcVsl4Ls
lPutbsdvoVBysoiu8CPDC08fT/LC1iHIIwBBZYxd+q7ujJsKFWaL5Q2bCKGJqr/hqTgeFIwMtlYm
r9m7XBoPrgrEGJ5wjLnkLn8cC5qBTa6pk/K64CNuFVg5m76CRbVV3CS9M1mFa+32S59x0cEiD1oo
MvrqM9J2Sr0QCZPXCM3NaAOrNgwU3U7LoIzT8MpuvRA9GYuXEkf/d//rfHq5NcStiPvwtTSF1Gkk
m8DLtHFWr0SXS7uFvIP3Pt17tsvqxHt9UxvZ7ISvThHJw6wP0zbLs+SWvnV459RzfmimObxySV4a
dDEgp6gNDw/MxvnkxiqsvKyV0ZvCSyEw82bY4iONoUes1TdSSPOL0JP0yil8Pyh6aRQzdRqoqGms
+QZD2KtJqNrRm0xi6LGFVfd0iCCl7dwxqu9KvfGEDwvc3Hx8MN5/ScZdMiDqWtCA1sY8VKybMYod
zkTWGY1f8yFISf6HtPParRtL9/yrNOqefZjD4HRfcGcFK9iWZN8Qtry1mHN+o3mOebH5UW4MvLkF
cXQKFVAF2V7k4gpf+AdKRi/vj3O+PDlA0WhiOsHb0Kc9nVRc0cykyhr/ue8s50obksENO8u811XJ
2Xx8qIlFAd6D3IAHPh0qEUEUYjwYMFSXXA2SGn7BWxJsM1IWHz5WXg0YYb9w506wmtOhRFH5FbQO
3srR0utEqqRDPyhshda/sv0q277/Zm8sErQ5uBw4Qycxm9mponu5lTQB/J1Krox1YPX1kyNp8SFx
wgDMnKaiQJstCbPP0ywmkQ4KOuG0Lijzzd8RfEuZ6mkWPMty1+00NfTWGi6pbjBE2icqzDU8w159
AOTRb5xINheOmrcWDqHFVAqb2FtzLX4vKAar0KTgmepce+CaDFe6lcb31tgGh/en9/zQJiugko00
OnuB1Xr6NY3Mbo3RLJLnqo+1YiMnQRbd2kjmq1+pUNV3Iod0vSQ89dag1MLYaCSThDazb5rkUQSE
PcuelQ6Sr4yP8R11Ie1q6FN/j8hGv3C6vTEedQISZww8SeXmgUbqmGMJ/Cl71krLcIEyB2iLdlW9
7oZOfwkpEy/c+OcfcLoFaUihsUdRc17PBBgUpqLp42d5UMetnQnraxtoGAMp7fhB7xg+HyQ7JIvp
RoDSpVp8+gUJIzK/6/LoWfLoFHwZopL033O8RDpk0AW+vL9ezt5syuNgv0/CVrR/51OJyqTIOy2o
nyeZp+812keuQoDK5Stp7f9gLDIzEBJTqYNi2OmbgR7LTXkMmmdNzgxQAshabbgTIXhUUrDUgjg7
Z0jCqc1OuRFvRp54Olirw1kuPLV/dvqqutK8wFwVeWfc9G14aJ1wE6hptLD3zu4h0HKAgcGnqWwD
Z47IzHLbS2MRqs9yJBO+4IlXyBuVWuFC3nf+zSZSH2bjdOqp0mnT9vgjMHOitmrJ09Tnmh4F7Fo8
Ri783mvrVSw7S1HgNE8nKT/fa8LawT9Ff5ke8OlgSmXAeWmc+FdsNBrgx9T4Ci80XI19bAEADdIV
RDZnIyI1/fX+0jyrNiATisTCpHKN/qwMQul0aK03taQp2/KFkqn5I0Do7JLMargvQthGcSm6Xzni
gV9CXekvcJu0H9Rk6Bbmem4VNuGdLQ2tUgrpxDX8c/oQQSr1XjYa9VHTwHZvRjP0StcIGlFQFxsa
5E0CGe0jxP71r5Ke+IDiBk3ZJ51RRtSME/VHHYF+P8SyksnbhRmar7iJosF1hlAtWTICFrOH0wIE
ROrYUI+IFWn3re5pPySQVk9UvEsczBTobD3Vo01BJnpZhGlrrRxDUiZOYzYFE3r7UI5R/wgLo1lS
ZDiDkE4PB4B0clhjpQIfPp05pbTjulVG9SiXtXMd0Hl6UvCBLFy1srWbDo5g5zo1skpuR7k+celO
+P66LfNuX+s+FFpfL3xj4XvOr47poUiEiQTIaia29ulDWS1xYhuZynEc4v5oFEr2YsRUVXW+2j1i
ZUueZ2+sHzYoNerJCpPsW59H4hCLEl/prWOYlTJuFF1ao4poJbVb+JW4yao8la8sf5BdPQ4be51x
Vd97qd668AOTX+lAPLP11ToJ1+8vnvOZoPQ7JeskQGC653mJHWfoSjSK9ytqjB9SZHq0+9O2u/Is
tBuTsDy+P9z8PKbSS28dbj5LjYRkXqv0nKaCCqGKo+AScEcZj5hKKqTLMq/qQ6el7YXe2f7m/UHn
h9froHh3UeEHt0vl9/RrQ5fz4ZgxaDYCWa01X9/R8nIgBGbKbYPu6a5HY+ZQCRi974/8xuxyRlPX
ptA9gZVnn70b/cIwGkkc0SnqvuW1na39MNAu9aaP1r3t798f7mx2YRChOcopzW2HBsnsRYmU5CAI
w/DIxqkSV0NY67nXmqFCoiPpXOpaKPQaeruUZ86vIqRAmNWpIAKo4LwgrOBa0+AaER3LmK0D5SZb
C6f0DLx+ufc+umIZjNYmzHJCsUm7+vRr5qWltnbaREegFcHgFnBapU2sUf0Afy9tEO4o8w9G7rwf
dXyoZxq4IGKJ2RkGSTKkUd4mR0OIdF96tn0JG9g7jAEQ1vc/4RtTyVAAcLloELGZc+5GSN15JOfJ
0Y/VYJM4irTtfVVNoSVSIFh4r7PlOb0XjiNThok5xlyHhCpkqEjYjh1BL/qrIOq1fUMzajcMrXSb
4Dn3PxkPoRqbIBNg7twxR65BNYVKkB2D0BAoQuRZUR9ktTcuRZlmkpvnurYAnTzb+9Mrshum4wZ8
6PzTRT49eSmykqMZhv2dFxb5psxC0y2bCMCNXKn1VaEbk01y3i0FTW98S64XdJBYO1PiN/38jwht
MEgYBFTPo9/0GXSmtsj2VdGFAZ3uxLx9f+G88S0ZjLSEc5xYfk7VSFMtSGKtyo5jGmmbDPf6DZDC
fteiyrjqoN4tnDVvjsfNSet0wpLNJzZR1cbPkz47NmVo7ilIRLgFlsktF1e6r7jmF9oB55OJupJC
XRd89GQ+NJvMok8s0SVKdBytTr4vRFOsKTAPtxTyl7Dj5yEnQRTcJhLnV90zeXaOKjn4ToKl+Cjs
IseEZ1RjNBds89Gp1PAOx3g4Y6FcgJxqtRsTzuG2asdioYV4PsE8BA0Cbg90SKhsna4eqpKDHA4Z
m9Maw50RZSFyE6n2y+rzaF852UfROoyERxdwWIoGlJrm9Wx0jdu8lsb0WA36j6op6r3QuLjy0VoH
pErb95fr+ecEGkYnlrLkZF0+l62CItREmic1Ry3SvU+BPCJcEzrBQdfa48dHAklI2EFzn/b2LNYL
HGwya6lsj16n5lej6vibrhXBFrP5cvf+ULP7F1gXkpagY4EwKMiAze14hrFCqkNK1BeRZjp84Urd
UFUTD7mozENiG2Lt+XK1RFp5c9QJUsY5pxFgTwvpj2OmA6jZ1X6tvEB40PVNbRfqQ63XzQ6Ejvas
5Wr82CCyonzsMJ9elmIILR6Sea7/ef5JZxZEtFKrL4M6KLhwpZ52L9DkvvOTylPcMCrbhZt/umb/
SEJ/j4hIH63n6QyYl0PNHv8YVaTai9/TRRJNNj6ooSUtVHlm++73KNNbEWNA6Z3D85KawmSaKtpL
DY7ngOAKMMlOgvqZRSkuk4OKb+jHcGsM+Vqd54oixSTenp1tdt/0jpTo2kuR4bK9mf6d7IohgMIR
NICkRgKO91fqbPv9HpHTG+4CVUJy29M1kxcpKoFqrL8AQQw2lROah8BHrVRqdWnz/lDn80myRR+A
Nhl/0ZY7HarpnGBy5vKFK4uhHECIjcHaqDIPEXE5gTqhNT8/PCLKaiTEmg50g39OR1SEnXUGyBnh
6mHlXDS2cxeS9TrrsNQh+lYYuC2szPMtiOQY88g1z4UPh+F0xMHDgDTSke5wGwVdtesGIgpCINLw
UsW9vcHvTPzQQMOlP95/0+kiOt0RjDepDpLDQs2eA4mdyPBNJy4RVgX1KV+LvvEPqITZrlbk4lEk
kXKL1g2OJ1alX5qDbC25Tp+vI3Qr4TpxUyI0wRScvnitOq1Zy1ko3MjQAZ9g6XjDLEPh1rMlhsjZ
9p90UIG5TGNR9pqbfeZp1klSZbWCfgv6KSC2UfFp80TkH/2aDATJhvUDjYr9OH3tPw5Uqyv6oWzl
nhXrJWO0cdDdV9dxjYjXXcqRaLog6mpx0agocCycPq8g3JNPyuDEcVPlkD4F59zp4F5h+l0+aiwl
D/rSsB2pIqqXfpyL2yDRECKLbauWwYYDNlwPUiE7F4qHNBkspDFbFaEwU7dIs6F21ahLyAJ7hVgl
dBFGCPTbLEFXbYXUQq27IGVNzHFR+Qh+GGGTSXdmmfvphRFKrQzRHrM8VzPlgbhY6RFLyl0PbmjQ
r3RN2D9RKkqf/MRHjdEcrVJrNt5Y2lq2pgg0whcqUet4en+1n+0yLpvJG4lomrIxMsunU0NFudDi
XlOEazpJdUgrL7nW9CJZ+X6eficR7J8q2y6XmAGzFIKuESoZnGHscNJr0ojTYVsDoRm9SlTh+lCI
qkNXZEO56lqU+C7jvLXiC7hS3SWKbnmyKWiCLOURZycoFJhJcXjqzMFNnSNvTGhe0Hs6zUeJSnUG
F+BrTR0bLL+8ypy0+Wnqwlg4tc9emjGRtkSzg8hpKvuevjRIcYR0WvSUXN3IfmVYud2k6JPTuO2c
C7Xv9Z0Bun9r9qO5sAPeeFuibsyquXonOsbsLCU9igwnQkvRHcpgb9WiiPZCVUdxXwdapV9lRMHJ
Qqx9trLokVOMmgRAIVpBOjl9W0XoTdhQKAxB4Oq6W6NEWK+U0lASN+lEvpJyybkuAbB4C0fNa33t
ZLuT0YCBnJh9IEmg/J6OjFhS5iSaBsWklts6vehJJ6tylTeaEj/WcP1BGOuNUu9tHAGDemXZwHeu
ejNIm2sr7bjCt2TUaFyU6D7eNM0o+a5SqsDQEylp8rXt1PrOJ1iFx5dX6EcTZCP45kLlFdYvP4rN
Zq0THssHSyNZRWyJnp136dTsZtWVUksJ8MuSqnGjJ4kcfDIjiixr9KnLfB0DcvygpDfRHWceLvBk
PehcUsg/nY+I+Fkm71EfO6dZG+pXJ/bdZPj8sYNkPshs0qOmq7VR8dVH7TNyGZLbD25w4yysqfk6
ng8ySyJrH/dvQxLqI6mbqykrIV2UwcFe0v+dL93ZMNrsdDItKNm59PouYm/dy5+Hw9KbzKOM+RCz
DCoThkESwTdBaMC/UmpXGtbms/hSf1Xv3/8w81NnPtLs1CmgkFtyyUjKTXSBCpexMa79C+xY3h9m
ac5mF4kK1j+Dd6c+etfpOlzLn3Gqv/17Q8xOsaDTa0/yAvWRg3qlrz3X30jb94d4dTH58+yYz9Ys
+AqwINLygtcofhSfit02gHXgNl9bcPq/AskNnpyDWEsHpOKMpYroXCtgvk/n2V8SSEVUd7xfKHal
vq+81ZDcylXtlpJxoaguejCfDHsjtIOiSa5kFAByDpJ8OVZbnnndodlhfkGcrYJg/P60zEPS+azM
ThAZ8H4Y96wh3/qZdHdV+q0pF86PNzcE18VUf6Z3Midtqj6RHxocrJ/I/ZJcKN+d72Itttn+/Td5
c5n+McxsN2RDGDh+xDDZS7TPnocn6TDs/t4Qs50gmXmtJbQrH5uN2EzLdHA/Gk2/fo8/3mK2E2oN
OvkYT0Nc5FfiQj0Uh2hpJ0wn0NlO+GOM2U4ofT23Sp0xlJvUcdsrMFm4rpU/89JttFX0S/7596Zt
Fi9UwpGlOmH1Zy/jpfSgXaS7pY8/56X/3mF/vNNsHVuR4ucSotKP3vf8St1l383bjnv7oi239YP/
VR/d+slfMGdZWnGzi7GOsr70A8YchpX0aBZrKV85X8yvf2/2ZjdjmosYhUdmr9v0+9+LTju8P8Sb
ly9FU+JlxLvYpqdhBA47IyC9SH20yotM+mzrn41udLXu298bZra25Ux4cTgyTO5vHGMXRhd5vgr0
hU362o7+c3mT4kM3IvUx8RYACzS7gGsL3nkZy+M3p7L91FWCvrnzgDe20MQhpm+zNEOZECWsYC9h
1pGuI7QaX4Ko1Ak7sEJYqDrMJxdABrirCcQK1IXW8excGrq+1MLaU77ZUYz9m9ynNyURMuFaobmk
of1CJDXN4unrT2I4dLgRA6KoOmcnobTG40SO/10YiaO7XhjEuDp71lJYOL85iP5JesgDwK0CnJnL
1Te9hyy3rnrf2kq1C38F1q2RL0iMR1tZ0ayqPujYBaAGmBwxLkj5iev+esn+UWiIgasGoozz71qR
GCv2XSqvbAk3K8sYsQAO63xJNHC+wcmbubKmOjGiFxruMqf7oqZOBfZKC35UqhRcjn4U3Jh4Gl4j
aGzfjNmYXcUA9heKjWffb/IHU2wmFWEaWiuzzZhosdxLCC+j4KmCQqHqsMMYQF29vxfPvh6q+FOn
HSA3NTjQXqevJuU2guuJkv4opcLJV0hwZ5+dyVJ5B8QkWbhxzl8JJszksQn+kDR1Lkpq59QDMb5J
fuRm2lyV2DbepYWxNHHT1zhZ+ADgJxiZgqAQlIY51FjykCrSI9P8GvhZu80l07hurUDZhyJ56OzW
3EvYVuSuJCntamzabiETn/fBAIbQSLTJS+HgsPnmDtiGHEeF5Av7a+FzLUB17e3yh9XLAMfTzG9Q
trXLIABrPcLi/YIiZao6rilEJB2jmF+2MOmvAMvZfFD3R4MPiCn/MYd4cx16CLPr4qGW0D5GCiSq
rHRnNHUr7hKkO6zLsk51ZU0HuqxWAiFkx5V1Vt/nErWF/IiHbzN4qwr1vKh2TQjZZuE6cWVWF4la
GfmadLduk9UgKG7tB70K9Q9aGzGl9EXgOoKIYv0wp6ertIgdbA26SP86tKb0CZQwosIt3dnH0k6U
dosITgYI6v2dcbbpbZp6lKbYgjSJAD6djlmygH3bTOyvucKkUfT0XKQwrAs05rWDB074Ws+sYuEG
Pl+77HlgRbwtmTx4/NNBPbVr4zGvvK9+5dP4KkO9inHSrDQ44k1tW7u405ThECStnMIMUFNvrXZw
mBdOhXlG+eo4DLcXMAg7Epzk6WO0UxqmQ7H+ao6iGj+hqCLKNQ7kpnbwQZ0V67GknrehQpOTCIaJ
ZywEO2fH0qQqMnVYqKZBwpiXluQw141AVrOHMRqCjqZA2Pdbo/AG300bUywdTGfDMdfg7VhcIIAA
vM4OeFuUFm4bVvQQj3FMzadKYcBLIbRyN2Lev7y/ss5mdyK0cGMCVuZuBh56OrtdBInM8BvpK3ZT
w13caM0qj7V0l0eic+2R2tIQh/2agp29sKbPz6bXAiHeOdNfQPlmi5oqlYE+TFw+aH4pfSoTx7nS
29D5lA2NseKl9UstStQ7xdP9T7riv6hKnSzEZWf7ihtt4gtOhEH+Y84YdIwk0iVREI1z2YSTLl+0
ydUu+tV1RnqhF+JbgG7Z5mNTjrY3bXowUMRBmHfPMTuG3k0RRWM8lHmW3lZ0Qe+6pNPbO6TDx5dO
tWpznRhjEX7y/NFb6vfMPzjlZ/rbLCz4NVy3cydOlNGLqLW7/sHMLPvKiylD/qxy1YlXgRaWdA1A
8yS7Qa+7XTYgivvRr/5a/uY6pAnAv89QLl4rKH2awfDQkRwpKz9U7Ys0spvoQmsxoXEzsOuf0krN
P4dFZV6k7RD81DKvNxZOt3kIPD0H0HzIFROSkVL16cKXDKVzhqaQH4qq9gaXICEvd51axyVCeEKA
LGqSfAEBcz4mwGNkAhj2d8PtdMymT3B5QKr/wcEaZV3rrXMzFg7SI5G0BuWzJPg8X93gwnD6QdeE
pENGdG52kkRGPapVlZcP4YhgiN/W3TXiHuNWchyhugULHY3fpPr1/vKeB1YaLARuKORVWV3c9bNt
LSJDy0HMGw9ag630JHMZPhr6oC3diW+Nw+ZBNZDB6CfN7oWk6eygRPeHc7KVgovRk2JrlahlqS8s
2fmBzAuByOQsBhky0WKmn/8R41f14CDT1igPIuorN1K8bNMh3O36srdkYXi+ORmKqB5CAFBX4Kan
QzkN1ElMlpQHBM6zK20srcum0z1asyxR2Ajhuvaz8WfcInH0/lc7X5ow7iYfOgAwfLM5ilipHAvN
UlV+wDzN2qZxackXBRGH7RaEr1+0BhulD48I9Z9WMEuUgHAOmeiiVI6qVhYPlh9VW8+06q2jpM7G
Rt7EtSBULkA0znYDgFOYW2gwgnrB5ms2tyKlez+kzfgQZmq8KwfKSinw3pXMHjmIRDY3edY8vf+O
Z2sUzPCEX9Cn63zS2jz9nkobQUAv0/EhyhzpJoo1fatVQ7Zwobw5ig0aCyI6BLk5odgTuBo0WAY+
OEpfr4ci1rEc8vuFA5NH52n/DN4RnJowdbjx4pEIa2WWBRptOjZIZQRfPamUEPQrBwxLTS0rop+9
WQSV7PoR7AjDBYhWOKGrhYGfPo1laySTIjwI6l/gLKphb3axjc1KHfu43IYpbjOrGNCV85NWiDVE
roMYg/ekOaHXFivJN7vScQFcNxJXdG+a40obOy+5qbSsgU6c9lVt7mh8NxS6QhgoyqobSt+I1h7G
rkOP8K6VJ5ci9/ANcOnMU/ndVRWLxF+F9aiZVNttLIMOOLuA5XfhZsc24I8yaenHa7Get8a+wQQY
k44hUwvFdH0Q0pFFZRLlSbftIGlcOSEONZ/gcGhlt0ZQqC+ijVFUdnSJLpmfPQWhmmWf0Yfzg/CA
wZsOG7ozZQ9XpSHtB+G7uaJi4+P6SNkUkquqeYw5jaJlLXmOVJv0AzujKA5UNpTwcQxVPO1d30Ox
QnXHLvfNhkyJesU+kY1hvKkrpJB2ZHV29ALOy8F8QhcoPd54xtBQ9sSyMNyWGGMFz3Cq0nQT4BZD
Yop/IRgTGdB5e9Fxg3hbkm8zfMn6OpK3Bao+3cooxtZ80BBPKlzNiNRk2wfZKN/aQvfrK1XERoCL
jZY3kXBjzZ9k4sIaO1HX0qMm/lQrXgzgpW/wdt5DobakvRBa3d7r4GAStIs57zdO78TGbVTi0fJN
lim09CslTJDhWMFa0rWSRZJm4qCoUnZENTuflGvVPth4sdYZW0Pg8LJznFSS14Na9dVnfAWrdDcQ
6vq7nLr8cPDNPG7Xea954bpNfVGtLVsS+qrzuri7bIRW6jtsWpxuVRYatku61+blBVaTpv05sqXG
fhq8wSnHVdgCd9n0UpyJVVA2vrFDvCXxYSeYdrslHoOzYNgVJrvxaJetO/BnB+tWAZ8SrZwAxxIE
ZoA5W4Ormp0dlSx2LLQ2CFoUmPPhdFgPt5IvSeMFHSlR33RtowbfWrXSjV3ngSb5Oraxhlu8iPvO
TdDhG3+IEI+9DV4oTZIS1FWTgRvFt0r+Ah0H+LRlar5pb3QrR4cTdVJd25omlvPXAC31idhqtgi3
uKIyKjmF0zJAF3ftBhkpV4u9qvzCI9jdoSdrjfdh0TryptG1PrnPgKDmx4I0P8JgB2mT28FWCkNe
BahiAYVTOyS+VJYfpjvFqA/ZKo8sY0hXcqyUFTr1RMXJmk+nBTjBjZinfMp138JDOQ681vte8EgY
80hYq3nGOq50RDi6IvX6H3rb9x7UHE0g2pykHATXYeQl4gC9M7DNVZbXYT25SMmp8sVOfHQydRAD
hEFBKsLRcGGhNtysSiokZd+2QNp/pYAngnofqSHzsVYLMqJfcCXsYJPCQHJ+vn9fnN3CSG78Nvgk
G6NaOotpeJkQi7dY+qLEVQoGTAZSuIrLsr8244ADR07zYOFanEc3UJWB1XJskwNCH52XM0D5AA8q
peRb6FtFvfaE6pTbRgq0/hk5FcN6ef8N5xGOPsWFQLIIusFpACY8vRHTEGMEp4xKhuscZ9V4eekf
oS2k9mVUtpw5ahRabcqHH+tq56tGr3x7/wnOXhjE02R+7gC0hbk+R6cA6c9zDp74Mce27dHxNf9X
L9vVnaoX2Pl9eKxXZZ9JrxF47/xm1iqMDIfaCh8bVFv3WW706pq6dN26flLYxUIMdza3uHqQS1P2
1tHGQrbqdG5VfZBwbmuiR6XLcEsD9Obc409b33ZBkuwwJFS/EeZG6jq34uzx/Tc963CABKeQgHYD
0H4UAeb5VKAbEubJSf2Inrz3JTdDyhfbSvR5jn+ylOrNJhZY26/w0FSfs3IQPfQm+AeNtVJHvVfu
WsuT+oW69Wtj4c+QBeVEUgOmA4IMy20+JVUSwJAUpfyA5lyrBTsfBSl041ObyOSWM6vv420N+Fmn
oBOOFrXE0C/tJ5FaCVC8qo2rDDlwGeeblVOktthTEExNscaCjTNGy7tFBcyz5UlOTFUfaa5J3RWw
2ulHdKRsEJqXqk89goDmLrGKSN13uUMkRITkL2UcZ1WYSWmeyJGoGCj/xHE5HS8oWInBYMhPSTjq
2ifK72q/9mytyrdBXyTgpzrB8bBTVakOFdfiCBK3Ijc6bVsaFu6T76+jszUM5JdgGfAkwtHTI50+
Tl/Iqqh1K3iqKs/aKHHUA5lDXdcIlWqtjn679UajWPVSlC70qM4nftIC4W/kgACOGrPolo8vBTm3
whNpGfGmNvrIJ+eeoyPpCn87+WAtAP1mwuiJP2FO/KJ5cp7UXTUmhL5P1mhFB/hkwcGsHOk+8Ovw
YDZq/EE4C+Mh/KVw3L86j8zNplJJKWsv7qsnpc48rI7MNnmog8Qr13WRqaVbjQasOy3x9IUexPm8
kgJNWvvT/gMcP6tCdLRxp6O+fzICjGcuitCR0ms/SMdwbaXIdS/M6xsLerrSEMCH5Y7q+FzEIqVB
lnRtVz5JEJ/kL0FYEbdXhZ3ieDIIPbygQoCsXob9RrIGBVz3ax+VyGBlZ0G0VKSYX+ikfpNYM4+C
eDLI52ly/qgdJFFi+1Hb+U8TPHU9GKZ3qLRPpaWtBDWt/ft753ymyS6gAVI5Jm5hxNPBek9F4bsa
nCcbyYSvUBCU2zA30dmWUb+8f3+s187Ryck6CawTu8I+QAERXO/pYJ6Z1o7ZlNJTUqeCvAp9XKsK
VsjPOnRCszxOhruM2D65QtJKlnB/RXzgIS9o513lmiRETfNnMrnABqbsvK9yWPST7TSGsfa+rNtK
uY6G3I8vEqBrCKljEmZ89Xu7+/z+i5xNGpB/AgKqoUiD0KWevuAfX6gWOMpaqaw80six/AvWRvHN
Jin00SiITGn90dGQskB3FKnq117GbNa0pJTRyU3MR12KjEcMbYGVmZKxKfLcXtgI0746+UCTaga6
ZrBsJsXMeS98QMMNS1rTmDCoypSNiXVQjNU+QSZ9TStFd0M+64FrN9yIUc8+GldOgsqTEDteEOCA
553PxgA1FAWF/eiRjwR0jJw02sYCL5VLIWRHWoh9zjYa9LpJJhkW0zTunFrQoH1KyUdGx9lo6pXe
jtoqbIS4YAoqIN1puICzmY/HqgHgTK+aJjzF3DmALAqwtHY6Wf3ZquatbbfioozM5kuXJY9kREuO
3Gej0ZqYKvZwpZHKAWt8ukjzqqsjegr9M8QBeu9jKeODa2VOsFOtPMg3A+rESxXBebUHuIo5RekT
IYYTdc7vi9u67JpolJ8dx0tvoVmkl01oFQsb4o03ozo9yZ9MNz4pz+mbYbcapLqdyc9S47UPRmv0
G6wM4nU2INroqlJx/NgGxJdJBqhNAZ6aP/CN2XgNfuGEpF70jJW57BaOH2/adkjcNizGhYDi/NXo
svDR2O6UjwnnTl+NQhRzW8b1c9qb5U7Ox25HUnKdE0Beo6jUfjDXeEW/g+eZeA4T6202HEFsWAzm
OKC22U3OGna9FbqIV2ZmLvlMTX/Un0eLQZBPfXraAxydyImevlkfTpgGC02eymoyfNqT8RCgznDl
Y5P88P73OptEPhT2A0ibcYmSMc7CU1RozUEbjeZ5qJ34yUanxRZWkOP7WPv7UpgL19oUXp6+2bS9
qG5Sj+YinS96Qx7BJ8CQeRZWbj0ZoWxQQ+vlDmPrxurTDTobQF4n6JH44HlJExJZAtpibDmuo3k3
VO9yeRjtNHl2Mm45lyjOc0ey4FXf4gq9sFbOZ5XzhF42nWZOLxbn6QcszaLFONYYOE9MZy+yqH2x
YB482jHd80ZkS+fXGdgY+gt91kldAkQK2KVZVkOJy48hOUk/Ebix+58mELfxIFlh4CkrOy69tFpZ
4xDl6mbERqM75H2A0URaBJl/GDwDRUK3DViMbt7YdbKu2yBMa0zBujSsL0PuBdVV5ECWGtyGNC9R
3AYhIWsVh8gcSziPlg0NFGRo8iUtrPlMTlgQtI24AWhhw6SbZQ1ypSTJYCL8PXjKcJ9RwdzHzlBs
EHOKvhnK0C18ufnWg0FEyeLVuYdzjLzt9MvJTS55alFq3xEzClfgQnoXn/toF9H9Wkqe5zfAJNjE
1T3hzDhRILOdjpUF7AGdVPgnUo+tecxlJ0RWTAyikeJ1g89OthVjQRlZDQ1uw1UbAILs3aCYyKIr
p56sIlbQ1UItXFdgunT8WPSycTl+8StYmJizAoSJbAnQGBL9iYwL3Or0abk5/Tb28vi50Z26O6oF
RrMQVNuow6ebWq600fxKjo6tkPCc72uU6e8EDsXpSthpAEUppANWZAtxyexAoRgzqfPASWJzYxE0
jxMaMqNRkuT63soIRFStdbbQPaizybbYREgl7ao8SzbvH5rzHOh1VEisjgU7GIuzeREhEWXombFR
3yMKBjYn7Px9nDrFRaZS/CiNrr0kgGi3Oqf2yoSmd4MN6hIwfbYzpmcArETgCXSQHTJXpGvsscw8
3Snu8y7KwxUaZ4q9SprB3lllZX+qReAv8fzemGyqepMKArAssq7ZggXH2+V9phT3UTNot2nX5zsJ
N5onXzj12rY5ckZPV3fvT/abg4KKpPMGoOFMTVQKAAjVSVfeJ1jxHHx6FTtZKYJrJNW8FWTG1pWy
sFv4wrNj4HVykQwzWFRUuIBGnS72wrBzqi91dQ+lHa5ZWHLIaUCY4VJ+VKf991gm5US6RzgGz+OY
OJRKuhxqee9nkpkeGgoIMt4eme5djmNViW0KsYzejmqHyn2phPqw9j21DF3dltQaLpsiio9dluh6
cPgRDUxYQhBSc1jjCNGtpyuS3XdNqMF7s+N97cg0U7w+WtjAs0Pw91BTMMCI1MfmIh7I6tRqJ6fY
vsSBuJYcpd00mb8UbM+StddRoH9z2HL/EwDMrpFaCcg1ijy977PBv26y6nlMpP4zWDcfISaj3GjI
eeDgFRZ7IJTf31/B88U0zSZ1Y32SgYCgOofChpKwwlbowb00OuEdt7S0crKxvUAdL1vYLG/M5oQm
nAIBMidQQKfrlgZUH0tGkt1LLSqEourrGxwAoh/vv9AbszmhQqhNgHjFKW0WNMZJ5GEYJOX3kQJb
D1e0chV6nrnWHN/atI1e7NtBp01dTL7mGLAvicXNj75JDQX2ORcSyN8prTl9y7iIOs1qOg59ufRv
ZC+nSy1rgRyv0eDPv6eG8Jbu6mnD/xG4soAmeCg5NzJwk7LWdEr9UcYA1ZFHfqE293iXIsZWKbK6
VtMRmx5wP6lYx/ROP6Ve3Tw7RZ1cgGKpnxvHT54VBP1+xrzHfxy5/uu5/1/orN3+Hrz693/z/89Z
DpNX+PXsf/99kx/Tz3V5PNbXP/L/nn7r//ulp7/x39fBc5lV2Us9/1Unv4k//z/jr3/UP07+Z5Mi
ezvcNcdyuD9WTVy/DsCTTr/y//eH/zi+/ilfhvz4r7+e8Y+vpz9NBFn6139+dPj1r79s1tN//fnH
/+dnn34k/Lbd//nfWSmC4/x3HH9U9b/+0s1/UmeixE0qD6geMbC//tEdX38i/1OePt9UnkVrkdzq
r3+kWVn7/Cbtn1SL0MPgTp/iP5UHQKD69UfKP9Fept5JL42itfF/2TuP5SiyP9+/yj9mn0R6s5hN
mjIqmZIrBJsMISC99/kQ81LzYveTappWlRjqcld3JiaiIYCWdCpPHvMzX0PL8O9PdvSK/nll/8q7
bF9Eedv8+7/xUY7XET+eAAq0OJh4kn/26PE6yijPGj1uOt5stlWyTqd4sYEySv0QaY3arsKOreVU
Qa/oK12tx0e5T81nPvG49U0IdXY/62EIrqxTwTDgetRdEK7F6a5JFOtJ87sotds2sxLHjBC/WIPz
HNDhnPv+ZpSNBlOxQC5zOwsaExVbHXelxhInbTVbFVRPE9smu0YrZ7ZD8BiFkyVGqUBgGcbLtpUU
YNFSJyPLCPKGLrkfb6g5W5etDqYwICJ8prNdfS/KfHBj5BSe53lSSO0iM/kEDT9VbGNKB2qZHBnX
IMzHT23VG49Wng20jvwwLqgThBZ4EfDlke0PqtHYQ5ohszAGWfOsJ5X0NcwzScV2Kso+yi2v2qbq
rAy231Lut0epr3CtChs2ptTWyRPyH/Muj8BYbWHZVetISm9ktaY32A1WfSGHapassyYHIIvSfWFb
RRx/DeNEmGxwR9NFrWNHTILTcoiFw9SkDrMqSY6Gl0LqqLXQ94DprSayW5+Ouq0KXEFenCqK7/l5
V+YrPVfKq6KMgt4uhU7+rDa5FNuFnta3tGkCwuZGLJ4AyjSLe7WaanYlt+ZNnSi64KSBGc5OlWHk
aY9qJsqeIKj1R6XQcMbACZASi5IEuJJlg/TcC5JUO0GYmb6bhEN70dNr0zeY3AyirZQxkAlJztvO
Tiu1Mm30xee93pBX2jmC0OXGjFGDsUE75epKGHJ504/FILu6CJzIKaTZfMxyWp2O4MdG4FhqgnmE
2UpTBCsgj4Q1Gj2G4KqqYFQXVVOSy6SamESL2AYSFGVhNZ3T+10pbyiZVqtRtYrRJoc2ew+femAS
dVQvjjBxLd+bQ2vc5WMbbnMGvhv9MVzca3CFc7AHq74HSFGS0zZN/0i8P/eOYcQAxiVapPrFjB9U
58RcIM9pgN2O4yOeu6vMDoVoDCyLzJEp5KeYgWlG5mlZqUROOAvmFQIheuKog2ECFSl9SbL9VNDN
RR1mRrulmnwUc6Ja0zaFWeuBg/8TMIIQq9fIm5DX/Zy3o/WpFKirOWpr4opiNmqDGopFnmSb6TCt
xAn7jRr8VWBXXYdcxFTWV7OSS9CbpFjctFmfJt4QF2xbRR8HmWpIaECeE8bpewKe6JPRzRXhYN+2
io1HiLYgbaxIcyyREwLF0Kr+jsBPSoG2ENAeoSMtBYsjBU+TKkKROh3Ajo80YHOc2tUxRljBUism
U1XrQ5NH6feUS+5z1rSVYg916X9ry1IvbHbgcK31Mo2ltETuyumaIpOcpI7hYyRWnXa2H0nhR4ho
8uAMSqXDCRtD9ITaFvyck9ArniGTxCn9XTxjNIR3TWwkJikvsI9fFo+Ta3FjXORqW8m22oakuUrS
j6ldqgP7VLOEeW+O0xA5lYZpuCtSrBBt9mhX24CLYEjkYWOIdPrMIV63EWkacHu4QyuIW/KADjNk
P1ePZ13ZTFYSBTYyMByHSkBhwatn1O8hJ5ZZ6czgmepVOAOWWPnVmForsU/Up0KrK5WsY4wOZltY
Xwtf7J6481TBHcSo6ddoNwTyirulfcClVY+cOEVGFyuJVs49BR1kaeXj7Dms8kkKSk4eUYlf+Dhj
t430LBpXot6on0dL7QabB+/uQgPrOS8rhX7YYNk+K+sgxdv3Tq1DVogg0PPaA92Lui3TKDzTaVGT
1TA0Q+laSVp9xQ2udRjeX8WZnrlVGd2qVTpyCFe42TlhYWSszKzdyMFk2Zovak49R7xWapS8Ps0C
8KMRX+lato5wUrqci/wqHmTVrjJ/q/HqqTDvzGLawznzrAC90UgabCnrrpNAcXW2cVb2N2olvjSM
LWpJD3BRugB5tlZwbnB9f6BHwwegkuAqZr7Ty4gzIAPfiGNSU1amFwXlrqm1JzTFv05Nfj8mCpu0
XPWS/CwF+76trrIEb5lowukl3DZ0eMvA8iZ4/rOYO1KQ3ozR5GVV+FT3puC24Pw2Rj08dLlPXBZH
40bRYUzm+R1+jBxtlWanvnmVh4rspJXmiRUHTAeQHBnvvi9coO2pnYrBOq7BgwERu7AUUNiTEq7a
VOzZlqkr+9kKc0SMpxXVnZPUbZTpAoGk5EJtFOHCzLoHOBjYbamNWxZDsRmSjYwVZ492zjahCmSH
OZ06+C+gJe8aqdv2unUBzpCzJw4cdfwy92ILxtaYtnz/R78OPkLHAl+Zq/eLcUpvhDvkri+Tfupt
0ZxheonTuq9G0RZEfmwZqLdhOr5oQpx7WR82ljNoUm/YWt0ccjGw84yNivMikPpV2Kts0XkXl+JF
mku7QYJckOWSXWrqTRcOrBpOHJEMPfAbdClMs3qqhcIlaf9W6JZXiemmi+WNOJmHsjFGW59DNJAy
MznMoooMbnnTIOcqRYpiz2Z2xVmk2PqYRV44xoWHO1nihLl0MIoW8JK0BDJU/qNCvqurzHQAwgF2
mkXXwFioKqqHXo6fOE4datHhFmTObT+INZFRsWixa9zTFUI3K0Kf+8oodlWVPstp+HH0W5M4WpIe
DFlw0LTq7IV4a6NM3dmCOV41g9i5ONM6nVaMtz2Zj41PR+IVXTVgDS3I6g4p9hdTFdCiNHrpapCk
yUZ2SS3TnFWtA9wr3NhMrsMIg1AKrZoFGWWRSs9A00kqRTS/WpuEG65cCl9nQXPzcvDmdPYv5LIu
75GDIDSRZ6cfMRtK9irFJztX7mKxxJvU6mjxUtIvCFlUZB36+XJOAjepBsrAVWcn+QQQa1hlceiC
RKnt3OQdgorfZ3m5ruvrOuiDLbCK6xxQZSm025rCFjMffZmj8GpGjnv2uTbG4Bqu5bad9L3Rxg4B
RuSMpejmmXIva/nkYM3gorfvharReWE5lzHRT2BPCapFYtXKrlr4st0m2abtRPpQydVUBzt0xfey
lN3lhm83BgBfTlSamXuZewZvEsgBUgOmLdlYFYvNqtYofIVmAmLyc5jIK6FuHgkynoAb2lb4kpfm
pZreRtO10CF1lxf3lK0ucPSMbK1/JggUnMhq+OZoowTzsO+CA7Z9jiHVK79uV531VSjay0mPva71
/au01ijrxSssJzPHnHy7k78NEvhBCJVeFWLYi31saXPHlOtmlmc7r7uNFDQeynqi2y9D4bL72beK
vVoGorTGRzsAg6i7QaJbq35IbrSeO9rSV3jMcjLL80uCxiH4TW12abp16D0RjIhz+zVvwlUxlL0b
zx0hcq5uLD27HrRml4817PaU46SJnrIhrF0erbCLIbGgOVTPhNb9xiqeR1koK0cXJyuy9TYLPxtY
EAbbYBaNr0ra3kiDX4WkBW1reqEAiN8eGxMiYpF0SBTWepZ8piKEunOM7itIZxBxXtS0InL0hQ6G
GVNbYZUlMXdBU3bRtdojuE0JO1JRX9Mz9aXW4uwZDO3UexRt/NLTDV+v8UXEi9XxNQ0Es5rnUe32
XSptNL0XdccadW7E1pANWy39ZgeeSCpsGP3KBQlM9425TfqtrPsGPn+RP8QsSlO/hQ2cfU8pbs+2
L9blXU1Jn8jTrOg7jWOQH8TUCPtLYSS8utH9qN0bVh+GXpP26n2JnKVpF6Wlpm44Zqpsx9NYfmVr
ibON6EAtrrLemDMHOg7YegjAWgwCEDCQI3E13A4DBAhHatvpBjmoHiNbCSNhd2yzcdhw9YgmHJ4A
V7IBV6/ZznICpAux1FWuRROjZG+yUlm/AOshfBzmQrgmMJmqXTLpiZc1k/FVanWumbJc7NRGIZ6/
vGbXf1Rn+C+rB0cVh99WI/4/rDPQFAeWC+mUZp9JHYse0+8KD//5H+m35l+PaKR/+/qv+/a55W9X
ESWEf910kOY4VN6WJH75w/+qUQiG9gGWGgQ5QFtIqtGW/LtIAZTjgy4umFbq+khzyNQSfxQpZPPD
UgCnfIGFF02xRcryR5FCED/QAEEJkWQJ/ALgVDxA/qBMcaKsAvACeV6MYHF/AFQGyuSk/C13TRb0
kR58qnqi4x6yx53UxNfIo+2Eqvo2IOOHU8C9P43TOjFVJwYKj6pubUfsd69Gg/nNRP+ooxzVTY6q
Jj8+D7ZwlGZoNQL0Pa6aDHWrCkiuB5+ypKxWQqDjSbv8hgJM5CJebtpZJ378/ZgnTR6mcJGaRS6c
phKzDhTreNBGkXOBYEF5mHRhp0m1l9GFOAQ4T9struVeXY0qLVQugyoPD3pzzrX2uFSEKTxIbtDS
cKmWpiSlqePxszDvmNLRvJu1ybYiMM2VMq1UEmpdANAokrZHyvUki/P290/+fmANt8aFQsnrR8Hp
pNZZN0EIvFvB50MXJBeqdG9D6SFL8vt7qxlWjarfa8ShVaF++v3I2OAdvWlWMC+YpjnvGfDGe3xq
3KvABuswu01srnV+XV193m4zx3CCdW/7l9q15WnXiP25+hZF3rW+rXf6FgdmL3SxP3UsT3CWf1++
rtzUm3zT2vt60/JHy5O38r610TXgC19652Wvu/lG/FTvLJSdDP53/GX4NO3T3bweb8c77SrYlp50
PV8Hl9bjeDvsi9ie9vKWlpPT2obT24ZXey97fujLS8sfR6dzmScncm81t3NMT1j5ju8QfHmKLWx0
r3bFtbguPHGNksEq+x5vKw87LsfaWBvNjdFIQtbUyO35q3gtbae78Wa8EXbZTveMS/lK2IhrnHud
yuucgp8mbYlU+Pno526FlWJbm3mvXivb5SeRjDvfN7vC7mzTMdzlyyy32lS7ZpM695kdO6YDw3/t
O9pWvw7X1kOzGez8THfnVd72n7r5j/cJa26BjwFrOe2nRxahU4Wbze3KvXmIbGlXOWib3PZfQHwr
LTecbZVeRn1vN28CDyi7J9nEQKt5E3nFmi/1KidefVtfX0x2aNfO/WQPm8DNHfSrUIyLvcSd+NSw
q/k3fl1NsNPs2xBGvz20dv5o7XOEXPm7O2wEJMgAp/O9m83vF+6rRvrJc9LBRwkV7CFn8KnYf6lm
Q+v3SnZLqQB3YW0wL8a+irdWka8HbB4BXMUTxVfzS0tP/PKv37LwArvycPv6t2YaPuVB36yrLELa
xig6L6K97khjScUBEczS1iUk4nwJwpQ8Fhevv0lx+xLKZUB6yg5dcJh2jcYCmqS5umul4cbPY/HC
50VdWEHz47e8IEOb4TW6//zb69dVY3fWruP4NHldAXBQYftxr3F5neIG/Dkf44lKzC2QmQtBFS7V
PLyLW0wTs29C295LsIyMKLlWBOlK1ub7JjJXc7XtSeDnpoK8cBGLX4NQuczV4cGI8+cC27zKiC6k
xNothIiuIF5shtTOv0Tq8Klps00xhq421SvYYtcWKP9IOpiUET2U9ve0ttdVORIKzuFaVyhAdOMl
5LtVrEYeZGCvCG+A1HptW3p+oHqFoTut3m9S3LuAAlDfBBGjRTcKuptSld4peX4/tMXFoKT27xfV
yQ30OnU02FAkMpYGIoD9kxsgNjuArll4KyZcNS21KGiLqj2I38XWaHZRu5a0/dTqqzGwzsHdliv1
zYLmjfHCuAGNBdvKZXBy+5j+oE0jTEJP0/LRqSxqbjE0SJu8fCYva9s7WGPUrkEB/f6pT9bLEpNx
90nATAHl03MhNnrbadOG2mzGQZtv4kb+lmRkfWFfZas5kG98qGl23CqaPVuvRaJGWv9+8BPYNSgS
aGGogywU+0Xf+lRculQ7P8g7TXyoJHghkxrcxdQodlIH+1aEAr8CY9nbrVZQ0i+2ES59V4lWUInK
diHw5ytdzZ/xU87doJ1TOxjLlzIum4fMqOMzPfrjefr7k6KkDn4UDaKlZ/V2nqDfRUVK/PDQUROm
f6k5mQiTMFKMXd5En7pEs4uoyl14QtqZhaked7SXTjZTA7uLUx15B/pjx2NLQ1abcouwBs7uLoxV
3yv7ebvCprTM1mGtcevIgbrNkrm5zqKwtDMjf5zytNsFYM7gJXbWpVFw4tdhu+tVCUR9Pty2g1xT
g0gasmv+qhdh5aHmMTn5ZETrVpyAzmXpNcbIN2alxrdkrP6j2l7P2TBdxsGFRRJ3X0jUlcIyGBFY
n0QyNriWzYBt1pznojvnDV3jwL8W9V5zg0l5fF0/f5QsPRQZ/532Wf9bZ0rywir5r1uy989ZAYTg
r+bu0sF9/fofyQ4B5AfEuVkriyYVimCcJH91ZAU22gc22UIXpFELguxnsiNIygdsCWi9AuD6K0f6
J9uR1A+0T5ExYw1awOaQNviDZEdd0AJvTjp0yMimcAZYWB0qce3JRgJIQd2/H5WHMqoq4ZMQatZN
NAZtbWdc6dsk7Q2d2zJ/zvukLCh7V9qqzus4RWFvLr+WkR96Yaux3WQMaRyTBkzqcN0ABZsiOTG2
lH+qYRXRFhWczLAaLxiGbKZap+t7VQtnw8EEtklQrJ9kw43lqbjH9O9z3Teo0udoPn0RFbSRKGAp
zYCIvCLcWYY5hzbKPZS45bSfSq8TtfBrppemRjko11Ibot1srrI2LfeRomarqh3guA1yP3bem5f9
i+xsOZGPJ3AxWFAAvC4tcvP1GnuDjah5sdEMCeIhxdfaaeSudrJMPedtcgz6YOEAkec+AHsI7A10
0smFhIdD29G9kB6yXG1gBxf1alSabiXIVGoU6varM0/1fl3wKGTApEJIN9G2Pz7kOjnLZ4X22oOO
ixIHV9F/GhXsXpET12nFgR5LHFmKrXUViCFvWTIGzBkVqmr0TSnk0nOJOYRy9SXLxfabLxZoNiDc
ji9RawwUa4KpUO/VyGQlyaXK6WZMmu+MioKCRVTmmZ1P6HB5XQYRyFE1VLIxkJIm3Uaee2455Ixc
t9VMjW8a9EUqV1VKZFNE378WrLmTXF0ty53sG+D15mF8FvQYhyQE3pRnLdLr73S+Y4JrlQK2jeNd
92fcLF4YKvELuhxoMrjddxf5AMGy7UZ9fGiD/Ls/F7tgqThiL7RBkzP662390cH7P7NKRfr/ZuEu
aJsjOMzHZ2rSjfCtFVZd2y32KG+PYb715zGsf5DAvuG7BGUJqcS3x7D5YbE2Bvb8pt60HMFLxQU+
B5sa6vGiSvl3wYkjmIIEpzq8Vr5RQ4XoD47gExoxS4WUiRY8fEGdQgdCjsdbLRiMLkIJrH1EszCP
7Vrhmh/zyKB/M47dGiJQbccjsonePMn9lwq3phBJqYYys6Inj4sOyTW+F9mdNInzujGUc6qgzNvx
Ebe4NoImWmDotItPA55h5KODpWgf8QXZlxKomxiEzYwQSaVu37y+/5vTdBlqEcfklFvEY0+C/rY3
Bj9A3fRxgsoNSqUOPM6Xc9Hj8mJPnsiCZIJkD3xg3qSyhJdvDu1hrnShpu5/6IuhW0t6pdLlGvZj
VYhO2jTVShy6cqBj5ieoJUzm9VwJV0md7urQ18hEg3wrQV/y5jnU7jOTGRckK3HjaUpWhn+XGFW5
S/q4RIqzVJyyCf112FWaa8EKPxe0nxSNWD4LdAuMMEsY2ZxTgOXko1cyQYM9GIYQfjW6XNmjfoan
p6yDv4lKy4466QL8jOF26lSu0V10gikR3ayliFaX8zptstrJuwcNhTyvT4IfdvN/dDz9dyuPw7l4
s3LfHTwPXf+cdkfHzfINP48b6wOVSxDE0De4uJeS7V9RH5w+wjeAxRDBKVoTEP4T9WkfeIsA2ymK
L8Yqrxi9n0eO+GHBnOKFBxZcJE77kxPn3fKnug2QnUiCDwfK+9TzrjHUstVKrX3sUho12dTpO4Rq
xnst69RN1DUm5jno9OlBXezlXikv6DeVqxQC2L5Rxn7XJUkK8jVfB0EYQm2ukksLk+YHCSOgS/iu
lQedMNioNSXzSJqBppZa419WIVInLf3eM0nz8W6GsUKLTCItg5BCxMJpfbybRbWG+swVfE/lAqF9
xFm82DRfxCEWzhxPx3WBHyMh7bK0GV51hI9H6jKs0Iay0+7lLNW8EC7Vdh77aJ1raEDB99Ovyq7E
W8lKpXMUlF88JCMuEgL0QNC2PQnUQ7MsRjMT/XstsnovBzC3w3dIvUQHaPLeLOVfHMLvhmKRLacK
z7iw/U7nM2bd9FafVQ9oMwHKnPTnTA9FRxiBaf1+pNe49Z/omQlFkQ7ZAJahjk6beEqQNgoRjVN9
qh4Sg05i0Gy5klfm3F7mlehVY7bCV9jWlC1ITqdXP1aicCsVshPHu8B/zoxvwLOdWmg2C+BvcZio
8Qbvyb0J+bP0XuvCx1HLHCUzNmnZ7OIs2tV9sG9DOSJJl86oIBzfk8vDkLTRNyDVQ4uAhXi8OsBm
xXoop1wZySCsDBF5jxGxDQxq2gJklZCvfj9771YjogtEM1QgYOWDq10+z5tbrBxGI4mnWn1ACU9f
z/44bwDKpbsh83NIboN1m9CNc+T67Ao5TnqWJ12iFnjDyMGg834q1oZByqhbQaQ+INk2eEEJ9qwB
8nNmt51ERsswJoEXpRYiaFSCT6unUikVsSCM8kPnS8UGUG2yURNhXieZAXDOBGakJUB+4DBgXq1j
VOiHVIBVCqdxVkfXJXehJ0xruauIHH9m+L/YIe9mXqXuY4BbJ7+HInJamyzHKu2K2A8eIz8oHJ/k
7MaQBNXxy762JWWUvV4K7wRDMG5/P/CrVeDRhqEjx90AFUhUF4WPkzUmtbMuhrpWP7YqbMa8cbUQ
RDRWnrdVM32slf4hTnFnQD1KtKdUoeAeuIMCnztD6TEou304KI09TdJz0ZbrBBRHINGKoAr6pdBn
VzXp/pQwDAFm//6Tn9RzeZnagj9nxVK1IwQ/ZRUJaMmpwdxPj5UmXyErvR7S0i1M67qxhh0gHEcD
3BQJ6kfAXq9D/1H88T80PVpW3s+F+z5KKfKAlf0mJ1q+/meQonxA3xR5GHQyMaUVOT5+lqasD7xx
JHxJf2AOLfHLj0a8IGkflq9G7JJciutIJh79O0qRVbIseGP/0Az+JEw5acSTGIFC45ChRMX1gP7T
Evm+Od+MBB/wMBq1x9EskG9ui2YLNFJw81gP7jQQ4Bs5EfMHFd83sKyJVWxU9IW2EwgXpxL72kW2
EjfAUKrnMzfkcrL+swuX7J6a2cI3hoWIWOWpA3QG2gsMttA++iIYI7/tO2A9lbSv9D5ZocKbntk8
x+ftj/F4HaQqChnS6c0C/nDoZ7BLj0GTo3UF9snO4uacZe/JFv1rGJrby1ZFJRaVl+MJR+8R6k4e
9o+lkSReLliFYtehKaz90BruzG42kVQ228sM1w+XJkzvCFXdnblFl9zraG7NRfiC/gsxFrT1U8/Q
KAHG6VtmcRA0Ydo0SEM9TdWUumZmdh8nxCm8AvjoHsKFeFurvuK+2SG/ONrfTwLlLjQ+KLESTxIk
L9HRm1UnqFozS4U0HtCgGRy/AOLQyaO5V8RWui40o3c7LZZ3StWM1/GoPnVgwO3ff4Z3r9tc/Ogl
mgwI4KB6tvz/Nx8hb7nkGuRMDjVi/I6F+YDb1tRhfz/KcZjH215GYf/S5CJNwX33eJRxjIdKCsf2
UOlKvZWjZLDFsNPWNRftmaFeDXWOXyqxpILWBw9D9fJUCHAu+0Eq1Gk6TFJD62Hs4hVayNK9mJjW
RS9ziQEyC6UnqxWe9KHW12kutBuk3aKPfuDLGfrhqX6mh/QucTbBtyisNqyqdcBGJ2mDasBHAq86
HHRF+NxBg/KQCtjEo0YbW7DDiMz9TyfcYg9DpANzRZ9POtlesokzJ7Kg06EY49brLN1yAwQroVBE
xplV/O7dLrxsijXYGlBMgRN2/G7bSpsaLS36Q4rQONLzquHOoPq8UW3OGascx0IsI4YiPKMEjgXq
Is53PFReVnGJxXh36IQcrVbDEi78Tq8dH6bIHY4NoicZtQFPOVO8P5zPZWSae5T0AEYZp/IdcduF
pZrU4yGDvrah3iq4mKGmK1WbwjNDvTvwGUqD57iYi6ACoJ3M5xgAArZmeTz4qn9pNMmT1KPiPhqR
YoeN8uX3z/VuYTIYbW/qx6iFIH4lH8+oUcpG2lOTPiRjCUAVsF3uIFzZbMopw6I+ErJdl5vFmSXz
i1GheCrc+pzesHVP3mM902XJjVDEiSLzvyRD/qIggb5WIlnYCF2juMYkKN9//6TLtB0dCwQYAGMo
fko8rHIqScqnUPveQie/D4LesQbQ1TM/YPPHo0Ath/dIi2uRAjqJmfN+sEwNx1JgaqHlhfTvbVMZ
/dXvR3nVNTl5GOYNRTaiFYr/VIWPTm1/KpS+1Hr9EJfmVdaB+Q5ER2zLfRp1l30N/uJTa2jg4Ddh
ehjFwIvFaTMiPasHhA/ntG1+cQIskQIqQcRjNKeWbfvmDqmQv0QzONMPJlyCJkrsuRjRODyXg/7y
qUl1uSrpEqGdfPLUU2IMBPWtfghDV462IFGUXXRl3g80gW6ZBAz9XmbAP1+tHCbYn56olD7fDn6y
UwrJSK2sbvRDbl2p3aVhXAfhGfLz+3lc2gZcE1jGUys7hYL0IFzEVIjbj8qI+EI611QWErAocaol
f7xOWaRsfOJKhGr50/Erw4ZKVcOksw7VQFadyAtRpCrKM3P2mpwer1MZPi9VLFYGEfxrS/jNypCM
uI5MGo0HlMWKxA7Tov0WDBh7OVAb48L1C7mpbb2Yq4shTbN1CYPte5WnYmsH0gjkpahU9ZNIZy61
JV8PExeqXf4V/XNgKXkrzdnSm60CZ8RxrkUVNYXQMFeYwTmm0k47taz6fd3pOcYYeutGVDAgFXVC
IW4CROQmu8GVB85mH1rfkU3Mzh107w8dnh8XHPJQVDyghB1PsyYlVYBOu3HIm7TwysxXnBoRtDM3
xrswFjcAzm7yBNrRQGlP9kVO96GWzcY6TD5nZ+JLaHL5bWHIF7IVDduwUqf2shvEeR/7SVJ5UpNm
Z8Qx319aqKNoZE/ENjSnT7MUOJ1GM0ZCcNAG2drSS0LkVEySjTAUuZdg7nzmBHw/sYi80sSCLw5O
GXXA44kt1BlJ17pNDmIdJK4xq6IDUyJxf3/Ovp9YRuHHQ3CnvE4f53gUeZR87Fub5BByUwcIcpfa
Kp4qf5MMvbYHRFjTrs79rVKNsj0FsOf+H8Zf0tKl10Lh+eQp60lTU0QdkwMIDWpMbf9JqHJ5FxUE
OXomWO4wjkZoK4XwVIVScGb3nigRLeEWj0+fB20oRseU4fjxx3QwhTDU40MaLmA4Yc31Wu+MgKL7
qEzlw6vgu44VwmWnEDfo1Zxuqkk6J7z6i3dtkgFTgaJEhxnLyceQ/VLVSoG3IAHGWI9R29gyyiLr
38/1L0cBvUVt+BUFuKyFN0fVMAdWVRmsqAJdCRgp43hR4v59Rkvvl6MsdTVubfCrrxnhm1HSAYCW
ZibJQW8FNOTpnrlxZpxz4j4p3b2+OWK5xe+WBg4R3smNjAQhiBpUag+TkJjQuYrmStBq1DMB9kFL
zvZzWC6M50m1PhZDFV6lmZU96tkgvohw7B1klEZPyf3vhjEiqSZ2QmWPgwE0Vpjz6buUCPJaHQHL
2FpbTx6a7trnxk8kx++l6pzD8y92IQ+DuvvyNEu6fvxmZECXpuJ38SED/LLu0Jqm1k2xpYGGb3eT
rEKUL75kcA/LfurOHAELauokbuRoXaTeCRx5a6epW5E1aVSSdx/wktE85g4at1CCCBeldpWUUrye
lNHYALXDVUIbtOui98GT+2K0CrBEPXPO/mr90NAD4YgDK0Cdk7nQqfxYQ5bHBysVjW0DNHE1hGp+
Zi8sP+X42uaZiQ1ex1kqqccz3lvGiHLtHB1mEzqon4zhKrKCDIs8FBLnQhvPjPeLSTaWe4Nq06vk
zGnYjHJXzXKtm4M19J9KQ6vtIpQBWAEAouul6E9S2z/1KsoNdNFjGuKiaI9i3+yUuvhDJXHSLtIv
IjDCTPTO4OScPH0YZUYaT3l7COi3VuB82uaCRAkTCqsJ16z65iMTR8M7UPFvKMPgEOKTYf/+OHpX
kVw+BXc5NCOqMwt/6fgdVALvOVGMdikZwLtNq/Yj4WmwHUQA67BjKxhsgbBW6yxf4YmRfmk7ZXrw
BflbbqGbMrV3k1ZbZwpmhnK8MrgLqOVQrmUNylgBnKpIScWAtKPp908Gt/1l0JXxk940LbIgGtAT
IPFm1tsNsj25PQ0TxA7YsE96hQ2bLaEGEC6NgvS6yjv/cyi1YkPGmWpXuhEqDf4zPWK+mZ4uoPmg
B4CmjjQ4hSksbqDepZjRppb4JAdWN9pzO+QPlVVIkKwVLd03QyPdUm7LYuo3dIvkplRGTF1o4zl1
EVSfgygNXwpu1Ic0K2IFp9AGBMxImoYjVTnHrS1rfrXIDuWfYcZIh8m0Rs3WEMmCxawgmuJIehw+
y2KLYCFq2NauGPX8qkZE56XPlJxbSZOLL8o8FQ+AY5WvrSFAso7x/vui9GZUO7I+ql8kK6hu1VkE
9lgioIQSZCkSzM6spcuoVcKX0jIyIGkDwbmidXOPuKtVPwhNMY1UYktrdoAyCqFThGX8Scwz/6/U
4H9bGP8GDOfNJvxFCyP5lj53x00MvuNnE0Na0Fuony/Vce5YwuyfTQz5A/Uo+uVk/STkS33z7yaG
+YGoGDgTiR35FoEk19vfTQxaH9orvhbBtAVtKf9JD+PV8OPtqf1/qDuvJDmOLU2vKNpCi9dQqbOy
MkviJQwFEVrrWNHMOnpj8yV4uy8qi40avs3QYARJgAjlfvyIX9BHYShMm5X0GwGl21YulYg1L3ol
XmTpXqnvEMtCi6K4n+VdKe/GcKOI5yrcI6ViB5OT60fIhW3iL1vVsptnhIyWaJ9Z2x4D+Wob6q0X
THb4E2WB1tEeGn8s3VpyhuRkTMcQcnjmhupdHjmTtOv009AfrBGWOInhvsYZW1Y3+iLZZuKAp0XN
NMF9tXmFvI7kR72CSNIN5oOgV25Xx/ghbbXiFMdfBOlVL+4m8WAt67a+y+Q7ZEbwi0PmQD9IKQE5
s0u4u7O6nsN9Fl6GCbJSZNd3bb0ls/ssBt+e/b/eKJNXPjm5J8fu+xiMLHZXmlEuwpXRXrQhjN0p
VI2dshhfjAmSf2e5ZS3447MwddrBUGZ44qC5PruN20MfmjUMSQCFVAJ0IG/HFEXRmpXSqssljeQn
qZfMM3Ej3pXKTouTl9Esv+qV+phjbe3IZrOSxUp2NCWbL4y03WWQHn/bFae/VtTvJNFr8vhuncEb
ZHnR6uWEpHt4czKVpYmEiYKAfSPDye6r2PKRmXnplHmVJ/qWeljY0OSQ/qpy/1Fc+v8O2nWtqf7n
oenlK/JlP4T1f/7v7D//V/HjXeS5/p//ijzqf8CKJQcFIopMJtQu1ul/RR71P+hcUk9I+nXmzer4
d+QxAHnxeeDX/irM5auVzX9FHlVEiY2GzLVr9yte/RNU6bWp+e8FAYaM9FwlwMGdshhXfij+p3yi
dRJtxRTlWr8FaSNnbrEEdbFuCmnIH8G1VuUbKixThU+AQLL3pki9XHqJbESR8tl+4Zl/vx/gPSoh
+PrQgH1k3sz7bQsqAPkLC13lLKKvVZjAWAMiV5U3CqJWcxl/E4bW7FB20PIB+UYsQ6x2PbUA/jOo
NWVQCN6E5Bt6Uo1lfFIB3lTVpO1MSn7VZID5r57mN3cXWnlmGYPSY1aWyNPiYB1Uy9u0M6JsNXfz
cNV+jhqVfCMgOVUXp8PGrz4lRTZZPlk7QA8JfqP42X2939Y0b1hcJHbXaSyoM5zrb96aUiuFoMfb
BlJDOXuL2KvTXkitnqOgHjM6PAhAyYuo2j3yM/XTNCoqrA3Jig3TkQaEeiG6jsK8MGWyilpyVX1u
k4dcyoxnZOyYobuUUXGkOs2gIaaB7Ncs/ks59x8Fif8LXtD/HURj9aO8SiG2txSj6938t/7j/xtS
jngt/SnQ/CWpcPjatBEw9t/jzK//8a84cyUQMZEBFc32eYdcR5/gP67yx+BELVActIP+O8oAUGei
CWQKjw1E3xGz/e8g8ys0AVkCTQpP6ZoX/ZP05n1NCnvp6j7AlJEgyLWoiN4vz1HKM9oTcX5uJmRQ
pVpCcsq8DKPOWGyqzU8q0veb4a+rwVa61tlQo0jb3l9NT8KRyWyVn424Tf38XsbfZ1SQE1S6Q6lQ
EdBUj9e/fZJPz9Vf11RpcKBTDRIBDNr1nn7rDeVJEMl9PqXnYTbQ0QJjMnXTqmpjTxxKYwXFaRdb
n4kf/M1rZVB+BdKIMnH89rUO+mD1pZRlZ3nRlvXQmRuU9Z47wdxlsf6vI5zt8PeynMBVeIZ/HxU8
I6M35Di54PW9fiAXUegX0HBE/WyhweObmgsv2Ey/i5MNitduk++xDlK8eOnDi5TcJf3R7O6UYo3n
IyEcfJncOYv0lRQwCdw++m6G383ycaqfo/4kDptu+KmoG/OqI+QS3rPkQW3vcMBBVhFxsRhtschp
8pXZvi4dOkVhha6MA+Sv2bSRq+6T+zLyZuU7BZw6XKLimEV3i/GqC6ulWpnmKtDOiuFW8r2onk0t
sVuaULUs22N139EdTSO3N9bxapLXAnLHBExHOZt0h1fGFtcaZu92adxZT8tXPUKLqnOmbBu/qs/p
m1w5qXBatG+4xx5ivXIoCOvyhLKQo+Y/TPF1Ni+a+bVGHm4G/1NU93L9Viep2yKUUMk/cJME62wX
lh32fqtsBijqCQKlSv0SLPdB4aJiBESZYnbgiTW8616QMgU9+CyAUp22WNHa2YJDp7QTq22F68ap
iB0ZMTrBKcPQCS2ftRBWbpPu1MA1xtce9Qd1FQpuXG5o/f55I9zgYv5aJXQ+rj0hA1aTfF1Fv+2E
OgmRYxst/YwKJtpJIK5ttZ0DdxZVtAkCXO7MNoaoPsJxnYX6oezU4ZN7+LAv2AxXYjRZDV6Sxi0G
eja6Lk1nXT135tdu7iKnw+fM0avRsq+yuJ90Gf/uauQphDUKDTbhte3y2wNr6Iv35dLo56y3HoMI
E1hD7/GNGJL9BHX3k6t9CG5AeRkUwUQiRyKg3gS3YDRIMpQpe5goJW1lgtHWGY9GFWy6EQkMK36c
G3ojn3zUa9vs3dbnqlc+IZ50HDAfqD1IehaimhrpA2MNptPrKB/MR+s6fkO2lqFU0i4gwPTJa9Nx
DQKDtVxFD3E+3Osj4p9tbyqbvEtLb4oHV5+S85/v76a1xaKzkDWEFsGKg1/J3OP9N4hlTchTmkuX
ojoYPcpiDu5mnbnWZNdSHOQLVXE9p2vJnzbi6FWBi4JfVHnCD4RiUHQUe3tADuLSAR5GSSM/NDtp
W2+0rbFiztg3blQ71kHveUaH39jQlUemY3TrwZbwtkEdzRa2ui/CZLTpJgrfhX27LdcaahTH9i28
RFt513zJtqGPlohXezJsVpSJDfpqbnDWXv/8Nm7R8v96GxCGGVpi6XJ7AIYVmLm5Tq2L+QgxXPkW
AnSW7ZItgE4A6OOfxq58zGiaoeLCi8AEMxDdqvFry+5Lu3mqAxtt1vpSHUDc/ijfeA6jQnX4k1X1
qzP8blX9+mr/vs+bZm0TiiOggMi6IEW5VxEtATeIWku5K9fCuiCM/kS4THlJj4sf3A8v0l2xn7e9
Z9iwN1MZtKETHKIN3jGBI5+VjVLCJYZCvLZ6r8xcoXazyK0idCX3Ceog02MXuTRQRsYhna1BoNfc
AdlaJIttY23sgs14klC0mQW7M+wKz8napYkYR27drzIdM8Y7FQUWzW+DA/J0c/BVLF+77lzUjoJb
8kt2DOzSV9fVKrlHzPhOTp3y0hyS1Wek218z4dv3RhGPGwCtXAMHvPerPQWbmQfRYF7iJ3Er3Ukb
dCD2iAgc0SZdC8/qU2vn9zSZGzSwU/QVGPTYS+tg+4EeZdI545d88rICRo7TTptmPDXNKkNXVnIa
mkO1nTWr3vSM2F+0FfICReWaoxP37pysTOzAK7svnFr1pMhp98kOj/PiC+cO9tNCtK0rNp2ffakv
wrbfmM/JF/1ZOgxHdD5PHDxKbSf3CS0sk6GkHV96EW3PizVsIs1lP9TlGiFQofSFZDUu8OA8dH4B
FKBU/Zl52q+W2se3SNYCTAsIzO3cYk7IcVCqMy/BITjET/0WpZ9HpHDdDAaSI06eINpl6UetoxeA
K+38oG96P9sVu3hVu9Z9uZk82Vd99CTkZ3rd2aH8JKlE0uwm7lIG06vHMdMCj0Q9fFNvVmo51dTi
831mruJ8VUrbxLLNxtfZj2EmE/93KWV5a3k4TOM0V8WbzLjXh/uk2IjWVh93bfWqWo9mt21bzwgP
2uyIijsHiOo59bfK9EOEOspt93O+iwJXQE75ntq7QW1SstXvyDVaX8NT9VPWMZx4DOcXs7mTJo9f
Vxonm+HPI2vpmL2nGc442qWExqEby5eldNvancdtmRyV3GsyN4hXGZOocN2h3KTwgiW2naXcZeV2
EB8NtCvn5Likh6peUT1fo3F7FyeGvRTHTo2d3rBcuXjUlaPF5Lx2h/4HN48dhSF6ydls7f4NnLOi
X9J+l6AtnN4Pwkqf32ZyRazH4EG5IEns2lC8FFpso1l2pvKI3IxaNrxSMkGK9twWiJGK5rBEiyi1
xWRZd8htayAGQ3uMJKYk+3w6G9G1a9qasT+YT7HxIBfX/j5va/yHqQydI50En61Ot5kS6marB2B6
ddij4hm558Yep2QT4EXm1YHcOkttfHJy3KYywPSZ1ELZoRrkUL1NLsQ8UXUMSJtzaJrf24bUTUnT
xBZrgApR9dk8/WZMBp2A7hNgKTTrKA9BxF17p79lTl2MjjOwv/CS6Hlt9xKekHEBnlBXr3n+NkqY
FsdXaYhB2Yd17aZj6KpLiEpZZWybUgk+edl/c0PMTa+UxysWTv3A9xVG5I3EaBLPkhk8N9hW+ySO
qPzr+1DpMzsKg1WncKgK+b2VCse4Nu41vWTgE4r3xqxm/7CQJcMjrQHeTtYFwvt2YEdsQtFflJdz
0IwrdemdSEWuS69r31okusN5GdjXBt8n5/I1qPweGOm+4ZjJsUwLHeDGbTNpipXOMMtePPdx1Xpi
2orOgEQrMqGsvD+nKrfZLGQ0kpQrKZN22lVI7/0KEMJMjcIy789d3Ql2GXjdZDBXxPaYyvKLoiS6
m0qq/+eLkip/eEK6ZYx1mBMT9wGUvr/s1MiV0lSVfE7TbYkhVLKJ1O8W2sxpeVxwLEjWvXU0wq8F
A1HcsuxkISiIR1M8IE1hV+WrVj+o3TmokIA+TRN6spe5eprbt7pjlUyXKNuP3Vus79RuT7acFrt0
WZvzuqgP87KuBBsN40RBGovJaazmzgukazTtnWRj1HBfS4IfFZ55tzRevKzhDUzVvRGz609Ff9D0
dS6+isxealU41stanQ+p8LOk5lhkDWkRTCGgFXL0qi8QYHoL26+n2qASWhvciHknhL6sfMvKJ232
yunIYH7U15xxg3GfiRtL2zU5usc/LSMhH9jr1p1p8NC5K2AqhcLikG2J/IuA2v6zmTzKy1GOzlTY
qDEHPFPMWxS2svoj6FcoCEvlsVDu4/oho7zVu20irSJk14d5k/CuGIWKkM4Epqe9W+Wm12DLoGiH
ufT7b1g9OWbxVZJ4p0BUotixGNmD+UeRvbXL9r6YKXbWDZAXbVOZHnMr6mfdeBj6h4jfiqGF0yiX
dgZh+NRbvqR4srKmRxEHFM7XWN1WnpLsRu0fMQauce06Ycd3ln46hilI77yLa3VcjKGhBeo5ivG+
FGYdY4fKRGivVJA+1qAdxVJlfLJrP2TTGqBi9ixtc9SCUCa7uWq0hGM/IZJzXvTvgAjzZnHKxRPr
0DbLXVr/bIWjmNrqxGEa3ivdNlS2QbGSgoNaP3W5T0Bpp1fB9DPjkE8HOT/Gsoga8j02ILV2P0tf
AgTVVbuin0DS2AD69EJaO/p2Tk6tmrhKwpudtzVCX5Y7bGVjj4WK8khWt5yCwNGte2voPTGyR8XV
Qn9QfDlwmfC35nYZChvN9ELcTu2PsACZ73WZV34P9JXIu0OR735ID8cFmtF4FyUvQAFsLWtQ0c9t
qd8v6j1SgLbRPBnKFoB43Nxlin8dH8SfgPogbn0IHRDhGAdflT9Btt16w5ttXYWMYeVzrGzT+FpR
Dftso50CL3PGn8NglwfG/s0LTAqpdzB8DEO0kHV7CO7FZTuVte3nlKSTcagY2apv138Jk9iO86dA
d/LBRQJ9qVxZsRm0WmTsl/lYIu9nHKLicIcXiJQ6Yl+QNasbzEVsZf4xoZecKi89xhZGyU/7ctrk
UuUrAwTzL1b8dU4OeB3rFiyl1RxfkEuWp7XwVp2k9oAZiRTuwsEt9Kdgfhz6wTHD2pbnr6F6r1QD
hdJBXVaCfofHjUIeIEq5k2PuWjV38/zV7PcWTmwYGAhxTx29H5iqOkF3FgV6dqUj9NvClIGtu6GG
LY8LZYeZUR4+tFrpBf2bFF9dcICiNQ+iNV9f2Uw92KfrK7ykOcgU1wk1PHKuoVOnAJ0Nd36S9r18
qJWVPNq6eMQzrPk6uqF0wmymWpDyFA6ZrtphfacFxyAZ3XhYac13hdgWHeR+Wsfd4CDdty+aU6s9
SSGY0JByvLqrO++rlkaO1r9hzb7vu3gTMewxp9quprdEcqGSiwBhasgy7RL5UrkqmhbQsm90mFg5
Rh4Q133FKK+lUNCs5kX2dNz3huskXX3Iq20wb6bUhXLstn1/CpUZ0MxblX3XlAcgOIMrTCstXfUx
OfM6md3Q5CwgzfdL037kY66KL0/ym1DhurHKAx+pxeQsPPaiK30PE9+keKl9ZfSsEgser5kOabTi
PBjuuyPTKnPyB3a5y0GTrfA0TfzAWJUiavg59tRbyHPVY5fuaKv6WWYvsIA4ePD92IjuvspWo6OF
TsGubw8xevWGr68tt/WID9FrCrPyS7iz/PKYfhVOdWTjfzqcJ6/fjOue7vBdTy8VEVr6LufoS4gL
EW6B6/oSJ9zdrHKWOfGm2iXPKqAtZ4ay56rPxSeG2b9At+9TGwCiiPEBt75qNt7KmJXk8nlqFfI5
aRLTG+IKKBq2FRSIkY3cb+z2EsZEYiGzQelrhVnvWqW1y3QaO3GNBKwqPbaCscfD85Mz45pyvLsz
+oeQ+ODVIHmNoOQ17vyWC1t1k8cCKpvnJMJkIwSN5KYFkhF/Tn0+5Fs8ukIVYVz5A4jG3ZwRShcH
tZnM4jlBbNSutP5JjMSTKqIUUS1fO1DmY2J9EjOlX1bMN88GVAY9Cujw4A9uscjg0gQ5SWbpnGM/
sjii4ebimkZUjJJ76CO/SP97UjxdWhfyMRFWEet0ecqIsXThq435Q4rdN8JP1V1bFn22M6RzmKCa
ILwadY058THWiBm7OfrR66dl/CHlL0h/itnb0J/qBEXip2L4idCbqdDFcvB/Mha7FmwmDWni9ppD
zinRhcfuBTtSN4kwnnGaGSV9rySTSrZxs8GHYsKtoXcwP2DHYGTB1mXyEGVbk7ayrznqGnT3pV+T
iNzjZ4CWMP1Cl9bVSvJn5IgHH1G7o3kffCl/Bo/pz+ql9DS33DFH4fcxNfLRQ/GG1/Q5f5Ne6520
kb/M9wI/a6cxcGIRMSfGKDZgHn4U4XqR/HQ5D8J6LjaKsZ/G+2JlKusqfxuwFs8Pk7yDni8MBzG5
68aN0BY2UuB2XK0H7ZLUexy1creo92zwRfbjGrHYnUUTJ9xg9lBg/JGuJhwAcM4IbXFw+PtwRvPz
FUhP/oqPlFE6Bv1OichGCLSzyTZe47c/L1gK3Y8bAxEJpLWuHZCP1cjcQZ4ws345R8hs1+tJXyfJ
XlV9afIRmyWp5L+rGIHEG0ZwoAGdq+nnF5TeGtUbqgecg/vySC/eXA4difVsq9JqiIF+4pfi43IR
Ur4lSB447Tl7FV6q3CmPrUNyTYcgs/VLF3ijBNDbQ1r1Mr/oGagovyxt7V59GZ6kn9G5eMJ5VLkP
9xXy2eG2PkR+yh9gfclGF0uych/c9b7hcY+b4qn6qj0Nq9JPC1vQnPRCuP8JZNZgwSEJobux5PaV
jbFbtY7urnIktvgV+QZjrW+qxm6kB/1O96tt9KUonUy1M6/ddD/pBHJwAhF/1Q4pt3ZQDppnOYKX
r9KV7rZ+uNdtDhNH9BuPCkb4Cn+nZUMljvKFXot4CfbBgwixl3f3Xfwub3DtoccDVjKx6wO6vUdl
Paz17y3R2it9+U1+TnYznMP7gtbnQ43Bzwt7qqi8BL0vrLnmrUYPVfIWtMOZWQ3fK+N+HjazcsHn
ZKVNeyvyk9bh12LVvh4KeC2dxdfiOT3or/1owwgLD/ljXdv8MCqPH03g6siDl/4kOVJnt7oTpQ5e
ySOXG9dWuxuEnTkcylGkW/fSogFOD5P4/jasjZWZOx3+WYgXR6tYcYf7tHOkx/G79mM44A8bm3bD
n4REPjPKFGgL2wb/DqzlQMX7VbpqtZXcHdPsIJq+obr85jJ1EM2OfkCvKGpbx0Ujcc3ZFXs/0LaB
5TbJTpF8DSsrZSNJvlluo/EelH0TrvX+pxqTT10URsTDOq5XrXooA0dp70ZKk8TroDvVoOVts1qV
pduNhDp7YbkEDo1thogjUwvGd0wiP6kiPrZAdFBKkky3CQAOcKCbnryqNblpBPlyznujt42RHR7E
mIulA/OOKDW2XXqWmr0u96ei9Ewtl12Bv9DV1WjxKuknJ/aHjhS3w7GhQLxGSIKB1/tjsVEa7PX6
SDrD+S6s2RO1iglryVhjMj85p/5iO78/p8BDkRlYIGngC952I8QsUIZUqpbz5Obretsfp/34JHuJ
b3njia0R1/aCoVO07aeHKnUa2QPBXD7KJ/VhTmzzRJc8GU6I3iV0zAXqESphwPd2WzhyvDJR4/u2
PM6i7WhfUQtAoVnvnMyws9Kll9mytk+y4eXdXdY64+ChOMkB1SfeVLoNZVlni6fk53Wj382v/bBW
kodQPeIMA7tJPM0nZCxfm3W4yfedt2zDVbyyzulK8LrdfFJd3NkP1TO/747w/lR8HffVUfZH4pJy
VEFUJ0eDJYk+T+JpyH432xk14fSwdKcpPeQq9+Gqpylx6Piq9TUcoqhQD94V0MSRIzmqwbdxxpPw
eI2NB/HE7YdfStLwR/HEfE18UX4KxEhkhxi3hHbwuiz4u9gURMQY/aScdVd3S0ey8dnck9/60JZc
/GP95WeT2aJlC4/Fm5U4SNZxv+njyL4z7foHL/oaatbLVn+Jzm1pxw/lA6WQsK3us5oNOhTXU9P6
bp1GwVElRxht/nv7NhC0GCWlFBh2/7P0ikN9F7/QNtmax35rrfVz8iPkfB63zT570L7NW/mQvlkK
jWPbONEU5mdh2iaPAMVly1V7Smi7k3Ya5lyas+j7bLhvg53ZHkfLFfy03GbDekZGfbjvu1OsHkIV
7XW/111BcSvJR9JdGAgPbiasrHZlKa7Qr5d4FUd4nzp0MdTK0b/QsNbBXyW/oL0Jq8VOn6HMXpEF
gq17c3eq+oOMKnfvy/NZVg9p60S6g/GGUOyF/oBrkdAFTqodrPipCrdBa3+GkvubPcukAhASjEID
3s8NAsCEUIYHdreclyWv7gQF67shlyY7GCbVqztt/scxAvkCCZuMK6QOGONNUpuU+pyMo5CeAxrK
ThdDee8afObF9PtsCvpnTeIPHQCaO+QcSBhAYyZO3PQsraRShh5DrXPSBpW7zPmbJhf9CQsQvNq6
byJ+mPFMlRR1pWcBfDCiCe+FouBIhabrdLlM76llVD8Lq26II6fC/8HHZODbn1On28/Am6cbdO2u
i4BFZfmmyYlNgZh0SJmdq8UqGe30LFMdIi3FjrOM8r/Uk/5nfNBtbXG9non+Puw4YBAIOL0P1Wll
5UsF4epsxsu4y+p5PyWB6actxg5xvHyrcab15kTBrMlcGLREpuHTGi6cUs2a3dBQM/I82DUmarDW
LQH7Dq0y9hWc9D+/mF9SE7/H+atXjQQZRuVU4d1oN2+mzYU6SJHov8hfeq6HlcZgZw/CnbrSLsHK
3GLcc8+8NLqE2/KH8kyoZygaf8lSR8jp12LB6uvJSS19PDlo12QAIPpjTsMl9oXYh8lKSqIFrkzr
R4o5/y+9irXX2jrn6NFJOxjUWr0jy6szJ8Fdbmbg5GMSNuAZYOJgk21gp/UNSYTP6NMaya/dOj9A
Hk3NeyE4j6T7iRfXCNxcs5Z5xz8qgh2/ld58j9dkbdgDyIMWA2RnwCCQIQrpErkc59EzdJ8MjJXh
xAkiPW5DEqg51fjJK/4Ferl9xYjjMNbhr6sq081iwDqJ9msmXpaq2WMGnboKPpmIQXJQVki12eza
r0PB+VmlZFe5eKdKwc8E4ecNQ5HTJx/8poQAVHyla4KXxr4KotVNTkMpHOls2eIiy7HEFCe7U9Vx
WAXxN0RqyVof5wHZuHH6THbg+ue+fwlcF10qghMCQWhYvH8JeBqjSo2d3WWwBL+TAHVVU4J9ix7Y
uRzLNLOA5/75UT9seh4VPDmZG50EWAc3bQRBlbpWUur8goz14DXGblZ0DF9rsvkkT/1/fLHrRgIB
Dv7G5C2/f74pnLS4wvriIif1SxwVJNiK+aOU+sc5iz/LTG8bJPzxNBGANpAOXo+Vm0wQhLNIczsc
L8GS0nIrWnJtmZHNnx/p12Fx880g7sHYvupFgB67WbiJqiDJjT7XxTzQdKP1ak8PETY5OpaCbH+S
Psek6I3XZnbSWjcUPYwcNACtxWMfb8pilyDoZ91V067SvCRYlZbmaJmPDKicuxVyPpM71keleaha
F49fqV1Ngmup6zZ1u9jXAvxoPINC0dphqzKr+O2urcCzNEbUrvSTcpKp9USq1Dl66MYP+YP0ZEyO
qHsKHohHci9+PXtKMTNFhT/ypNoJyT4Hp++ckpFhdiwVr4vXU35MDOin1yJ+CR1cHgegN7VfK15o
rJJdl6/FYJWOq+FQrPpPXvKHk4Iz4srGBXwMFgyk3vt1o4pCHsWZ2CPrtDiWPtwx48OtRJ6coWte
cA29w1j9s4h0/XDvPyzEbebMLKPrYr2VOkKyZiwy5BIvTG8SysDJnXMso7GzB9s1tKoLvZWW0DCt
kZTCUamsPhsvf3xsdOpQA7g6psGX/XUs/dbiE8MlxAN2Ki6ZoD5lcR47MAUCJ6kL/K0SWXaT8mdv
lJ855HwMCYRg8JgQF+CfwDR5/7ZbDBebeKiay6w37bYzVwJYPC3CCkWCg/rn7fMB/UlPkRwAfh1U
CbDQtw1GoRP7YIRWeZlH81KL0rrFqpGRwM8IYzChgIMu9ZmzWIyQsqr8JBH8m6uDPMWEgPSD1AwN
hPePWnLeI8A0NxehEC1mFos7FOFB6bXa1eL4MO/HOkkYAl5Zv+HLnx/942u2LLCHVw1CpNgIve+v
LatxFQ5m0VzavN3VrUxdI1rEi163J6v9NE59WM1cjbbYVYIPyPltI/sq9g7ET2svQCu6NY2ssdtM
Alapvaw/Kbg9OHJRzQyYU/OzjfThVIOqSDfuOgSTQaUo8vsHjXgaQ6iYgOX5DMitER8i8NBFf+k7
YVc0CrtYZiQ9QaG1LQ4EB4So6anxBilYIJhVJvrdIvrGqOqXljn7nz/DB3MiEOrYKSic9gz2Fbbb
+9tLqkwAjBuK57nuTCec5p/RULe+XlaQfFOm+yQDBtB1RplWOhGZO4roOnruYplhF04Rfmf2pQeV
GW9f5SxrWe81OYi3KvnkVj+sGOCqFsm5xGFtkqnf3OlQLKM+FXp1sSrw20vLxMSq4GkGcvotqkGU
/fnNfDhAr5hstFBYoBKsyKtTwbsJQ9vD7A6N8jIbkwKkHNxKFvTZJ3tQ+xBnZVMFQkPfhkEASNyb
4D5qjVK2chZfasBqsZ1b8qsiTec2WhCzicu9roJWC+eFIbCK/L2ucR+WkCmHqdfvAjG0TmVgpT4O
Lth8GNp20NPxWGmxskslegr68qKaOaPdJtHvrAhti37pJX+Rv5kAeYUoeLPCSNhwG3RLaQrL2XTE
qpxud2GpTtbMoA3wpE0xy8QZOijPVl64idLxAZZFXVXIMSNHhbpRZw73i+FlgWydgRXMWleejLqb
j138SXr6S2Pr3dHEK7uqFUDgoYzFQOH9l2ljRGT6NksuSwcFPoTQ6gxiXbpGJpWOuNDyi5Mu2PZ9
eiKYP0AkxHNAtH6InXhI5cBTJnV4RoPZWRr6AI1sNb4KNPiTU1u+7cRDLAKGdOXkkYeZFPfvb7OW
i7C3zCK+aKOA4Ns4KHdSVwpeOHQo6ODVkvVBCZoAN1QG5EBPux4mcMSCRpMV+W0lPoXFa15lOUbE
8T43hm6Tqv0qxkphrwrhrgskef3nRf/hzGUJwgRAZAQ4Bsp8Nym40hcNXkXjcEV0WSuFRYESumyH
ItB108LzOTOnz2RH/u6aBEiJfOMqwvzrPf52zo+oTaMMPzRnOem+LVn7I4+y5yxIN4gvcAgy9xLE
6JNUXLqhJl65xeT7XOyKpbOuEeX910kVpZH1rJvORewqBR5rF8PqYeY8FQWq1z2aXC9afoCH1NVb
CORyBDYztnkr1KihM9a1F8fIJMHnmXNHhJMRm62rUKm1GKVj4mSH2DdX8pvRAf990yfsspVdQ8MP
7o883A1ySkNsnaAdkZ/l6TiA7qnSdTCfusw1Zq9IqTUphJ7aDO+f6jGX3sbaaxnf9dpGtXwr+gns
N4voDOqrgI56rj7q5dp8LnR3LF4UZTdCtJFsUFLtSTO9fmYSBuCHManuYf1jJYndTz+F6pzSHc9r
t5g2qXFQ9TujeQzo3+nPaqZ6ZnoXcsPNeaZnVvp4QjZ4bGrHuXJn0xZeiboMvGJtExi+cYWZ8kd5
aQG5guMcIORK+owh/vEUwMOWbYU7lAT68jYZzkS0NnpdJkIqCsiJieZmEB9DYLXlOHwmikUMZhm8
jzVcjp2A7Bi6/fzj+2USa3kuxrU6nnvVH+X7Ep7scte2fDyxdrTW0zIaBdqLYX61qkPARyyDS9S9
RP22VV4V9Yek/phGWlzVKax+ZMIhClDj8NT0eelXYN76cheIzGAeJfNxnntbTZ7DQXa63rKtQPdj
xmRCgu85Ew1AFQOYkTHdBP15jA6lvArNlx6dovn/sHceSZIj556/y+xBgxbbkCkiIlV3qQ2surMK
Di0cDnWjd4652PxQTdrLQIZlTL3dmA1JY9NYbHo4XH3iL6pXUzbryaJ+wQpJhcyAi3QP6kTG8DkI
70bRrBzYPL3rrMeCujqVlEG2t53QtlaPpdi6B0Bn94rSSU9RjsJy2m7GDngEvbSghM+QlKsWUY4Q
SqxL/0+hBqNZPwznNdaqVWE8Bl8GkilMdlcaQP6CakH0pS7zfcdPH6lnN/ypOdv0hTr11U+gYlZ6
jBqJ5DVJaXB3X51vUAd6avHY8nzqACvhYOU/NdVzkr7aNI9TM6AecOuLbBVEfwTRU9x8Ld1nHcSM
+FKC3XGxiiDThVAE0C1PnkN+jB3glrpX1VfgU8CYh01mgZ5gx6q95mx8cOlUoutb31xNn0revHUo
VkGwps5CH039af40XrD9pANu2IC70oMJU8Fee/xgsVXVk/ZEVxCC9/2Qr6nPx/uyWNvNtudGaFc2
MA7qNaDXzE0Jko9HUt+k/l+9+UkLtmW0pReUY6zQb1S6jax1LTau2nvJTVbsA3Lj8C4Gxth/CyQl
yVvTu63HXYI4xczGGxsAIYfk1389jA9tAwgdfpwcPutipB/3VZVfB/q4oHB7sfE+9a+Tt6Gdp/w9
5EIatI35R5DeYVNSmHdR+yXyb7Ppm9d9n9iZPuQVn3Bj7lUrsU25x9gndEWDPXo8lr/xh3vw8FyF
/KvoDo32koKMSm/JyQbo3RnAgUOutkl1cgGKFPKvdO4nD6tU4mj2ZPPjteq1M5667AV7lIRmo3S2
kEX85tblRS/TPwtxLMKTZezNaC/yOzvao7yW4pCU3dVqTu+t6QZ0ZDE9GMW9a2wKe5c7z2P/GSKf
1WHAsstvVfkw+vvB3lXxH00KNfDZUI+Kxn/42eR4TMOtg/uqfwDInjs3ZnET0CIFBnXn0pAsrxSa
fim3LS6SWXqWHA+XdsK9d9Fr2ZYxlPfniQZgDLY0Q4bHK9pxNxr6S5Jk/e1Uu/2D3db2Cqv0QzGY
+MgGodgLnSpKrZCrjtMh4CDMQjkp4a/XWe3ac3NwDHlIC2Wlgu4PPyn+aMO5f4voQObpoB9mIFgB
WAtrpmFfDxEVmK7Sd53kmUJmKEVl53PQWgYOwXkNWraDd+Jv3bpdx5kL3nMq92kHNOvjWON9+klM
BONwzgNnHeBf6KM3D79WOTIxhJa9mKHeP7qi20DL35h22K1Q8uAx7iCz+NFfKCyijKJHan/lB8wR
2Nma8ANmfuDMfZyz70XxylFG502Ok72QvGH5Uj1SDRh3VWv/jCXQwbZVCnIPxeFmHPp1kU6vkMbp
OVVs9I9/yrz6734Jymsm7R9U0n/Vh998in7KRJAlXf4yZfpXnLp4u0cyrpJQd++aJyfgXv94xPfh
6Tx5FxlDIPwO6d8iAS9yK5OTaVP6lH278csC47PU+9vCUOIxtyOIE8q8dRssA/1ShtvQbh4aPEMs
HsO72h9B9Ln5n5HZ8Lf5Y0MIVHTrtklXgfnDG3i0YD8PV77SL1TX+WeCZYAmEeaJdE70ZUgdT2Gc
jnGdAoNjf3RGIfbdoJvrPlTdxujjdltl3bQyESLduKB1kyCPHlsgFhHtRlVk3c6OAmM/6rrCvsRe
OTVmMrgbGbsolO7OKcpg73szByZPAGPIVu6lUbk3YwnqSoj4b6Sc5WE08n0/mvqV2c2Z3nJyUDJZ
EpTM54T8PNSQYzWEiH2mLyakilXvyz9GPbm5surv4hk0xd8Oslh1XOBS00xDgDRSp9ExefkuNpoK
HA3/Zvsw/rzI3LluRik2w/vFlcGXWj0UQ1btEk9vdhkZt9GbD7jXFau+A/JF12mtA2XYTMkIzhWU
bzjAXcpdG3Kf5t9UdgQtodK8XbBhda1rofz7UzwX002qWOhVgR5fnOIq9l0xy4Q9uy3AptIT0xab
CooDfoQgbEXS4hIXqOjgDHN5N4oaaLW+C0Cr968s4dJah8M0dy5cwJJzC4Ms9XwN28AOR9Ik7Vkh
3+i0VrevW76iNtm3pWNCUjCrcTeByrNTHISM0XoI4pYgAZ7ENnIIwpycTkuCNfHH637xhyFsCnaQ
424hUnH+w4qqL5KsabTnGuGsdRv1z9ZsiK6ybMPdBvm3aL92KtwMIWuYC+1ep46w9nC0WXXaINeW
Jl7KfPjy8c+6cAmRxXPrsXqzNcNSzrdRXZyMURW9ZKFfnCbyWddS+zDz+/sJsVk3DJpNlfqIHtuD
vrb5X61dWbn3mEduE+1+KA8WXVJbL7SbCJN2YgX3ZxGIcVePBdKZ8CJ+/eDf0lz5vxNU+X9NvgnB
zzdr904w7vF79r2U52oq/A3/VlOx7H95JGQz+wqlRNoV/xFtMiyE5FheeLdU04K3mk3+v5BY0efG
ETsAGSOOyr8Vm8x/YexMXIAWAZwtyFXB74ipnN94gCDpHWBjAFSJUpHzT4b35mntzDrMy9IbD0Gc
txsDwX9I3f64Goy4pPFLBltZI/VWeJdvPtDjPzf3W+2w+Uj9930+D4ycMQx7ZIbQOoCNeH7kdIgP
QWr0zcEXiMd2buJyiggzjUG79pifPx3/HgoYNK1jIhCwJOdDdVktRtUXzYFaIIDLtnN3g8O98/GE
fnWhFzOiU4p5AkxErNiWuXccyUjpWa0OvqsRkTW+2Endyf70Rre7g57Y7xDnNMxt2wz+tqXLmdJ7
s0W25kf33+NBGNvelq67mcy62WuTGdKWMzC9X5mTZ9IEbEpvFdlu/FoF6Yn9RvxFhDz+aXSj/Jx2
df8KAAQUs4aCgDPV5AHxkHSnrtFKIEuDGJ+T3DT/tFVff20jw7uPxPAXUab+1BQF8KhuAFs/hnqN
aL6VD99mXuC1ztmFtbDmaxYWMsxLOnbna2EaEt+MXm8PKQ60Ox6DfANOPb8Svp2XQX6tOGRHDghe
aazEEq3iJrodSWKEA+S/T129sdRJ1H21p30trzxq3qUZ0cKA3Ah8ZwbznM9IqmiInSqUhxC9gBo7
cjPKN3WIafW4ztTfECkqBGwDkFPz448U60517V6C3POhqfnNo6m+p3pyG9flj0izERDw93nwYMlh
1RPbymCdZuNazDyn/BMQyY0ClYHSwbq3Dkbz2MV3eguO7TkEUyj0b3b8OenuCNyg5NPCWQs4zVEK
7hCOtZ9g3o3yQjLtDYHkjftZhg9JOT5RXV0HIRkzDerkaXR/hO2ncYLMFj+XwIky4y7syHONUw60
uHd3lh9tza7nP373rOzBr8ybQj03SXPl4/7yxF2cKYtwzwRmgeiyvbS3UDB4u1Ia8oD2qgGRBa1d
v9B3SVr8iNNyXI+pER9MkZDRBlG5F20nMEJMT3FBBueEQqOGELr3ZZNTxqNKi1/LF4KlXWf/6AwK
F1liT5RXiuYpQUL5MUxwPrCS6X7Q4mzbCgu5D9Ts135vvGaVQ4XZc7r7oOw8SqKyBiWHullTZ8WL
lbrVbTpAQHLyAve/ohK3H98vv8L3d98CDS0MRRCMo193vtHSBDnHRLntwZE+xihhDHDIdca7qQIh
aBdW9zPAARyCMQAkkiXrC75d9P6xkFhFSOisu9AFeGRAPHIaFa41+l4rQ++CdeEkkMu4aG6G2TbA
U2m+te302mIuMtp/TiWccJI4AH28YPOpffPWaIpAtPUMrLzG3kY6AiURGQXuvq2AJki/L/aZP6b3
vQ9RoDLUZy8xxyuR3oVXZ24ywrb75UWxBOX2hd3pqZmqg+YPszWIltxrKcIUvgNf7uP1ujgUz6rJ
/TNnrvO98Wa2BW4UtZwUlLa6MVeDPRqUtFL9q1CduHJMFvHrP1+WqBpzSA+lLaCL52MhQO5LR1Xy
kFV6e8pxLYNAmVtPfdf293wMIK4CHzWvb9KDMPRqW5uN3DlaSaVF1M7DqEp3Z7aJPDVZfpWZ//42
/kWTQkWJOGNuaJ//OrqEUy99oz5ETWhupXD7FdAJKpWJrHwQtJbaeGgErCmyfAlrAPVWn4Q3TtH3
u8LAs9HN+ulG0zLAZlOnnyJn/D07qfn7IWXHo016aSPAu6xj22EkXHO0KsiObfmcF025FbRz71zc
LvfeKNJbNIncg2G11xSu5pU5O9TAN+gt42o6u7cCODj/NnWkG8oTRXE/phKGwZhWm0j54erjvfh+
FAK8WbOPFvGcQS8ioKoLqq4eEvs+15thp+eAxxKvuCYl826dyejAERhAN+lBvEtXaJOjzT12030+
GnurapobNQFgJZCtN1rv7H7N6f8nG/+Lh+7N8l5INqpSfZfxD+1Uqu5Hlv3Q5pfvf//Xj/MEhP+T
fycgTvAvFh7xxZmsR+5ArP1vZ3DUX0F80NQEA0c6MeMf/iNXrf/L92buOf/geCD9P3t1/kc11jCQ
lPVYbhIapKZBCf5OEnK+PWctCgLCmZb1z/5Ziuf0PFHaQCH0IH3TozVjtdrPgkLNzZvPdCHlmHf5
f5+1X8M4BJ5zS5NcC7Xc87OWh1OpZVw5B62tsj8t5Fg2dtOWp6Yqis+RZtify1Yzby0j1z/Xwr1m
/fd+ljhpz0Zn6J4hVbKsfmhl0EgHofdjoU/t3kj9fJMP/fPHc7w0yExyYc0Q4SUgPZ+j0L02K40I
anLg8MaPNTGO2SS/9bbNX5IqDoRP0mLAUSBhz0fRpjEKgzEWR33oh5VWFPl2AoaN0mH+m3W/f4ZC
LB1YEjEP+L7zoVJVs60bJY7JmKi/g9LXuL8aMpzf/26oudP1BgTFo70IrlrhO2OgmNHQ5S0xeK6v
8Npqr0nrLlAP82x4C1l/VsdHRnWRLMSdLDWj08Uxom94lBaI0NLSs10Zmj96OWSbRrr+1lLK3/W4
HWy6YSoBDLnB7xGEf/0OqvYowYNlBiy0yL47IIWh1vviKKSn7oSfOxs1edm3jz/q+YPwa5t4yM0w
UW4SitLzn78JgYIRT4IB/NixTvXXHsEJ2pDVk1P56OSZ4E4/Hu3C1gcSOcPXZl1aRGDOR1N88yYO
XAGfHByISiyEy+RQ/1YE+c+c6MfwlLL1OcmLLxeCfkTpq0mO1jSE+yHIauD0449ep5X7m/MB+URE
gKbNHPMz1Pl88rQxMMBI8mNbpDR9GFjehIE0rtwY7xaJpgHeoGCreAfmR+B8GKBJeep7FTfGlMcb
F0r7qxtVKAOp3H8qp6T73WWamxRgomeVHvbecrzRsGTfoL+CHXecbkRSYuxh+dfKS+82A444RHKs
OVgdeleLrYdVeg833Z55yw6SdonVrcsqvaY4tMTJsDDzMDTHLI409aXFniuptNoNDMdj5doFHXQb
CQWzHl5jeiU70Ubmwzh1T5Zfy59V15QPoQmBrJzKcfe7e8VBpIX4H1vL+fZa7JXYyUacRugL28Ie
t0Jpr6EWX2swvf+mTFCHHUUoOfsFLnZKJs1S1TEHLAhbtQ2LJt6Mnlv/9v44H2UxlVLSbMqsURxb
Mw3WwrQxn+jBq3/8wc6zM44xT8p8uIg7bHhXzmKUYBz8TDfK/Jhrpr2J3H78lglNbfEl8h//J0MF
HC3CfMDTiztfL32MGTw9P4654b5YluhCwB59+ymFsmFfecfm6+csxqFjwLM/V75ADftLtaCpkdFY
eoCh8yZ7HEjDb+vBNjEBHIFtdOusBq7oF313JbR6vzUYFp4rh3q+RZxFWc9KR3RjoqE8+sDAV1Ye
IyM4XnXhe79ojAKh1iOQ5WwvAzhfFEmFV3x5rAPDr0AGayq/ryeJltDYtnF0+/HCXfiWs5sCvgg2
lkWgk89vRi+xJtlNKSKwksL5NsTVDgM8V4W73J/8U+RN/uuoKfc4VFosryzk+2uZYISYWwflH5g8
0+eDR41nl9bgwZdvW6PYkI3Cc80Aqn4VIrO+iUxPrimAv/u8RD42+S/PGrVMONvnQ4JnHmQd5fII
FUcC4cqixwkk3NoJDefh40/7br8wlEf7g6wXNTpa7OdDaTpqjG5VtkfSVvOn3cfGqdKlcU0U9sKM
Zq7W3MmnPMtfzocBCzdOBo3t4wSY4d7OU3xUlUTcUgvDLx/P6N16zSiBmUqElQY8lOXeLIO0sXHW
U8fGzyHjsEh3/VBr68nHUxwilX8lgrswNUqAZF8ErCA1l6pzUdlWjgikOmomE5JV0G6KBpTCUOFB
9/HU3p2DeWpINc+UWMQcl5Ustl4z6KlSR6Ih43uvA+rToi4/DI7Xn4qpKdH8CToXjnnkXAGAUwZh
ic4utHlwe85BKdDwji92ilNpIC2RFXyo6bTaTwPoiV/FQsd/ioJirmaQnVJfqydjOkRBY9p3eVOU
JRS1KhjyXVJXoDxzI8dsdQon3UWpuMn8Ul/nYaWSk1QWkahl97p267luQ5m9SUSJ2FiEBoOjuvCT
5hbA4dRo2dkNAqmVuWk6DdtJKC8NRcS6qtEDHWJj2Nh676PVEZSJ861JpnxcV6gffM4KjO4fUxWT
jZnIILqwNmWM7no0pFX5YsQKGQ296mBuNh0mzt/jtOtbJLdA+zwK1YrgIU0c+dORjQGlM8g0cShK
v7JvzQK675PKoqreTE4EgduuIUreWG2up5vEVvJLlE8zIo8iVHTw/TALVsOAORqUTgsIoMhcvzvE
RlYddH3IPrWt11jbhNQg/sMdnfjWKLmivg/WmJknkcoqfhBYYo7buJj8b5J4/rNGeyrbT0GK0L50
+zLaTymQk89ZWqcatF3ce28HP4w0GKVjGBpPSW84NTJRvocood1p/Y5GqPfdokTqb0Re+CnUN1nW
m3BQ/nRTe1WPwk4Wl3DUks6EkFoGNvhMO0GxrWj6xN+Fpja8aN1goDql18mXps1BOgbKy8uttKvZ
kERZdr6JgjD+Xgl8hJHWdgrE3Emhb6FoId1jSIlOWDXkWrLK01D+Ffam+9z2AxkZ57eLD3pr4wtQ
VXbwA0SyjwbWlHUxhFiuaASkwzHfTK5W2Uet6JwePR2vN/gVkoO5FUSI3kNuaZDtai1T3l94FNvJ
Sks9FSUr2GSAyipvgnlXakH5lzv58i+3KXFw0to0Uztb9lH6BPvKHPBPRsnz20AeJH5MXtDjMxA7
frnPQj2T26ETFSIokSvUbhrAUuw8B6uF29CkZLCTTtobaz+glSFQRrHSiaBH1MOd6ZjSvU1by9Es
BPF8EEBxQAF5U7TQJTdtqmOKI6e+HtcybdP23s28oEXBsWnUN6AQ8GKCvoe2HKdWE2+pwlf9nQy0
GnzaaEFVu/ed3uXDa+A56FDIHMsBGF0pIpRaa7z2oZxmzRc/EdVRDZkDaFn6HUhQiULtbQsgP947
SVhp390ux9ig8oIMhThTL7N9J+MAtF+UuU+Ub4Qv1jGZtr5ywzpyIAsJM9p5kMSa/aTCtrqNU/7m
1Zj49HmmplXRump7gTYgwQCEyLlnjKGAHqPXo/Tq0Y0KSJseEGHvQTbYDa/arjL9L1GWpbOsJyWK
4tNkdG74OhltEX0ZYQ/2wFCzaKg2ha7nQt1WU+piRUjrwZLfq6x22ueU0z4etIpnZZ96OQWHtrLa
NkQLeQgrBJ9EX752Y1q3f+mRsAyj2OG3qBqdvdg7mGHEKtXzk6Z31rSXwnKyz6TcKZjFngPQyVXd
+Hhm3w+DtPbZyPe6bdwc46MVRba+fKlowmjIcWA68NjnCW5rbZba2ZPtImq81urYQH2T2py6c7Oo
i29wY0DP2G2EXz6UY9gXfw9TMQ2P2AR4DvqLTekP60RHs/LH2Ixl9zONR7N7hokdtaeEZhuZMpGM
ta9gUpg/clPPZ5B85UzTHyNGUcDTdC2S3V1t6H6DrOigN496mUND0NkEyVZWCmu6fFRAZzFszp41
acXeng4BpmNGovL8hg6XqY4dYZ2za2UWlT/zOg8VOp9cz4m/yUciWbW2exzqwsiz/zYmLw6+h5zr
CESXDoQWEDdqlGXhG3hlNBiKWzeJ5bkjKmoJiK51JYAr4T3rde4KXV33S5dpqj9w4eE67osEe3LN
jNJTKYeg2RJI+vbGk/AVcpEj3Wnj4fgaBEVl0gPWpuE+yGkvrIYS312UGnvf2RI65PaNMLoAPUQQ
j8E6ELnHspk6qlspBgo/izZsplWfOzMQ2UrLbNtnSfyNVwAFeYQtalhm9NzuRIORzyqtrTjemKOf
5TtMnPTHQbVWsPZrZTNTBZMEEVoh/q6RY0RVreMiOtRGUHBz+tztiLa3Sj+1TpFl6KjGIN/5LqUO
0WFASsSTUfXa9jI0NgjwTvSWo5Ea1qAJ230shnxCZjkeY6NAe6hO210IonMEbD0F4tAMQu9R/GsM
azgkrYd3oCi93N3kZoOBHLLFbr/WG8uSIOddMJRTW8OzW+XYYIG/TxIDUXpVJ9x5bu44T3UzJDiV
GKp4rgLCMi5zPUWRPOelhzzqSPtZFX7UPNK4pWM9xSYUvsTqUaDiJpDlKagsJCnbpg+8je3Ubn0T
G70R7nuv7M07rxGd9pRbFTpGea1X33hI3EeRURNdFWYvEfiNBiQXM0K3by7RaX5XZ32IuZhpJe2r
Enp9sIeo82jGisyc9twvDiwGlaaYGFppDLk6nEKn2A+12brrshOhDcKYqGXddTiqrbizQa5zmcOA
hWAeihvNTxo0bjyjdzeZ12WwGCTQOv2eMlY/woijjLFrPD/5OXZmEmOM08QvkS3bT7IBV4Kk5DA/
P6IZkKfwq1QL1/ZQDiageKiugN2bXHsurLoOaFGNlfNSR2GXYcVhSK4J6YpK3g9FVr06c2xy23UF
yjI4fCUURYaocgCXcEz7fV0a1ng0dEDWu2oquLNCKq2gTfMOvLddJC1yoEgL5Jumd6v0Nmg1gSJ6
3qAdDkrppZh0xLXqsq7Lva/C4DWODRNgf2MioTe1IWXhppqi76lrYDk3EgYWeP+kJqKXUZs0V1K0
iyE4nlZUjIFOgc08zy4sJBkA6XDX9D4kDTvGez0RzVYLx+hKeefiSBhy0VuD7Q3X5nwkzNYiwOwe
1ppVjhCvFbObnBxtZNe4Vkm6OBQptguph4qtvuC4FX05dKPvquPUdyXRn65/gd423cXSLq5QVo05
oVzE9tRTwLcDcwOe+ks+7E19WJpu10cwZY8+GiqI1Lk+qv2am97BFo6OuhrAgw2YQHPhxQH68VWU
A5+um+KhblLjqSGCutYJvpCYgpKlIh7gvEWBcv7zNz+p0odap5bRHce+hDQU9vad3cXhlcrCpVGA
mdKpp6UBLm2xnlM8ae3UMsrUZbM9ihp2KZXE7cd524WUlNYMfS46dNQSlgD+WAytGk2nP5o91ZKY
KsZeb5L61jOwYoY1kPx2SkqYju+gDl2XOGmJhOrHQEg4+9OxTxxznbBQvAt4vwBcrTa/OzU2DT4W
1Hcp7/KX82UapVeUU2brx0RvyDxzKU34GRYtKZxaei8E2DPk6frjQd/nwSSaoGI4hggSOEtUWYQg
b20aUXC01RCMx8RwZLzXWuzgbyfLD6ut7Nqie8wCHuNjRu/Mu/ID5ira+XmhUG/ODUTKUlRPFuUM
JUy9NlSsHV2/8e96rzIexlwjEZV4a4KmIEHeoCMVXyPrvt+uJOB0ITxaxegDLNk5yDuEVFfK8Dix
yyBfNhI+Fc/Ox5/3/SgQSOamFEjsmbw8//mbo6eb4Ti4pY+BStpOu9E2Ba4xRBgfj/LufoNHjuYL
hS7KAlAWFzsn6yiQ6AEALlVm+jqkdQU1EC0+lvEahefdhBZDLeppusw6vxpH7+j1yjjWeuE/UCYq
rrxC70eZQae0YucTwelbvEJ+VOW1XfTBsUo0WHCqg/RKLnTlxnr/2Sj4U4kM6ONhm7os8HZBhsVF
1kSnqhNwFsscY1dp19qAYFWQfPp4jS5MCVtA6oJ0iWbE9GKfe50HRAtA30nLIr15KOja50cKrde8
G96NM9eWuLFm8TVwU0vro2kyU4HCEQ84AfWuxhvpW2GJ6coz9/7Uno+y2AZuHdeRCggTLJwWlF1g
9GPHwU2uleEfM7ONVybpr3Qp341JQ+rtF5z//M1ZmtwpR84gF6fWxJWqw8bWkD80r0SEM3SmnfSj
9sqIlzYILSgq85idADKZv/WbEdOh9eM5gTj5WJeotZn2+Z1FNym+6Z1R/P3bGwQ3QI6XS2UXhZj5
x7wZbDR7ZN4jXZzi3DNOQApTjyh/qH5+PMyFrwhgZr4lEIIBsL7o7kkBE8aIO3EqhBudwIaikToa
xYOakGbPTbDXK8DU11yLL3zJGaZD8GXTWKQafz45Cn1pU45KnLwiLG4bp4i3STx4m7rEUenjCc4H
6exBoaw7iy8QIrBoFHfPh6KDYRhVO4lTQFa0ajQ9PY6+TbyVT6G5bszymuXBuxPHgIQ9sx8zElxg
xM4H9CLEzZzSFKchtzx4tY7xNQ3sq3TSC9NCqJAYlr4JE1zsfh21wmrAXuBkAKWXN5pTueEDzJ6r
QgmXpjPX4NFHozZMb+p8Op1rd01atfGpdqwadRA5ba0xaX7/aHH1kF9wv+uzqdL5KFUrhTaWMj4B
IIpuAjAhK1wPi6OXuddCnEsbgu2AsNSMCaARdD4UiiYU8Po+Pjl689xmAXlggeubtNVXeu1fPt59
lzb63FaA+MvZIoM6HywphdcAu4lPhczsBz3q678niQ+rNZrXuiUXF4qIVPeQ2SQcXlwYRVZkGPZm
pBeGFVFFabpQwjP3RPfHx3O6OBDpEy1Yrg36Jedzyuw4Liw8xk5hWEBdczXP/WTpfdBuf3+cGbjB
Y0xC6C8FyDLSfrvQkuSUlylI6dEd2k05VVnxu0EZIl80Inn2CS9m9O75fKa6CM1JsSE84ahNJAxz
N3q+ePnd2dDqxiMKgpQ+r9JiFNmKkXJJnZ78ZhgOWd3ph9xNsyvoq/f7jfAUNBJ6WrNdgbE4rbRv
9KCheIJJUZZ8neKu3jmqBIyEyNM119hrY825xJsXKvEzX/PdKT11sTk9AUe0N6XELZR6cXTleni/
5Vz2GuowM8kMA+7FUIp+RRgNQ3xqcyv8lGnh7JsXe7+b3PmMMqNEKVwz2jL5yd3Ksps4T05dGktv
a7h9AOMDIFSHOciEI+vv7wjcvbn0oL6DWV7cDXpoRJ6jLO48xHg3ivr1ujVQP/t4lPnmPH//wAhx
IXCOZrDQUsvTnPMLR3EthF2Mru4A6qAmenaQa9f98qD8PjkkmtBONt6JcjcYiO5c+QkXNgrkFvBQ
iAoRhy41yaFf1aU9zorZkqYfFURY3GtVJuVnIwKovvl4wvNeeDdhiK5zlsVzoi9iUTuyq15oTXKy
FZIVFOUoqrg4YUD3SO7cRLX3USHNmyagwvTxyBd2KRJ1cwrJezz/4/xAxF0cB1kuklMywqoNagO5
jd4cr+zSS6MYM5Qf9SL+uURNOP5AO6Ruk1MMXO6zqyci3/Bfokn08Wzev5OzmiecrxkWwqu8mE1I
5T10Br6jZvXTC9Tq6iXxcI51Q2LEig7WNfXXS9uE635WLCVyAqVx/vngXfVYcmnxqZJgNVGi7naZ
1IK7lvrklct4/u3LPQJqjpySdA9m5iLcKIopqVFNjk9pJNWOMxEBOzxWnal/KhOv2yRTd63AcHF2
84LxBrgzEPF8dj39xCzW4uTkdBj05cS9d56GS0FjefLKbXnpBFA9IdxwuXW9pX1ME7ckYwP3mIrb
7MUVdXaPW2B+17eFvukMB9+xJqyCO5l63fbjTXNxlrNsHhOlOr8kHw009mCDhMlpMFz5zQqQ6by1
5IRa3GiF7bVq3MUt6iMJ6LA9HW64828qRF6PPmOcfOWjmlZZ1QambbotEIa4d/XJ/vrx7C5umzfj
LbZNXjX0WWjDnPJ+hN3lZT8ihRdXPiTJHa33/GCkWX4ltb70RWcJOaRBqBiZS4K8VWSiD7S50RaG
432YCL9fdUIVX0Nh6ddUSBb8NQI6Hom3oy0uT7og9OcTMzkZjazszVDUSFJ1WviYqGTYF0khQEXQ
l8RlRnkr6VnFZxgH1yKLX2ony/M5SzLPhXMAd8usFM2bKehjj5e47ymPFZlXvNapoL3RehYNxK6M
OpSLXGAPNOHL/qlxzPAR+83oJq+s5HZo9Gkr3MK5Jj52aQfMgqk8Y1xUKEaf7zjfl70bJnpyGo1Z
GKlMegmBK6VfSd1Upfse+xwe++qK1cbFTWATQfH3zp2YxcajFBqGSgHlUY48TWVhfZqSUN/WmXtN
kPbS60KmTJQ1I7MB5Z1PsPa1JvRRVTxZA5rzXVgkG3fs9N3HB+nSDUUqDvDkV2iyhNm2pUwLdHaT
U0mh/qQLV75ktPIPpt3nz5PXBvcWGog3Rh1GV1B5F7+kA4wNECkJ+lLv225SvZKFkZzSIMXyR06Y
lpmddUeNu74SDsyLstzEFLBNC+VmCvlL/C0PmIoJw3FjH5ofecBWbWU9/ZC1ZX6lUjHuhfDHr6Vf
5j9AbcgrsLKLZwiGuAnrCAywY85b+U14nulRzZ+EKXxHHW1fLW9hQUxJgNLtUDUvaRW3n73cycAd
Qf0dcufrWHRoZWFH8dLoGvgV4fTTlRv00sJDYHBQeaQvBBXx/Eel49jQySRE0kuLUk9jGPh9VVP7
3exnY5YxK77R5JbPmmG6Vz7IxaHpEPH2uoCGl9FZb6VdUOq037wyxB9EJF5CRz4BtrFpcr0vNhoQ
auwi9dQrN1keBNfUpi7dHRb0RzpHFjjDZdChWaEgGZDJyZxS4wFtPP9PqCnJcZaD2EhdOPtAdNb4
PwjjgH9De6DgMZ/p8y8e1MlArQAt3qywK4y5S7ucsRRCe+io691ahXGNI3npiCF6wWPC1yb6WLzK
0SiGFIBFcmoso0YpM1dlsMkGDdM6L86ya9HOpc+KWwdJ24yZJvI4n2A3hXruZwFPlmh8xunrv2Qa
gTwMxOwE0/fBT0Gm9enjG+xS6AHYnbRtbiG/I/xCtFBuDL/uhAA68J4pynK1MoEA7WdundpZypB/
fjzkpe9KZorrM0mRQev6fKJDi4xBAnnwpAarePAEUs2bqok67DdDO336HwzmQGqaC7SAZxbbJo78
qR2LluTeabJPjqIbuSuH/8PZefXKbXPh+hcJUC+3mrKLvbXdY+dGSGJHvVBd+vXn4f4OzvFIgxEm
yIUTIDCH1CK5uNZbkvzvxsmi+HR7sG2XnLSDwVCHQZWV/t+qHjx5ZSvgEANVrXjHKCnKQwp98xMA
oeVga9FhwHz+YyLFImHMx8d5cShWRy2q98qEtuXtn3Pt4KZjwg0B7pNiwyqiZNehd5IiAwrUZz/C
osPIrEIE+0C+4wZGNolXpIVD2zeAAb23XEqWO79gS7qRC8JZBRiYm4oz/PJbC5gnwlL4CU3WmgdP
a9Xp/TJY8zEVyfJau56SHADOfei0znyvJI6GCqvWg2Mfx7134LVzE0QGVWueZHQUVynPEKWxMKIm
C1Izds/0ISocrZZIGrK487nvY+8fcyryl7qq7L242CCjWQZJKMVlXjcAhaziom1Qrc2VLA/Kgm64
z6llfu+Q+PiudFbaHOy5bR8MaS7kL2Pd1QiCiMkCbAAJdydjuXbK8JqiigF5gEBdxUQ6FnmWLX0W
aP0MQDlpqIYfzKQFEbXM1CfPXRaF/8LgV5ed3O/ayNCQUUrk2tyWQTvmVSqcZ8HC/4I6Tl2qSI8q
nfkp70HKIbk64vFpdfNeb/faeQMZVTZoYE+jyHEZg+bkVbM5KtwcVpW/1yYxHtDZEp8GPXGOt3fc
tTlC/yPESMyY6urZgfFAnIAspDgKmOaMF1Z5oKhlP4EzUN61RfwtLQd1Z12vT+//j7nKdFvLBdhc
l8gMURl7N87RJ6Bt5TtEQoqn27O7dldQtaTD5tBxgLd5uZAVIGWhAn4Lwkpgsj3q2bw8iLLvvYMj
NcL9sVeanWzn6pjw2DwKOABI1gdI6BkwWuY6CzDxSHEx75Ze8dnhkG0yA/HZwdm79q+dEySUMrly
iZh1jRY5mV5khp4FaAWpp7CozQRPhVA8IjeIhqiTxJgqcUseFa/ZaxVcjR8yKsoqMtteOwPEg6Oi
mkz8KFGDj1kY2Cn2zZXdf1QS5JDmYq/OcfWhjNTA/xtxdUCXHlrz7pRmQanDADBJvY5tLcITAJbm
2Wm74bg4aLfrk/egd8OCKV2v7xxJ155qLjgFsnuH5sW6HU3NVmvBCmeBXpTWQ+Kpte/a4bBTbrz6
WREVI835H/nyMnjzJUYnsGizIC6d7GxR2/fbzHaPkTLE7wcgMuehmxEMVmbYA7f3zdUd+tvQ8qv/
9oKxY5cHVKjRzKCXhTeGncdfhZsA/VUdSYO4PdrV5ZSEdblpaHeuvmiUtENjtnkezMoS4iQ6DGRW
tRinverGtWmB2wau5tFTddY9Gr2jIK8l8mHm1hp27bY1dWfSWxSls0aF1XN7XleHIxuX/LA3Fb7L
Vaz1eknSyCVSbToOflLm4g9g/O2/io2bxX+ISangTyNNdmrexK5++2T5lMZKuSgcdX1eH1sYR4el
muKdmLw6JXR7JVGB9smaXw23qa0iL8kD7AClKmTclfqDUcbd57F13PY/vKBIBSFRg5lEE2KVhCgt
PT2vb/Kgr4zsc2d284/G8OLvKHqY7qGlhPAfqkw82JAV0AAa8lZdJRthqZWIIuA9ZTmKQ45f1A+D
1wGNzyHXHKp4Nj+IsJ0f7w4UFEtRppYFeKSr5JXy27frLFQ3jZJky8RKBPl+ZM9oHgKX9l2l1Xfe
F9cyXDiRb49xl0vfXD0wOLFDu9Gp/jR5CfNssNvnxMxzNM7RFrOjRj93eli8TwFC177VqOjrmK3z
PdfaciearlyVSLbSMYKyL+UmV/O221DJOUHzIB3MqX7qmxCAe1ioUBeaZDG+dGXT/nl7qa/cV0jV
yPI8KFLCSgb4b0vdlFCuhmUkp6PO+rdWRbDumkQ9obyNIGzchmcoPM6wcxJcOeGkjxaTZG9KnenL
Udu49qp+UvnA5TIrxyZ2OkDWo+5mp9vTu1Z74oSD/kqRRyq0rHIrQM+OUpVNEUzNbGYnrfFowNl6
lX9duornMqSk9DEdxCEdrPRE2lAcYxFByEWw4yXMW/Fol5Py4favuvadZdfMYheTY64hnkvjhYIX
dBEA1dBOnRiQiFK0SjxABVSfAL/XP24PeC1JeLNgBy/GQ3oD/tbDsRuKhXOKDCiUCrs4ztT6/ERc
jJIXpmIr2xs9JD5IGior9kVVsnJn2tdijaOS1JN+DJfA6l6jvwSYwWNbU1ZdviRi+ctV8vlRMQfn
MzZB9plw26Poy0halT49qYFJu5m5oNp2GWlTlpuoYfV54BbG/KmPUM16V1O+bw4eNQWMTfI/4Hsp
M5DUPkKJ1fOM5dvtxb/2tUkHKWWDY6apvzpD6xFqnDWxqydtbmwf+WPTOlo8D385TTl077wF37yd
m+LaUv9P8BWZCqDbq7BvGiO2M9POg1bJh696uihPhZqaL4500uhyVXmMgR+fb0/06qCU6yk103hG
eme11pM1G00XFYGjD9UJCqryoM4JvAYMSh41fep+jJnS7QTVG1J5/YXBaVHMpBwCRF2eNb+dYEre
hXmnWEVgpEn1B8XeBP6SM35rlmp8UA10D90EH4oKb2wF7bmjjRjQgZZO/aQtXXxym8p8qHD33Eni
rp48mClT2CflpoSz+gRhpWCda8AXLF0YbYPSYe9RKiP6lmACDooGczU04DkOyRwdTb2lCYqfLIhz
nOIFvhSaGu9Jrl+LRJ4lvKRJIdAwWf2kOZ3rUY9FEdBmdkZ/GoC+szq9pFEnODv4zTCX2s5CXNuB
su0gX9P8ua5X4DOFKKinw5ucscq2GqE/eUBmnsDlCqSBwQx40up5KKYw8mEfz3sBci0scVGmCkwy
iFrL6gjIkxHJP7rOgW2iT3Ace/p0/mAYsNqgVy0P3hxbLwTXQcBRR/6EwrcNfdznUGnwvsrEc9o2
eNFNYGD9qXGrn2EX1Ymv6mP+8/YOkrF6GcvsOvnCkd1GnYbjZSyjKdOYaQigra/VsT9A3tO+Gnlj
Ljs7dZu2wiyQ/UxORoqc6w5Elk5IcMjeWieo2s38p8UlWPfVs5Zjdvbr7lnBdQbNLsOOwVZhJ5Ye
77HaBnqYm1ifirgSy4MZJWLPu/jK8oHMB9rDKUDyuMZtGHVZmGVCV9zNIBkYIXrHkLn21Mu271Bu
Ew1UD11DkopNiUg3WmZLeYEGeJUA/3Jr9wiMBEekMjHib4VSFvkRxr8k0qteNvx1ezm3G4rxbao3
EiqIWO8qSKSbL9CwJAtAWjkfPIi0y6nUBzX6XisNHj824gn/tIqTcLV0XdueRqRH72bHILpBDVIS
IaRb2jppFjEdiUQZs8CRjul5ZmOz1YLwytgx2gziSbhsFpHrO5nM9gjjQgN8ICGf7JF16uRESVSR
qvCswwEkPCCltUSnqXWL+cEqGP4YD2a9R13YniAMCiXD5M3FZ18jH0qUBGt94os3Zr78pBy4HJzB
Gh7M3BDveZgn34U3eDuf+cpMgerSoKPRIvWTVmmDokR23fcUPW1z9Kjzkr7DQcxLvBKNyUtg5uaq
e7gdWlfOBZmPUvnUuFLhQF6eP2mcx0W2UGJZVAQljn0xONljLgxh+G6h9F9uj3ZthjQ1JJqSAw/j
z8vRBNWAKnQLHpc2gtvoEah4X7mT8tVtuzGg2t4pO++OK/OjA4k8npS5luCuyxEroBR27YV5oOmd
aj8tnSrGU0f7pf4Gv6zZecZemR8PKkhNEAMpt647/IuZ9qjnGmVg5Et1VOF0BUPRwJamlPVg0qX4
evd6gk3G4QAlKxo1a5wcKltZ6bp5GYSpnT8unWFID8/5V2m37XTomnlXyPHKxgA3AYhYortwwFtl
fEoea2my9GUADFxXjrjGvIYQBf3CnvNHa+i9d16O1cZOlF455ikPcABTkQAntO7FUKuIAc8uZcAB
pH9V4G//LXAdeLq9mldHQTkJ7UjpM7BG52sNRj0pPLKgwk7uFBvtgNf2uJcmXokR1g6iAesn4Xir
iETwsxSmmCqgGbyHz2YC3sgfEyvVMUZ1Y/3c6rOW7WyD7aDSVJMcg24Kc1v3U4w4apK+9cog7hLr
Ey415mcD2ZRfSxxan/Oqt63jvWsJn4IXHyBRyVpakyrSUkqYqkYV9LatnPoaC6RwwHP49ijXpiUF
diEpGWQba7RhGZlmGtsuoxQORHkdDWurqELEIBpKxYu+Z/ezjRBmJWEcQEBkwrH6dukcOp2Lzklg
I6v9EneQNI1q3rkGtluMv9+Utw/vKqDnq0OyUzDEjptMBGNeps9luOSnMBoG7tkCW3pIsdP3MHJD
bSdEtielHJbSCRqqUDjXvdY6BKs5GV4dIAE1vFpRqj3TGp9QMrK9TLk/PIAZwUvHsp0G0XqwpOcN
p0exCBp7+Kevi/5hju7n1SI+SOTJneZBmF5Hh0CpZPaGsQnSXpSGT+lbfJ9bKn+nu6OQ1NpDpRLc
6VbAaw5LM8opaAW6DvllqJ3oGbvlf/W8LoMJ9+2dD7UNek5gavh4ZwOs2aiuzRU2cF22jEFcRT8m
4ToHRW0/2tbgHrp83qMsbXPft/P+LQejLrwmcRadKFXUeaZAqxQbvFqo1ge8MLrsxPXtvS+HIsYa
MxJYr46lN+614bebgcMSSjG9PS5WKjqX97dbAu0vMzGzw9EMLt3mj05bvkXgqQ7CGl/xoRDnO78m
lxpQR4lzocDAw+xyxN4yoFsID7fUxkGFZTJPip4gSVO63G+Ldm/G8DYaEvm8YFB2Xxu0a2oLWbrW
lJck19VHHmgdXOmkw2ASBGHth5wPOyNu9jkFZxK+t4cg7vDrSmwy9WqVC16cSEcs9nGqFKXzo1B3
fjZqPFk7e2NzYjIa97Z8NDE5cunL1aQJa4CikOyZAWtic+qVj2Y/7wEOr82J3ACNTDYWm14G8W8V
oWlsIixknCQYp2XE5nTWjpg0YBqel+O9SQITkrQw9rsU4V8fKnlspSXyumkgqql+BsmTn2Ys6XZa
6DKsL8oCjII2o3zPkfhsCHWc9uFgoSYX9JRXvlQARpH9TFKKiV0RheXfY5lkau63SqRF73ojxOHZ
yRrd21PSuLaw5LE0u1g+ZEFWCxsrahhlE5h6So7Ykva6qNojqkPW8JJ6dv8fggV4Jvks5yhlRflr
fvuMXjtYPQ4wvOZLgNaYflTJsavKrtu5fa7NihtBAujIxGhJXI4zNnMxg7MBUJM7KYKtfeL+TFx9
OWhhopj/aTCwIxTgeNqt8dMhRukwOhgMEOhA1cBLMffp5ubTUhTznqzpdrtxiHg6pyXETyCXq+PS
U6OpiCMK7sNcm6cEbSlE8Bfv3q7V29pxdQMHlHfCKkMZk8jr7FGhB1oID0aX1XQJikhG+g9E2uRV
x8Dy7l3H1+K6o09GBQTD1MsvVtQoeFEfKwK6FZIHNEp7jQ5rtT155M3lytRotCILTtIA53h1Xg1p
GcZWQ+2yybtBIJ2mFYqP8Fw1H52hTiJfCFnnuH3lbC45BmWP8b14qDLN1S6zF16piSiiIKpMJUhU
RT0rqASiy9MUj0vd/tDRntvJMq9MlF6TLo+xN2etVYkupUWSJiB/AzOdEkzTavNH5YnxEzdHelRC
lGZ2JrnddESktKGg4QoCeq1WX7uVN00jDYpsovaBsbfT/qOo0fylUWbEym6v6HZ29ELowLhA94C/
O6t9ICrVxAeHQkMxKUp10PVGrY9jPSsCSTgnTnGNL8SebcP2M0K2BhEjYd68s9Z0/9Qzc9suujzw
Fit8Ru4XkcN8NrtPOumj36VThJxjn2g7d8V2z2MH47DfafSRIa3BT+gw4ig10HbwxgVMqoc79jI5
zfnuFQURCg6SFJCu3VqNyy6B4y0OHczMWX51Rpz8m5dl/801SwEYlRb659vjrcKFHjFPOoOmEihg
pFHWO34BDdkqejW9cKaGB03271yE/o7S4uq+6oIciojEHRsFFo6YtbawCnhKrV17fikR9P7cJJVN
RXVJdvKu1Wd6G4VGDG7T/GLKbatN3i3IFuInOL2oZku9hPvnlJpGvhP4a0FfOYzc0FSJwaZABl3d
oVY4YmQYW/OL5PNkB0NLhX4qvQYx2kSwV47e0DrTwRHO/G/U6dgfAnWx30c8Do1gRFn2hxZVzqdK
7cR0ajFq1v3EyEMUCpM2Z/mRclGkTaI5YBQOHPZpVFG8fDarVOle2oEdcqjGQuRnus/m+KDPRhWf
1Tws7FdlMmb76C1q/RSZMZAjEY48/fzZdKLofWo7bfyS1W5bnrx6xto5UhuVlTJ5vD2qwG7mp9IT
xdcsi53FD5vamO6L8be1A8pP1k+Fiy21+kSLrtVoBrrqi+jL9inMa++kFXl6RqZbnJpC6PcRguR4
FM2B99CS4a2/rspoRaaYSjFqL8YozINm1NZJghv9fjHSvbjggvwtofzfUDrpDrc2BIl1ykNnYrDn
cNFe1Kzr8CMG9bC00d7tKRdoPQqgcbqNhCBiVqsFNJ04R75qMl5wvVDQiG2m8Dw6rXaKtEw56HP/
b5dqdnWeByh0t8+LK9uLhZQJlgN4adP2N5RxKJIpn16EVRbHUimjj6qeOzsRsjriWUbKmmCuKNzR
DKEUeZmHsBFUe0Km4cUzxy92gqbj5Kq+KONfESIYuHvuvWy20zKxczZoEUoABS3cywGVsh+xQVe0
l9Qu68c2Lb/OJt6L964dg7wpT1EkkWnd5SBe1fZdagv9JeqA8ONIHp85L5bj7VG2Jzq1cZ0KLhUm
j07aKmvs8rozFHrnL4Agwuo81Etr+YCrqY+jp73LJrzyqSiiQYpH7Qxg7npSjtOJcA4H82WKPe1H
j5DukwEt/hnEQvQioOafp2xOd+7iK3MED8uwUFcAWa3FhRRLa2d0Y80XHsXKT9Ntwq/LmEDwwnJD
3JeFE4uAutltOLHSZDXXbXZrnLWkSV3zBUkjtBQVKzuadQy7DEXaY0hTbmeH2ZvNzXiyASe1FKiL
yFD97XWWFfYYYZRtvaRhNuLVbRUHZ2qRNK6G3kfpePp4O162H1BmxG8WEbQeaTxejpdUCcRBtDJe
yIWd4RBiINg9OYpbNk+a1zriXQtPB7B+XmTWTq66PcfwakYRX6ofAmFfwy47lRRvXDTrJRFzhaO8
Gv4NEBqwFDiph6mJ5k8mbMbDpA3xzla8ssgSVQo0lwoALFHjctIpHe1odhG1o586Hus07NA3nkMf
tKnrl+W0Z6O5HY+qCSe1RSNC3g6rniOEbFFDhKXa5USlD4U8e8iWJD4YSZ4Nvhjm4d/bX3V7oDEe
Gos8hAHQ8hS4nODsLbGZJ53ywuqbfteV6IK4Yq/9sIZ4sjkYBgqVnBh9j42g3rSYmZPZyoulWEFp
ZsuxHeq/Rkv91+qMyHeT7nMSu+3RUefXUbMe3RRX1NszlfF5eRnyE6SZLNwhUqh1JgZuHMAnmU3Q
m3YfH+0ptMfPWcUeQ8nYc7vUr9EVKB5wJ4jDX72mIWLsqGj77py7230ECJJGDG8unrV00S9XfDF1
EWdJFgWeCD1/bvpao0/f1n/ZNQTcOoW5aMaT2CuybKcvTfJ4fFGp5FG0VrQZHG+iUVokQWXP9iPk
gBaj87qoVb+NdXtGbFm1/zL02bL8ejG6r6UmzF+3v8A21mhlUFg1ZCOKy3p14zhOozrJCDwtRgvu
pc209GSVYtyJ6O0WopYkS/848xBwa4xVOjlhloMXDkpFV/0xHZ/pHbm+NyjP4Aj2agVX5sSRSCWV
fMDkLbHasBxWnUijrghwXyl/ZEZpnlwvHR9vr9zba+QyeJkU+Elk3jTkKNd19xg3BHPRlSpIUnex
dV+wepnfNBRGH/peS35VpakuR68ca9SwFWwdxucIRYzx6JZo69m1OjgHu8Bk5zOiVN7PiC6J5mse
8OND2qqiOs6aFxlPnDhOusPduLZEVJu5fWkbyNbBZcAXae9UZe8VQar1NsbbuXJwKgTnby/R9qoH
4CTN9yAcgTfeFCsnZCdnLywDB4srrCBd+ziGuY2Nt7mXdW4mRFEP9JbUTSa8NozMPlzsunTCKug0
LzmMQ6wcXHTLd5qpm3OCUdgrxBRvIPp/q5O5CtO+1PKxZsMWWK03BqlEM9uKH4YoaPqA4Ydzb+t3
6tJKgSipZ0G+BF2baa4C2jDG3EbJRASd3S2HVulh3ZradLr9ta4sIe8r3sNYqlK1XJcs82JKshkb
l2AMteHQtV3Es7NOjrdH2cQEc5GnLJ1A7lN0mi8jD38KKxHJyFxQpH9cZjt9yUltjlR+9pqO26EQ
SHrLNeHpQntbLdu0ID09eEsdYP5sP7S96RyHyIa2qMR3XyAkQFBPoGdQvZMIuMtZUYnJDMTmRdBr
k/4H3yZDBQW3ulMq5inxxdiHyN4s+r35rRwWyycsAN+QhKsZql1a6nHdiCDVDQh13ZyehjFcfoRZ
XJy9IlfuZCsRiQwIaIFUmrfWpniedEJWIkoRqG5eP7qgtB/iLOtOfebc2fZ7G4rFlNhPOsZUDS+X
dLK03swbjaESrX5UU4QF28TsTxm1oXcpwpMfbwfmNvzRVCEZonLHCw+56cvxTKdOPSU0RAA82T5V
hVWeC025E2T6v1lRIWQLAPmnhHI5iiV6M8kHTwQIJqrHyNUKPx/t5Wzpc73zGLk6IcqQtMlwPoXM
djmUo2X22C2uCBZLC/8CaTV+aLt52Tnjt0ciy/bbKKvPRMsrChWklwJoItYhsZ1uOhip3uDsA671
p2KN//T2kH79Dx8LkxR5VvHJ1g874ZSWBrG7CZbIjZ5HaQBiYMlz/woS7oBYeEeisbB2/rXMLlTi
xm6CHiFStnKKIVSczHefiGQkEtospcegHa7u4hBvGNG4BHobptnBROwycEU0PTtab3y4vWxXTkTM
p2mgSd4xV8QqxgEuRhDXFhFEgxd9zptFfZq1+F00J8NOdnR1JGoKwGEl9nZdyk0o21ll5wjEmNX+
6LZu4mtx6h7mhP7C7UldiXOpwc+5C1pGwrcv45w0pjOGIm2CboqUQ1Hr5VmPjE//YRAqkbKaQPd1
ncEWqt3bbVw2gSZf9l2xjH43a3ubaZMnv0UCqa9ki1CEXJ3nzYDtS90PBBw79UnU2M6IGRMmkjXx
FBXlnmHxta+kS6CMzGIxPZWb+7d6hZNQ1fL6mVkl4ZSSB869ci6VpHvtB6vqd2Li2ocCOQgaTYqI
ULC7HM2AahoW89JA/zbqhyRS8au1cC+7/aWuz+n/jbLGhoUe1DQ0VpugTZLmSJm/PIgUd60qjn7d
HunafOggkMSQmBlgAC7nAwexWyhMNkGjJMNTOi7mIWqn8PQfRuGFyEci/DaQ50gvK4QIvSaokbY7
Ntr8j1ZgcvQfBpFiOXRDyNjXmXrSiFGJxqwNQj3GjHbsxod4tu5P0kmeufn4OCAEN9hflAddr3er
NgAw4f6pGYPlPZl4O+oP/2E2EGAlx427fP2oxUyvs5ewaFGKbZbF97JJtf2mLMWedOrVCABWS7sA
XVFzXb/oPKuD0JWwbMU8H3kaOD4Wi3e/ZzmzJWQBkD3iWNx5l3GW99aUDCbScrj1GaewbrG/c4Bi
3L1ovNGkqA5SVPAY9NUoA9hoq7ERsMsH7ZCmiXI06v7+E45kBDyJdPOQf65GiYbUxrLIgjWAM9IH
PUnUf2DCGR+jpcueJg6hv27PSuZTF490ykrMhz4f5S6q6qvL1S2HyplcwNiLU6v9YxV3Qvk8xnO/
vITjXImXcgpD+5w4GDw/0ojuortTdCqHVIJxuOcJAnT6clnHgiWfzKEOsqalRBtHkfarznGxOcAO
U74jMNTvnYDbW4RXDyNKvWRiZp1QmF6K299sss3IYPpDWSpmcQbHsDzgzgdt2dGLYq8cvB1T6l5J
0DaVGzIleSr/dpOoPUTRFJhcEM3qGB89NRf2H/liDNFXxWwU4686S6OdIsb2pL8cU/6m38aM2nGY
qPl2Qder+vuM4tjRjovu+5yRg94Oo+1Gl8cJRz0dd+nmu/qKrru0poLGYwBjSzlODSjqXET1zgV5
bREJVUxHqJVR81lNKBm0blBb0QezkX0rzLb3lzR93y/6U59We8nttdWT7lr0uKEfI+d5uXpVpS0Z
Jd0+wCqzfUZQ7G+QzfODu+BlfXvxNiPJ04uIhoNAW4sr5nIkxaDyV3dTF7hVrRxT1EIhJBmtnyxz
szPU5jtxbnEjg5Y2SWc23ItiFlViYw0chCWqX1nq9ce0q/c22JUJkQUCAAdmJdHTqwO5FdOgJXo5
oHySCN2PuuTnlIUFHtkWjtV3Lx7VcRvAAnuZHuQqJkxMlsXo6gMgJLuCpV7DVcWRz9Pqg8B7d29q
m/PyDVEPOo7XiDw/VlFB3mQ1bWGOge6OXAM9UMPygLa/3TxijmnRNp5bbB1p1Q3fBE++ficR2S4t
iahU4+Qeoti1wY7OeA3widXAzvPkNFBqObRa2D+Mi7Wnt7B5uVIhJjAh6rG36buukm3ATUssxsIA
5YtNskaexevETc9YwZmBnjfO37kRJvd2P2mYcTZzJ0npZ57Ol3vBjSZBJ7dxgt6FG/FAByiyHtBk
17ANG5R5T3lpux+ouiK/TOzQLaMHejncNPZDFnWVC7l5UA9drNm+qu+ejtuPJi0aaMLDkWPvrZ8t
ioG+mWekS5DHUMuPjdsRnU7XuiXetQiH7Wxyub0u7nSEYelb0YyDUiDJupeTqrVU+u3MRoD1oXmM
KyBP9uw2Z92aVFzshH5o+4R+MkXgx1boe3fBJm4QHXzTz6YZyCmzlrexYzAcRe8sASJvTXR2x4Yh
WqPt8ne0uRoLa2Q8dTHOxR3jfPsw2OxOhgY0AjaF2jPPKONy5qYW4xAcVhoq5W5dn9PBiLWzV8ex
fmKnDtORa9dyD1Y85cupVlrzTrEdiZgCScfqg7uWFmarB6OwyaIqbTCDdMEM1co894MWk0vFY6t9
xk16r8my+dTAzjTIUS5ZL33C9Unb9YWXLIttwZFSmkddCTP7yaqsnDYld+QpKxN8ZEfhAI0wOx0j
TpOXsnG6veqbTSR/hDQxlGwth9T4ctUVUBLFnGcWBQaEdziS8ueltPSd3sJmE0EBQD6a9wo1Vh1Y
5uUoRVsv7uAijjbGWvU8zk52rKn7H3tr1/by6lCy3Qp0nkPWW20gOiU8WjQ3DCyvM+dzh9lZcYhw
wl0OZo8erH/v+iEpTJWaf0iDKSFfzswxhFNMQ+cEk1dHvh0htSySpN559G2SJylux2MPZClVlI00
dq17NJsy1wkG6nSvjtvo/zgAWZ7qES9EryjVP2/ParuIBAWvZXCXLCQf7nJW+aAYS9e7XhDPbgYN
BTmEAw3d/KON7Nq9Jx63E0V32a2XXP61F0mjWzmu020YwKUvUVlX5uao1E19UlvTwr0ak3Kgkopb
6CdNie0c8Xtz2VnfK/Ol+UTHU8q+y+bN5XzT2nLppxA0FZrvj5XW98ekqNzT4PTzx9tL+8Ydvzjh
DbJfatbczrSdwURfjmUbuWRbjNlrE2qi82Mc3OuHlA9vvGaq6JuTnXDgHnH3xTOlIVPozmrTNOZD
Pcyz8siJmPMWsKIWJsYo7apTI07nr2i8lM1ZSZMx9PWys7N3zWI0A7hNz/q3aYVV+ZU1aPMIjbwY
Bt8WNSLUceYZ/bdmTkxGQRC9OaZ93nfHOU8rBJpmdpPpZ1EDrRKWVxl+yUwzHB/VrHIjv+FAUfxR
s9uHmQJ1eEBWyDQeMrObXrWis8ePoWeH4VPaA5d7r42KaF60SDTNsfVq9DSmMjGNp1K3qhTTa7Mr
ANDlZvEH/LZ5OTdmE06HOV2m4kvvQM59aCI1ik6p3rXLUbV4F/lubk9/oe9SpgfVYEOckqJAILBO
Ie6e3CKaXH90F0N8zFp9wKi+sS3lEVXhcDiwz8bozLqq5mnJkOv52Je07lpfm+fRO6sYujZ/xPi/
u6mf8xozkBARojNfG2UUGA2q2vA1HRq3+HPS+774oCQNdeCojrLwyyTwcxoOeMXH4bNrJGX/IZx0
df7kGVU7g0lJtOhpGRut9mvkqeoHAE4W+S+Zp/0R4KxbPd4Ouu0p/3+NGEnMqE6u/awGJ+GAqYz6
NUYU/tRieuXXetSe7h0Fpj1sPWoBaAqQml1GdmG1RZ33+fjKQ7z/WBfmcEpjfa/LtE1R6C7x5jKg
yEpNiNUooWG286DIA97O9SNWRtWXRkV991T2Cr46Zlt6FkXldPh+7+yojbN26OkTG8aaOIcGRNJg
dJS+KiIdp0M6j6Yfu8Iud14J27OezgJyrUjU06mjxXu5iqLKTLXn1nods45NNlR6/m8OIfgb0Q+O
qMk1q975cPKvvDySGJIZMT1Kl6DTL4c0Yh2rUWFkr0q2VPpZb0WYn0oowcN7dCEW9+5o5JmDJCRB
8obXXd0uSUWRxlURRyiQrz7lw6ydw+JezjvpHH1+UDIypeRfvFXOUU5jtMB2DIPMMLuHGmzkp6pf
hkcVzbsTftDg+e4NEAbkg0nFENkJWOWPupmaKa4wYQBtTn/wUvwrcIO60zJOTgs6JSgNbqs36a3L
b1VQgiptO0lfvdE0X40ltg+OEjk7n2gbhDSDKP5D9ADJwOPnchTA6i1GiEX2yvvU+HMUYvkWG7iy
GLVbnBW1Lneeju4mAil30REnLmjmIhp8OV45aQvKbUP9Wo259U4jxR+OIX4If9Ctip+ZqfrCoTD8
aidt2qm0XRtatiCIFYlZX1dwsjwqpmYwxWsJG3d4rMscQV0ESRYMi2bDqR5mREu651GDSPew0Cnb
YQFsz2b6okgy4QgF9AC65+XU80hfqBrY46upl/MzWtehX1CY2fmg10ZB3F4+r+Qga0hrmFHEt618
en2Dd4pCSX5Ndb3sSSVtTxJqDhwlpIxsAeTKLydTAhmDETRMr2lTvotDxTlkXZRinQOp5vZue7Mp
vjy0JLSbFzlPF9DB62rOkpjCaIx0fsVzcilB4kfxJ2HPfXdw8kUvj4M+Lu6Huo0a9UT+YYkPU2Z3
mj9CVRn/igqF+pkYlzLyU6tX3JMVOuN7a4wU66cXYwZz9xmLnzqsHlsaKPB7V4ee4uSRRtYzv5IA
yUpkrj5OWte/ug7ZzO2l2W5e9P/IL9lLRDWNiMuPEBnq0C/Q6l7JaIfGb+ENP5bxOPysaL9+Ueyx
ac+3R7zy2dl+IN7hX0vU9uoVZIRZM2ZWurwOWT88Q1csDjP1xaO7ONrOOl4JZI9XpOTmI7MDguZy
cmGTKZHZZcWrOqvaYxct8QHCa7azhNskgwSDIxbleyqhPL0uR3ES1VgUyLSvvRj6Rz01628wJq2T
Ql3Q91CzPOZ9P++0U65NDQi2lExHrmjzdJWK8NHkdQxaQ8Svk7I46NRI9zbOlY/FiUNFC+EU7vp1
IhM1Q58qaVm+JjXlBI9GxgNYpPIwqkb2wZyX+s8eIYDChzQ2PoTN+Dyp5vinmUb5c45P4zu6580p
qoC52Waxp26xWQOKlVJcWWJGIOO9iSz+3vfwklmfnV57HYqSIoHltr6qOPrT7XjdjiJL6EBDQfdQ
s1zvELpyEMwiHOPjGczukmTayQV3vxOqa6VKth4ldLJUyUeSSNRVFKW8eatM7/og14vZ9j2TxPUX
Eg99+z5aLKG+lD1P2kda0jOUvMVx64dccRf3WURlpB/CPk27E77Ry+RP9jhQPlnmYk/YbRMOUlWJ
a5Qop+gI+vMy1G2NJmHfNH2gK7rw08QAZ4eoj6/omb4TettllzQDSmxg/6kVr4sloAh4gMHjDuik
NIfBiasHI828470fV25ZRpCDSDGbywnliA3jsvx/ODuz5baVrEu/SsW5RzXm4Y+/6gIAScm2RFqe
jn2D8KCTmOf5jfo5+sX6g6q6ywQZRKtvKuqEbKcykcPea6+9VtU/jnoDx8RRwwPoafbaaG/pMF54
OTCNgQtfnqffNqqsJ40Cl15+nCVTeVP0SebL3SRtbKGLq/xlFLpBwAlxp1xzmSt62uDJ14xCjuN2
sfGj0+a7osJ4xgzElmHr5VYAxGIjUJ9YinRrmM4YYpLPVFPAup0gcrWEdhCjqQRId6p9uf2Vro61
1MoXXypsTVZnowgaWjiRu3yU8hh18TrUvULi3XBMAN/bQ11uO6a1WOqgWgaNdd16jl9e2iHCoDwO
rTA9RRaBH83VVpX44sngU8H9pYEYBRIu8dWrOyfp0Kozi4enXOEPXT6Bz3TSh1ajdafWinKvmNFW
E9jVqYHcykuieJkMj6YdNkCHyuM8Tc1ey8EEw6TbguiujkJIQQ8J/Gbe+fMTpXStaMJCVx5Dzcy8
rsmrt1ontowtro8ChQZx8qVpY1V5NNtxGiv4nPhatYYXxHF1L0nNVofV1VHo8+YWooHigl2ZGCES
nZPNvqst9Ptj7uWqlbaoIFc3A/1bS+sLGfWajJhNSW72JBuPuEjNnppFR1MOPuKS/jEuyoc+D15n
1clLw+b7z3hrGD+UYwN/HL5QXLbfcoHVSeeI0jfybosNflG1WEaCJ0DNm8TwwpqnQT650ydJedQG
zDh71b6LRH5nhQiBaNX8qZqLb0EXvMfv4ZUKEi9zZDXphAU+oKq5fNnfbtwmrY02jtgfCCEEB7Xr
JzjGTn6XkjK+Np5lkgu9CnIN6QUA+PlQScu2mGc2Sdg5qodRtu0WjgYaObRbecy1/ciFCxGcZ4SI
ZHUPygDODeVaFVtPB1dCJ5PemHRRH25fgdduW5PMeqHBkc2vqUnRqHfGVFfqYx1Y9g4bnucAeoRv
i2SryL42VOMzwQgC2KauC6WEosX52tHM0ZRBV8yPuZaE6JeOcI+mUvXSwsoPA3YWx24Ox4euV/p9
qbTBHryzvMtbMQCDWltKSpfLC0mcOJL+ZqIxmrTOf5ss1yZDn/X5cTTE5OWpg9j2nGuvDmxIROFg
LZwd6rdrxWlqP7VAZlR9zFlWX7T9N2OstuQJLqfCtch+RHSHAsKFCiYl3wRQRpsehVRKe0X0+KDZ
rb6xUy4iDqRL4GJQ7l4aznmczxcsCMJOCZ3Qeowq891kGw89/EA3RL6L8vPWZrmYkkG1BVlqOiTh
BEHJOB/MGZET7ePGeERSS/eHTMf2JtO2JDevjUJb5UIxpLrDNzofBeJvHztjbzwatVG5pto7ez3p
tvqjr44CaEvfKnQEGB7no9h2DRmHPoFH2twjmoYlDYd7EXy4fZCvjLJoUyyPJLIAFMzORymhXegz
TaKPQitmHyN4Zde30ujfHuXiuqAkRy8MMr0LX/sihB4np21GKbZRyGraD1VK1SjSkvYnuijdxtG5
NhTaTjRo8nkWiub5hOwIQeeaX+Qx6/rcLWa1P1g6RcbIievXVqGZFYSmxQGVmIjs93woYNMUJamM
SqOUhD7+q2iPyOiTN9m8RQu78pkwPFq6Qqmvs+1WQ0VF0WZSQ1FTyBi+doHSPSh2O7321V8mRPcQ
fQEkOlRqzydUh+B9kRYxIUf/GmELfa91DrID9vha9HARboCZhIUcsSYCB+cD5S06LpHIxFFDbWhn
l+rPAlG612ZUBBS8fzwfiyjVRerfVSICt1DAnIf8CSPF8JOEqN3T7Z198WE4IOBTCrmbRYVqXW2m
stNFfTLnx16miFM3iBhbqjRsbGp6ClmRM3SSpIaaA2ko0ORlM5mcExaqZmc/DnU9FX6p2uJUYbk3
eh1lPx3GtlpYRxakSv1wSgbxOZqK0X5vYXepvhHoZw1f0khO8t2UV+jEmUTCpUe9VH0s66QPvijD
UM5uqLXUcgtF6g1XjXtTuy8Nya5dPA/ounFbsxnxfkY+OT/g4Zo0fuZMU+oWtiwkX8XuZ/QSk+B+
H7RpY7qKGg/6rpDHQdtnztBWe0dphuwgMHoc33S9bVYHxwqyfYQymjW5VIpG9WnKinn4E94etWKz
Gu03Ign16g49WSe8H5yk+CvlOnkmFteU/TzEtnjn5KEe7Ret/K51R32WI38ooeY8jSMpyPsg0cPw
MA1KDdwkRVP9Th1sA+cGAGYcb5U8HV2tCZxvRdZxdom1HRn1Asws3KjIsw9mCJfVG0tdTdwC3eP8
HVHJWO8rPZ6f5LSxvibKkBb8tmkZ+uMs6d9sHRxkZ0/5rH4we81o7yK8fVWPLjZJdRG6qNBptoLS
VHcmZIzyV5N1yXtIL4qCoglR5D5vDVx/sxozsGOsINn2ZqrLYTiMDc5R+ySmw/0uINFFywKNt/79
ECn9VwnAGtoPz7qRek4oBfozSKqQPXMe0+kvPOcs1YtxVWm9fMzKxkvNOLCeZqJFZ1/1etl7edbP
/cFQciO+a01rRFkgK6ZBeuB1pzVTr3VxKlii6IdjDUGykwEAw31lJ9qfoZHrmkefYlrunCHJrPdy
MqU0rvdB+CQGyUm90mxKCQUpuar83ooHmY3R9ao/jGGILSpt6PrbJOkT5U02BFNEzjs58aml4Xq6
0+s8mV0+hgSjoLEq28vQKpg8eAtx+Nc8idb2HFFnPwPR5E+mwEDNNQgbG68UQ/zUTdoof0znTnuY
5DHFxJmdpjhIq5ly7E25IRU+zrDFfN+2ctbiwADW896Y9TT221CXoqOip1J8iEmTxQHCixnuZqmw
1d0Uth0Ek+UzfKlKpVH3YB2q4clxPJT7sYhL+QDdpVM9JbHCyqV274wHykPx5IZROn9Dj9DsF/cS
zpOrV4Ge+hGSOd96BeMlv4HeUbroD4yqb2uVYvgl7vbGrm4b2XxWlCqTvVCr1QSqiaOeKk2OzJMi
F02RuDSXNX8mnFvFM41EqBDhUqXdF40u/7x9FV68vCaI0qKKT6syXNE1YKEM8jCkUlEfBRDWvnXK
6M6IJPVz3SLpe3uoK7fuwmCCF4pmPE7ZqzgP5xEjVJumPhpla96F/ZB5Wq9o/u1RLkLXJSRaalz0
eXPtritpeUvZCwPs+liRB72B0V7TcUiWA/V8j/D5r9ujXc4J0hIYJitHPE7Ed/4mVpITyOkQd0en
GCb0yMzClYVc7W6PcokhL+gOGpt0Gy6CD2tWIk1kVif4VMdJyvLBVaQc06CqFDTXBrGidm5ia3a4
a5Ksy34pzrRoVyZSAI0oGYrmXZ4mxbhPK5plHxIrNToXF+vg1ZULaB9UpekmJWle2Kvna4HgQkAh
pm+PidPbhp8Ng/zWGJ3xlYbr9G7Rg059gDec+jRg9fk4aqONU0mHHfKcNJGWSdhnLtTQ+BMVHH03
woPaC7PLxcbGuigRozoKtR/tdwguvOar6aVROAbtQE5UWX1wb1k/YmXAu000tB4nOVSJsDVdte6k
V3dHwcykCR5WARLRqCCt5itkxKrm0jQf81IZD/piVofi04fbW+xydsTDQAIvyZEBP/N8UWtt1rJF
K+1RswNpb0q69jamCuobpa3v00R9m0ZI5jjNoL06qiQSJylH75N4hgjzfGCtq3gItdZ5HCrWT8B1
e9tgRbcR9V/cCujQAX2QKy3mexcei2R/VTWYkvNYd0H83kmseK/opfSlDSFAoc4wf7q9nJfXKgcW
GJ3nZGFOrHs0lZJDFgbOcOT2lXnq69iPiR/dsBu3fGOvDEWCR3WJ6J97aF12FYJ1C0e5O2bG1Pvo
0iWfUM3U3paF1G3UJq8OBcIMa5GKIa3+599KCqvJGUK9O9aRGC2P4wakYwjREWDJdWXuby/i2kyN
lwIcneLcYhRD8qEvv89vYN9Upq2sTtZwbLnRsiOtmxL2WHNqoAhpY+3mNR1/7T43akt1C62Xq0+2
jmcv7MYytpD/ViJxhyM6FZNBCaMtLOYivOfXg7TNbcSVvNjNnv969iC1Lbz8/mhJSuRpQ0ywRxnt
XaQ6lJyMivbMUdqqMFx5cQAk6QKi5RxgTV1+qd/WJNRQ+ZgovB65prrQxfHGOAWsycbaX37q5V1j
Ry1tjJcZ+ZSiu5lk83hUO0rCniYV8xEbVifyu2nWxUZocGW0f3W9WAvd+AIunLJoVsDO5iMNktNd
FHWQWIMoekcv0I/be+rymy2dksCsS7aMKNXqnnMKjG2zKRiPvNzSe7QahXEPZq76eWZr2R45mGry
0mSoQ+/VA1NsB0XmGX/Rsz3/bqkloJzAVD0CP5Q+kLrkhoo0+J3sFEelqtK7YQmCbw96ce0hAU44
hEolDwj/u/z8t81izYhyF72Yjnk6OU9RP4u3uWQ4yPVF/bsmS1CUvz3glQ8JOElWyxWBz+taPVXR
u4Z0KmdAFv9BWDGaJmiCfwqCNjrcHuryIPBsgFPyIcH6nXWd0swDRZutbDo2sh2+VeMEFcIs2nJK
uLaCvEv0C6Nmegm1FbomFFKa6agH4fTZMqLGF4qRHuQuDvwOhewNItiVBcQ+Eg0xlZPATl09h+1s
NshI5PJRSR0TT9ayI2rFzC6uxy3jnCsLyFDI3Cx66guj8HxzYMXTF1FTyUdNDMEOSXP9TtfiVyOi
oB+cNqBKaobclasJaVmahjmC10djaPX7ZHCmBwCQLZ2HK3NB4w+8lYsYZtC6ujvkTUN5ulaOjQVb
Iknbkc7SMfNvb7kXJ7QzQIfJLOguArBc/BQPz5dssCIh2VYgH3tqhpoflBrkuQK0AhHBYpR/SKMN
pb2FlPx+qsPK2UP9b4QAaikl526qZTXx1MAZP0/WOM3f1SFPrV0uW53hYQ862MdazeXUk00o02+S
oK5/WkFktm+KKurtTwBmpYy2WESlUjPCMN5PYS+90h6eR5fqxWLTDJuO5VwzJ1rU2dI+r5SjnkXW
I7kNuv5JGS2sREX5cntBr5yupdmRI0xeCBS22hxjnXGJxLJyTAuZvm3FgDTr0lunnQCK62ZXp7Fq
boSCl1uFN5HCMhDS4kG3rpLaLfJl45jjGyMl6kG1I3hMs95sbJXlNz/fKaDZtFGzjEu7rrqaWaIq
fZ4g0nB0zKL/kRpNv2fjak/5DBg0jbX5RcfX+16ZZH2Dynp5g5AfQSQl0UaHgnvkfI92gQZlKGSP
IqJRvkvrSfncJRB2hwnk7/bnu7KUDEUdGCCV9qc1nZEHp5WagqECLR0eNLbKm0jtrPvbo1w+2UQE
C2+SgJPkcq1bZbVoVmMDrx1BS2s/NwZjn425/TCqtfiQRGb6y8E7fn970MupociNqhocVjo/aWU4
X0WUltO6yFXtSBXG8cw6iT7bTmi8OqBemFB8JSThKaOvHdKmMtanAuuoI6aO0TuceTnq9mA+mJW1
xf293BbALpBOuSQJqvn/5xPKRsspJYqgR0cOf9Sz097LXTnth7DZqudduSVRo6MBhPoUcoVcmOdD
hSaorF5pxhH2eiLhaUyDX7xLYoSf7hUdv0c/0oeS7iNMlZQ3ZjjPjV+ZVXGUncqud2o0ltOXKBod
lEp7falwjboc3wmrj07VlIjJn2qp+oXns4jeW/BExJ2KxEa2M3M5CmlRsjF8Vrosclw4K1VA+1Pa
TFuhzrJg5yecA04fHhpx7AHApvNZos+eB4NdaMe6if4q2krzLL27LwMagNSo+T714f2U1HiaSRsh
7JWtuZDySWUJSRZC2PnAZtrMA1CxetScwnw365L0PTVqZeMAvPDwVvOj0s4jgCYL46zhuh5Flnq2
a+NIS5TtAZobj6ltdr6I2/a9YjXNUUbF9zAZXeGN01CesB2I/MJst3ziLnfuYlvMm05QSTlSWe6H
34JYkrguQobAPlrYTriglZJXj1UB5D0nu9ee+qXzbzmMPICL2tb5UK1ZiCyglnbUJTvaaZhbUEqg
nnB7lCsTglJMzgiAhWHHmns7zUlZSnZqEBIBHGdGJA69OuOIHbJ3bg91+QxZSxWfwHXB5S7q0Yi7
JU5XNsZREZbkT6JrP5lK0nuitkEBFTukI3BUptgftbTcaOe43KeMTSWPi5vdCix7vphDKpeRrDJ2
HEWOP+MgQbKjRv7tGV5dTPwMaLylbodW9fkoVp/iWNP0xjGay+4gMO19F5KI7TGj38oFLk88E7IW
Ivhi1QBz7HyoqpZGLFVl4zhByUQ7lDfiyYmy5kvItvUTTct+pXXc/RmAtAlXCNPZUjC9NtnFoJdd
Q2304r3QIz3s2TvGsaTT4cMohf0DWovii5kZW4jZlfPPk4tYHxsUJvaFV0lR60hVBKp5RNCnt+6C
uZcsN6lMh+5IK44tr3DC4XPRRHVG8Dqm/UF2mqh6MGsFx6kKQla+kfFdW38CZl4xMvgFHDpffz2Z
LBRAa/Ooi2YCZ08zapXTx7KpdnphGm4TKD8aR+yVIn210C9cedqgoI0owFAw88+HnrE8GRaHmiOh
s+31kRzASBf1IarbbmOW177xorvCG8ry0wVwPlRD4QSQMrSOfT6qLpwmTFNaE42SJNCfbp+dS5oW
00K4hg1FBALasxqrHfBkr8RgsZ/aXvLpjBue47RCpTGTsvn9oDTT5Fpzlx6nIYlGny7bINm3Rds9
NXFmjgctUcMtpGQZ9PzhWVJ6Ai9QBCDENY+qz0XbVEVoHwe51h+LPusfRthkH2/P/coo5DgIOKKH
ulhErb6oGYmSHpLOOVpDN8I5yZviW2+Y08YFfOVrLn0MNEKRZfOxVrQjswitbpYymxclS6AdTdPT
YCjDXglNfWNGS8CxWjeuwWXJiJERUl69k1asz1bXy/Yxtdv+U2+EwVvoddQ8rVR2ZT3oPr96BRGy
gQ5M+wiUDH118+ZSUalgWvbRtILULduURj273TJEv7aAL8U8oPTlXV4tYNc3mnDsxDkmWd7tArvr
PKWwMgR55S17qytb4qVjDVLQIi221lw1DGEJq0qdYzNWkz+0ZemheLclM3BtlMVtAR4fq4YW1vn5
Dut6HDvQn6PR4n3SIq7nx8A8d6/+ONQ7kLteOLLUIVZ35aiEOZXLRJx4FY1DXgydK2vBVnPLlblA
pmIXsN+4P9ahmYmeMDIbSEKVg5Z6XWQl9wk35BYmdhHFcE5fRH4pGxOcrQ1S7XhQrAxL3ZOe2d3s
T1xa8yclaXJwsXaUbKyk8D7z6dcuFa9qVJneXrOF2Z2Ott68R8VcHZ8wzYSxADBQpx7BOe7bi8yE
FLsG19zXSEZ0xa3wsHV87J4c/n/S5dJdGgBWPdj2UMCCkK2cukpkGNmnGiGTU8vdEmG4a7ay63QD
MlyoK0zpjwLHzvqhsJBUcBUh0qd5jAy8gqS+LWOXOlSA81KFwMzbsg4g0mhCilBYwM/TcRPViH8O
Cf6iT1FstMVdrRaqsdNRNhrejmhaWa6sgBR/HWo5mtGsUibzraRHinWMnLSo7iOMFALaUAaUpXJ1
cijdzc08ubhh9KUrIVGa1L6AL6j/UFq8eJ5fufEIjWg4pERKEZFOiFVa1Gs1TGzys6OqZu2+bWi2
yASs6VeOYkFgfoHxuVovVbx6Ag00SSb72BFm+KaWCb/NEKu/PcrFjbqMQvsQfXhLGLQO+BpJUlQa
r+yjXXTxycQUyc16ob9NtXHcBUPa/Hl7vIvjtCj7L0KbwDcs4vqxcPTKKfipcoy7qNhXKsK4Ya0b
r57V0tVIKAu6AYBuri4gg9YQGXkL9VgLq/YLKy739L1Jb41ylO4NtdrSarhcRTLVRRMCDrbC076c
7t/zt1iWOrNutCMuT/oJlz0ndEMY4Z9FoEnClTtso2+v4zKDs5cQ0A1q9KKdsNB91xDY1DhtmWg9
gWKdZZZvWGX1rA9TWB7MnEv+UBnSaOyxdhjNDUDnRVRwNTTNP/BmYU8vAP7qUYTotzjfOc4xa8Zu
eixHJ/2ZWHnyZ20Nidhbidp9w9SIemGajGJER9JBw6Vzgu65bLNGundSDKpczUwlx2dP2lD6NPge
n0LTbtQDaWk9+1GkW7RqVmNbftWsTCBX18WT4ZVJ3UW7Akyp9rvIKNoPTmCafwVqb32hhVXr3WhC
B9GVIQl+7xsKxPvbC//yGq+mD12RuhpdISR9a71lRVKmzkR65IhuQOlWVPWOsTMYuhtPjvFD66fP
ud37E+r9P+uib77qtVluvRbrj7/AhESOoErQyYkfz7dbHcK1Qt7BOUpxEh2GtlZqqtOqSLypTZIN
sPXiZbKJt0AHFxH6pd969bmDQWvzpm6coyNgGQ6kZi49st/MMdPdXKoOea6+FzZPze11vrgobOAQ
uEDgoST35sUcayuTjSSKT0NUdH8OUpG6qBmrn2+PchF6LaPQM6FAPeIiX8O7RjVj65Xk8anppeRg
ZYr8Lh/nZA/EtZVfXdwRJO4MBFQAZACctr4jnKHJkFkDeEkd3CTM8euYCMsLaMlvuz7cuB8uJ0aX
6wJu8YKoiC6sRhNhPhaiLMWpHvrSA0Gg0pyW2qOSda+2JAT+gJ8NQM6kQJXU892YjSMqeXhYnOKx
oMhT1dm+TxGNuf2lLvcDs0BEEXACNJKs8XwUCbCuUPOKN6oOUo+4I7wvYuEcbo9yZdmWjInHgzo2
cPUKeKxCq7CSIUxYtkQTflk45Td7pp3XjZs8lP3bo11c4hRNeAOZkYVGMBWN8zkZQTSY2cC7Kxti
do0MZTWnkn7WZf9WivviAA1zS3fxygR5o6BqI0uzvI2rITvuCnNO2uQEzb28D4yW0tfUSimnqw36
r7fnd+WbOUv1hId46UR8IY//9iyG1ih0WZSIRhWNeHAQp/4Y61mxe/0oFF9V3t9FxWW9imAkodRK
VnaalRmaXCZJO9Q5io1vdW0uS/kV3UqOFZj0+bcKRazkCBdkJ7Wzgz39KeZ3ERrxt9fOBW0YHZrU
IkQOFLwaRXLKRMRGwIqVOlxiBPFc0VdbRpiXVzqjGHwUmsWQs1yf2NmSZ7Vo8vxUpNp8yOjq2jlT
Mu8RnGrvdUkd3Qr98LdtlZlbNJjLLa8tegRcSGQkS0PH+TIGg1JCOg6zU6FY/fCk1pkZP9Ibo46n
mlQy/zipZffDLAMjfrXQ+4sjg4aKClVDEK7lV/ttNzZl2ijx0BSnNDQH2ytKByM6THZff8SonlMU
ImjhCyJgdD5OGk2BNduiOAU9ei1Q7DPPyBA/c1LTevWluEgu8H7xcqHbuo4CtTgroG23xSkv524P
OmKeirgtNiK+S5x0UXagRQqpG+IKeDbnM4qaWOskKS1OfZwMd2aiJ/vQkoIDuVi0U4fS9LMMXir4
uO2NGE/tenvQH3PuvI3r+fINpWufo05de6lgrHfPhD4rOKVVnEqsdg5DlZtuNoT5TpPqwFcS6miv
Po5od/EJQaNp1V7j+5nQjbGs4/JU1X3hQz58n+N98f8xKXJa3utFEeSiDpurqZ7aWVee6IgR3qw5
sZc7AS2lalDusllu7m5P6soRpEsQXjH5AxzHdbJCTjHXU22VJ06K5vE6abuI6vbeSSE52jPIAjxV
8f32oJfXJ/IRhD/kSJAvAPHOtxDXdoDI4iJOFKiOFyCGaXgqoaW98cWu7BCQLRBsmrhwaFrTLRRo
w6MxydWpaHP5r8jMi6csMfPPDQZ/O7WMXk1NpVOMFieeUghN6OatwhJbrQdDG+zyBF1de7NIau/T
YbR92dzCIi9KA4zEtQIcye1FwLqKw+u6gvcpmBkojLZrRFr1HmkI3UmVmqBjEqWZ/MmcaNx2+rC9
Z9cWf97+hlc2DmAyTV5Q0bhA17Be06lVP89xc+KKK7Qd13Wt7jRl6LI3TqGU1T3SBtJTXshGsZHP
v7QvnyVdC3WGAilvxxIBrhXUwzCK4QR1ximt8NGweJ+MEhFVxA9K8Qb9zyq6d0qIUe9CBM7rv0pr
nK2DPGRx8yG3ZtrO3KQwZ/MvxWyK6i0O7c50aEe1apaeHjm/v71Q601IawBbgW+08CuW3Ol8s3cD
rQf9rKSn3sobv5+TN0IKTrkuvlA7fi1OtAwGAQcQZ0nTLnRWVaXoFGuO81NYNAqOr2mPB6v82uyF
UZBu5pJaqEykSqspNWmptlne1ifcC03PMCTnwFb7ZDhl4cGUaDeenPVmX4aDsUeCTWJBjW5Z4d/e
6lKHuWnbU3OKSsk6tDpPTOr0yo6Oqt4b7DE9NNNg7+raFJ46VeHGLbK+rRiefjZiJKIjnvG16E3f
V0oyN2V7CvsgAG6l4aEO5H5/e5tcjsI5flF64FbkSl7dHWaD/K82i+6ESo39UNEslt2NWTVsBcgv
ZZHfT49KqzsGEXheLCVVcx0mmE0q5U7XDSdwG1x0VC0e7UPjzPIb9GbnfJ/ac/xVN6RKeR/WCE7M
Pu1LyMfCDGjRSrLlrqmAFlRafNNSRB/jXpPnA31t8ejZ/YDEzNSjNkOLpRPHbpeY9nwQQWb+SCw5
+xgFgAZuVocxTsu2cP6c0IKlzUeWPmlmY8avjImYLKgBaS+ErcV3cFVN0RJa/cYqH0+FI31Tez08
hEVsbpzwi3alZRSbWxAJAYbimJ9vUK0Sqp1F5QRk2ivKrh6NVncrSG+TP0s5qk/OOAJXSWProNYr
RpGfUo3Tf4gNYTd7fK5jBFlqUD53RNtG8ik0acMrM6PFe4GdzLGlsAuIskr2ysoeQOPm8tQ7NrF2
pliPUtZRuH/Zx//j5/hf4rkgCYBsnzf//G/++2dRTnQ+hO3qP//5EIFmNcVf7X8vf+3//rHzv/TP
Y/mcf2jr5+f24Xu5/pNnf5F//9/j+9/b72f/scvbqJ3ed8/19PTcdGn7Mgi/6fIn/19/+Lfnl3/l
41Q+/+OPn0XH1cW/Juia/ePfP7r/9Y8/6D/47Ugv//6/f/j4PePvPSIk+Jymz9K3//U/0+/5r+eL
v/v8vWn/8YdEvPp3wB9QC25R3q9FaHx4Xn5ECv53m2SPBpBFOA15iD/+lhe0HvK3VOfvi7QhDe8L
J2OJMf74W1N0Lz8z1L/ToE4mTzZD/8jSlvd/luHsg/3nA/4tR525iPK2YdTl+v7PDfEC28AFospJ
+kywv9YkUuWxmPo8br+mOC3t6XeZvgwExG6Zl5Inma36p9m0ueLj6NE/BEFkPZFWht+H1oDPYzhJ
9/W3dfz3L/j7L7TszPPfB8PBpRQGnwda/zpGjeYwUAasQr8qWW+/HSIEpaj5pN5I7Wjjrj9/apg6
hXEoIFBOwDcZbxVXRU4+yZk1xt/K4GBn93Nmu+C/rt1V7jTuxrrw0mgLMrs6Js/K0lKJktY6AW8N
Z8pHmzEbt3GLQ+TNXrwTvrTxwKwSt3/P7bdxVtm2YfX9sJg6fWv3o5/vxRuxq+6/y67kb6otLhfe
2RdblvG3oZbH7rcXu6JxK9UihrJciUmh1utBIPEj72fl3+G44Jq7rS/34pn8+5gUZCHLUkuifQd2
9RotSeFAB3Ucqz+6OpYbL85t9V7EtV76Zk4ecrDkuhS+lfXGDqKwhNuOWRSCPlkIa54qEF30zFES
s1dqRZe5MNPLwOuN2gzd3Co1RNoaOdE8oeIAtg+aIa28OLRa5OSlJDlqVh7U7jwU9g+7RWXRbcpx
NFxtUnARmqHRV25dGubXIOvNOzAXZD9aFHRmd6Sz5NBEc695HQeoctNATeaDNBFh71Ko9j/Loklz
BO+b9leDGRKehKhX1rvRjoPEzYcg/liOCEt7lAan0W24Xz6Ok4nMejfkk07FNEpsN1VNChTaYETO
gQRvdvDVDMrEjUscOTxRdJRibUozia+0edy8pahQtq6WKfE7qku18KifdrbfZ3I1eujHloabmdFc
uHMzqQ9D7DDlaASCeDtngdosXmh16sO/y54mGgbjjRzgPFpaqBFk/EgHwyHnSuRZO99gTug4kZHV
849QmdsDQp7zux4hwo1kfH3x0Cu+4BwL9YreHoor56NMmtUmpRzIP0p63r0+lCOXkn/hOTWS+bfv
uIvT+TIWd9xii7IwiZdb4rcjk1lhjG1XqvyQB+5ABiu1jjZfJZfdqpHTdNeaVfYhGsPoo9k6wTMd
f7XqdlBFvnVWoOi727/Plakv9JOXMg+qoWuflqauBVfyxNRzYe4NOrf2gdKWd/Vkza8L79EL4RHk
M0J2IUskcz6feWgHsVC7PPvK7Zjuk6iRvC62KV9NkfB0fNg9yxx1V8iF864J5OzTa2a6yJUsAwN9
gEdQxFy7RmFZ1jWKkmlfRVzm7oBIJx0ufbczUM3buILPd+3LUItUErk7FW/A8NVM7WGyQ9rX9a9V
1GmnIZn1vd1XW+JC55fvv0ZZtizPFwnTRU9aIzR6SNvS/IpiZuxFFtQMNWgDL5ij6a1T6tKX2wt4
MSsKPvQ8YesDgMyXXH6f33buPMMeaufJ+Rql5rAjfrR3Rar8uj3IxaReBuFTQUqES7wG35LUnGme
MZyvY2eRRdtacFcY9Yj1YaG4cRdvMU+XdOs/rwmLyHhcMrAT4J+CMazSsdGK2tYeouDr7DSzW+hD
6bZDJD+A8ub7oFc/w12e9tI4b2Us/yqErIZ+QYtJAsGR0D84X8+2tPEqKQztO2lB8iNTgI8PkhHG
sxu1dZ+/03tiEDeQzM52YWyLZDfb2MZ7Alkpx81nCsKHjK7ECIkcK6v3/WAVPzA7kDS3t9s43BWG
Eib3ndrORAJxkP8YIW8l/lDGVe9mNHr9MmijMd3WzmvxoGOZfT80UJFcofD+HIhK41+zqILOi3UB
2JJbklYv9rLKtKNo0H4LolgTd7bBO7vD6FmiOU0bxs9lkMbVIUJnbXDNWgoekY8IkkNchYm9n3Ur
dT5mvaU/qFWqFy46IE3ozrk5xIk7atJQ7nSnU37F2pyXBGeZ1d/nWl+0LhpC7RGF8zLxGhA4sGB5
MuQ9PsiK40Pk0z6Peml/wi+YPxx3alp4SSYLWOFmmd71zixp+GxpynhnWCJCZMUOHP0BsdbRcSNo
zcpdWKjW/ECtZ47vtJyY+RSWs0juUgUf6X0QGf2Rg92nXmAqaXJX6XX4ZswitebFnePwgLlNZnCj
gJx4OMOlsqeVMij1KJeDcSjRVHBcRxUZn0xNc+Xk5FHXu3ZcBfX/5uy8ettm0j3+hQ4B9nJLSnKP
Y8exE90QShvWYRvWT39+9B7gRLJhIYsFdi/edz0iOfPMU/7lwutqRJs0azJUtAg7F+jJyHbe4Ok3
im3i+eJP51U5uiy0ULrIbgwGOIkuAsKma5Ck6HQRorL39TFE7VipTerkUxGKkXgKxlY8L67wH/O8
LJddItFsCp1eWFkoiJxPiyPG57LS5yKSXus8SBG05TarghIi4Ii2fqhiz34Zlq5yNlYXZBvMa9oy
1Isec3UPCp3YFG3f7KxmaIsHoxazhXRR7HVX6O1mw2bxChQ+oGOU/UXmlslz3wTNCy6/4mc+B8K6
hk7b3IyTncfwHLvVn6gftV/DNOUybKwFsSg9rYKvS2smf6YyS7JtjKuHoObuAICUWo1iz4Jd0HON
PI4ROlMvvNArzfyz5q1uqj3g612/jg23WP26F8LqlmfXVqoKkaqvuIIwQZBRDZR/16NrG0ez7UG1
qRLXReFo6KbhquCnPoxxZ15PACiGqPaqMY1gHpt1RG/K+FxLvV22lkNK2WHIY+8QsmuyJ4ZPgbEn
MfXTXzl5pP9JFSK5FyDxvjpdZ5AB6Ohk3Uqc0LJboDOTukmdcZxCv5uzIpRzoN8IrZVl6E3mlCNT
5I3DdlFxzdygy8Yn4RZ6tg3UZN+Vo+5/DeIu+F5rGcmgCVvpW9UG7NLcauYqNJdYe2wyvyIVVHpx
n86G0UVKSv8B7Q/nN92k4I+VKeOlK5F8DB2nFeZVqy38HxiNuFCWRr9INrkWZI9IAwMwbNHCeKAP
j9lpJeS07WU1jZFVNB2pK/JCzRZJMVGF+HrU945ouzub7kjOC2x6cu2igPZUpqOzzXyneNL0HgKJ
1eGNRTQbHiyA498bP0YevIxb8wFDq/R5aMr+aV6sisGlJ4ZHrfOzfaJGh0d5VXj2ACl/GfhYCW1y
X+dE6rG7cZzcWMK594Y7X6vMONS0UWMcjsY1mbQc2pbhq939HMapQibeH+id6bnj/ajzWdZh1cya
HQ7dwvAcln33x2OiuWlwNYw35aIVd42rqS+pTQsqqpEW/Bwb0oZZMBQLamQO49ekT8wKh1OPLyER
z3qwqhmsuWcBRA95l82KsBnELzSzMkgslvSCKGl7yhChmASwjwvrc+MQ1zYgLvVvQs8px/Ngsi+A
Yrs95bJuF1GRTOX8yRON0V+uvotxaJQBU6YyFualM5JF3wbl1JHwmwxIN3nuBeM1Icu0NtKzEMFH
q6aYorjJ6no7FFPvhKBL3BeXppcTjiLW7htSqnRbWoyxIi0vljocU1l8z3PT/kqTFVO6TmuLfNcU
xgxzIpXBdxVDWdsGXWLjvJgFw8xti6ZNaCN220T2pC2ERlFW982yamJASxFjJDIc28O0EaoIp0Im
w2bQMoUUqRHPRLmy6yRg/tozIrvPAmZoU6KPG3MxxuvMYgC1HWsz+zpn/N2ttDztV2FU5EmdNpYq
cvvSLMNFgJYPm8pf1MY2ldHy/txURpBt+i5KlgCLML2UpRMNbt8zO6sL/daqVfN9khogVN+Zy6ux
n1vEkqy2NXdF4tX+lVWVA0EzyBK83iYEjEJJQ0WFdo2H1m6iB15vYuGXbjj1bZCFmeai4eoOs/to
a7n4WcqJAjKGxYAQQJ0+ynxKn3JHRy1PpHF7S4uodqK579eMdikxtcxINKfQxhNtiJia4qVraln8
0A9Od2/lRQUErzO8P7R+Fj3S7Njbmzlc1+2g2uUABlQtu7Gcpy90LIev/jTQxPW1du4R+WvEvZfa
7i9JGtGF6Adg39k2pfGQJ537s1vi5U9piRkb1pgYWLhNU29s5bvlxhSKulgk/vSkl6MwLnrRUMI6
XYDMWDfOdbc1TayZr0SjzZeLOfj7ucqobEF6j09F2qT6lqdwdAaXHjU/YKDlM6ma/VPAF47DJpZU
znMxdj+yfu7ulazcMgQ9VCTbsRriH+jVzrwydGtRxfbksGFw16go7VrxC/MS9QuFhSIJSRTzP9QD
840oMnurqgdpF/DWqyb25a6joHvpRvjsRFAvcy6U6U1FBH8oJzWtXO/OKdMk2Tq+QFUNn80KjVS/
7kJt6REkbJTPM1u54/6oZDUbYer33mXeuXGD/rIN80emk9jntky/jslY5pvSm7vHDi57Ew6xXqkN
N2ayV4nMv2dNt0py5W55IFnKfpaD6RG4qn4yI6kAFzmzaOptA9Ay36EJTAkpkiF4MTJdfbZW9NaW
WzGzo3Sypqsy6cbbxUyfAwe2aiVF+txJoAHYyail3XlVC0HRwJxsjwYGLLtGwJHaSX3sH2fpe4gM
knXi7DNpo+Tf84kEgnOShIYxTcFualqlIgtn+juzd4IyLG0DC5pmyhtBUCNMpUYauyGwveKTO2hd
c213jTkzBxcTfaupRvuAXTupy9V96rKcsx61SDe+W5gJJGhD1uqL2QAt53pyiILQcEMRJxIxRcA6
QzXg1K4Z5WRv6nKY4hBk+/Ric07zyDKbipYVen+Rmc3ZrVUE+pd8UYa/EW42mlHtYFJIkx97dEZs
SjTXWSuKXdx2C5h8VZTxvVnl5QF7VVcPOTGWHyZB4ZuhvsS8gmSMm+lHkUtBF6cczamSYOpxzbtA
56MctvDKM4uMQauJ/kMfvCSyqT4DUlN3OTI/KrL9oSvCINcGcy9E528Qt3DdW2lLtFcLvUHecjLH
8SlvF1SLtKoC+m/4bXGv2eQXcAHs7HKNK3AK+jrjFalqlBdxVuSMdJq1P5Wrtrpgzkv40EeEOpj3
tM4YxYkxLjtdm70fEl3NzwqpcEIUV/uVlvoDkQTYyANSjt10jeyijxiKo8QVJMKuhnKF/+ENw34c
WLcC+E+cbWqvb7oHpcu8w0vQtsVO0yq6YnkJUiw0xjr+meb43EW0Oaz7crFzFZltn3WXpvK6+wKo
BEglk7AZrhAzGcqmlkFk2LO5bGetTZJNsriQnkzFEJFG36DvELXALLKbjW9lVQY/9ZpwEBmi0stt
axl5G/Y6OUgkOi9YorEoEfH0bNnXYZfmwx1gL66FuEslfxSPvPsm8PJQixc57iZwiWTqbVvPG9en
uQCWr9LuUWtcpl0DsUTnJvGHX7A8koIEgAKM/pvS+ktXZWMYgwyisKm7vAlxP+A71LMt99huJIdY
6PWVQw3n7hpMUR990aPHgbkV4VJRv3xuhmHxwxQLrxTr0tn7HajYrsNCyuyFyi8Gkt7mSQisqr20
M2lvzB6MelgQsYjDwtJ/BJWYL2fUVh8bjtrWmVCyYObnu49sCv+Hm3u3S5psdPloT+yyMGNq+5Uq
tpijeGyH8YbLuD+Y0uyL0Jnj4d5vta7HtyPR0k1RF9WzSUiL72YV52ka2YMGcjhORiE2pq7Es+iM
tL0daginWwuYp8AEBnOT67LvzXsfmmB1MzvOkEZ1miEkSvMyCGMqZJRQFydhtO6yyQhA1a++LQn+
WG46DSEf4HBYM9QAEj6JIA7bxBleEhoNP8xsskmfqWHBMve9c52myfzCRsB8OLdSy74YzEo+SYNe
3AYRknKKkszirYq8ix/KoKme3Lqp4w1agd4NfMxChLFqy4cl1YsvVKXlXrdH3QtjMO4vUsdEGpp+
3j5TnCfPWlXLvQOa48eIsOLzECurDWuqYxC6eQ3Iyu8H5HAc3JKRIkX68B4n1+XJHobyx8zBGUOS
Auf7MHu92gEUcls+v5rSMPYD0f0QUyd/AkEL4muQwbF+o2umNUYKyMwIoTXLv/Ej2pdSG9wv2VRP
jwjGE4g8Nx9uc0SwyNI9dLHDOnEZgQDbqR7Kzpr4KmXitxuzNVL3KvHS5KKshEZto2ZgQ9VoTRj/
LPPPCgFWXXD8N3FhZTc9nXtyAwlhts+IJqH0U4qZWVmdHc7d4nxt657edFqJYKcAn6UhQ6oEjBDo
Crmpk7Jmn1azvoQSHAc1fmJ13zoaXsxMRlHZd26auMaFgqapbm1feDU6DDl9xBFhxpfMA7r21ez8
Ut4hz+8Vm25euvImMd3Vwpgf6m39vh0evamtyfpLd+yuhtIazBeUHo0stBiHuqHn40a4NXI5/Enl
YNm7TK9kuks0L3WjOemWLEJF0B2vnNiO6WDSqg6ZSVRfbZ+52mfBS7t0hKzbq2A9XtEMReTHuLS9
d6OlY29s4czJa6eqe+NSh8rGRxDoN+8SfDf7cIHRVJMp+bUXUTRz+VkIGDu7ysycdGcs9qSuxWQt
Gcgty5KkNJMur0VjB/meaXTTRllpz85Gc0WbXqV+M/VXojTK5ibI4jj/QgNC2ggzO8wYeCHecsl3
8cZdoa1fPF7Uer9lILyVWkVrJ0DKRjTp5fBUg3X/Rn00tWHjLAXmiaZNkqfDlNzFNSVOkJH4RENJ
v3WTM02/KyZ4mvzNrikvPDzOjU0gZkYwBVnfmllU1Zc8UdnLwLbKot71MoZJuZNzFOq06i5TO6fO
xq6LxMpoeru54G6cv0rHYJwBB214yBjDSrjLdfNiFHYvorhgU9wAil7rSwRwnRuzQNco7HLpfPMR
7x2jEbOvp7KYdfzI+lLLov9ZzSKduuyt773rVr9rDLvAQ+ip9c9dThPMH8wK8i8aqae063ZUduqq
XO4DT8kLsKPtjcatGLXlEm8gMqmHj7uqb1q3RGfsT8FIMDZbqdHHrUanMbAJonu4R+ZwuZgw2470
HHr5x6sczxLopR6tAtr4eBWvcsZZWBZVeInQJWBjRnKJQqc20ep/EztiKShsKwIKUgxSDKdcagiH
pImekHuYHAFpVdHcz/jBPP3rA60yFkCzHawcGBCtD/xXx5uOhYqnpZB7XWNzJZQ1FDTJj57G4T/N
udZXd7zSSW99mhq0/XUp95ov1JVFm2ljBfWfjx/nTW99xRxg+ccMBoAT+JXjxwFr5OvpMMp9MYp8
11a+RAPBbL7PTWd9wkpau/p4vVO8zPpUqx4VHgGQxlZu8PGCXd4WrVqabj+PlfYdZw9M/9Dvdb6U
LZhM5WZYo0ziKUbW7LPeiWmntVZDt6tq3YfFRTYV6ZXm22Qr/cwo6u1O5eTBXl99BQhOr0O6vz6s
MYt2ANff7R3O+UVnMHbqO0e7glT88+N38PbkQS1ZWZZoz1KMnKJxWtrsBPip2asRPQmvMnOgQtY5
lPt7zwObhBNurFCOU22zAmmxerRLtc8KLH2Spfy1FBryFUyGz80vj0EjrzuVKQGDklXgDD7J6cCE
IsMbRdftC22It2VfmZd0g+U96bFxqTX4pzfAte86LR+ei7YFPaLG+m5Bhvy3MwhxJg68igIdDVFW
HVV7BQQwySGyrT/3ry+JCv7S+3Ie9wlaTEYUo2EskZrP3AvkhODnwVPPzW1sNt5l2tA337hdVwc7
6P3i8zhU9jc3Vo0ZVXacBeE4BFO/DShSY7rswYx9e2a3INyk4dJe6MVl3VjlneZJ8auwSu3ed/Ap
2KCYVHzVLFn5q62kWUWztdgPA+Efz+nYWM7Eijcjq/WRGY4BYAHdRzp3/Mh1oKBVjh7jlzpJI5c+
V9SThexU1iybxHeSbxYMygNDl3OM1zebeR3OoRSyfv1XQtvxynGZV6zh+t/TMjVuq2wyXlgq3318
ZN7ZzFBhVvgiZwbvnJMw5VUNkhOJ0e8tSuE9+VhzN7gGGqaNc07o7Z2lYCbDUwI2CMnxVHIKUm/p
50us9oWD2aeGUn1UevIla1p55qFOYNSEQshQbFFjpYigknRybCBQCjTZ5LIfW2+LJL2/JVObtjg1
/HazNLvM+3MSSW+eDZruSvFesbQ+SIqTIXTaj/ZS+ZbaC0WZ4xTGF/JAPWyLpPvyjx+MlTiC/vpw
oCheETt/ncHBNzVZNGLY+z0tkDjNx10/20bkm168+XipE8wa4Ye11hm0xwya+H2qIuPNdLfi2u/3
6JYuCMhU8Wejc6aoKM0F8ysolXWDf9Riq+8Thdg3DSvbSy1NnI2eTu7zmV+zvsOj6MOvwWkFIQog
vejdrTfuX08+o3mra2k97DNKoXCAwng5DcGwY8bHYHMy/Mc4m+MwMFr30RtqfUth6jxD3tbpEAQX
mdnp3z/+Se999RUnA1p7zS5PbQI0rxvpa1vDvu/19NYuc32b9E5zTQv23AZ7DTQnT/8qrc6OXu1g
TknC0q3HYTT7aa957ixWv5GhBzwYWDloIW++R3+QEsHvzenZD3qqW6twgovWqRhZF6ocP2leOy1h
h5hDFiJ4BQJL9zr5x05eW25Uvdd0nyjHWl4U9LBBPhujpj0XWaKfyfTeRDbUPsCngB9G42HNWY4/
pDkN8YIS/LTHM1tiij4Um9aP5Znb6pTRsO7eFfOjA2eiMHwTBQpmicZcynkvjaTFb9lzPy31Uu8a
qy4f8Z9Ej65UqKmXjfHJy9L289LbvLF5Utu586HZq7K/Wck2l1Qp53yQ1s16+jnhKFONmAwegI0f
vwPDbHOVLtm8nww01MiQym3SiO9NzBnD1eIcveO9Vw6tgMBoo5EKEON4uYDm+zr4nvd02JnQxVO2
rcVUn4m77zwU8BhaMtyYxgq7Ol6lRTNET8162WuuvjYJ0+6imlML5vyi3Zmd8V88FdkR9F64gKtH
1klEMHsNSERQzfvR1bVrzayYLvvmP+r5rfsIUZrVe5lTZ1inwjFwhtMSma5538wLH6cYtB9lVZ1z
NH418jzeEbD1ELyGUgWIiS91/PImxxz9JsiMfZx57XXfONOT7+YxTUibwUdJn+lCtX15ZaCehhWR
He8r+nyh21nFberIhv4MeclMe+fO8lMrQuWBZD8wbhA5GjdyREX74+j3dk+RBEOgJTGy+c8pXxy5
uFrGmmHsYdSmu7opzVD2dnLmGL+NsazCN0CEA/jrGzmTVvOt3o1jY59B2bvIVomeuY2bTaDOuki8
3b6A5ghN9nrNcCTXn/LXBZPpOEhkZu3sfYee9Iw6B87SrXuHpMp0zQTZ2nz8At+kKexZltJdDgyh
4LWi+2u92Uh6ADh6sOe5jQsvd4aC8YoLI7hdGoM2cjpf1PRRvn287Cus63inobZFNQGujMsEJv7x
c8IMpPnaKm0PgMi8JCoo7VONXEJ8U7G7P2lDLu6qOa/7Bx+YbMe8NXG+xSbeotGC/cW+s5nfRkYc
0DH8+Ke93VLrL1sbNXDfKK1OstFkRBsuMJ14j71y8YWjnXwtvbM6Ee+8dwThaGagXUP7+JRoHpu1
GWsq0/b5aGBiVZjNxhVGwxgraZtPqZumF9Yozxn5vbMqW4svyfUNTPEU92o0Vixkw8CBCka7EhjL
/c6Rs/2eFSq5MHrpbPOgOCct8nZLrzJAqysTKTdPe/JCO1SugiJYykNL8nsVZBNY5qKlp9xVyQVm
YOcolO98wGB1gNL5SvzPm64HSkdD1kzywB4jReReu0sBoZ2JCW9XwaEEXCubBBXLN6KgDMgas1Vu
fXCd5VeQobuN8+25y+w08FDfu6tQJ9hhi9H+6fdizmLiyeU5hzr27ghM7o2XLFaI2Klz8W+7HsYY
cQdkEByVVcd5fdy/4oCELGbU5KmHUvnNDaJvdjQJEZ+RtHm1+Pn72K/LsPso9Ahzb8UKPUMDRtWz
F5Z0LMEQjoE5XtXmkKW3jac5t7Mrsju66cGAPq5VM0L0AXtsAmdw2hBD3QUkvjJ3izQsLaTEkRYA
kSS4mAIjqy9kqncqTEeg8xutMoaHYPGD51bXDBLNsi1MynVdniNFnO7v12diX3NaEG59C/Ae8qqn
fObVjSt1sai2czk21wqJaqbp56QVTvfdyWr2yWkCRBjEMmC1XhnFxlLKQfkq/kd1g1Vwj+30GiuY
POOSc7wdyDWUUdpeeUBCU4uKwuqjOGhaWM/D74833pstjsCjv+LDXxUbgtPmRtL1Ylngdh4E5qzh
qOFqx2jPjRbIBpt/XgoFaOhXCPzRzTi960q8AAocnNOD1CfE5FYpwaVRzjXR3T1zibwpW0kE4TDA
XOEmJ/SdwprHjKp7kHZ+kEqrYIig84GYng8cVtX6xrFTjdLHr/XQnmX8e7DktLFaa7xN5qQawoz5
xz9mSqc/6OSAa6Jz887T8wNYFAZY+EBeisIktfv4Hb/dnkwY11i1SsGjmrfeQH/Fkdbwy6GtrfyQ
tkLfYACuf/atsfrx8SprdnAcRlCVfdVOWZMHat+TVVYCnBxVddAHfYqcQu9v6YpMN0Digxf086gx
rQB7xLletkjQZmemK29PPOkxTQAC5at19Uma7NmgSoGyVQemRd5tZVbeFSKyDrqRGQJWeUL29PHz
vvNWjxY8yZbwi2oAqvnVQeV9eeEK/Np6fxjObJE3SRl7hJ4qhEM0I4hnp3xsx53AgcdVfUjyOvlW
aXEMkqtBWHLGJ7dGLPAqMWxG0OxRFKpdzY0y1wmqEPDDEi3EfDpqTrD9+Nnfedno/nA7/YcdeWp0
lHXAk3ozbg82MOXbQvOcZ/ybKqB2hXHXK/GPqoKEPmQquHhhJbK5EOk83lt50XtpRtl4ALeHjxOY
9s9N402h8KV+V9tpsPv4+V6FvU82M3Mapk3ciozJT+VOrLqpPAvg5CH2WsPZZWXpoPPQKQA8avCT
n1o++s/QuLVfKp8GRuhLc5l0XQEFb4zxR5zYqZuGO/PKIT12w9QdA33TwNPSw77KnZI/Vni7tpZj
FdqT7/2B3Z/q0ceP8c4WZfhDQ5DTD8vydEyAHoeGs2fXHRAYMcBs+N1NZcT/6GbBx6E2BRaGDgKU
+jecnj4dGXEkizo4yBJuURvVL6umkf/8LKyC74MOr5oGkX9y3NJidJUN+uzgLl0RGX6eb0DlWv96
qGEImzBf8TdDwAMJoeON1hHuU3zIl0NJqbdDAzVGoaVNzxyfN6ESVYH1viNgrlXeykn+OyCv3INW
T4L+wPhG67ZJYsO6sIrM2MZCtXeZNelXgMrGYguyXYdlGBRnMuU3B5hfAGYRdtSaH7HBj39BuczU
OZY+HFSi2TfzMM4AdgdgQeUEBGHFYn+8E4+LHO5c5kNoZKAbTR987Wsdr2fIvu9yt1kYQtYvwBKr
OsTpfQqzwrEuHQf8RIKyyTly1oli5H+WJWbQhl2VDN900wBv4MLrGMtezRZyNCi8W1AxBnCkKCW4
RrQgsXvteUIDkWolg37lQsImg8tkcW5sc5xTvf4UxyOcrFNINLtfI85fl7CJ5YiQNj0wfFJL0MVy
iYyURhginv0/DVZfl+JZKeNhs+oMNE76qApoaSFbF64DnI+LCm4G2JUkvgQQea4wPwmUr2tRHbCb
qSZRwjo1iLdirSzaqdD3mPuiqegsc44QVgz2k7R8SLejKdqnIQOZtSHXCxyAsYOw0JsvmlvdWmJ7
U4HHugTvBsPCErVu3WhKNvfSwULvcyBycQ3SRnvSDIb+oWR3Pfl20339eHseH8j/PMUqfIJyBV1D
PACOt+ecuu3E2ITt6RqdB+FA4VBldCpqpnFGYHnUb2F5ND9KSw53c+bJMzXYO5tjhYas/VGiD/O2
4/XTucO9z1pWd2e323QagKyUZAmuQlududreXYrb1KBxyWc7ze2HSSqlqUbf4/cAQtTXlqsAz/Cr
oIPL8PFbXQ/1/1+i/3mrr+cdUt9Kfzp5q1Zhzhb+Y8a+BAi5wQq7/t3FuRnhqddKzNTzW4XH8XWi
J9kZ5dTj8PZ/K8MjRhoTgRDizvH7rDDoHCooEPupaNqfGTfHln/bXrugydVSdNm5ifx7b5WuBr4d
JGksevIBwSwmTrFoHDkYgRtINf51Nyb+JnGM9szpfvtsK22XS91HwgZJmZOl0gEjgCFtrL1dElKj
3E6znRU0zTdI5xB90kQmLx9/xxO69Po6TUAT5KEImQBfsk6WhBWJQmW66Hs/awdvN/h23WxhByWP
I6a9eznV4IDTPM0fBtuqb4m58tZzRBY1/MUzN8nbTcVvQbwBB0MSYg7s8acFfTiQ7619XyAcKb2I
jMRsmaEDmn6eQhvMiqe0nYAiytr8+fGLOM6nXt/D2i7j7uTVc3ee3Jo4uy/CVZa1F74YroslLjZ6
AIL241Xe7iWQOsxyaURyTNGYOn5CxDeWBDJesDc1/Oz1KTAR6h4OAoXhM1vp7UoAb9izRG/SeRSm
jlcyp25UxLrswJTX2BgohO6cVus3vpaqc3XM23dHyqtj6ABQxF55oMdrJUzlmz5Q+aEWgfyeT4zU
ABeaWyEAx7aDqO4MWFpbSKf2sza6NmFfYW5cSmCQEDEirwcqm2rNuUzonXeAjiNyQiuLex0MHv+u
RWtqX+u94jD6WbbBZKaPqrkTFxiFnbss33sFTBAQR8IPBSeN9Z//lQIAxZ0SfCDKg+ym8kJfZLWt
Etu4+nj7vE21HABfWDIFqH/hjXlyWFXcIW4gu/owTIV129LjYa6rjzBInBSo/OR9B+agNh8v+s6j
AbECHsz9aaN+cpLf1cosJngqNXnzYEbKtuXVLLN/z6FWf+hVwoDzz3+fPJqX6BraTllDDVDEUZo0
AAo0zdzJPM7OJMivg9bjywtNyNXOjloDRbTTiO4C5OrbpadjrXsCWlCg3J++0JIbK86ne3Z6w7Dd
dRQkI8NBQKEAhJOG/oxPLjJpiXtJGezmUBMKDUGQcbAYt9cLDEmyX/gk0iuMcLSW7smc8NHa6Zlr
XDupbmWRq41pDR3W66ywn3BDIh+d9D8SSoAfTlPhfJ1oOSCATuyB17TWQ6HyLEgHQGW/VXHZfy9r
h98IHKKPWsMLnuDXD7/6frU4s/JM1pvAZOxwBThU+7HoZW2H+AbbO10fRBPRThhg1fpNjfCUzmOm
YIDKEFT0uIRJq8ybzoNhzdQgzn55Q2NCIZHW9HkcJb2zKm6raeN3BiRChWanDKesdbQbBY9Gj8oq
1xOoLWiWbTLYt1pk5sr8KejNPSqRTH8qBzIws5cYOvjkFc3BWXzo9q3S/R/S6guY0UhJ3bnSn/BL
UHlJT9xTmdwMRQZHU+I0DwltWhw3Qk5NwBIDFaK2pb8qfEBR85+HqS3PdTFPWouAlrgVSeDQAVx1
IjlTx0e7zlEowFpI/vIRae/Fn7L0d3BIF/9JVkiYSHrdEtXsH3n6aMB9+fjwnUA8365+ci8hj4yW
ldfLX6MT3s1wXn9WX+w79c19cOII15K0v6i9jbr4eNnTpPn0mU/OvLT8WtgaqxYWM5DF+Qm37lrD
khEtthA4tzvbUd8NZ8Lb6f1/uupJUpm7IO9jNfKsMEQ8j/f7DMS54LUrOKbxOfHz02zreLk3cGoI
mrqexzykO5mboiijWf+jeTlkrnO68e+UUgROj8uRYT+N6tMioJjMgdAi24MLzxCnSdA6N7k1/05L
UX+ug5XKnWrTZWr04HnMTmM72/VTazv9Dh2VZNMYKt/NvVNd2eQQV0uX+NtO0rcSupquaSJASa0L
8wq9CftMIvFO+GckoZuvSlRIv55swASu5WSmc3uQY1tT1LeohriVsf14w71zVdNsArKPTBoAmVOt
jqFoRneeuuLQ9JB752AMNvMywIcQs/NfLEUWhlI2AnGgGU7Os7CtEVa+RVYQLN4lYtzuxihUcIWK
1Xzm9L5zXyP/hqcNL09f79Dj0BFbkCQHpygPWmLC6GU8RgYiWnkzaEuD+qWKg0dVT/Pjv7/M14od
rBVdtdMbG3UQJK28WB56p8W5yLIq5mSxFS2pn5xJaE/PEJh9Jr8o7IF3R5399AkNS2aYoQTyUFlW
AUkcQlmSJPnlaPdaaI1ttvv40d5p+6AWb9AyBwAEuPzUPAzDK1wQioJRBFPibdMwUckz/EM7c6Dx
qnvxi1bkybYlsbxmcpJubZAMZ+qU0+hIaY2MFfBZDOupCk8x0VY/TzG9UD5rBldLMRW9sxwVfyqx
Z7nHfSPelfzEEHJLvm1mazqTkL3ZVbR+eAOU+GxgAA0naa3tZQLVlNJgGmN039jEv7Hzqnawl7Kr
GkjgJaYY1Znv/PaRyZfQg2NkTY1GR/h4J8tFBhm5lHkQ3VJdN9Cpm7DWS5TJZNV9zosR/YCuL++8
Bvdtf+nOYZbfRCGemfyTF8/qK8LveP3RLRIoKZZ5sOMWCX/Hnm6zxTlXybyyBf7ODKmTgJoiZc9m
hpNyenJGBi1kAqVzoJuP7q+QKRkepODgpqpF0a9qIVqxsYFZfrM7aH3IogjEY3RaPFWUVLn6lGi+
+10FGpINVdnCzyqtuTLhUA3OELbjqD+iteLf9JXV3w0yjrcKqlIXmQWk24qJ+8qfiv94c179jOXC
BMTtymxjsNusqGvmLNkgT2RcQkSvkTotBvSUhDUs3zVzNBMY9TFs96lJlp8WKj1ArgtzaSIXQbmv
ftxCtEEovLhE/czHQnzo9AvDHRDwkSR1OCp1wTyEelwZTuhA+mrAnMG13yo7cW6tVAxjCNK2vq+q
0rTDVkr9E+rR/Popm6xr4djlzylPbVTs2LhRKRO4vUtVNiqErDXsO1h3F4jCIwkZT6U2nwsNb9IH
E/0Awiz2u2sdeqqmPAlI1c002YcFc7QZGaehjPK8sl2SecO9IpsFAGuMVfo57vJguIIsC7m20SgU
ItUmZYrPrZk+WJrmPdcmffxwnDz7cR7T4ZPBO+mvZRFoZw4WKHW27tGes+FA0TzGNoIc5I0AOEIJ
xpjXkH0tmOSQnHv4uK3M2wAfBT/bZJIWG7zf/2XvTJbbRrpt/S53jhPomykAkqJ6mZTL1gQhSzb6
PtEknv5+8H9uHIlSiFFnfGtWVWGDABLZ7L3Wt1agg260XhcMkaYekyWrn81sLlyfpmwdhbYTR+au
EE1/TXi1+FUkmXLwBsXqLudKh4yhGUNn+anXzVcCgu4SwBRPnd04jKBbisjNXvDA24s/tFiK/Gr1
Uo5i0n/ZBSZivwMxEvlL5MzRdi6mHBHVNOJ2h+MD0o8QGWhiHvgla7tAM08DreibF1hGShfmtVIe
7Wmc5Q4ZvaltJtKlZOAojZUx6KLcO0B6qyRlQxeIW5SI4gCfbraCtJvqO47t8U2GkYDc4b5efnrR
LK90Ny2jIGlIQBlyAZ/FkwomI7XLlwcnHXIljPNGuRgmu543oGeym1gd5ihMPKuqIUOAUyHaYPB+
2IC+D6noi3wDH9f9VcT1clNiw9S3QMKU3h/p0zxXnanezZaQP6lxA1UYVYsZL5ej89vMB8hpTMDR
A0Em7oh+sM69K1HU8VPdg6fyyS+HewR4hHNankxgXYwu821TdN+sumy8QO27Gs1nMVgv+bS0EQ+/
tpoNlloFNFOaZse2aGv1phRQI8LM0+ds13ilt4SENdRaWETlpHyXCtL0MCHkrw2zVszypmgJpQkW
1DzPcwOD+NazciV7wJIdZU9rGoiCArEdJnzCcOD7b4YaFS4khyyuswsyXecx8fH+2MXNlKgoa1D3
KvaFg9RACeourh8zqHG93+RKboZZnKs9ygsqW35dFsMO0QeEEc6UEfQlaTe/HVuIf9xx4Y9oViIn
JEd6f4zAVW9tEsiM7RJF/TVJM4mKKznTOV7SiL+kIKDlfh8PEahMObLDKFvdy25lNJuFD/9Dm3a1
yFs4XUM2XExG34hgyrtm3BADlZSBOigyvypdtfhNqcq+lkSSZ7gNdQusz6TZN1RiuxfT6M02oKlk
XxFBkoGpmyOOd3MDZQUUEmAxFE7pDM5ILeNgkIM771blMP8FUVCyIWfAWPZ0fiv1cjAzqWwo9enX
Tj8nZlgqLQRgc0BDvIcF1X6L51Gp9pUom/x6tBMvvesmw8FBQlFsrw19fYlft2rTIFOW4iVJIufW
jVybh21MSoOFyog7X2tK54b7NJatIivmq2i021uoq8qfQTTo+mWqGPCp5jKCNlFk0c1kAl+5nGvC
JS+QonsXWsIeKWDQF32gCqPWiaOeBn07T3Na3ZqNXaRBr0V9STjyCAuCTjZshax2S2ffJslgXCBt
BMAWqTF242XiG8Il0gOaqPnhfu3OzYsDtwJ9q073eKvzon94GKlF4MZEP/OI0vjbqIqyJfVN0X4i
TYisjabMudzkSRTtBUgVxwekU7yMWovFg+DgRQ1L2TFtTblebXSP3xE2XpxeWSm/D8ablqd+4rTJ
i9GnlrFbaxAtqv/GfohzKG6XEFbrKxpS0BI6N8fRBpaEA7ZSKBJwrLk460SpF49ORN3G7wF0HReW
2T/tkHfCp14QI+CHBORBbZPpU9S7cN3wTXsNDn9CO3fuoMX/zAskfV8f3d5mfhKaHhhRQQ2pKoR5
M6gQUP2uW1IzbCl3NSsOLbEo6pDgtrUHSR9VANIl1azPOT1EsMdiih36ckQk5uFkiFrxXZp188ft
K+OJuRxSV23E5j95JttfTSvYntlKmvFkDSepd7JrnGde7tIEjXBmFr06yY9Kk2plyP5i0AHipeOr
WeSOFibcJLt4AYbdSDtwumaazI1vJamT+BSbitFnadHSsBoJZvA14BLBkhW1uiEcWiH8efAK2Lol
KoVwmVxjV8ecyYK2U6NHvbb7iv6bkj3iebcepS1aQlWdPtU3AlDTTyq3sRvqs5ffTXPJg7C8Vrvu
DEVcw6vTD1lV2c9OlPKnwKoM165diZh4XyX9xcRhlkHvQVjwDYMq1M6JFhNC+wT3IZISxBU7SQp0
wm0AOaKT96iCwVKiOBbVzoUtaW2FZqRmrHmGmigwxGzh+tOQmtu8aDilVzWTrC+bUv1ppoX3HVlB
meATbAeLDVjmXAgjsVgdGk3/k2S9XQSdmqcvdTqLErpCVlyZJO4M0KFqFd7LXE96CLZr/tn1YzKx
j67bbFtXMofVmkPdAusxQDSr8tR4YGsHRq3x7PjHoqTFcEl6vApvowad78vOK0y/WZSx2TDTUC1i
i8OH1VcLHDbVSIantlLKlzZVlvgCIJq6y2QKyBKLvrw0xjK1IfyBMfL1shDfLTMWTw3Mlntv0pL2
YjAHM2b5cfSjWbnNN+R1JLSUCWJthi87woJj97aK9JpU21bJ72xXebFbkg7pZJXMqNOsDBnyMULn
fEFagraZNU+BM1Zr3rynm7EAsgDYfMXORKUEm47pK5DCEu4Ypfd4Fw16lUFzbEzjkdnbzGCWLTr8
DVpRHD6FUd079D0MEAtyMQmzyGmaTcUwMV3YqfG7ykWh3xWxEd2kQp1oLpkzaMAeW+IjszqrzNxn
JihFkWvfpFuSKKjAoXqk8qE6V6nrVvlOg9ZS+PSqI/dQMdVOZNink/w5se8ffGOWzrAbeghJWxoC
/UDPjr7yjgxdlvxJwhaZAHaKHRsOvqYajou89LJFjZ5MqpjLPk+0pv5VqTbcQZWo32E7uLH93LlK
Jn17XpJvhtnqMJum3iouBk6A/9C9B1o945JQLm1Qtd+TwnOo2BKj5auJHO3QJEjyyUs1QkxGIG3T
BqyHjgurdvkTCQehgJ5jVj7Mmkym2yLqGusP729Qf+YRSjjAoqmqXrZMM/GG5AW9uE6YNAB/C934
VrbdVF4oVlZ2l0YxJ/F2anJhf29g/14DwLePqWYOxhYBifYHDIbsQruMRR4KhmIflhMetW0/GEMe
zkVtNjQih3bB5WgMVwjdPH2TCbYaI7PyE/iZZghVKlJpiAtU1BgmapOimqe0P0dt0WcUs+o43+jE
bzv30hzzeVcvejeHTupOceDyAashHc85Y+LS5RAYIp9+E4LqKOT+uPVTqUVKs5dlxyais5H/+mva
CDYXsyxfDGFL1grZ5vnWlEUeX8MhSW+yiop4qEWc5CBMwKDaOiO1+SAaarxnFMTVe8TeEzt11+m/
jyKZ2j3HGABG3HH52jSqc9vIUVG2CngH6fedcKZgrLRUDywmonvLAr65A943OmQUCdvwZd71vzkp
q0d4ReKZKVqpt7WKKcczJ0KNW0Is9rmmmJKYytH4R4mUpeeRc5jYdumgXmccVpkxZJJHoTt2Tu/z
N/YPs5q1nDnKVml24H26W7tr1Xk7a5zYQqPUZe+TA61GV02uNdclGh9IF1NcCBgRi65vtKwob4oS
F4evtrb+a05aVu/RAcsURGOrbWLCkfecTKH/mvGimr4YxrT6yQ4s27hzXwdYEQFXNxYmIBhRoM4C
L25Z03QpWXOzbomDfkT96Sd63odxW9YdahvPaIMRlhzHCjuPc1JNyyUFSEntfodJcup2aq+rO6eA
cHTd1Ew6edqRS5ovmn5fekNrBWYXZ6U/rF1yTjuqQjhOP2RPs6XOP1RN5hUk2xkNeE1sK/HHveLM
oOgUyvDW6KgOJK1luB5s/sWvU7qSfFTm9JL3uvnHcxfvmyQvPNsXig0SUEmIdNGNMvqhtsNyV2YE
cfuTUK3nERSnCeFWcest0+2MqDcrNXFL4LfV3erNvLxYUVt3lx1JzDdTNK6UbzDBnMdZcP5MRmeT
FEcYjBqIcuUY6q40D0U1ZwZ3hQ1gM/VSgsu35EJoDQRk79qFK7aE49BOUzhNU3lbDDis4ShMLHwa
ErY5SKusTi9sp0p+KGzYfzlRvIgAuKkKBQGcF1+9odBozvQy+Q0TuDSOYqYFhVetn25QXsvxIvLo
jO0ohc5/Wgh3bEyr2foFA85rQlJHyaBo7NgDpb+SxTK/QC59LEC/JUHd0OBk1iIng2fLiZObTbvn
OsvdhOOKnla0sPL51YNiD7UsIwhiMyiDeceBkSgvWl+WybpjOkcoCi5+GF2PAStRHRUBzWugRzVe
HUDBSpTdwkF1lD3IjBLWJEhO7bLTSgl91xgpuBtKMjym00qqNO3Swcoe5QSxZ+gW1r4enTo8pHj3
YivtAssEE3ShaGNlbPSJdj/u9xJUJRzB9L5vuvUZdJb2fZ5T+m8siMPznEzyFg3CdJdmpYz2JmyL
lg1Xo9yCzI5lYBr1+BP32EjDbp7rGzWXJdA5NP2Im2bDeBmTtI8uvWVBvSud3r5oS6f9vUQQZTc6
1l/FHxYzKUNvKusjwMnuKjEoTPm1DRvNL9qiO4ApHnBVCyEpZSoeYXmFlfXWHcAYB8LpVJecxdGk
XIz6zMYXRYB5hXkR+mtkENcQlJ2EXWkOanYjF818njvHGX0911g6wXElZqAnnCJ9Z7b6yR/sUfxc
lhqWRe04JUfJJHWvZsAz0ZVumNQ9BnZUqj8ndn9c40YeFyj/157RTMmmr4mmCK3Mce6ixLRvs7RZ
XsnDFmbA39X+SYrcfp1ats2+x/N6AuDYQ/1NHf0ZK3Kuc8lkzvyI0M4flPHiQz5Cu+J0nuqjP7Lx
7wHuec19C08XR2CtMLk0uBocph6w8BuhmrN6LPmcTGjOcDcpaAwR80jDgsx+oK+ubWTxwBuJleh3
ht2JH92cpX++rot/qH29a1LSoj6pjyrDRFr3WL3OynhH+ZdelhHY7siGFAqU2Ore8esLnhZkT5tn
J/qSpgJV3pNe89rk9MDp11Xp/ddXOG0JnV7hpORsVU2sAOisXqmJ+Kt/TXmZ5jPX+FB7Wx8bahyk
sghXUAeePLa0sWjQaNVrte93ZujslP2/S9j47wbum0ucPKh56S3hznr1io5805WviXZOoHbiI/h4
iZMnhYVQg6PEXXBmYYasdL/3i+9t2G2WS+8hvl+CZPf1uzltB/x9N29uah0db+QuFm7ZHip99Zq4
w85Md+1AvWhn1tWuiC8q5R9cW2d6Lp+OtzdXPGl66J3sOyfnijY2oqjbxv25Zt1pK+v0ntb//+ae
qPsxl1N1elUVdWsq5t6GWxxFl3l/Rn/yoYd1eqV1VL65UoTrN3UGWb3iptijCA2k07EaFeHQ3YCY
DlSt32bV7047C4z6dJpAoQXZZlUQWyfjnSLr0tDIq16dA0KOy/J7elmTQ+DnO/PAYToPsxtw7Qd5
Lf1zsUmfDpk3lz75DiioSzvV3ep19J6H+ZG9ezx1oWu8qvGtUiQ703j6eox+On+8ueDJV4GwuTJk
51SvJV+cJ75j6g9UgNhfX+Xzl/nmMiefwkIjzinBlzGFaNtv9/eAokOQRmcu8+nwf3OVk+GPRyMx
Bsocr6VD5gG7kTQ90z45NzROhr8uTQUJPY+rgfIqNhzqtZVPEcykaZ3zV3067b65m5MPQDFzYpU0
rlW7gbO1npwnIL/lmUemfbiKayN9pD+LCJJwMfvkzbRLHZv6Mmuvuj1P94i+QKuORFsudraEkvDT
rUEk7w2NJIOYpaoI2FPlvzJY9uEwm2jWs76c/dKzzbCrlTHQ0MehDG3cMz/0xKXL/E2eIpCbtZtM
axMb9fv5wNCHZqUFRr9QjNKx5lgw54FDuFUSUIpM01C0hvunXI97fjNkIC/wIJDsMRq986DNngF2
1VqqK09Gy68cZwA98cmYhI+iRjSXdOgdAkVcj5LnoCSxX67tY3/UFxfvrwHHNtKxuZ35LtbP611b
a11aV1XACrNaLRrvb8pp6USW6/LtZhfwx63at5/7n/Gj90BRb5/Ut+SnnFsJP7zxd7ugD7CyMitF
qhnsgko3Y4v5tER3kgfX0CONz+WknVVmncwv6NCBJZXIh8rn9Da9zB/cvX2Pds/hRHxN8FkM5/l3
eWbt+HRSeyNGOxnTxID3Fu199nnysHj/NE0AUO3rN/fpRP3mEiejUdZ9VtIDZKVFWecr2oPCOFTE
fd6NP02qvNXw7CUvf6/5/8Mu/w/m+zeP/0PY5fdnHpcY3kVcrn/iPxGXmEMJq8S5vyLG0Iuv3MH/
l3Bp/xfiF2ijzGsmsnX9fxIuNeO/VhSaBZSB2p1OEuL/JFzq/IVrwBRiq1XOi57xXyVcvh8rkIWw
mawOxNWJ4arWacIlZ3cnb0q3O4zWbP/jRpSb6KcTlCGT6kK4ovGT1DCuicPT9ymk8Ssa2/qzU9p6
MKc1siRY9Dcc3pa7mN5JaMTGcoftydn1rllvlmwRv9483fv/zD9vIzDXWed/ZqX//OBV5Y/wl3+A
7b2flag4rVv+vD9EzJVhMS/LZqxxiNd67201eubh19c7mdv/+4I8GhYhtCs4D99fkFPz4C6F2h/G
1FO/m613Z+PQA/usTJthdv/JiWi6FFWRXXj0rcN8AONckUxF1dNx/UYZb3La+UFWTORWON5wPQKH
3HSCuBJVuuRceplDLdJ0dhm+ir2R6PLi61t4vzFY7wBRO7IMSq3E3aK9en8HizbYJjUGQWQFhQZI
yZNP1EcaeEZfbDBkH9SMQ7LSD4evr3tiTfl7YdaNFevJ8MYZfPKulDkby6WaxaGO5HApFT3d6XGT
XpWDGC49YaLPcJRhX8cwMRupKOTDwJ903c4L/v0v4fo6Vm1dhf/5dyl4s2EvUPyTudUOB6uy+gu6
XMa1myzjdco8eYEYqb8f3Fbbil7t9o6Via3Z5xFNmeSs6/GTl4G4BTQlFhmDLezJBr4x51wDqbEc
8tVSKSNw8d40TI8tI2jnyGI+djMut3RW3UAjT+eWrynflCmkTsqv0Z6Ogfsw5VPxDwI3/YYK54i9
uyhuybkyzm0BPn5saB9xdYNkYLL58AKN0qHgQ6/h4LZTeuMkqM6Thua5VaX9TUKiV2CgJ94NkawO
Gaz2S6yTDDGE5dpWrfOZcCd72fK/012F0PEO+cE5G/U6eN/PB1T1+S6ZEVWUeTbT6NujmELBxoyr
zDggwjJ2WSOlT06HEWRerp/Z5mmfPA6QpHxCZFwDzzplTRWk1HjqbOqHEYZ45btlWi0+GUqoFykZ
UuvPFIQyYyVoHmqxqn7TLQRI23QgoWrjNV1HC5uWQL8xPW2Yt0QPAahRUk/7ZzTacwTtjzP7+gst
Vhcd5C0OuvcPprc6axGJZhwKCum7DnzfNjHHZqcK2QbtmOlXYGjlHn1cRYJapJ355P6SxN69GPA7
GMI1DRTYXyf1++sPZoHSEz31wdBG62chQVVdjmXc635dmepBROSf0dicczD5kZmTLVSA7Q2drDDI
eFV766n0ClmF6CC8vRaRMuLPyhw9GmbhvHgqiRG0Cq2rnNMbebUoeUgSsd25WnsGzkva2ebgDwmF
2E2P8uiGyxuDjy456/ddbFOBpmdQt4QC5Qjnyhn/RChorRPJVFdlGeiIU46jR1903XqigOuKIX9t
aXS+OjoxdX4kyzgPXDfvjyQ58Sl4QB1+54Y919iYaSaHjSnRNcWmoE0rs4mIWKtpCtiXoqEpJuD5
7OLRJcwOSU1TgXovSyKPC4O2xJqG1fmy7dI8lIOW9Nt46bIr1UE7Qn2yQ6pb4mPKbzDv5gjKsKNg
4ozS0gpxFx0zuyOIBI16HpoaKR5b2ZF5sBtFl81hmy+Zsm+sKdtPKsEm25aS/12DMgnVjT6RIVSR
6audWUdPjtksBusxCSU1GtC/k8rJxIe/up+ybHAOdjl7G/rXKhVVO92OSmM+1ZZe3hMMR3BwbVkH
jiXJ65wU5plB+eEDJi4T/6eJj3g1lZ1+E1pdJ2VSC+eglG2+Q0cxB5UCp2BEBHtROvp05qY/TE5c
j02fjnvYg4ByKmh0mgwvv564B4UW80VBKTu06tjZut5ZzNEnt4a3i1ooiaqYsE6pH8yxmWJNi3fo
6sTx0S/E21zR2Kf0WIBKNKPbr5fUT26NZYyNI/sito2nRJmqIT0wml2PKCCLE3mLSDNT898VZLZ/
/9LY7a7Mu5VZyJr5fiJpzUQziTeLDlOj1ftV7hHGjRJdjCwI4dRF85kT2mcjdSUBUGBbxcrs0d9f
EEUXPEavUg5modcXOdyJDUFZ+UFz+UormxUtFYPjQ0xbNuj6zAsvx0H/9eM9MS39/VxQpyMnXSmK
GIRO9k6Rx0GRooV1QALG1NcqiPj3eduqXVikkUsIwlyaTGWRuSAtWtVPgWAQxkEHeONxERY2NQcQ
4dlT8/qdvp/XIdKx5qLjssCWnJI1DQMgNHVW72Clg03oRbRv6AvutdbWDkaVO1c1tVHfM6IR/59D
blotp1sUcvaZAfhxY85+DqoB6ddYKQFinYwLZj9yy1M3P0LKVV6iuE9/WMSE3bWJIV4HHoYMNSlQ
f0EvmJ/1mmkOJWEaayGwP0X74fVe/h2pKkmohhV/B2HTSgCSSqTd5H2jPho6NximiUPHjKNa5Piq
LHnMTWEacZA2jTxX/fj4DTPGSStepcQcGk+NagOShbnph+igJAYeIxv590CA17anQbudje7cN/zZ
9XhujHMyD7AEnBwMBqOw1XKxowPJlxdF3UdhmufflrS864Q7nBnRn7wvqJUUrTkSoPOm1PX+s9K1
iaDJ3lUOlWsSB2SI9A6cVhJMkd1Qk5DxPmkxTkG06PBUiyk0Zs4FxqC/9MzMNyTkAcElSGlXAMO8
8DLbRQPq9fka2Gj1CAZ6d+8QOrYpmna5olbd/kCof46v/dkzY7gx7lF94z89nRzYOiBHTWO2eauv
3o6exmx57Uf9V2Gqm68ngY9zLE8Mfys0AU5tGEbeP7HMqPQWmZByMCZizqrSeEqmhiBMy/j59YU+
ntSYYLEk491dXZLwSd5faRp6QuYsLz7WSStg5tbLs2HJKSbveZ6UQLZWpgRVRs4XB22itQhAFvbT
RGDm4peaIprbMz9oHQzvZxl+EIIiTh9Yk1ir3/8gs8KSWpK4fizszrlwlHq6F3Kxgqlzsgs168UG
TEZxPZhVs3G9yL3jWNKcUfabH3+DiVLYZMvP3oXT2vvfMCHxcPsiSY4kWQFdLJxpY6Xy37UX14ke
DCXABJAwwHfAG72/StV3gObQQx2RelO4ZwMWIn//XwxbqJvEutuc5Jg0T4ZS2dVgeHSE6KJfvQFK
f7CksRd1O4baIH9//fb+BhC8f3ucPVlCqXqhafgAnpGVrStu12RHVuywitUqvp5guKChx4eo7bpE
WLcmQFuHMKyozB4QHhEu1DWavJ9atHqbxRPysdAb734kg/aXXjV086KgddqdUdq9wWa5IgbPEk53
8fVvf1+BXl8HFYu1HEcGEGk9pzgNWxsVj1zU7Nir/WVmky/eOv1jXZhXqlW86Fp/rsvx8SNfL/iX
CfAXvnAy0q0syZekN7Lj5OJRR1Mbb6NiUDdNNHpnpuDPLkXNEU+hykDgWP9+qBUVfANj0PLj1EgP
8Ylrh5OGpURqpHF//Rg/uxSeHCSKTF82M8v7S3UgkS2rZ3Fm/5uFS1vHO5tgm32ia+OZY/lft//J
aEMiiaOQDSLuIe/kWjN5ZLlhivqYm+3w4Nqd/iNeXOeXXanaz0Ejxd0YBwWRX1JrgVXmzo+ko4Pl
lzkZWdh1UuVxRBayzbMOafSEL+Ilz8lWDGLSoeegcTJMmIO0WvaByySuIyTwS8iQNBa0WGl/X+VW
bfIdmUhkkYZ3P22lsX91HSYZnwC4kZRcUn6AJWHGzED+aRO5DC0MRERuxXVsj/O12scFoQCxPXGy
k51thE6xGKTLZQmR5cui20Hqzbq8UmPyJRA9pu5DN83qEox6VIktqWrZ4pt20/4kR7BxfD1Kkie1
mQ2UBFndFZsWq8foizmb/mhTbLBstQMpL1RMcch4GBNwvBVEqktZ33YKqYuhBhySrX08jp1f2rnS
hmnm9df03BTyocU83+Za+yigHmabwpHyCu+SeqYHbKwT08nLXZlc1F7x+qKoXMscbyp3ulGYbY5n
7VjGCJV9jbGKXjgbsxkFnEV8hqYuGZka0rWx581u/iuyO0kwG9E6D/XYQX40jNb5Z2HPLsKhElgY
3Bbf0xjN/d5lV7SvZNx8L+LRClSiZW/zLqmbwB4McTu201BshGuMD6mdeS/9NFPK1ctpGv3ZdPLf
raWm5DGXhe4GUyK0eeNMIvuBUFw5dwz6i/s/eRIcJ3kWINMoYarrJ/fmSWRkUwsTr8bRzHXvxcLH
hKoGgWPpa2PToKsjW5chlKw5ElJFk7oDViGEb1Dk9wJTK+st5ANPBIWHr5FE1zp6wS2PzqvucNZB
klB/CrAkWeC2ZnXDLTVjYDbs4YnqTTGA4BKihk0uu2b4ZmlVt4IXgLkhte3917PHx0l4xQOvQk20
PfiET9bEZkCEHw1ec8SCRFaJV0WXiTa+CMwwmwSMx5WTl+da2h9nLErjuLx1tqZc/fTApVteJ7yx
r48aVeuwRa651SH6btRukoevb+/jxoJT3VpFpLftcr2TMd2NtIlrLWuPsYbT2dZ6IpXm+V+mILGS
cZW1XImQz2VLd1JwoYBsYWtq2+Ns5knYq+4d6Pp2E0djFiRCfqtaDhkWAuvN13f3ydGVvhQkUF7c
Wuc+nY+lZjZp6Tj9sWfb8aw6mGCdWk1upGMySvEI3aMvL0BQYG/J7dy9pVbq/c6ShASqrozOLOif
/hw+Gexbay/tw4ouRoDCExaQ49xoM1qn8qh3HcIga5gIDk0Y46orH9xaq7Ydskyk/nJ8KNFIX+oN
FqqvH84nr96ikQRzzbA4yZgnI9smLasyZ7U/Ti0sHpxMa4Isfo2vr/LJXGGxk0REwECGsHZ61sJ8
ow24Xqcj3kPtRo1H+SLymk0z/hKBzNGWnc+S127U2uwvS36r3GhA7dKgVQcymUkcYSGy1bymnqoM
nbtv41iUeO7S5WUo+n4ILVshP9WO28QOF6n3V7OqyDJ0I/4l1JOxyS+6srNeolRogS6U0gsW2WX1
mT3N32P+22mRIgRDjYdJyuFfAcb7aXHQ3NGMUzkfPTpsO33sWTXz3mhxty1bQR1nVxl9f80beVyq
MXssK73Z1Tqem4Su2LaMM0nJoq0v56gat3XSa5dTHNVhjtz3zIHiRHFAh4PfSiELRq69JpOdClo8
qdmpAP9zjFVHfi9a6LSEpqGpTfPC23R9poS5q15gw8oDjbHyTVlmZd+T6HDZOrF3pyee+JlZmFC+
Hi+nc9/6u9Zvg08Wk457CoFoxiHpLbuSx7ZCXdK06Xg16ARbuINM/heXYjySngGPln3oyUEkJnoJ
r5cuj0OK4bNRrTZYI7B3g5F0Z/agp6vIelf0PYjr4ItDmHOys1aFqkRWacvjujLi6k36o5wiN4iz
drypity90Ww2NV8/yvUDPh2OwOdgQtNR90g1ez8cNa8dUtsZuWiLuTXWZ1T75qxsxph6FFnk50rM
H6Y37hLZEfRSJhXYg6enVFPTC9EPAgkz5v+tweYEwHecJtfNiK5az6N2p67NhGW2qIeM2uPY1cNj
Y5TeDXkZ5/h4nzxzXi0VfspKPPZVCfF2kzI0nsK3ZapHypV5MKbD/K2m5uBjStC2bafjuIDaeeaZ
fzYHoLDgVSMI4J/T78rtTCPXG3c5WpGiXOGXhmBppm1Yz7HY9bplbwzsNcemq4qtuuTqsaf1FlJL
aq6GSdyQQaBdWTjEH4ZGEXtFbZZrdvp12Nqgi74eH598amsuBa1KpoOVAvv+AS05fZDcqZdjl6Tl
dwTn+rq78rbd2J8Lw1iH2slQZAvA3tlgaKAkOalf1Bowrc4stKPpYEyjSyH3BYCELYwhSLtyVDlj
YK7HDiTO7N/Wt/z+ynxuQJJg5nhAlE9vEimJSu3ZW472KNVL0enyPsqU56+f5MfbIxiYeYs0GMj2
ZIW9f5JyJtGOZqB6rJq8DAHqlWSKE2DumXW+xUM+X3ZtOd5iVRvP7HD+hu2c3N/fs/q6W0Tw555M
YhISW1Smhn5sFlOGwlXMb6UV2STgeoPe+KWZ5l0IRkGFJhizcxbQPqZQeI6GiUotnQ09TFUF4zYi
s17mpCGKO7EuZlr/HXyhhb/JzLxbw6k7XDxofv/MulXCfVPc5eDa6XBY42JBMxf3bodyYcswiDFZ
ggD8Yy5WTYC1aS2XInWIjIWVkT4N4G72XYq2AUViYXwX0kpmcDvNfIfZsAb1g2SlPTPW/xZL3j0n
YstU8EWEEJPLwtHl/StyMa7RibPzx6xX26u80tUhzKx6vnZkWsSbxCta/U6ha1GSrm6WD0RLZmoA
Ja/Q4Gn1uPvmpaxxx7ZGrJAlr+A6H832WSkHJJLlrLv+Qiqd4s9VVQHaGAHT0Y4vazjFAtmEnGOs
zWXZjt8W0gBjYgeJr5AeJG9fsxRBOChtlgs6Ke54i9Un+/n1EP07279/ALTHgEmy6lN+g8P8/gHA
zZgA/Yn20TGS5KppyuFCszBiBVlsVzEzUF2nqDmH9pZjTXYRT4WY/HawAVmZrbKCGMhQSYJOJgYQ
cjzbF/Gce5sC4zpkByLQrNCk0XHjgh9MfcfL6wZA6JT8MulLiY3b5dl2XKidBFHldHfAEqgxljbh
j1tN1cwzh/V17jq5W4qY7LK5JgeOUw8L/YuGGCoXr+dI9EnM6mLgXI+Tyyj1zB2jpN6UWMMu1Dgx
hb+UeXtm3vlQxyYCmsQkhxt3OcOha3v/vM0hH/oBD/wjoIzpIgdds6kdkV8IldiXJbaGvTLl/a52
sYirhVEHU21nD4lTyt3Xb/7E0sHcTpTlfxpUSDBW+dX/Ze88kiPH0jx/lbTaIwdatHWP2QBwQTIo
3T3UBkZGkNBa4xBzjbE5R11sfmBUdtHhNPpE9bYtNxmKD3h44hN/cfwknTiESpblwwFvm+abIfUm
iLkm0GIUbZDBdfxCo380yIX8dRInEiPfiP3bzJDlbp2MSXOfKt3sQT4mvz7SfyM1QWpyvvyP//nv
P4Z/85/zE6TmTdg+H8M0+eu/YJoClco/Md0igSAoRU90NvL7hdN8/aO5B8BBxaXNGKx6/LWb4D/+
Jkjmn9ywVB4t4ksiWpErts7bX39m/UnPhjL4rFvOCUCO9tej3f3aNPXi129hjwsBQtJoeu3sEJA8
eMQAYJj33pvqz6Qlho94UXEQhSKN7S4Qq2AFWxA8O2KgtjcZ5U0TelCH4PjGmd12SMtmlSxt6LNM
IP5QzCidMJ0oxVPWg8zXpf1PJAogywZRcQiwNKicyizq66IWgydoEfH163T/98pj5RF8fLDy8rZ7
TpJnwXlM/v5/f+ZZuFiI/Ou/8MLyn6wm2k5z6WvGuf61DiXNBEk8Iy5kTOhFcrWjZYjwFE15orw5
8p7rZX8tQ1n+EwIsMA3UC2mkzbHYYtl9tAyX0SsHO1JX9JAgiM3twkV4n5tG46t+4T2kxVMfubr4
JTgnVLfMIF6H4D15YipXoJOPF7pQtckIYdl7UEJxFRVfGwsJQOtR8vdNd05A9OS+mAejAEfqQLFx
LiMcD8a91OMkJwkP/WgHDvpK5WooN6ZkG4gUqdtsg6jbmy//j439diO/93oyzUSAJXxefD6ORxSj
RirUXBUe2pf8e35QdyTcZwdZJqHza9F4MQmKQYFJS5C0VkQItmSa91BEJtx9QiW/clQtWk/+75mH
zP0yC3cEUjpqjMQ3S4yvRy/NR3rfe2jEDEGUQ5F81aFryFaN/Id0ZvKWeQWDYfgDVgEtVjxalnUK
hCbyIi+bcBdAjNWrW6U65067XOBz2k5aQeQAOoy9tFh9fRMHCIGP/q7wxE+mDKpWc6Hmrj5eBCep
y2KURXCAAIjZjf7k77xZ4srWlS/erY50f2Ubv2nNg3qoqBN54jDEzrVOIlBplt0yLT/Y1dQDiD3W
pSafM787Aca+DkJJS8HIjOtwCcIdetTfoiINdtVPE8Di4IzFusouhqf8Qn4KQL2irYj43ZceUQk6
bOccoZbL/XV4bmduaaCm2Ngc7ym5INJq5DzYdclhVMtd0OfbXIp/9GVx5sOdYMOWQy0OjLoJI2K5
MthhuDgFtvEgrtPbci1/Gq7PMYWWi3051GIp1lWnGWnIUCg8XlTB5PjofXy8DpeHEUNQqQJjMWsa
z4i344kT9VaaVZ54G9R6zFFDfitYRVjgNJK0DbJzZ9/p5pq/DynhjKYw0OI+Hq6uNaUYkd7aDYGM
cSqHa+Na5wx63xuEfUtHnduQM5Z78m2g1AZkemLFGYE21osgbyctQu6hP1NbPP04NJpfIQKgZYB4
LkaJ8DaTpUAOdmWjRXtytNgJDA+E0scf6N1hVNzQuaHIJJeXoTiMlVJg5bsDaw6sHssJCZGwM+/y
3oxZs3glrTZGee2vvwktayuJOmiVnKp9tWqTG8zl77og2vz2q8xt3NnnEK4+KdHxd0nLSZ80rQ93
EnoTXSw5lSqcY4C/esccZaAcAm8HWXyWpkyLwTIZxL2+3StbJK2sL92t4qqOv316gEdP2ufmbnGp
XlVore3kq9G+/xfek0iLnA+cDbHX8XvGFYSAQKjDHSULKj9xfuNnzeq/NsZi3wZ1glqJWPLF1GRr
jsOq6i//ayMsK1zIHzZBU4Q7FGSqVaC1blNV57hV76xuytOglmf88JxdHU9VXyPNaaZtuEMsdYvk
6ATn7F95jX+OsLhoQTvk6TB2jMABV4s+UjdnJuo1RDxZcm9eYlFyQNrfQr56CHfVWt4Ma30zuaG9
Tx3TDZ9hGRgP4eHuh7Hp3RvQpU+IjnoPpqP+ZluRQiu4HvhNJqERsOHFyQr/AGy/OIU7CiAX/hS7
PtLG/8JU/nOIZbnVR6tPwAcu3Fm31Jo2dXZOX+C0WDa/BKVx/CTh2VG7Ol4OagnSxusVNu8TSgqb
dFusKdVcx9fajbc3Vj++XW4Nl++oPyTX8Vre5utqE6xG++e/8KJvHmOxKoM0qtEikkIKrbusncPY
cxjqRTJPcWjxpotlmUjS1AOVDncQ2jfe5fhcozOOhS/CQivD0e3RzVbJqtgk8AkzOzXt/NZf/y7w
8PUhcGqhFv8auS3ec8JkMBx6Ldz5ernp2xI1dLn0nj+ezPmHnOwO3GcMzKnmqsV8BLy5W5qiDYjj
9XAX5jce0JJEuBpbxaEx868szzcDLRaPlAlWn3dMqTmGDu4XVIfPDfHuAp27bK/gRmi9i0NxCHAe
VLgZd9dP6WWylq6kL6hQdVtjVbpQ4ZzUhcXjmKv2CrEpB/qRfd9vg0vxavsv3DEE9KbCLqHjtUxb
2ywkJpjSaKfm9Q3Cfzf40J65Yl5F6I+/HGwSev4mk6pJRDnHXw5ZZfRlDYi2foZIco0m5U6Khgbc
gKLUvaOp/fCtK7XppRj65CvY3OaxjpXkUKhddK0rg/wQ+nF4WaF1gXbsKMDqArbl/TCRw+J0RFYc
Y5uoKa9bLxJfBl8af3R6Koa2XiTBdS9qqA6jPaVMFKU4FzC36YTURnBY3dM1yGPkxYTsXs808VrW
PX6tVZNiOSg+wOpC59NE1FIcUT6zrBoJDNQTsxsPN8TUbpRJfZjKNLg2ayTPaMCYg7IaGg05VzOp
jMaW+w4FqLCSYfYBnimxAmgHzbMb1UN3AX52/nU0AVDxv9ih2RFa6MhaDrX58vHuOalPzGwpKocq
3VRQtHhjH3+E0QDF7nW9tW9rTMfcRo/y+hpt1CK066Tt9u0YjyHqs3UR2RPa1JnTljCvN1NfxbSa
Rq/9/PETnWQMs4KFZMx88RlMvEQrp7hkZmBKup2seTdj8ZCr2gs0PbsPbridfvdWw4aS9ESiTzpH
B0sQ6RSGqG0Pvshgom1IjS1UZ44ndY6UjlY5vrjsI1Y6uQJEm8UEi4WK4WuuhnszUVgxqMsW33Sz
V37mo9fUjqlm4gNCWUJnaxAwJFtHL/GyioLoJQ1j/65FJpX6DRTZV+HTpDq0fldHTgg68LPXIL5p
Y9CZ//RM+G34YxUvyFOLP+V6ar+Pqdxb6BPN7lONNtSorrUm3n0ixlbgSCMtftAx5SxtKVcgctXS
4F/58OTuzdgaDmZgKlABUPbM0PRVsmQlUPzNZhHB7BqHEmRyEwRRtc0QkpjbLSGjeObIfQd6QC0S
X1EA7FSZqDEer05DKOugKbtwLyAPeC2aBfrtUgsd0U+QOAlpZn3XjVq4NL0cMUPPVx7oCeEnVfa0
/vT8TIIhz8Mdf0uyC0BApEpAgmg9Lx6nyKF0lnm8j8W4WJep5LuD55lbATTkKm8k/wpUFsAaLJN3
tKoMu8V49qAgmCmB5mzrVV3SBqw0b7j0auQXpzxBgL/wg7VlxhmFwd7YeV6yFvoxv1aQXFmLA6Tx
ZESRmzMyd+u+na67xLDcoKejo0aNcu5UnrOk43d8VWV5pTzRVFoiHVCY9CurkcS9hf8Wx1KuNi+d
2c2adrkkXyHarWIw1k0XilQJSAIiVH3fK2PUbSuxyW7h3Mr7zMQMqNWn8Q40QvAZSJC0r0cQIfbo
S+j6j3lf3DVpyj09EqQo9J27XNpDYS3vtTAmsjTSNr7WRdSj7QmZGNFpLd98lhRjAFqNzJdNQSZ8
7vLAB0hrBq3oBEJZJreCHnc0IURhSGz2gP9ceLn1RYgj6y6oWz22xaiTG7tLjfir3IXlj3EQPNxq
AbN+Lqmp7nohaq7luG1Vu9MtAfpAbCC8+fEZd1rk4dTFnZRAmjo0/f1FLNHVXoIIYmTtY31s1nVZ
1quypV1oC6UlXLeVod4SKQlXaRBN17XCPVDUqfXl46eYT57jL21h5qkDSqWAh6XJIkacYmw2WvRv
90B8rS3XlYb6q2HcfTzKO5A0a8YhAh2iIi2f5GCij3GAFqbZ3vMKyQbvrH8CqtG5hS9uERBGCNNa
IZ6pbzwZh0JzaobbPkVvne68h0R7r93V7Lv1x0/1zrtDEzNgXyKCMufzxzs5x21OS5U+22e9aa6r
JtdW9KPOWT6exnN0TUALcXpRWuGqWaTqaVxLgY5c8z5Jq/oq0EXvxhR8fWvOSXsxxjv4MeknyTfU
VZ8I3LBCqKwQBk2dFhmHFWLQsNYVrCGGRIZJDrJjK4mC4tI6ezBrObJbxM+3uu5p27bOgm2HrvdV
o6FUbkYxauu0JlZEGgj0Q+D83aLO/G7c0qAP6Bqd9J/hvWsQV8ocoCka+bWOPHKtihSYY+33tATJ
ZhiKyaOkxyqip7E4d5uJZaoi1rU39Sa6srxIXxmFiEVgpFDUTjLDSbsk3luSB+CvGKuL31ws8/AW
ysuwUamUaYuoXNcT5EX0ptgTmArOANH/RgzC9gx289Vv9Wg/MgztjTkamRnPS9viogjFurCaEsxP
C2mxwfLBjqdmWsWlHmxwm0E0hMTvwU89nVtduq6USHIwBBa2cpKMl2k7pnaB+sclyrSyPcWh8RIK
VuTEU4liDFE0sNtZAcAUwWgNRfZ7rlOvnwkxBiCes+oQrLrFgYI0RSZkYVfuraHF3xy8G1xLCB5a
re0ApQa2jDr/x5/mpM9BMk82/2tYkMiLTxMoKLpa2lTuY0FTbDmUvK3ZTMqqlwbmCGdXm0iWdDcG
7/PxyPPLLL4W4ENCEg2gIWW4OS99m3fKVif75VTtLQQiEJhoTM+uwQqtwF8Xbiyq7Q4QyDnW08m5
xfsaNC4hDYLI5Oo4HlWsUlWsJaXaR3XeOOMQeo46nnUvm3/K8buRTpN+zhxsIld9cWxJLZISBYtr
7w/4jxpD8NQ0c+Tfn2UNns4iBH/eCfIA+wsezvH7tH7dFXqgKXs/Y2tBQPFW3O/TZhRS3QGoILua
oPhnFs0pdAa4BOE4Fy9RJUy1xUKVfbMVdQBu+ygc8pUqILHZpchZeLWrN/0lrshXUtDuK7lcNx7G
FkOnPTTYLdoebIqPl9HpByW7nkW2XtcxUOLjCaiUWg1R9BD2QUNjS4qMlyFsz0HY57V4/D3Brc9E
UyBLJvX3xSwnipjWTRD5h8oorZUu562dy37oKpi0rLrI8zcfv9Rp3E588woJILoBir3kAaInbgoi
3Mk91J3veYm9ileh2q0G94O303q8eqg6Zci0hlks2YEmr+O4PLNBT18azisbVAV1Q1loGchSliLN
VHRjr2SW5mTyOF2OhCd0BfJxE+WGeOaWeDeVxlNxzvIAQYA6PP6Uacb1xW1p7oNQHLFHgXP6LQNL
cVfLUwR1jJbOgzpOFgrayqBNjiDnfbDG1kP92XDv/3Y59ZUCwJ2JjgJAB32xyNMyGTpDK6y9PoTY
PPiCgPSL9PLxl36F+B4vLZrZQJAov9EB5m4+fmksdirUItT0gOQ6yqk9Ajyha0bNtqgmaUJRvWsu
xDGQ1E2DN0jvxCXGdXZaZzm91DBCRx9DrCexwH7dUYNg8F1T7a3EKUIU8G3S1VsxybU1GXL8FU1v
qGJaW1DjDiQNwCZcefOOhCz7UgSQFTEogFHo9vJQYwA4xHcRicitPGWAXJtkbEl6hbC7kNsogLQY
e8Jn0mY5c6Kwtr6FKnQT25IMNDhyTS9wvIlL4UGtJvmQWxN0sMrKRMGuAw9D39YrWt/NxEir13UU
YslQxJZ1O8plNDjsQUHHeix/SMRS/PnxlL+zzoB6wgCQwVWBfF2yDgKl0+uubIqDb2H+WlqYHFmT
IiT27GXtAOtNHc1L8i3e0ZdaN3ZrPyriQ+k159p6p2cXEPyZEUCfErWFJaEtLzGXKqQiOohG4qOH
4KMcpOrVucPkJCOlbUi2jV8fYB2+x2JfiVotShUe34feh5qP0Yh55Rs6gqawcqkSevHWM8N6FSJc
+gApCSeoVj1n8Xx6mADaQ7lAB5ok8RSLEzT3El2dcj08iFZlXdPMHg79UIk3aW7tlXGoqjMZ4jvj
UTOHuG9yUc0CV8fbqgD8GufTEB5SHDpcFFm77QSrFEYqVhuaj3PpmUX17oDQcwh06QaTGh0PSFov
DHXItxzyFMG6uumctlb9Feq5ulNnZUmptGfzWblu4+aarHPPVFzB62RbNfPAGYww2/VDU18Evh+4
uE0oZx7xNNSjJoiynUomRd62nJIM66uWalh0MCU+gVZZwKkY3iHUU7dNPA3O0LXlIQvPluXfWed0
WcGZz8kyyLnlAiy1MkLoIzpQpgq2PUHmmmriuYb/O5cmAp6zNgYZAHHXsjulByi/daYOmMCgdKWL
Dapa0TiuNYqyG78NlXXRGfhRxXr1adTa+FLzI8PNAlFxUe+Q3Y9XxPzBjw928h30R2bxUDA3r+pr
b+LbUhrKSsiy+BCm1i1Way+6me91z//mGdFNnXdPHw93GnISB6qY+2DgCgJ12bw3KYQYyH3Gh37S
iitd8LUHqAhfKVtKZ15sThYXL8YShzMA2JWsXF1s5caHspXWcnbQJut77IsN3lVGchP1KJNWUt2v
JE/pL9JGqt3QDPUz8d4770nGQC1gJjHhZblYS2Zr5mFMp/MwizdfphVlv0LUy5WRauewh8CAT14V
V24I3cBIZrzAUh1ML+Q8mrDoORRs0WIrdqHiinCvbSVHuHpVqEKMB22m9N8nxDrEDWaIxGUl+tGP
WZ5E7ZXhYXq+gecpp24xzbBgGd9JdKpK/26UkFhb6cokrxU9T2hVhH2172UBRSaxDZSVgGD2jR7y
JVy50sVHqevVlwjBqG0nFZiQ634bPA6xhwTs7MqsU/SjGgZPo81msyoiAtevzPCblWOluEGYTj30
ZMVPpowOAszBUL0b2lF9yvzYCp2RDbpKdaWqIJAb/SelyKx+DjTGBy/g79kdKf6DhZDjHplFWj9W
4pWH2hdHO2M7usGMY7sUca3Ai5ZXq+1S1Tr8urSi0Z2uR8UUr9Ly2tBazVxj2hbA0G9lT7nWyywV
bNgzyXYs+Az23FagckUF78JoW/nSp7oJW0/wXkiA457afSsaNsFF93WSWnpOkxYnqzZvEVuIY2NI
8dLJ+R0RyEyPh/IMLRDbKRA3OCr1hePnDbKh4tgT0EzNGBBg5r2xsQSaTXwFWgKRFI/TbeXHwrfS
hJrgZKrUtQCISuhANJpG0+3zSKa7oinw1Oi3BcC6SwSGsPQJ45WeecWXCcKRvBo7EkzsexNPvxNQ
J2woRUYybleW2GKHYxVx5tZKoHtuHOjJgIZolX3hpEa9v5WHxLDNDvmeVU4tyrSbvhyvvMy3nkKK
uE9ep6bX4+jj3GJaVa6vNMHPSlvs00m1IfN4oduqWngRYlILzBTW04E7Ahn4LjFz8jWjU24sgsvM
hmdGbsrCyL7hmxetm5wKtTgM9YojQLv0KwH5GwslREx3BleeVCTlhgAmsSv3ww2bTyxu9TqGTgI0
Xs3cMDdQPZzSKnzADTfZyWIQNW6mo7ERTFl6DdRpfIwooeqOPA2puY20dsIGEq2/yPbbEUktKUuf
TQ0fVXugpr6vLA8bQRGz5PuGjfcNBR7jWwG16k5oxuS5haT7qVKRr7EDX83hOpey5Qp67T+VTe1/
oWWJ3RT6cOIdflRSbtd1eFAx69xIGL8mbqUA5XPIu9LPRq7ii6aPwQbcftDaqtwHJrUJMUydsi7G
z/lINs8UxZPuVAFsQVikmQ5rabYJGohrvkR1UT7ksSx+L+vKQidyCquHsqrwAKtqgnRcfjvt2mrC
qnEicwrWhaoLGYLE6qoam/gwymp3U0hhL9hC5jfFbShNmI1qQMsYQe/D7xlmeLf+lPlPWai37H1B
V5LLJJ7dtDvrtstM/atHN7wi5BEkihAQlb/TRSVnx54Jo0DdVyK3ShLdopQl5Tg3CnGn2z5+cj9L
RCiuMHCTt2bdMw1jGTgY/flu34UYevWi/jOozAw2HWbeX0Rl6m/5HKw8n6KbtsIgpw7sHAuyzyF/
hmuxmOOmGSZ6u59gR1G271HwcerGmn4OUizdtqaV/PRlC5pbAjh5h56TsRe9enoytEGly4YOldNk
XbIZfcNf+ahsUKIti+ml03S7ToWbLrIuLDEdt7Hq1T91ehWumsazNWgQffFxQygdFjYejwpiIdeC
T2YDftwrL9NYbUTSu7CiyWdKeFoOfqc0s6mX+CIj6HtHtNbvfE8YP6dSiZcgFls+7oCeTjhJfY4y
UlCOzxGSkUxf2aoeU86pX+TyIOB9pch8Mi8JsZrMUQe0iV8i31Un1h5nXCj7NudkdJ+ZcfhJ7CPM
hvl2mYmDcqN+qSTNG8+Ub04DQSifhAoWZbdXRgK33pvIpIkaQSrjsTx4ep1e+rUmO7lpJi6fzrOj
RLDctu/Gbetr56Ly12rMcewAPJxeOTUN8gB1CVGqBl2JfQj1B+ydELnwuHa3gYrnYdyixOuKuWHO
hjANSjvDOHKlFX009rjNpvhnZ3V9i2l1fC2rkZzYvUapScQn9ZG7Dgspoza6ddZLvmpTW63yTZJq
za3FMW24TEgLrKCvwkPiN9noIDbA+pMM1KMoeuONEpiDLrC+cal2cEVtSmxnJf++1RO9O1NYOQWk
Meuzbgo8IYlEZNk4UlWcl61Wqg6yXHh2G436fd+oj6mlVDfYsIqrvELVQSmzcBMpfeNWKSJHfWok
K+IR9oFuNKAIGuWT2ndcn5DRsH8wLBsegXwDE6bbFADnsR2P5FWvTuYFtrbFA3Ub/xL5nO5MPHga
kc21GpR/+bSGRl/ueDlF3HLDaGnVoZuYTUSz8boO8CJscRA8M3NzaLlYPm+GOglyLTnHT1gwqsOI
bjCmuSixYcJ2TpvjnRdCYg/GhEy9j3bCIsAdRDUYM1HLDthUPvad1d6i6FQ6mNZrLx8H7e+8DwAh
WAyzDoyJFtfx1BXA4ls/1PND1QyGPVDetbVYTc4UAN4ZhQh2TogIZqn5LkpMoReZpd75MMgGrrgm
QScTc5jfpTFArdNnSRMqFJxgJ+KRI1IOdKi78nPMTeHkLUadRQPo4uMZe03i3i4BRmCy0BGAvIk0
z3LKprzBIl72us+5/d3Fd9ee7NwxnMJ+CVaZcxZAsVwLy+EWc6frRegNOsOJjmbLDqGaE66EFWc5
Y0WrS9E+ZxK0LCTMI1LQByiB/Abn9KJ3QCAAlkb1+896Yd02CpG5UkRPSdw+C3V+puS6XBnLsRbF
cy+yklpWhe5zl35StR+ID378tV7RT8uv9fZlFmUYWeqpIg5M35VllzZW3m676tyLJ9VBusSWnIfA
2XC0ufIax2tXtM8JBc8v8GZ8sjfEpGfZzHk+kftYbDCoILmeycpwiEuk5hwvzkfKfCOiYk6B4/el
FBdAyoosasRVnIdyAZhsRGJOG8REXZEzaLcYS0zZ6uN5WcphvD4X5wuxMI1Kg7LY8cYXqzDwhLwc
D4gUDF9bqWntWCOVNYRgumhL1XOyXPEejBydfNhWDTqQ2Ev7Qt3f4jigr1urqm7LsrvvpTr51IxV
446liGWVijzsx8+6WCOvj6qorx0mBHGA3hw/6kR+SVSnDwdrMgRE9koQJQOp5cejLFY9WxnJJS6R
2W1Y4iRcrMRa7RQh7VrjMBJr34cpLgRxUbcO4mfG1tP7wn4d77+Zrn9D7uLN1J9wrP/+v5PnP5yg
CtGLfayP2NbzP/wHyVXU/qRyResDrgmrcy58/MMUhz+htkaXnUY++sczDfs/udbin5AF5q4JJFck
hOez+y+SqyT+Of8s9iKV7pnA/VumOEsWCSYSsJR4Pmw6ZpHfZanPUiY/xuNU2pZFrVzKSVwhyiBg
WeoWhebmoYW9dcbeqtZSpJRr1SLMwyH+Me2U/lNaVWZuS7X4FBlRcRHo/t3gK7h8dPID6lvonHZN
VN2UAY6ene9NP7pyQJYS7dMQ35gxuyDDuM67Pv4FpvytNfm/0PGtHpPwMfvDbqvnx/aP/OWPXfPY
8L3CH/W/zz/sRw4EI/SD5pUm/M9fbZ7zuuBvPiZ/vH721c+wWf6Do38Pr/gfDzf//aNfrLImbMb7
9rkaH57rNvk11j9I+/+/f/jH8+tP2Y/F83/87UfeZs380/wwz96uO/PD9bp/rqrn+o/HX/PC/z03
fzxmzWP1ownLll+/VI/Z3//PY1g/H63m+af+WsyG8efcyASmalCvnB1d/lrMivUnRw6EjFmEilrt
3Gb9z8UssWCpJINcQSNAogD4z8WsWn9C9eLcnc8qQ/sduvZ8er65oCjE09zlJ6EQhUgN+gTHp2uE
LBr2sWhsKxriV7FixLfNJOmPnah6a+yQUYXCnGL1Zsff/frxbxnOrxJeR6MC+QA9N7OCGZZk5HhU
OhVeMqggWwgr3LK9kfAxNp4q69MUPajRLIZ6X8sPZUNBMK9s30porKM8tkM1x+36b60GbpH+b1o9
zS1+6lN23G1l7yIxhos06C709j6ru3XnRU6vosQefWIrlZK5yqiVCAjDWPG0UsHTjm226QKJGl0J
k3wjgz9CMPjXWf9LROKd113etuSZx6+7uMKUqsznoDJyjJ15Hd6UwP6pGbrCOneq22Kl3CefKw4I
R7atMwHWItU+GXkRPvbDJIjewMie3lIKHfpbr/rqS9GK3O6FOuKFWr98/G2XTN+TIRfpGJ3XIU0V
hiwu6tW6XK0bwmSw+Gtt423zC91O17uPhzxZw8fTu5QyHPO8JytgxOAiXCW3k6Ou+zOB3LtDSEgA
AILEvnEJapfabpKaWYF6MH5MZrjStTsfkF6ef07PKgKxsY+35Pw6b8ZarJZEA+TRRYzl31DhKn6a
m/JQbYerfNN/zW78Z/9SvgXRql5l98HGR711P0R2/+XjOV02qefPCAuXPGoG8UP7XDwFLoBtFc0q
g7WwUiTX/Ix7zmTY3bgqkAPxbZj7VI4+HnQRhJ2MuVitqUSXoZFjxlRiDDXaTdZQxqcimDrUOtcf
D/bOQkUBYXbIJV+cBRc5sN+WofAZEFIBW2sHcSvYn3Iy3PuW6a3jEb1Kwl9l29JGXWe0Ta5xrqtd
hVb+I4477bYulfKqSOv2FjQJ+lR4TDyPsa7+3qrjeATFBfqD9UC9hrLV8ROiP4Ukb4V4laqhu1nh
0eBaVuhdKZBJHNMTQtfzK+3MkbGIt2d1R1q0M/0avfkZVnw8qIhiP2ZooLfaQKthlvnEMKIZbj+e
/fkUeHMDgN/inWgVops/34zLBCQZ+y4KzXrc6uYoUfHK9RaXDbg6+0qklE8R2LiqUmkUZ0gIUhsi
JhQPHz/CEkVGiEhCgYsqeCqKLCBgj99UKqxOkSNL2qJjbK40KUEarOqLrRpChNDVFHdCv/ge6BVY
5tKqrvCsL9ZxKBGpCQ1WVcDRz9BZFscM/g1zN4PEm3nhyy/nfsqtJvNrv1g3ij7ZQjiVV1FRlhdq
ZT4rodFvm4Am2ZlpWJw386Dcw0hRIv5g8t9iGnJ6icimBQw6DukOATIRPzIrPhhyFG8DRUEJVw7G
yVV9Dzl4LRoVZOGUuhrBencQOpCLP6eBu8TX80wzLgZxPgO8ACnA4vTpaNfkfTmV6wApLzSJxvjK
o1nklDGiy6Jn/sTe7tLKw9yRkCl0G6vU7393WpBzokxMLsjpQE1kMS3a5JWSUJXwdVkiuPT2mcSq
SDoxtwMjDx4yPZL7tQm/etwQ4olfvaAqHw0xzfW1lfXU4oMBv98zTzXvvjf7BrLTnBTR9YYwyX9L
UBh1mVroShTAAJz1w3rSrekhypJwi2th+mBoBK1geLpCchV/HH402AKabmIoIyQ26Nl3ZpqCdu1l
/DJWRjlNh1BWAHydecrFQT5fk7MnMPK1fEhkuhdRJUl2Y/RGpm85A7xPQ1KlXyWwp1hi+rojdHTX
YkWqbdPwRVuL8EAvxz5f1WZD6XaUW0f1VBOuq3bHjos3SHS2Z7AoS6zG6xNirEqzcW6tk8od7/14
VGqjBS+yzbzRSGw106WVVNagnqtCtoGk9Jc5OIJtHlYdn7dKV5FP0SZQPdMWjbE/cxktP+s8YRTb
qMHOehQktsePU5RK08Cn0LeRapRcf0G6ir2iZ29J56yo3xmK1JraD7VLMtellgMyd22YNr6xxWHs
GUO1xu2VylilaP6euc6XByyTDMIa7CLoMuSo6A8fv5UEL2Yotdjbour8Y7TCaNOkUuDKmEDZYZKp
e5DS5WOr4E6vN+hhYq9QOWB1UMofYqhrfZmf2dWvvJC3+2d+JBTywFIYEn4B+jw7b3pPvcIhZgSa
t/WaJvqJlr16b7XahegnghMpcb7hkM+vkqCx1plQyQeJJr3dR1OzHvoQDAWQ9Ktax6zKNjqzQVWh
yS7jqU43TR5FDyXX8UrqpnMEhtNvxlO/2u+AJxOpoh8/dcL1Zcp16G3bzpg+hUhWA10oxW3iieO5
vTvXdxczBFwP0uMsvImU1xwfvJkhLfYtAKeatc0Ltd2bVeRH68Cwim2clpJmt1bjf9fMtH4OPEVZ
yyAVtvmIOyFyPpFmOh+fJEtOxbyE5sNzBiFbBk7Ei6ehfMvvY2Cxbdqq3OW9F9+rg1bfF8GAn2Hi
qaA4Qg2ejdNonfAzY2uFdqEW6moyRaFeN1PUHHKt0MyLrseJeBOVwVA4AXZo8bprOuVT21XRY6oh
Orp9hRFssD4gBcSbZjpzu5/cavPL0KNCf22W9kVx+nhqadqX8PB4Ga8JjDV0D8Pxeq/ZRm3ZrrQ0
ydYpAger2pj0VVNNievLRrv5eEbfWUok3K96ZsR2yOMeP4Ne48Rs1mwAHOO7dVgk08brEv0qlWPl
zMebt/diJRHdQXLgaDMofy9WbSR2uokbs7ANZpO5Fl68S6mhXkXjYLqDis5TXL9K3xrnWBbzcXky
somUlYlNGmnFvMbfrOHEzPoxAp+zzcas3gpi+JgXqUxHc+KUh/7qwnQRVykY3Nu8qM4Bt9+Z4jl6
s4igZYSsl8D1sCpQDp8i/6LIfe2T147iXcbaw2cdEMLHX3MZMLKijoZafE3kQlPRjH3/gi1rbksx
0LD/1ZP1SFTndhDk3VzCUvLjQd99P7DLsHagOkE6P55dZEe5PtrYv2h8RNaaWviCKK92A6LynMfh
u68HrQQxN1D5pKHHI3WBLDfYLvB6ZCUuUGEg0kb4zZg671JJPXWnidP33305jj6UbS1yIApUS7tz
NepRwGZKL9DbL9ZGYlXrWmz9dS+m1pkc6HR/zEPNANy5SXQiLQhaveqVhnVSR4jQ2KKek+6HEyLL
vaZkSPPSKE1N2svIqpx5y9OJBYoNhJG6I+VFxj6e2GFKQJmXTKwSmNmFYNI4T+RuuKnAg7tKWHiu
iK7yuaDr9Gr5f9SdR3LkStalV4QyaDEFQlMFmYrMCSwlAIcWDrWjXkdvrD9kdVklEfwZ9nrWo6p6
+SqBgKvr5x7BgsB8dynrkZdcgI3CxddkcqMjZMZx5Il6g8lvMyN7q+chPzp5BLDhVlHTH109RAc3
edjva6KIXiAeXUMA1mwQDhdA1yV2FeEe+8Ra+8AWTUAndKBD7drlZjDb/BA3lJ82MYPIsmCnt0Vj
bfQMgZHXiumUIlfe2ZEi96Gj1n7fZ+EjGVFI12OtPAw0jE61GKbnnECobVuo7TYfDfuGDnh1zkxX
Hp0iTY9ZMY2bjFvXsZui/KyRO3zXTbCnVCPRtmLo69M4uVkAAcc5vj+7L8ed7ZD+7XKlwjdiLdca
zKREDqF6h1HGm0a/nxsdZ4Hnor6HInql/HvjWUuxQlHLPcCG7bOaY0h0cJcvomOSOPFdLb1nhxiX
G62yUWlU2cd2zq6Jsd44YWFO0L92cUdFNrRGTJJMJ0Wr86JjJMKflWZEB7vDV3DZqB5mVbYH6YSe
n3leunE7w7kNMXG48okv7z68Ajs/FzXNQnC6KnrLpBbdrCtsIC5pWqBs3xRZRxt7mvWtPaTXPHou
N2MCIPm4WAzTw7ww6CuKuTAqGPtHt5jkSSOi9G4e9f42m6bu4f3Jc3mqLt2CP2IhDSPFtRh66iZJ
d7SIj6Nrn6IybHzh5M7GNNts3/I1qd/D8IOtDvamNgdx5Yq0RiRZrQssxbZlW4BqF7IZLKEMpYfd
yrFaukExJUvkjBFvS2hLAfN9PrRTrnxv+0zbumU4PxSl8iWxe4hJ73+Hy4m92NMtcZtIiQFHlz//
q7pwM2HlI+LeYwG9xCajZaPlyvwis8G4a2JD7QMxXYuwW+rc1xXN8kxcOhfLcOCIZWz+embYiKGd
AcKOsCyTbaiJ+I6Sdbgydy8nk6lZ5MvSXl1yp9aqeum5UilqNzkO8I+2SNb1g4Fnjh/PancF23xj
Mi1fEHwFkPGNoJvGGExo++JIqmx/6kPrY6ba6U2JV8RB4xoVmH2Z3Qq49Usa/PRvo+n/sSVzuUj5
odSGeDVRVth/rh1/fU74pvBF3Uoci3bMyLeoyTgPMVIZS+M49057ZeX8EaSuh49qFFSE7RfMcbUp
mF03yGksxVGoRrwZbALcoWVH2ymMo4MoXOU+lEl7wrpD7DitsCBxu/gQd10Pm7+B66tKqJEySb6r
spkWz0DnMHVWuKGkDbfhYIkbbe7NQFZC8i+LaI/Xy3gXzopLnIRlfbP67tGw2+7T+0vhjQ2XD8k+
S59yAabWbYIo1bDlKFpxpO2Jm4Fr51tXr+FAQxLfC6e5wXlIPaErkhsIjvl2TCb1Sjn65seF/cW5
xk1x0d6/XhutMhDxNCXpcQw13JlBtzeVPhp4orXaZ7xNxYNSTwxuPJbmwXLQsOuF5T5rWj/t1d6N
DyQ/v0g469s2trFNsu0ltcqyDq5ieLcKbtYbh/r6VGhcNvvaogGpoI2gUBm+Gfy9uWMU+9ae1Ss8
2bf2GeJLqPHZbSi3V0UaTpUJkWejOA6aCSO+0ortXE/xVskiY6O3Yd3AHJq+vT+ib20BZKWwq6Gs
wf11+fO/VoapYe1hgY0ca1tavlqOJTDvYGy8xrrmpPzGIgR9h2xGPAv1wVqWlUSt1ETXMHeUUvOT
UI1uZKRmO90Yx31KIX7lsvTGHgonhMXHoYvE112jkmWDlJsL8FFrNXtjmBCuY6turkzHy6qeSFuX
Mwp9OgjyemtRZqfqlGgWx3Cwe2QFbhxAroDsm3HfxgLbu1d0goNYN+GV+vrN3wd+7yy2KPT0l+/9
19B1kegrobvi2GquvNM0pfw8lF5zfn+CvDVq9KIo45mX7GWrsm5C9AO4obCVjZ62LSM1RAHSKwfF
UdJHG1ukK6ft28+DJsBtBfhkTVZGGJ03uCaJY5+ILdkg5U63JSmkjKbvdtdakG+NHkUGDU9KKrpf
q406RQ4feQ5Pc1otv4kHmW46q5gPY4rLnDahFRqfcW295qX35o+kC7YQmiC7reWpHv2eJiwscYwr
Pd4L4dS7SMukH4WTcuckqvX4/zCI5Osuj8MHa91+6+rC9PI+To9WpWG0NGcFnj4M3eABZeK56l1Z
em+c9vqScmHTQmdVrI8JzMdKN6m5+4BzKsGgSXEYW8rGDk4yaVpmuSX5rgRj9dBnqkp8pdh4Y1Oj
HsfDkmaEDfC2GlURFjbHr50eEXINfiit8X4UzVcCp7vD+x/27ScxdYi2VinKV6uDmObUS+s4O2rY
MmyjxGsOTUKv3HHy9Mpyf+vs1eldYj4BjL/I91+vdyy7Rq0Fdz7GKqq61Jjr4zTVzq6eRX1ElFMd
o7Fw74ZyDgOKofbZQhazff/3vtFIgbmEqz9V4xKz9ecl/9p0Kjw6ilCbxFFVrDBQ7ZYz1VDCLelx
M7hxrxH8m2sH5n4ULPnKQWQbMdMgrA5ervT7918HIQM/+nWlBamYvi50cyQmF3aieADgFlXPyiER
tab5nROXv/PO1B6c0onnPbSmCbVxlZo/swYB4d42w+EW4zbrpe2qEXDZ1j7YxdjcdWMzzb4mR/2L
UJz+ZKF1+DyZQ6r6U9VlZ1RMCXqwNJ7wxekjEIv0pe+KJ0AN+SCrWbo7Gpz5rzAphnGrV6P1Asuv
ddlGxIaLo6/F1fykSy27x4qv3YYUFU+5aVZnxSBXHneNvJtg5aowhmuTwnRTh3Ya+0k0aEvSU9Ft
eruA2mTGkTtuBsVol3hSwb8etlm7l6KuqHmsFGOUVLQuD7W67EeJEPozJkKcuPkoh+/48mV3rprF
X0xltuMAK0CazjaJi76UDq35WJa5vkHWZ99i51bdjbXeiY0hxvxZb9kNmyYa7T3NRt5tGiOJRaIZ
t1vNDb1v9VS2n/NZsZyNhr7S8mEZKh86XjvGQSTKtc2c5NpLTvz7BzmWiesrnZ2SGKx2yQfFKitl
T7PNHf1ZRqWfacK6Hdzq15CIz5GjOCi9skJ7rrukGA/6RM/1HoB9+F6rbrZN1dA2fMBhgQxVOMZh
+d7OQz7iS4YZZSRvXHCdAktFarA/dowtGYDJ9MVN+/S7E+t9t7U5aV7M0hmiTd7Z0wsCRNs50fA2
sR/uE+e+mqf4m5UmoXdsFEc7Kk2Di6mASXw/d2Xr+V4+FLnf1EkT7gurdH8k2E0zfFkJwUexZXjn
jXbzIUwHeiuEV0wa6rVwRn0lC4ejThE4kSiJN39APEnLVIalm27TzunnIIv74lNuVGO5x86lO5hx
WT5h62kf59gCYRK2ekdIS/XkuA0gdyhrGg5O3/ePVTHXImhaL+18VGkaUrc/BoCZFLez2qhnm0FH
wRmOyIltRUlHf7IHNd5jcRUdpF3DVg3zSbobrbXvyskefxQ1QpOgM52QoKqh7ohW1FWsVFMrV3/G
c4ig1iTuDimxjKpnfaj671GLrR/UO6cWftuo1YthJeUvz8y6D4Y1y28IHjX0qO2IO3s3VbxJNIgH
0UWTFbSTZX23EFSRWzbWOGjo8HkGpmEM9W+0mg+yTsk7c0NYiEEhLftb25KlHkxsQd9SkQ5iq2iO
96ynjtgngI+Gb7j4YAZRsvw9mcjk4rZSmEd1KLXvFmBpug+H0T3TXIpQz6aliTEXV5qN18Xm58R0
3FNR44AYZIkmwwAhbJ/4iW4WX70BbNVHN25J8N0pSraGnhmnmOOjpMNbTwSA1qlhbU1O5WcHEWdM
TGDFSjITWlSBVOMm2slCTtM2w7eMrMyJoDcf95XsnBtFey5FRFSYMTrRhm2g+VG2Y/5FMYR5xN8C
lzk1htMJIblvj94wGp9xdex/DkDA8LiSqI8CLUnDNmhTzcVjnYRMCGVxJl+aQfVScvaM9mskCBb3
9WEmSxCrhfDHIGT3eZgy7CAxGUGTHhmZHga8d5xvYsimJkCyOdVHT4ruM+Z2+X02EIrou3UzQurM
O+tJqLPBpRvTNO65RTOeY3OoPibtIpLWJVN3J5tc/xU3s/VTDbn8+HMVTedGNLECj0B06GGa3mKq
J1VyZgOP+mC2jBlnzXmKvg3AbTOii6SnD9J36W0v0vF7j/3Ld2fSBt1XezgmftioXr8x0tl7mtqB
uIm2pIF0w+0Iqbl0RnIVhgiEfLAxMtmy8tDADpNMA5r12WOu1t0P8nRuujn5os6WKXdIqqOWCw02
XMfUaSp1UylDvclhnQ6bEJbb4Gf9WDUb5kIZn6vYJCNEq53iUOpzH51aJXacDR0r5VHOhi22iZib
pzaR8ZPn9t73gY/5Mcrb29zyvnB1xOPLlhw2Ab7FLlTYQt6SOTZPW8EEfqlkjxkwe5b3rGaRMnO3
1SczyIs8nLcuwsdkK9Mk+SgyI3pJtTr+zF+PQydoFOM0p1N4mqPec/xEYbGggHbL36WJuamvkdn8
KYcP+Qnz2BpHnj4bbV/DkrPaeArCYT8sqEX8uLWmiCPLsJ7cSSKMHCv9NqtTk7k9KhbRjrJTmq07
eE3k11YYMpniNEuYE52HTJzmCL4BKX6KWLOh7neor+a87ZGs1XEXg3rksvRTb4hIj3FH79i1pfbS
91G7H6Khd30sHHON2ExluGEyE2ruGJXTbwo5VNXGLhfxG1F/3X0nPQjCU2GXL3ldtw8VBaIM8PEZ
e9+OAZwDXUlz1R+qCBKoXvfasxJb7p1bzd7/9fz6R2z8h+pX8aFrfv3q7r5V/z9Q6anG/ueQszN1
WvG//1eb/PqLNP+Kic///T9xe4b5LyiCENOR69M9/m/MmaJZJuKQBaWku0qnbonM/A9r3vkXDDYK
YkpRZzH6Mai//yMB0Z1/LRYwzkJ04y7AaP0T4vwKdQLzokaji0UXf3FQgkf0uvruxKgR9TNMd0Mi
w11dpe1Nx5744PYu2cLN0N/JscOMROtcqn9jPsmiLLa6mmabocEJSFjVuDGylp6mGas7xab1Jecs
P9U2raWRff5jkiMJFsX8uRnlp3pKvg1ilB/DVJp71apLnyUWX7morS4V/Cz6JoDs+K6hVTBQN73+
WXiBemXlgB1mFcLd2uvVr1VPR7KZqcWWF12Mc6I2ic+L18Gpqq+GzazacrwCb0CHEKUO5oxccFZ3
KDuxPWFUmno3x/3u2a2n4lzU5HQc+lTZFm4z7miZqfEmwpn7WQtFXAU9/o1svlr5KIairHzi683B
77D9OuQpFr4+9KTiWZaW+EG7OX+A6iNPAxwwzQfpFsfR4DRA+yaOttWatw2MferN0mtpj0mBOXzd
ZsInSNujbu8U4QR0+P2/FsMy96Oy+FsVsTLa/fO7ESbhTU0zcqH7rHDMpo7xneBwvGNbN57QiSMi
onGsYPZntvVvLYl1G+eMbNgBaJuL00NonkZLe8CpxPO1YW5Ro04Q0h1VGNcaECsy1/J2i3EWU97i
buUhsno9MUSaoNYcNP1OQJD/VmQxofROm4Z7q57MFyMdrGmL/0b0ICKClbOezm1g6sro2y0VaqCg
8C9xD07DK1D+a9RreS+uwIuSUeXKTe9vheq1WL/ZadMOd00ivnZ0c5kM47X8sj95eP+9Vv55CvdK
vGPpGaPjWSdl05+gJ6HU8x1mLmPQwPti+imsXZKX0rruTijU51/kPSlbmiV27+eZ0kDn6fKPeVZG
xAiXXWbzLXpMglV8r2Az6Kkf5oayN7q5/9jhKMEZ6WHOBESJtaM2dVsnLtzHHBpqEWiW922ySixI
CJ9TKZi1xPxgjm7+1cmbr4nV4+VDXjgFfdjG1MtFsxmyxIJoF3ZC37TOwINxofjJxEPpaurZNQH2
G/OXbYOtd+G+gAesuVrNPGAPEI/qnSHLjsp6Ml2fCFur4WUxB1XKpN2Fdr8zW1HZgTNL5wOd9pwu
O9YnuP59xHOgEdnPK8tqmZivhw7QkNkBgI5nJDDU64nbti2ePRURyEXVtwGXK/0unajbQ92Qx3zA
s0dRhuE4o6j7PM9ljWmXRXclS/PnK2+ybFyrN+HYwHkB7wu6ECi3XgG02mxGoqgU9U4hgWLThZm1
+HAYDJJoTbnxWtyQRVSSc6SV6vQVKwLa82XLB0xHLsPb1GYt4Uk/2lcw69fwI8gRUxtPQtiaXNJo
XK923M7Iuijrwv7RSYtvlc5nIj0kDegSGtxx9CtdxvWK5Wl/MjUx/yAtlzX1+jMoozU2JpKdR252
9Ys5ZvEuF821YKeLkwzpNSUC9rBgnNA910RGRdGtlM679jipreFjrKFg35/HN3PILXTqReurufG1
ckLcTJFVfBVc1a/AUX8I+3+POO+wFCOLdsNCSbNmmMwEX0QtF7dHOXrj3mmLajdgALx1dGZh7Lj3
1NVkjNji4IR4MlleH945bnqf8/f6Zeg5ta8aXPVDk6CoK7OR4urVbER7h/8x2nRgZwfq/woUnUVr
ST0Ls0evwAvH7kw2nTxp/XhaTPtFrQZ2WpfbKuaihtsTV2NNWts0gwHdi6m7MgVfI8TLFORtFoSf
ss0jonE1KcyoGMdcNbJHLdeyvUUfiPtsi/Boc0+grP3ByglqsYxQvTZE6+1h/eBlbfwFYJp6IVGB
qNnjOOSNb1Stuh1VTKDqvMChpib2NSnwvZ8cfFFklTQBqd07V3jRFeR4pUfiC2BPyTyleUNxqttr
Zia+3+ZYjEr86FRN7IdUxZtqLLpDKI3ysRBFuYlinC0KOrsgGi+l1b20hbUbG7v7BDnAOdMfxo1l
Hucdl/drba3L5cTrQfugA0OzDmrU6vyXimd0WAcmjwYdIGIznOZxMOaDNdrRjSYGNvlGlfdCdN6N
3Utrp0VVdGWOLDPy1WpaDDwxnsS3hir+gj/rJoWIjXJIHkFx72npqk9mNJVbOtPhse1Ae0sZxvdu
7VT/qOf176GxDQeGyUJmvwC5df5xlM8hD66xizUk0yPO0wQdkBPv7CzKrsyFP020i18K3YXznpBn
vGJfT8opE2DW6O8eLRwyAnSsA/3Y0MLeKbePSQcQUrWNvs0lTlCDPXZBwy18P6jF7EulVk6jOnyt
BVyAqamLrdUPRWBqUb1RRWluhiqcvrZxjphn7D7bTaXtAOWjK2znizNlGSzKxYUxtJANl+3nr3XV
0/WYm0Qmj7qUWJbQntgkmXgGklB8DZz7ysVl+SIXX4yuNecY3TtiIV4/zh1VAHRojY917HwM2xQP
otyNd+ocfy+FdwtJaLy2gS5b0utHLvQ2KEBclJbWx+oGCOwLg031kkdhERWZhfqz2rThcQDcriU4
wpw43a5JS0Cbe88q75Mh6W7LTu4brCi2ut8qfPn3N/XLj07rlzsBGgG0Nxct4CJy+liBLvqotSMZ
gqXzWdf7xxl64mYOkVK//7Q3tix6lVATFokWIW1rvtDcV2knpy55LBTi54NmEKYRKFakq2DZc/PT
LLSzQz4HrC1qnExvCh9rJrcN1JZeTJ8oKkla2EmC6H5yQyv7xue2rkZ+LgXeapzIMkDiufDB4U+t
qhsK77xOhlk86pTbDzTN5k9dP8TH2MtkHRSVQWKXmZWkt0g3o7RG6ZFuS4e1ttFsYXwYsJG817ws
++FGtSxQB4Hspq0tTVgYhXFXdFZ9G9nK9Fhklv78/jde5U8tew8b3kIdgrNASsGCdvy9jhyikaj1
i+gR2ujsh7VbQ8zK5kPhzXqQSA0qSFbotDESujQpIPU0GDdTO03Pdqh5h2nQkeiV6QEpW+0vztkb
VQMzq9RxA6TlYAeXDicdfDIYlS5oW0y/E/ZTj2CkjdnYsI97ywy4+v6KYLGfrOYJd7j0Q2h5mNWY
6bipyUAa006/j0FwAyMdq8NQ5+6uLuwsmDpPP+qZ6Pau5AZy5dtcDiwLD4wCFAaDnTWbVZlSNXKQ
uJ+nKpK+nrfVprDm5EqfdWX28e8R4EKDaGoxj+O/vR4BL2q1UkO69tg69bQxrco56tirblLOok0j
tQjr8Lrbtoo2f4DfZQRtnUiEBcNHWFDzHfKz8pR5Gc1Es/qmO/knmXqLJZz50Z7Gl3DIY4Sm+VZt
62FPc428Rx1wx+wZkrrJ6yuH6EX1rZtsW8tdGZqGQ3Df61/jqnJqmFHK2WhTBfa1np29ORY/3h+a
N8oF9iGEpdikmJYLn/71Y7AuA2VS7fycJCyssHcoaqOR27FRPJht9yBCJDBDSNSGm6u4QVv5lfPn
jzHQ62XPG/ADUSJi90KF+/oN1A6SxzhZ+bnunY9JtXeseyzCfOe7MONt3TnobFJYc1tvmHbNNN4a
tbcfRnlXxb8jPcEx1buCVPz5zRdv5ILuLPp+LP9WS3mus1CJ1DE/w1E2DkYI+oSni76bhZkFQ1rk
NzSJ1I99XedsOm2B/t2eAzXsy43qdtPWGNMe39dZ/FRa2EOwXXM/iiy5rTREWlqUuv94riyHyZIt
CEsEjHO1czrOYNL3MvNzj0vxdhqgMSVeeu0YuTxHGR+EZlg9Qbi5YGdkKvyFyTLysxv37T6VQxRk
mtFuQhqMV3aMy/MR05SlvPaWQGFvPSfiPrFV2C3iTN852uhTh2NmmBPkiNgZryf12oi/8dP++zys
9lfYA0aRounthCCDzD0mbs8eYHQ3berhOqltKyO+K9zqlBlVQF4KDZZD3Rf7gTACt69P0bh7f1Fe
3LFoxKG8h7rNdwYp01+vCFpuXUNeeHau0jD2K5rfEAvjPamocCDtlBoRyYFPmW8FQhnD7ftPf2P6
Iydkm+bSD1rHbfj1462mL7LaGsU5Mc15bzsNfW/4KneOMZxiRRDsqejG3WAqEk96TXoHYxruiSSK
bou+TRc9fDGdprTRDpFKa70I9fGgVFOEj61Ibjst/Pj+C19eNxyoUUuyDX5/QK6rwSsrG4UjINq5
nWnRMoJ5YPfC2hTEhwRRVsy71lEeSre8hja+sXkCXcDrX5j9YAfr+BUnKwbmRxifAfCm3ZAnT71r
zp/6Xv+JAfH8pdO8yjca1QgEfhA+QFIevP/bLycub/CH5L+Udji6vx4rvR5xS+vn+Oy17VNRNfq5
aXX4YUVRXPnKF8AyVqccrBQ5/FqumGtq+yTEUFeSPqg3lgfhVNituqlxJ5WyvXHy9h4fcPs+poVb
KXRIkCZFDfkiAPb3ciqdK7/7jTHHzYLqmaKCu9eavakPjj1LY0rOxuwpftil7b1rp9ajjpd90rSH
xi7yD2qeia/vf+/LU5kiBuhjKfSgUa9t5Ym6qWtHb8VZCy1rj5eyFXh6713Zzy+3P0ZzgRdAxdCd
rf0lypZ02tQo4rNoxv7oiYiU3jittrNtfmi1az6/b8yhhZ+GlAC8E4Bp+fO/boBmbafIo0uB7bj3
MSuadDfN4JcACdd0C5eXP67JLmGMaOhxG1j3ADCBGsY2zcS5H7SfJVoqMgD05nPkZj+yqVN/QoR0
ruxmb/04HgrvfbHggu37+seVdZLrg1CSMwZvyq1ttJ/RTSuHzFZ/vT8z3hgzEHUamhq4OprL1UqM
y7GfW87mhzrB9qHKOvtgJ+MvCYXmZlKVa3vPSiG/VLsLOM3coEThi64zUrUqC8GadO1hjgvnDjp1
g8lFMt/TXQLwsMgSdskKjfE9vqVL5p5qekXPnqw2TVI7xyYO9UMTWTO9jMaJfsiuG/eyGn8b8Zg+
QUlrg3xOkyv6ijfGn0NtmWSUENiJrQZDj2s3tM3SeGgax9xU0KAfldK87SDmPxSN0m5Gr2yv7BRv
fihMYBe92eJwsObQEm5ZFZ2s9QeMM/eTGp06DNTkb0PRf1FQHTrEAtkU+maeB2rv4W4TJb5Tnsxw
30IJS63+kzsrxPuSTmCG2kEM8sqecvlV2ExARPCRYRn+8Z37e/3lBLwYguPzjG3xmeiVp3ZQjfta
d2+JecyfhqKOr5RXl7vYck9lOSyXC8DcVcldVYSA13UYnQHShF96hbvNMu2ahH2lBFum6KvHrGGH
gop/KG0nOtv1DgnpJvWyE+kQIqCP92xn8/Psdvs8UvDjH79jB3GtXXL1BVbzzZqSyEh6LzozOwj7
NWzfSjzV51K4k5W+6730Tsm85zw8hXa0hQkrr0y+y02BsoTZ7i6ACFKt1QsM4UKeMUp2n5rMK5hc
z7DxfmM9Xm7y9sv7G9AfsPH1tWUBIYi2QciPZ/u6Dso6QySJrkZnoxZPqkYRllXo9qci13vIMeUO
qWzzm5tLdLOA0S+aWrs3nWkXB7NlK0YiFPuLE9RtO0Xqb9FVduYXmWILv3LrX1UbgrHLuf4MvjCg
kp8QLzmEK/imOeY3ihfHKSm+DiIc4OdtEul2kI/ZdCfc2Nvp1pTe625W7cI+t78bSp0FXTWFz92k
hbcug3Rlq3lr7BeBwLIZ81VAZ19v/KFRY45UJclZYi1zsvOZkAilPoW6sjN6XZ4sCGK7YU5Athx0
AjSOtU+VUV1BiC/rFLqZXKu5YiMIhOj8+i06FVv1pNHis8U0DAaR/vbmOtn3zZDecstBNN3Jn3nW
qb/fnwxvPJcCYpHsYOjNxXDZc/4603VrnCOsFaNzVNkT+k/TeCylGz2Fk35WKeKOY263B/yMnSsU
/stW2mLHBNzIvY2Sgh7q6yeXipR1TU/hrOq07pCC/e7CXGxyuJRVUEdJwtk4hCevUj6rY+c9Tvqk
7zU2Ixijcby1WtjFTmU+CNd5fP+bvFHBgiuyvy7+JBgzrYvGRCmaBSPyHoSnf6vAQoLqi04b/tkG
qaeBmn7A3uYWLpmN81J+kk76C6plfTelkf3Pd+AFcQHq1KGv4uC9+kpNGzW2JbyHpEnHb145k5jt
zOmVWXBZ/NA35Gih+AH7xgZi9ZQsAfSdQ/chL+VDn8XjbSu8Zj/0Dfq59z/uG4cYQnVuq0C4bHRr
oya9mI3E1ofwIQdu26ZeL3ZRHRFy5Nj9pjbKPsgqXbvy0DewIxY4Xw8NN5UyMqfXP7Co9cRuROw9
qHkKnchsTCjHJfHjpZm8pBPsyBwPoH0mJ7ZfQdDNZpjDR9iX8cEz6zr1u8bxyBeplBPyGxlgMKf+
bqX5+f2P89ZmBEUObIaViIXE2sJuHpS6n9XcfYgGO4c9WtsBwUEi6BpdfmED+VZoRnU7dpN64q3c
o1urTSBk/OPKe1wiC4uPH05+tPRNWgHLefXXtuCliqJ1dVid5VxUX2wry45cIAWlWDPAciWp2Oay
dtDt8JNiTsO2p47f9NMYVMpYbPJq2urjQu7H2NDv5iwhEiYufXwSlJuM4Jx/enqCPlAt6lRtBh3w
NaCrWaDmJZvJWa1HcpjGBuS/ExiMz14wzhgIvf91LqYwj0P6tGSwLTeG9V065aqAzY8RcYWWArrg
nO9Gxa03blNkOzsuFmdJI7uyX16UYstDiTFlE3Bxi1tXCA1TmDQ+HjqAxARg05nfdMTTvP/TVlEi
lGIGiQt8QgiZ+IViSPd64Lm32iWGjd5D2oo9MAmwduGXKVJgefQSZ+MiVc2j/SB/Zf1NqRzHVH3o
+096SfzTWN0oY7qB8vtjTIZ9WYudVX0KvT+8d/7TvPKyFwSl5WWRgJG6DMsALtAK0GkKR53rvFQe
sDSOSGzrn5y5EfvlHvQRvlp6yMig3EyN9+RMrXXq83QpVEJ6V+qoFkD9qnNIkOgf3/+Il7sN2imG
awmd5a2AyF5/RG7k6UDcTHRGmGbvoiZMDhGXpGOD/bIa2+nBrOgGc2WI7l1ViL2nsarMIZb7Dr5S
RGyQSxxak/Sfuin5RWzO+Ajtat6//5rLUL4qA03OtyUuFKB2AWyWGffXGkcG3XRarOlPE635XV58
j7rHFh2SnyVDfgWouDxSuVNRaLBAaX6ZAESrh6VzSrXIPa5acqaa0nxwkhGPddFTNkaVc4rtVr9Z
6l2zdMWNHWtEkOXqdwNzO1+h37h7/8df3vYsLg9Ln4mDCGrqH8jur1/vzpJwKEq+szRbbz/Kdo43
XPoAKeEOPcl5SO6a3nvB1lLfDxgGbp2y1hU0VwZjWI/5vrbI+sZjoP3owgj6UZEeN/tq2DX11pBR
6E+e+xt2MPls77/5xbDx4kCI9GCo4jFTW61QM63mWVND8zzHw5ZEUmfJLX6kQcdxQQPonz8MiiRY
FkXI8sDXwwYdKzKzxjLPuOJMt7ZVFEFY0G3ssEA6tF58zWPmYpfjxwG+mHirs0qZK6+f1xVMwHyQ
/LgiJthOxync6dVru9ybT2EWkpTMTIQf9/opeW5XtdvY5ll33THoqxoCjmdcy7v+g1K9WmDsACCA
HKMq6mqQpdePgZcsskwZnXOuYeCiKp38VKbRsJHtYD25RqGCeubcMHBwI8W4JYiwg9vobAf8m4qt
1KTm+VCl+nNJcULEWzyFv51ucp7dqQ0/DLKRiR8Vqt2R6dbQY4mBb7jFqUPh92PjbnWnjO6dNE8/
QayG45Mg0SW+jSv9YYpGC6hQx8VMncoUNYRn5UfRIM2LFP53AGWy+ubF/aFSgXEDMit14vciPa78
2sagPRB9pm9okIQcgHAd08pmhSzBglU6arvQzCCZV9GS/do7WbhROLaiK2v4YiVwUmF6CSGQazkB
zKvamFvLHMvKU89mUiTbFsKt31WtyVthkWbQaLiyGIyLqggCOxZfOE0uOAza49cD2uVW2nfZOD9o
vXpynRetN7520r1N4gw+MBoocardr2U8PQ0EjmkQqmuRHQwER/jQA5hudaM76IMMFIeMhN+Z+Yum
ML1inb4wLod1tuvoKiehssn0R4MeRSpibKlRegHa5cont5+6gHbMo2y8/8PZeey2rmXr+okIMIfb
VLYsm3JYXqFDrEhO5pye/nz0uQ2LMkTsA1RhN1y7pjjjCH/YZchHyLG0wbTs9pm/Sgamr6T/h56X
QuFwToRoCN47uctHtxlaMn21rE69X8R/xNi+/h9GgpPwv40RWruX89mh9oNchz66bWgNX2ly37Oz
07uxruPt7ZGus00+ioIySS4sD5Dvs4sMRKDimbh4uJnRg37Uf1dx/GSbAAGztjqINtNW+lD/m2id
k0w2fMFzx6McBd0mtyngy8XCZrrG2ky/iEeROBK9WlKiy4+PVFXIA0Q+N6iwX4O2pd9lmAuurFr3
fOw3lXxbqjBxk1ixT2ELZQpLyCqBHqD1UrqxFKolrZnbj3Cf1E3WxeVCw/3qlkR9RcGsntCa38i9
fPkDM5nkD5K14kqjE94ZdkEEGFXnhYWZPvPikpzUQDnIrMy7s/FsYdrOqWE7qLIbkfftFBWOH09n
bNx1xKKrOvDs703mnDV4jwczFv3aG3FfRQeDjqMIwoAj31gPbeD96YIJESVEwFJGUKpbSU8WttE7
AmX2a+kcQjXiSQSObM/CmCjUc0XHjM610CFbt04o9pYuDNh+o1qQeVSoWBvS8CD8uFrleiXvM/w5
z31aBm+er5XnGAn7faKVJrcUWDoE6/CULCdLT6VsBizqK+duVJpk3dJgX2XC8rHdgxq90nxEdttM
p2wmx/Kq0bNkj20N0tRJ9RvrKZ09g6jQHXQ7f5PWQ71PnTil79rBu8HKeUcZQb1jn3fbADeaTT+o
4kjz8W8yIMzf5lr9IobORoc6eELC3WEj4hf6o+tlXMNQ6NrR0O+3uIw+8mqfKi109jjldgunQv1k
08H+QBLsPfkkQrvcdHlUCjnS6t41M5XnzTFq/8mvo1WHbw4I+0Le9NXwVimh90j33XKFrg/3wAfF
uRwL28XazDg1iSX2yMJW+1Fzsvu6CeBOVH7/mIMvuR+8yPqrK4m2oeAv4/KTVweH6uvCxr5+K2gk
EPzzH5A/lDsuP6Q1+8gYgqBzS6NTtgiPSBu2b7svkR3/y+76XdQC8mw9tPUu6ktlCakwnZvZTkW1
TlF0pF2wHHh/yz7Et0lBj6OSk9ZVUR95UyRI8sLq7WPfEZESgAx7JRTFl8bwqx/YFO/8pi83leJ1
uOXaSwLi7yXl2a+BAQXkyuLCA3g7u+wGX1PbJq8tF7oc0hJmAc7VHg3rhNXj82g3MuxnqxYozmFA
KcVh9RMGaPNbaeLhmYZD9aq1mHcmBIcPIezepwIk+/2gpdajVCWJG+io/0LFgoycy8mG3jT6SmPY
bs3eJ7XBR5fntQroqic6BguqqM0fAMCDlzTP8yU5uauwZEJrgkInOp9EK+at3wzBGdRf7MbVlLzc
hUkVumBuwv2kWrEui65cqAxcp8HO1GOmDAlAF9zNxJH8mMh1YOtzRU1tV/FQSLYQA/hBAuE/CEwu
8NEt5U1YKrCYLaXd6/1YrMtYb/80qN7/BIVXbrlR1bU6wE67fbdfnWUKCDTA6UuDA7rOVIYWwnrq
U7vMC5qcbZSZd7naLSn8TM/QxdaiazIl25MoMdt9jmnSlDSUVTE6rqPWD22mSm+12h0hDSq/bn/O
5wORKVJABEkxb6SGSWDEbWA6LmoQ6YNpFfhEekG1zys1XEjNr7NTPgow39Rtfy+ST1P74fRO8iyD
rca2i7h+8ifFJP2JHFT+bpZJ5TrhGKAHKb5pUlxs+iKbAsTEefHlwVg5EKl/SBPjXwS5eRgSxFiV
Ugq/mZnUHjqS8HalUVJcJZLh/L09Q1dv+TsTl9Y27qAIRc9Vj4YmtkN4+bYrp6g79LJSrUzxblfc
td0psgfnAYWO4ctYREu6NVc1OYaeINsThQkW71yctM2MgEQvclwbaamt3D1bvSVvOtujSoa4O6T3
perTZx+LJhA1DequmCPMrrTS8IUWRZLtcjqjzdjiBt7mqf/IsjaUwJIoONn0lmqI5v1Shek6teRz
qaFDVQZlg7zjLLXsy9AJoqyy3VoMyoucYlenBU29GUs7e4jaRtmJynN2g13W+cq37XFjxEq2TrXK
34m+IGzwi/bUGSWtumKQf0AegiYjTNQThrFJSCOLgKkboR42US2fRkMqcXYI2o0S82oFyFiVGyMw
zO0IY/JQo3/+zkhAARHvN8QmhnjXYiniSnW/9inmIEYRSqhCIM+dbttE0lHOcJxxBUpSHEpZCGzc
x3xtjNB0ddu7w/w7vwv9tn4InchbZ0WnaysKHGKd2P2wNhtZe729ed+lwC4vEsjnE1KIrB8+ylyY
DA0KRcRNpLmZpBmrTrSQBoukehDJaGkrAyOjdc3U3hPTfynqWFmHtSk2uQHyhljxRdRquA2UtIUw
2oAT8JKuerA8XWxlRV0CK1zfRfxWMAqTpROQjbn+ltKajVSJmO5XXCk/PTvdaiPkaX8Uz7dn5fox
owmBNBz+2nQk2HSXF1E/ihzcT625yoiwcQpItbOsQ63mr4OpLIRM1+8FA0zAUd5MwGrzCxYv+gwd
f0NzQcu1j0pVG+uk7aXNf/4iHmcWiVI6EJw50MfsVSTukZVyi0El/mobeRsnwa9Ab/MVYsLxQjb9
yUeBZae1z1UOAudd3+rDTV4oSVPY+Be4o9TR57Qaj5aa1zUL63QNMaRIy3c5NEB4nJAsvFyoISu7
xiQ/cGUfPwfsrJvV4EH8q+QajQ8zv8cZMNyNeLdswyrRn9Qgerk9se9xxuwA0RIBJkIED65JnpXV
4r4eO6UYNRwH0fbQkrg7jKmwz+iaPgGnGL7DyONJMMosflNys1ibVO17B4p1Ew5I7arBV2EM3QMM
huYeB5l+J9WyvdfsKNs5uVedfSXz0a7V2zsv7ijctdX9EOuoQZcQois1X9ttch9GUHNiANsY4oCj
WZVQhTelL4JjmCrZUuw1XbSzb9Z0kz4E7zTZ8jxJLgP8wxyn0V2B7hSGalZ/ijNCLC2KVde37OJr
KTlnKlLceHQKgDUoVvv99sRfpRpEA/D3CLVIoiGnzubdCHyK0ommuTbkpDtkdhrq0ol+nyV2s0nw
vqyNOt2BVnZNtIkWQpVPbqLJWIRtRx4PcGV2QWSKGorOyjU3DoyT2tZqjL6v8tDoJZDk29/5yVEi
80bfHSEJZALmxWjFEsMghZntZt0gfvlO+qNoA3lhF392kFhG4kgeWAoT1nQjfjiwkpnLkqQxijaY
EGziTgLhyOtHR3RqIVXhyZJalMCr1Nobife3iODt3P7Q69ACy6BJGlvTIXdgIHb5E6JQ0uwGwT23
862Tqg+P6pAkTyZV6/VQZMnJCXkSk7zd3h72k/mFxDDVe4inJyWWy2HHuhI61UbHzZJI2eWOr2z9
XFqK1z8dBZVP7no2Kxjhy1ESBZ3KsvEcV4J4eo6FfNKUPn66/Smf5ETQwzjfEw9+6pfMptBofKdq
etN281g70yX0VwoEnqMW5PkpN/XiWcsQodat9i30e/nJCBJj51VWtYv1tEPkya+PjVEvPHDXB1Wl
pAoTGM0JA8Oi6Sx92FqFMtAzApfltvrwQ2qr+j4soA96TtaG61CukeYyO9jhIVfQUcIza+Etut5X
vK4Ow2uw55n/2dYubdlXIoWsQvfq4dilyNZWNf7bWvRUVJtSStMNRcslaNO0oJdXJBwBAqup34Ia
wfxlQuFMtodCsVxrzL7FUQvcDOGIrAufad3+RAN+STTyvZg7GxFp0Knx6kBtZpddzjN6f4pfldLo
Eps1+6E0xD53RjHBN8sHxfR3COgp93oosg1cBRSuG0PZdOAY1jTum6VKzCffDz2FPIF7C8rZPCuS
pbwjQeV6bvLU2Mohj9TKFmHyI6Kzcl+lQ+7Wqa38kR1fQr6gWQ9jtHH6HqgRBHLtTZfRslG9MdkW
eOycc02jlKTxrv/n61WFrM7vI1Dh4psTfEORlHKhElMqujDPppM+xE0TLByBa4QLZkVs8YnvrRng
n2drA+i4CTGFV1w/S8Z4FQRVsA5F3e+Sob4PoiTdGDVKZ2kjqztHa16qMUdlT/ecfws3xCfLwnMp
A7ejd0Q4OKuaeBImU2ouKW6HYSX+EmN2l+sGCRAlpLBdOVKu//ACzAjNtIn2cWUNZ6EVdw30we9Y
OtoPTo5iDDlfSVozpEVy56tJcnSapaz6+tYgtJDhmFEhBwMyj/VNGr6VFCqmiwvF+NevECrKWmWT
oqo2aNYBQfEvsVKNP3BUWUK6vBdPLk8SY1M/pM82NZznyBoJubqwQ9HSdSbdNss61YWWo8yGdJV0
HMffZfKnaPvfWYjAZRndIct7tClIrNKROA86i2Pf9eGDVVer1kaFFFGBGqVQo/0rOUs+p9eBCHsX
sQUgtIhdUTe5PPRBkIEN9AP9MbD1f2g15o9JjNK7o7fB3e2tc50TTdkDDPgp3IF3qV6OJPthJSV5
pz3myqDvCi3Rdl1s4XcI4GI7Je4L4cB184qxkJACe0OUiR747GE25JqGSB1rj2WHWIctJ/peigWc
XhGbv9XUMY5mkaJhOMX7xiSTaXjBlpKI/hqbgfTDt0NrV7aFWGehuRQ0XKl7UeuBKE4tgg0yQYZm
j5rE7Z4NWm26vodl1CEv8202BL8D/ZuEHqxA4KiNzPs2TU+ZEfdrhG9WkfqrNsYn06/uK+lg2mgL
vUrSiy/l/cqRH0v1QdhPZgviNkClUWib0qE3jtxSDwq3rw51tm8la2mzfxL58SVE0RhxImkNLORy
XUnux9TkPxTYgregNKKNhMfmqg6b/AmbwWhTodXxrTGVCulBCKhVLv0nhwDQV8wlQOTJg+s9V5zt
LNS2VMcPTdU1O6Gc8lh6SjRn23T6g9IWoP1E9+X2Vn7PDeYHnF0F8BmwH/oCs5DARwC3DNAxdgsj
OepGuW1pVARGtomqahs1zzZof10Cki6L3TikmAgDjTSzu6TI3vC3XBfjc2/na9k4Bt4JFclVKOXu
0G9r/B7tWj3E2hou+VpJ6+fbv/yTh4S5gjfFNYKDCgn25WoVcmalQaSpLml1/xgkWfTst33oWnml
4DA7PfBW628NXZL3VaUbW0+oYlONANFv/xL9kwuaAg9LxwEl950/ab0qUrsNEh3dthHcgX4f2hK6
y+o5Et3WiZ6V8Clpwo0tBYdiqO84RCAFhq1kFFtqRmcn2KmBdG7zt146gpw0yrdQ2pcG2nDIC8uP
Bvp1+Rkvy1fTLw6Fkx46S30T6Z0pS/xPfNcK8eCTH5uS6lxKY8UPAELU0W9PNfaFOj7BqX+JU9wl
DOxjV6NkvaWN8zApB5C6LHH4JyHHWbinkQe/a7pQYYFsfLkuZjYlq3kruyXaTLrEtT96KzP6KvXd
uiH0EdZ5CF8p+FU0G1N5pQm3VU5B/2/UvvaasvZbl2pa3wW7HI1oHSZ1lsp3ja39QAvPXFlp/ISe
gztiooITJLJCsnG4vaCfJA+IS8CMIMXkatOs2dZCNwb1trIZXT0wxlMgqUgekC2ek9xLdmJU431Y
Zd1Dk3nhXpZKDzB6lAyoylbNRjLk+N5q4+Yu8Ft7iaxwnTwBYCCS5KZFuM58l7X7kEF0baQNOYhg
t6/FMaxqFInNzjgodmyvRs2SKO4m9Q8C0WFHENf+rtNR7IwxlFeOk71mXtJ/a8tq4RL57OKk6Qu3
FhQDjYv3A/LxV/Wqp4cxlDZiIeVY6ep3wtvgLqRL/9QmgdibZonrfKmCUaPSfLQCbUnO8Pr1p/SB
dODERGZqzNnr30oOhp+Y57i+Fh0UZALACMDYuh8DLBQXtscn552ACOigTN0DaZfp7x8+1/CQ7Wtr
b3Are2iPqG2dRr2Ijwa0tQc/Qomu6KDJlKkcfPcB09aggBI2bBuM97zCySYNY17FXBPNg9Oqyk9H
wr1XLX3zSR5G60HDOWXhXbluq1NKYEuDXeKax3t+Nj0onAu7KJzebeTkCK2id0VN43sVyCr1QGGs
kMamU9Fb+lMlD8G9LGice47oj3Ub+UeECMVKtYPhsSqT3lWS0H7sDAv9LKs+lVFQbMmg9r5foV+Q
FtG5qaVfvokwy8JV+1nkhdoFok3gA2wAI5cznzSjDoit0R7DEu9exfc2wHjcdtQadKr1hcGuzxpR
F3kyfSwgT9Y8sAG6ZwdGUWiPvdQo60LCEK2oyr+3N9P1voX1Q7uYO4Wshwft8ouicAixFnBiF+fb
1C3s6nkQjvEwRvl/zv2ngWiRUtfCIlKe1elgvnutrlaxa/lSenCK9k8ZO8cQ6f11p0SnlNh/VUbJ
f5ZxAq5u0AyEvAJUlt13+X1t5kVOiIe6KyzHf9NG47s6BK96HgFmwZ3sEAWZt7s9pdfrNg0JD0CD
NUM+MHuAPFjZVoJavyv5tnlC9kc91cYSOOo6e5wQgOSvZBvwRS318rvkTmsTVD6IdYB+bMN6wJfL
yMKtZSbqqlfVfiXFbbRwjK8vHvxd6HNOag8kg3PAo2WnvifwI3LTwej2PMHSc5XrzWMZ2j+dUj/R
HscW3tKGU+ZR4lg4D9fcgMnN5sPws3tPWKE0hlGVu6NcrtrkyYsfJFBZXetsta7ZUFR89ZL2oAN3
z5pfmd1STEM7qExfsFCkUfalIHaP6v1YnFpLWlFW/2Hn5dlBNH3dKM+BsyTX+NlOIN9CzY2mPQSq
6e8fLmpHTtMcI7GCgjFSzbXnqFvbyaKFeflsK9BxIf/hCeRynZ0sWYYibQRyjgwONrOxCJicKH0b
7CRdDWFTnq1RX4oDPhkT6SLY41znNh83Wwq1GEzsA43Endr72G9sdaN6NqRkIzRU4gtvXSKi3LS/
EJd4DPOXxLGfs1Za83gf1S4561qwT7ulM3F9O4NLmNBGbE38y+eV3X7MhiaPlNQNs+5rbVoZFREZ
8wo9QVWjyBfT4utJAIHH7Uw4RA+Gi+1yeXMVGw6+uXHjVk+/RnHs78rCHt/EoAK5UgXc9Bj/38eo
Ur27WneeUw70l1QUREMWOoOlB8Zs5Zi+9pzUqbgLc2v8mThG8Hr7QvokVZkA9Fy8xEeIJ5mzywKj
CIBgZY6WOMHLobJU71R3uPetdTP61jv12UurXYnFJVANyUy/FKNRrDPyjYU34HqBSGx5OYlowaRR
i7ycsNBW/C6uQC/KJeKkmtRJu6Zyin2W42SBX9OSUtt1vZnxCDqmq5Ie9bwxBeKwCDMoWa7AJh09
ryLfGrUdPiSlvqvtXjllHboCjejDzcKMT/HMZVoLBoWGKBi8qYOiz86kao2aZLdW40Z4bW1FWqn7
djCko1fB8EjqTnoK/B7KUF4jkQal97vgr2AkhOGOXl5tusRZksv5ZLeSHwKEAhTFJnjPmz5cRpFW
9nJC08ZNatU8EMl6R8Mo0g1duuw7YFtni9vC99vzcH0B8laAiZkKzwY6ELPXtx5wbslE31IIJyW1
lchajwqaZ7dHuY5hQCq9k0SQO6X/OP39w5eFBe5xZVwWLmIZFfjBpNrbSi4/jXiqLvRbP/ugiT8E
OxeAAGt8ORQ+TcVg217u9oK4wQPTQk2oHBfe2feWxOX2mai/wCu4XJm3ub8YfFDSmVT2HsOKLrQ5
xOkdAdQpTQxzrVai2OaZ8Ssf9P6+RUfuL44xEA4sMuy4jGBu0EXA1DGp1qYx/uyJjHad6okVFHoN
LYEYOegc68xBavXf/3Ul2FekJRCGwX5SM7ycntKsrQEAhffYBg11mgjeXmamuGaUlG9vD/VJ0kcQ
MgWUMmvPlT9biipBzRc4TOFC9fhZk+U9i7L1th3u9btE2Lgyc3MfNFmieW/jOdvYdbWw8aYhPi6T
hn8woRdeobRKQVfMPrfuG6tMjbp+pN4p7Tpb+FvhDPZba8fi0EWZOLRGVbltoJ2yNvaXxMeueH4a
Sk7TDYO+MWdLn6OwxCAskdud9dgg+Xzf2So2bYW/671J6k0Ot2nIqQ40fSQ3j76LxvTupBb6X02+
8ZxLrbqO4iLYDYH6rffS7pDhNLS9vUzzWwcxU9BwtN2magaP8nSgPpxNx/fhjAy6OLdO8SfoOoOa
i13eyUaUuVoJYFYTafPt9phX/bdpUAqpxKgEnPxjNqifInqexSLEzEj3XzrfgV9khCjIxLQ87R7u
NXKqwUHS1HrdV1J6Qqs8WUfmmBsYnOVLCcH82Xv/OeoElZuiE7KtyzlogBIAybPFuZOcX6Faf0s0
Yx/bnMi0yNqFPTl928WenL79w2CzPUnOLCjXW+KsN8K+96LaAymAVu7tKb7+JIiLUyuX4Jag/Opl
VVpfHfpWnNXaSV7t2CMHYZXXZd+bB4WMcuG0z694yhwKwEXCGE4ayjyzK16lniO8lK/qfOMXnkgY
TUZ1vg4GnAFvf9mnI039G1JUXq75DZ/pEvlb04szLh22sUrR7lrFfauN+A0ZS2brVxf9+3cR9YLq
nZ6UuTtuF8Hk5IqHPaDU61wLd5o9da8EEoJd3494ZzXPeQTqiHI4TBxra/jDQU7GXZ5ED8M4wK+g
KB6TwBDYrJBV2fmaf0JN5ij8aCHon0dT02+dCOf6BMjjPZ+tATJ6lheajjgH+aBCAEnt57FW023e
okORyaLbZIPhbfW8X8o7P1sTGl0GUo5ks/QBLw9QGtllmXaMLBJDX2H2qd2L2PNWvqyn/5F0NH0k
neHpO0Gi8MRfDoVl4WCUAhmuQFjJusMaYS05Xbe+vcmuD+l0SoHksc2IEudtTS+IpDps/fCcw2uk
WRARhsEk3N0e5bNDytNAesbWQsBk+vuHu9dE5BCKYifOnuM9xr7XuiU12WMhdf2jQEft7v8y3MTT
RekCB5XZgwxwB3eRnDMKzQMhUvMfIWaxdST7lxqr/cIxvX5XmEHq4/TJcBwgErv8NuRW1TzsZa65
vjVWfRj8LeQCqa4mxGwvsc+hWv2+/XnXm1BDaoGJfK8wg3q9HLEd1Txo9I42uG6CK477cof0Z7Nq
taJbuF2vKh0EaNjj6BQ7uGAnmPXlWFFrQKhKVQPIhrbDmXvXUwXd9HYFHbmrj1JXSxs7sH8Z2Yvq
q4dePMT6Oeu/BMm5KoEc6kfsMu/UgHJoPO6E1Kvr0kq/KBMvXOnqnY1doGf+f4ex3/3/8/9m5/99
ZC4Mh+atF3429T1qlZNMHwCfadt/2HBdLszeIb10IxxpcK3Uug065cSuQWhvosLIv4YoBq7MujYf
Fbltj62CyktoOfXCzv9krUhyoOWSehiEArO1Msq6NMMIce5a1Mr91Jo/9JKA0wp4e2Gtro+yNTkI
AFPgciINmVX7kPE3CieRejcNfBSbUA3c9XKZfr29+a6P8uUosw/K/DzH0NkfKGPaYNM1FQMHW9lH
Gk0tz8/3t0d77xheBhG8tbxzUNMxHgaVfrmQioTwjl1Wg+unyk6qvNfcxooxqiAVBngCHIvuuxT6
p0Y5peHZ7I5h8YyF6hC6hndS+9++7RrhWcXrMxnWTdGuc/MMTM6N859V9Ksqj0n3x6/99SgjwLNT
1T/2+GtskLLHY8DZUnLBlvR7h7z44BwdGz2XGvHvb3V+9vuTwK7QwbHSLGFcH0JcTx3lRTOepPFV
lrdktlL3VDvohYV7o/jntJjdvyGb31KOxHxjZQX/JGed4RHYhgdz0hn6lfpfOylapeFv+ulRAIWl
+mmJv2n6L4Ehb3s6YcZxqI6K+jV3Hu0GBJSK1R/esuC3rfgO25PV7fm/ym0IlkGNTSrG1OUpH8zn
3zZEH5BLgR5saFE2jvKGDL/xu3Z6/75QAx95+ES5gy6hnzJgfSt0d60lQ5f3MHm2C0grJrQgkTsK
39Mp+3Cck6i3IXN5nVuXOeYD8jHMD4NR/8RCgkJREP+lCRhvxtj4rdjhWlZ+hgOVvnTVAMQp8KzT
jq0YT3H1ze7/jMpfRznENnwO6bHRf0ogK7Ixf4iy+77ehZn1Vc/UJyP5afV0j1HGWFO2W7gVrgMY
IMLkpjQ7eHJJRi6/x5CDwOrMWHNVAf9aC14lKqdrAUlnp6dGeo9m/0pzCmNh2Kt2Lgbl72HFdJro
Gc25QUqRInFm9IPb6CxSaFXFvh8Rv4wNr97rIYi8yUpV+SY0b18nafwSNZrxILI4P0dZqz/UDf6v
JtDY//xgU5bBlw+9UTDNV8DILIqMIA592a0QpM0Qr97pbWqvqZmtigmIdntTX1+UmLxwl1D207Ay
t2aPg2wnvjyIjNGQvN0NeZNCgMUo8/YoV6LQTDavNFf/JKGJ4PHs6FjQc1UlV6G1J9Kdx41c3wFl
XsXxS5sk7ME2oJVm4D0k4R/ug84clV/4uf82s1xbpWX1gtbovoziddvDuddGq1yIXK6v8olZx6tO
3YLEaZ4NipA/4z48unludEh8adKr4Uhi7eFl9EKLRft3e0au30L+D5l6pExBIgPrvtz1CG8UJqVx
2VUlmNm1E1S71s/6rWYuxc6fnC9Y+jxUBo3Eid5yOdKY6GMg+cAWLOTONr4A1gjtt1l5wXjygz1F
NVx+jebL7e+7roKw4sQcoIgAWwMAmyb8wzWlJRnYoiAe3Q52+Bsmt+M9ra8MwX1lcFMK2m6QFh2m
N+T4uiT9zmoJ7Sox5Njb+kApyPP2LYzUOxMG/EqOyxa7qC76cftnXgesNu8pNwG1kAnXP4sTBO4e
4VCZaHdoXgaxq1Ke0qIyH3N9FOtOGOFWa5ul7ucna08RBAQyuGuymTlSIEXKrfQ6hRUhYx57xaba
jR8EUIB2YZddYQQ5dzDNQUBCvSF9mgs5DtIATMt2wKyooblRWtk8x+X4Jc6jEcSlU+t/hwqNLieP
n+gArEx8Kb/njtHvdXQVv5d99Kr5bblra037zxEavBScg8AWT9WKOYVMjZMyqPq8dGlt+GgjGdIq
7/Nk6eL5ZIGnTt/72zKt82wbxkUOcMYoSldUI6iiOBju7ck+WYE6+FBrkr4L+2Irq7XYEYiYG2F1
SIGnpYtWhLYFlJXuskb+Du0MJ/bJgWWI+n7pR15fwpMCFm0AOBac0DkW3KpVpLmNMncDaGBfdKPL
H0c7/IaJvfPNKIPoITStn4qT1M+S1eqPlSUaAJ5V+4Q49ddQlPQoCjleehqu1Lm0STmPkgJNTBaI
cuHlEbbrBmg4HvFu3XwT6JAdVa8sj3psdN/SFCRP6jtwM73BOI14BJ1rTGG2cpIH3xq5O3bJkvPk
Z7PEdoGbB74PncjZz2lqzG+aio5q7Ac59uFZsGvTaNzevhE+G4XclboPVAy4w+rlR2Nbb9cFMHvX
spPg1IwC1V9zWLLcmLbdZRAHMmziZtGonWReZvdOHINykIusgIhPPgSZstgWtjFuTCkAZN+H/7FB
Mq0kY1GLJnDUALJeflRnYF3d52rm4i5W38uNTADYWQt9xOtrjXuGJi9xy2TFMj9qai37ZN5mjkiH
70Msr56yXol/Oygw3l6izzYmZaephcV5mWTPLj9HVcbAiiWncnnIEPFoFO+gWuHeDKthn6EJ8Scv
1YOo6+FH2w9iDcy1WTeqFqEUrb2GVrqkT3aFl2V+pzsWkjDzDI9hFt7kNRiMEANXtwq6Q6MbKzvM
kenC1NeDzJxE8jpLOu0l4MRsMkfeynXnbEa5ab7iuzgxP3Uno1mfdSsnQLfGQX33xL+Ly3tSt9uw
QxCXt9Fof9hJ2KyQlhxe29qR76oMp0I5rstxFWB5jhR5ov26PdlTeHCxU+nmEJ5McG56pizu5Vzn
TT+i9jnIrlwBX9GDUSAFmDnHRkEnJElscdeCxnzNlFzcCRnf+dvDX6819yJyaTTK9Yn4Ni/K2XFQ
OmMYK27cJ9GrZzuHPBz7gxdrO5CWoN3bytsj9/UjzcNobWStubGwc1BH7PKGsUsXmoBXm5yfMzGW
aLNjRXDlYuMrZk1zKVFcmvfxMVb94DRA//tZJN5Svnl1E01D0W+EdMf+Qv7mcua9JqgHw8kUqgvZ
eJYMq1r3Kj3y2xN8FR4yiq1MRW6MQLiOZmcJakEcIG8vuxM5eB2rdXLQMqVDb2zoXY5W+VIYRrst
EFxfePauOAI8eRR1yWCpq0ETmJeuAYsXre3UlYt1MrZySVR9k3AJ2fRJp94XtTIcrMD4msoAEcPM
BzuJ1Z87NIH9MlhYytJMbrEO8b2XGLHxQ97iq5uVxQ8w62eydHmlRE59HJw+caWg4h2nLPNPjye+
CQKJ6iFHNmun9biydrm0y0FIbOLUkL7TNlF3A5atC1v5KhThc6nCQlblvzRLZoF4nAmnxV2azmNR
IotK/Wpjjfh9hoOCUYDmNOhaWdFS0Wi62i/PL6NOLRqghLgCvduefYjDbWu0o6TVKxeVvz2oDqt6
M6gASnkLRHrbEFsXerRWs31SvqKLs+q6Yw0ZQ0q/+SHY8OTJr6rNdM3muk6t88nrEIxQ80n/7CCF
eFk5P/NO3UV1uImzxzqQcEDYId8cNHQ/lOSQexpWlgjtiHpt69HWV5n+AN3DBzjnfmSspTrbBG23
C61wBxPvYMXdFh7uBjW8BHhCUCL5mQaHXk+3VRhvpkAxRhQx5l/zMKrtD7XuA/gErgK+2N5qRrlL
bYyn+affydgt2zs9FhtPugO9vY8tZR35v2R+Ta/vG1XdV96wT6iRICBVtkHIwwg1/vYZu05/KXDQ
H7PIK6e68bwlnZqVTK+qlF2vGVe5NLarCJNBtNuck6QNvjswW/seNNNGNeMS7ks1IkAZFcfBtP5J
WpHdxUZqbTxaFGuMof2tBONgU5W29kD6tiQqfKV5AZoc2S9KXewZrv650YYT2Z4ixSolJqPODmku
ihMqrQpFw06610dfeQzkWKwCIN1KZ+tbuay9bRVryj0e09+BOLipRYt8EpMp1mMUdjtPc9KzloxL
L+/1HQnGgBY/ZV66DvQhL+9Ic9RrrRrASuVUCzZD0vu7QbWKp9vr99koE2mBZg2BJ63ry1GcXDZa
iIENVD8bK7EMIVxTRqHt9iifPHVEMyDWkEaaSmLzoLBs0sCTtao5Y4NkHemEfVfxQliVifq3l+Hz
aXqC72O7py63jsoKARsrHJ1V4kfinvlVNgu/Z5q8y6sDOBhtcpI0ULpIN1x+dpaURulLUX4u/4ey
M1tuG8vW9Kt01D3qYB4iTtUFQJDUSMmyKadvEHbaiXme8fTn28rqbhN0C+3Iyqhw2tbGntde6x+c
QvO0Mh1PdoFqdxGHxj6uo694FA/+CMDPK0pCLwzsLS9Ou5f3v+N69AWMg/FA5Br6+XpYjDicEnxf
iqfFsb46eoKjWiiXG9fgVSM6UHjcL5BxosZ8VSQpnDbE7CORTguim/fwEcn+tVO5cRpfBVOiFWQN
WfwQlHgAXI5oErNMNWWWTpJeLn6XDZXfm+VwdCpwELYdJfs+Hs0babatA/hAaSNCf9NCuJhRPMsA
hgp5ctIz5D0v29fUpdASYzQejTFGjB17VleZcKupyyjc8cTTYWiRJ3SdmAy+PaOeFuffZ2fQ3DjN
nrQWqbJWTWcPQZzXZBgAEoXSgL1iY6lPk5NYR5uy813aDqM7Y/juv78Qri5QXn9wuhD2wnNG6ABf
fn055XnXdUZ6SvNa2ZF9KuBTJSSMxu7QKPGNGffy1p68uj4RnOGuFlqyTBkzd9lmo08Nw0iJJ8dF
yeuwM3kaE6RDrKnU/7RiLb6ZSnLTyrIYD/hh4HMZmNVNu8T2YUbe0Xt/BK6iT3KTbAKhWYraGLmd
y69x0NgPqnip4FrYuK0YsfZaIyj8lzRL+sbuv94QFM5UbHQp1IGVXO+6aDL0IJWAK9RSke5JOwBX
QkZxo5Wr6JNRA6ULC0XMKmWVyw718BtmchfJKbD6Yp9E+KCmyJftkTkPz3U+xq9pGUT7hrLXRstX
8FshCIZxKK5b8BzFK/Ky6XQaA703u+rUj52xmyK5f8CBIcF/MNmX+pTuQ3idbpNF5Y2Fx8GAWKOX
FPrw7f0pvT4ShLgRFy4AGpLwa7RYYI06tZo2PxkGOBEkRbpDZ1iekszjc5XMMzLoFHhKfURiOWjV
jVG43lI8qpDIBzz5JvKxiklHFZeIRR7zE9SayC0gTB303hh27MAPyZDafqEkW55q16lhwA+cP7bM
q4YcyzojjRzqgsiXrT5ycek+AWrlE+lV+a5L9fCPUJLzYyQvEPxLJE9d0j6RW049cuyhmT4UVap6
ZbdUFB81+YtR9Wz6tEq1Oy2Tnd/db4JZjSQG7GoKrsDKL9dIshSDXU2T/KhL6ieq5AMZJx3tnmDY
uH6u5gF8Bo8g4C2kaeF0i934U5Qu5eAlqpKGFulk5fkfFraTRYn0RNOk5yAPtmrJ4uddXASiPSoP
IgH1lnu8bG9p9KKh1C8/Qj3t3MiaYs8Ms2yjV1fHlWgFyWjeOqSfyb5etlKkWYBY3Cg/SlKODjbe
cDcqJ7ZLmn3ZyHBdB0+0pUNleeOycZCsjsZqipU8X1r5MTLVF00AazF3ST0dRNQPvZ+Gw9DKD0Gl
vsRm66rg7Gs3bULnEOZUS4vJ/v7+tn5TqV6PsA7OgZCC4gKh42Xftd5u4smp5Uc7rOZdYUaBjxRI
cquUWu9mcuAcEjlKj0sgJ39VJs6YLpzk6IujLhrK7V3u+BhqtYcmtDoX6/FiH1CqOJh2Vh9Rmvw+
mVl0BD4pHeTU+BGkabWrG3XmmJK0O2NM88d4KaOvtRnMnxu0249ZqRp3faybp7roFI/zHPtVfajv
ucicj0rRb7rriLP7cgQoYgLOId6AwYZ//OUIWFaZJL1awS5UenNnjlDHx0F5ThPVc8rRgJXMf27H
Bt0+zQ69upHqjYDhulZOWgGvJqIukEEi3Xr5CYFpJWpYwAVRC+lWM6T7Xgtbv26s6S5Hq++2jbKv
4zIkd4WMhiAGkxW8g0TDayPN4/ssY0C1cFEOONMOf5ldpu+CtsGgOYN+n1ThsSHIOSRc2X5N9OOP
yiTft3Ze3dax1nmyhPS+t8wwKpdZMx+KINZdu8yle0VTavwWC856C82muHh6f/X94ohFGIQ8udDz
QbR9fZ7Uk1QlfZ3CsJk1aa+jRB+YWovQRqzUHJdx19/nktPsmnQ5ZuPy0tXZLtOwvpWH1rjJE2qw
BIFd8EL909mR1Dj19qhtnK7Xhx4fCQeEZxUxBhfB5ezYITiqxm4lsOJ6fdvOEZKJGcylxAajEjfJ
5LaDJm/ceNcnH5laik6kvBwuvrXyXoIVUSX4GKc6DJcXNMOaBzlKtkp8Ym1frH1BPtLAZAo9EATQ
Vvcq+s01nUBAQWb9q7M++uU0pn43JjWA0k0PguvTj6QCxSPCKPL7SJqKXv90f9gmJ62RzcopSSv0
vavWJCfST+3nctQlvw4anAm0+HFuFfUm0SLDS0t041Vpandqkk0vwN62Qrur2RWfhJgXsQUHGwWV
y08qWjRArBklHeTnPvNv7mV5lf+Zl8BUQl2OP83BlhD71dy+NQmiHfEe3jlv+rk/jQIG0ZM5l4Fy
mmMj9DpkT3fJVI6/mwJGBYmapRB5pUhEUvyyY7KMbHVKQfSkN0q4t5fM/twj3X7MpVJ7eX8fXwWH
RGY0QyWKAYQpttohSTUmyA4joyc3af8Yp3e902AE6DhS5iEupMkeJXZfRe39FpLwRuPXCBlMvt7E
I8kGUW5ZYyKWFD+z2Ozy04j83QHpxeCYGlZDQkJRIG5ibyX7Yy1/lO2o8oc2U3ApKAc/JynuVqMR
eGFozhtH+nXYLj4K2DHjIiiFa866nQ4SF3uUn2JNb29Iasu7siydQxo2hptSNLoZZPVDZExeKieo
NsXpMVCzrbTqNRaMzyA7IuRteEbwkLhcBBqQSgx+xuxU1MrDLMfhA1qbmk+UDZBJqctdBqdj5/Ry
upsKzL2ztNgIrq73F1EFTwceD2QTrmwy8iVMuVoGOOK9/qLrUnjTJahmSVHV7dDy8jOt3trSv+g1
OC0A0nB0ZExydBHw/bTBMuQ6uzYvs9NcFQ0yrJXzpYkk3Oi6lNTlaMvAO8gcJGTMWKRt7beTQ5Lg
/U1xvcsvP2IVV+TkiNKm6bOTlMbSvjalxM/KJPz0261A7qfGQ4EWEv4aHpZ3jiKleRKd1DECYycr
0m4sIDG938obG/XyoiANQ8kQ2jYigORcL0c0nmW97uYiOoXOuOMyd/P0nGnxDq7SfjI+O+pTYtx2
2lkfC89KdBcQretk/W6WsBruH61gRo85xqdQdrv4q7qkj1pxa+g/+lDHMP5FjT4FE64SKdDLfvTs
FqhJnR2JzPd2MX6CCHVvh8O5ar6UeKT5TfUNtePfny8IgNyBgAi4CNasZEg/fdjHanjCU+XOziUV
r4h2M+K5SlYCUrABESIlKEgC63gbjdmJCKWOTinC9cfKmC0vgKF3nJ1yH0lW6GPR0XijnTieBZbu
WGSq4gJwaDdm9BerU7C+wDeDneUxt7odWkQ9nB59kdM4JBrFDcwGZZEhfX/dXG9+uGWsG3ECIFe7
PgWr3hnC2CrCU7E0H0d5cV7q1uo+ShxUuKDEFk8cFvCH326UcBo4CHE94K11QB+1gKgiG2mhRW6z
mwWjiDuA5fivBNM+S6VhRyS65XR63VGexAwkT1XstCG3X+6PVp8iqsJdgaoK+EDDTIyzbC/dzi4m
ZccyCu/iOs8O73f0zYbjclfSKuAkgCbgcVCpuGzVyamj1XNTnDrntJSBp0T4GxoZimO5W8IwWMZ9
D0e7+DiBwZXHj5nEa073g/GmCo4VuSozfez6G4RbXMt+HuIveu145jwf0/moaLjTQP+Cm5WXe22M
3ER7UfIHLXq0HNLAodE+m4uyn2Uw622GxmPrxlyrTpzvgy4/tEhlDkq365DLtNr0aw7w2Z8zMLN2
A2Ax6nALGpvx+P6QiJfSzyNCSoIMHW6zlkDeAJC8HBFrYW/LYzx+KLgcjrWML1qNGeRRKmWN2hwa
Cp01WH7e61tH5FvUdtE0WrcIrRC0Cz8HUgmXTdtOHi1cStkHhDJVt0OA9qXPjKdG7cIb/FsooYWM
dWDnga8lbG+zH/Vj0oEkz80ZuawhV3HlNeNb9H90j0No3tccmRbmrS9Lju3WFJzfH6yreh/SErz8
bSE7yCq6snqcpjCN9MaUnnl6HxFRqW5LS4pPVZS1vlQZzVHq211myNVOGglg5km2/UCXlKfEjp3j
1OFw3JNSN2cVu/FB0V5me2h2XRmmT7maqBvL/SrQE4gdCPmYk3CCUvxYbbJScureGhrtOVBCHgqq
3u4hEpSfQZh/kYIeFTJEDDxZDcqHcLENtzad3kvjod/ZrZXusVQaPNzDk9+8goHtUdkTz1jB4CBT
fDnxablIpVNO6nNQhpGfmFK768Mo2MgcrQ/st1agyGBvBgefKu1lK1OVRcW4CCuNOa722O+x7eq6
u3l/SbypsPy8igH4AbwC2g3Cj5B+fS8MuZIpXSYZz4ni1Huz0WevQukVPrT8FWWA2zHVUj+1s4+m
0OiY294vhqTy5wnRX8fuGr/Mp/ToFI5yi9jKa4OLj9tHL1EUR0gl258SQ552g1aUt+TZTU4HXkAo
q9SeGiqRX+hWfe8EuXGMoqrwlEVK9yRnDU+Xcwvlzg7VN3yqvaLW9Y92amaenlo1+nF2tnFzXW1n
BoJRoKLA4Uoc+rYYf4oh42pcnA6bwGdiHd/Yo/fuzd5wE/uk+e8mr3yIdlD8TtWX7kf8EmxcYWLJ
rGZBoOsB7oh0JK/Ey8lGaLlTo6ZTnwF8HmFx6o21M/WDwnPh/fm+Iou9dRPUBYJUENFBel+2hPWi
nbP71efq3j6Yh/Rx2lc3yh6mtRv6iivvc087VOfBt56Ng3Ur74pDuItcaf/+d6zvz/VnqJefMZl9
Hw9yrT6jEuwaSMFlxhetOjSqCXxzY42vdxKxMrgWEXsRmSAlsuqyrolsSoTa2qQUxoNlh+e2cJyN
1/evGwE7TVqPi3mte0tAVTdBlgOejnFTLOMk9k1djze6Ii74i3WCLgkQCGr9QrqO6+dy2IwxQsp1
qYqT2Ye4N8O1Rg66DAUzP9ghlvGF0kD+VIOZ86R02Vo8130UWMK/szmktdeMPZLDMzxUWq/l1IQ9
OZfihbVlXLlqBbCXQBngvyvK66TwtMs+5hmZnxzhiRMZ3Lx3F2DHx4wH9fP7K3ANjvy7HXLgaICQ
C2PPX7aDxkjAbtDz0yQn001UTCOV2tIry9TiOlc6zEW7qvGawGh2doqmK2D45WNryMFBGfCk6/Kh
dFkJpa9ozXA3R3PkLinU77rpzUNYTTd9dEyH+NuI15/XKc2dXaUv0MKTQ6lWf85mkG7U0VfB0N89
oi5EDUsgoNfyCTOs8aArtPxUO+HzrJPubZgnAyKoi4pP7OohGpWVItu/t5nf2tWpEHGCE1FRnr0c
yRkgpIWGOQmZVjE+ZXkW31Y9T7pOz0M3q63Xttqyg/7FIgGRAkKZhBrdXSMWUp2LZKzj7NRZenQM
5sX2Mg1q1Nsa+a8Lkmr77//m13+W1UzxNupWv/z3qfpRvHTNjx/dw9fqv8Vf/T9/9N+Xv+Rv/ucn
7752Xy9+4RdwR+fn/kczf/jRYir01iZEWfEn/39/83/9ePspH+fqx7/+8WfZF534aeiNFf/4z2/d
fP/XP4Q153/9/OP/83uPX3P+2j7+nsTrP/7ja9v96x8SQqj/ZNsh1CXQtOMP8R+Bmv+TtLNIh0My
BMrE3BZl00Xiz6v/BPpFiCXQg4g0iYdXW/Zvv6cq/0Rmh9BNSPmQleEl+L+/6envA+3vcf5/cIXF
Cvrp3BMhq6gWwAODAE/1fxVr16QdOgOW83nW6vk2lMb28xDp0reibYxTpBXLCSXLeYeOXP8oxYN2
k07R5I0IxD/N3bipNL7O9onvoSjKAQT4V+DmVucwUWgUyiPatPBXNNS6SlwKs6QEhGY5QiqQUplU
FvslUW0/i7MwdqVK9QLKNxsyC6t98BbLA4IC68F9zpNQ/P5PUUuwqFpQOL1y5izL/CiMWgKmpT3+
tEb+Mx8/c7XXZyXNiNI4AikiwUbVahWfzJkpEaEMwVkKstADnZXu8DtHcSKyTDcNOvswmd0dMOkF
xaFl/AGBJgIWaFg3MKsT/GWabJ8rdX9AgKhAo34Jb+wxCI7F4KgHnDyyHVp8052JAfU+rWp9r8hR
+ynvKlTp2hyaL3Xh2ifBHR42eiZO+cuVxXlHhRvwkbi71weJMXcqMFTdOuMncVchJ23EzWOpxPd1
YbjQ4I+KXrjIPOxwFfXqKPY0RPZ14KkYkx2BJvu6HOxVDe+VwrrNeTljYHmcyuGlMwwglcFBUikk
Shs2DdfTLr4ajIqwVaOOswpp1CDEGrXr7HNEQuAocT25c1W3G4Pzy1bI/QmiDVC7td5IPgWlibm3
fZ6N3iDNpy7u3FrTxu2xJoOJxSVuYIEvBLhORedyDYfgSCNEH6LXAZvA517JzPDQVNMwgIjN2uem
1WsZqZMkPs/I0pU7Rx2bh8iWG8szU71Al7pRx8Wvs5rqYLWYeeljorkkG9/5i9EQ2SUI1uR50Txa
7YE0a7JWs/LgnFSVhFIFAAV1bo2/r5yLG2drq4kYUqQmRR5/vaPHqpG5paTgDGFVOQ5lXMHhlhEt
RzvKSxRD8apWSGgnFY6xAAS8uavVF6dOiz8MNZ53UmHI3thE8X4ui+8x2bHjOBXLU9KZKe5+A/SD
3tTucdtET28Zll1SmWR1erwsyrSTn/N5mW55zJcbAfL6Nf82zeANKHgjs812W41fkceq2i+Mn4wf
1m0z0xOzmb9xA6UHMHOotZfZsO8nmLVJnTYPhVXWLspM+gfhJ3Hby6HkGXG6JaS/CprgHrL7DROY
LmIxCDOswk1jCnW7T7rwNVT18A64RuRlkqzd2YEwbW200uNYax7aHLns988ersfLo0e0DIGNWh0W
JsYafd1pSy9MocPX3M7vC4AKL5aU/GgKIOFdgt7i+62JK+nioKM1Xg1QVhCt4W5e7TJjLFNNG9hl
TpY2IB2sZdePWugFZd7uqhozAzWutY2LY/VeEYNLfhR5CHJzxA5r7lVYEmw4pWOfA9Kaj1FcWV6h
6QXUp6L8bEWO5c+IYWr9shyMYdxCL12d7bQujHX4H4A6bsnLgyVRlhTR8YrzKxwMTzOzL5FcIoA0
g9N/f3Dfnner0RXW6KZgUaAWsH6Y1eSxjMyInTNiGGDpo7rlCVAo47eh5hVQa+O9NdrWURnrb9Be
5+egV45LMxk7J7T+GmTwhdCAyyctVr/0U7AcpVr/g7jK2i8Sqp+zmg47qgY8k/X0r1R34kdghDVG
BRAVEh6MuzIOmjuj114XbNr9ykk6d55V3Vd6ybqDkxj7uGtWd4siBz6sTl+3+qc6c5obYB+zSM3n
X+fScLxONrob3PnQhcMwYuc0Sesp+gIlRIG58v6g/WJFWgDZBCIEAj5aMJfT01rGpA3VhMC/0SDs
MWS1n+cBhup1vtwupl0i25tv6d/+YkVSB6F2xhtTICBEpPlTwJQYoVxplemcNa0076fB1HaKVUjH
nLP0ppxnyP5LXe3InFgnmLf9xob4xZIUjABCKLIRYM9Wu7Az5FnrspR1EmlIdeQqFAEtfFbystyI
DNdFUbH3kLUlQKCEJwgC4uD7qadNnKK/NUfO2YyX4gleJ6LHMbiV1mxLvEqMcZ9azUjpada8dChx
v+3GeeNFeh0o8xEauoOEyqBayD9ffoTQKxslo5TOWZnru6azyvu8UupDijK7G1hac6sumXavzvF8
DKfO2fdRGR1buY42pLp+cdgy6WgacIGD1V/ja+J00DFzqawzQpDZQSc0dZ2kLB+T2fjQLbLi//ba
RutXpBRZZYB6VpcdKFnUMQrNPoO2M1HPL4J9YpeyoNWYhyyZ1cfRMb+/3+ZVgEK3YK0TEQJsw5Vl
tbbGbGwWHeLLuZUj05/j4itE+S2G8BrSw7IS2AsuEYGgY1mtdi3lFCdPOxDQpeBqlUs9AM7X5ptx
NM0PgdW0VJKc6TbMa+6zpo0PkaLiFBI73WNe97o/SGO1tdTFKro8fblCqW0AFxa2CusMH+qnRaeW
LaFFXxS+qczDfTKMy05Jg+zYGbN8iDSkpoO4jnd1bI+37aiMh7qLfhcGIkYH3RI2N6RFYrd1yFyW
SpZTWY5frUKLOLKj7uiUyOjybA2+wDgcfFRMigNuR84RG7/0thgGxcUPqduI3a/DGhIx1HqABPEt
PNIvN14ykf6dgjp+Re4W2McMEuJjrYQ8hdssIr8vAr4OyEwYvXakELcwdG/Kh5dTQo3kDWBKoUm8
HS/b16EfhIMzDK9BWi9eWSEyO5ZkKm2d3D/R6XgcgSu/ksJBiz5dikMdOPWLrRT2axLo0z3Q2PaL
YTrVKdXV8KWf5cG1u6y5bRfuwqFo86e4tVuBYJVctEotd5in5lhn6uKlOf4OidMXbpHKzi5BpGM3
KelWDfj6SKGEJvwaSX6ILbHqolKi2lCSo3yty2DaVU2mHuxENXdl7QyHdlJ/M/3K2uJhTaCKkCxF
CkDFl0NqNNnSVlbElOZD7Da4lh00KdpyCr9+jqEOT0qB4qYiXpZrhoVZZwVAeK18ndEXcMPauFVz
RyVGWJCBwfp2Vy9TjzRFIZ1yYwwPddx+H2NV/jNJs/jG7vIMomMbn1WkfX/79hTAfMjsgvMGP2MV
0JV5BgJZLdJXFdHKXRGW6a5sSu1ZrqTKe/8wvd4/OrhFvEWpG5DNX98XjdZXk1qqxSs+UsXT2JTV
t35O8NsjAX+IWjt+VtSu38fOYm08C35xZ1Lh4rkELZaiJzWLy3keEbBpF8wvXmMQFigMcUBo1iTB
zqfw6k5jiQSRgltdaJXfuyCAWG5LjRe2yhZU+nqBi8eaYENwllAdFBfOTxFEPRr4TOtG8SqBOfKU
AS91Ex1Aq3AqF8GLLSGNdW2KBS5eYoIBAHZMJUS7bM9Q8ywp1Lx4jbVlesV0LTm0udzB3mwTFzj/
8FwrIxsd60c/UhNyK1Neu3KCZ4Y1ZctRJlXvORGv4yLKpdu4mohskhE79AwgXGsjtxBTyT8YuT3v
kjxAWX/upzvNrJrnqh7jjSV0Hd9yiot6DW6aFjnq1fCFJXB6JW+j13Yas49tYoHQ0EN7N9SNcxjU
ttlRDNhyTf1F2EfWAEACwAgSsEzb5SDmpW3HUZAlr1yW6ROi49ZtGQzyITG+2Oa3Ri4aP5eSGaOr
fHhMCmtLnuU6CnlT2WbX/J37Xa3etlPl0Uny7JX7EcSfQJmPUTVsjO11HE0rYI1YnEAdqcdf9nLO
ZaAftZW+6mB+yMtNw12KI8JB1ZH6e/8k+GVTRK7Uo1Rmcw03bSLTmsY+y16zsszdFpnSnZZoFLbN
TQaS+OrLS9PkbS4sTTl/idpXvYLeaErGnOavYxhae4XcwF7q6/Zojdro2qlkHvq2/yxZlb1HJ7t7
6tMJNb9+jPzG1GOfKvy4f7/z17MpeGicAhBlCK7WTIU4naRGT3K+KGidA7bdprc40tZD/XqnUKwS
rAyE5ej+Gz/0p4PGUgJlrpQxf4XWFGO3MpheZU/FHi2d/OjA/NpJkz5uPD+v5hVC0xt5l9w5QNW1
+EzDosqWyJ5fJUv70aNntEcCV/WnsO0+vD+I13tScKeg74qXH4TldfkCaLbdyeBGXntqY/5kOpTX
E5X0d1gXtyHEdVdaOjQFtKm/L/olJDOjb+n3Xc2ksBZmClGSI1Nx9Q2qiEuRp1RfR0tNdoU1TG5a
JObGvryaSSojKKiSNIb1BC5uFXaSBqoLWdKq10FtYgTdFONenuZxB5pm2YeJHRy7uko2dujlPUVK
kUKTqBULEBh52fXwpoo+Nr3ttJ9Cw7xH8Pm5HZPRzSMF38H8r/fncmVO9ndjAnkLbpQJ5btXJ48+
d7lShf0ntFwbCqudUbmS2aQHpBwtryudGbX2ztzVKPL4TqPopzBvCz+1JOOGSwaTN7MNdzLUcZcK
3wyGb2gP6OmAW7bj1EdVbvigWJnj8XZKDnYx24faaA2vbttp43X+pgz6f88b+iIE5pgq+J3MGwfc
ZV9itpy0BEt/nispv82lVPJD1shDkNW4Ptex6jvzCIZKqnO/hHd6RNO3PQ4xJRHdyKwzusqxD9Op
8gs7GXwbI1CC7yI9A4srDsgyNI8safs2mwzb79oxfZEIYH27rq3dogcN8paxdEcN468pcaZDXQTa
q5pYtUduPPnTdiI9cTscekl0WemtrnfBnR02IUIdAMnjTK6ARI0gZRTyiu9P8+Vu+XtkhKg7S0tE
wWvX3Kwblbm2rf48tonAeHUa1AGaer+VVawtmiHKY9HyngZEiMHz5QSoQZQjdhfI53mwVfo/O641
FfquH8rh8zKng5svMWCkRjKOQWxnPIHmmLAHlQuV98d9mzf5HrhBt5s1q9r4uusxQKqYqivrgn17
xTK1A6nBw3Lk45widXVlUjwKXs7G5n3bMJeLkGbgPgnDA3K064xckUStEveGfLbHEAA5Z9hOH/rG
7TM9OxEy0lcliFBQ0dDwZ1zqL7IqYSCJ8gWiqHIJQqQ3vaCylcztjfSRMsOWxPZl0lBME+kzkWIA
8Esaey20oUdglWJbUs5pYhg7Xma2J8UjREXFGDyjL9B9qo3o0Evhd9gX0m+9ev5unWCKwhiFb1F7
ulwkVVAi52uG6jmzpwQA5tS5cUiOEvxptzEZVycp+SoBgYPeo8noTqyO76CrlgailnbmMZHvdRTM
doSxhadVaviQE5ZvLLE32brLySfkB7xjYI2L9cdac1Kj6jtx02uk6AP9jznXtRu50aqTo0DHMsgi
IEOUL6Kwr91I0qJ7apMH+6VP06c0bbYUD3/VfXIKFsa4BJVX/oaRnEoxg6Od4xFyLAlwxOJ5ALla
2umIOFvFb4UgbzPLiif9zcuef9ZKhioIjzCtLe3MAR/cEReyhhCnewQgmG+N9OWD9u+2RKUVAiDw
f1LPl6vICHobgi5ruG9L67SQGN4NOEuZY2j6i44tTCRX8qts4b6tZZmCdS9mA7xSZxI1zUe1ZBaS
b9qhxSkPM2Al96JJ2bqQfvmN7DEFLBEsqnVGxczyqFoCXTmPg6p/0LViehjbMvPR/4XRRq13nyMy
syuHJXl6/yS+Putg/iNhgSMU1EgqRpejg7ZzFuqAWDnrVHU/puqIuMPS3Px2KyQwkDMG+cr/2SIk
/SnONfDWS5dY0s92FynwSUmgQvVNN6b6F31h+QqwBnVkgRS8bAVN7MSJwsw4t+Qqfb0sPjb6sJUH
Fp+62rgYxIMwJLSF8maIqfypK4gKloo9zsZZMSPzJpSl8Kj3ZXFnJoX8/PujhswJaqxgwc0rEYI5
BRKkLTTVIUTkVwWlSkBu/caN/4u1R86WeRHYX1EMvuwQT6/I7JtJP8cEOocltKxDXibG8ziP6d1c
VtN9KVOp1hpni/qLcOD1YOITZhOVk1AE2bGKw5LSxOADsPlZ6Scn8uVAmgNoGF34NctY9S4ycRKk
HaVK7uJ4SD41nWR/IHNV35qYV/1JSFw/VJnpvCpR2BTeMijBVwmm63OoGdWpqzK7RTnN2ne6TE09
qa048IosWb7lc5QYHgIg6dcFupfim3Oc256amuQFqNZW986ihnutHhIuAaxXUSSv7OYrvDFSkFJs
2HdIURg+xMgCoSBky0ksB1W0Qwhjalyn6Yw/gziwvmHh2mhuu2gR2jxGN2v3IMRVTytIZcI46CtQ
lFZr1ndNRgrdi+1G/qprg/Vd0rvK8KdlGo/Y+kidlyolpPAwStuXGRTgi6b3lU4NrwyeAq19iMq0
zNBqnrHhbjrd+hM1MQowcdWOPgHjGB+SJRRqcEqLNkEalMmdY6Sj4+KFNCyeWSjdfVoHVeHWJMsb
b5IL6495ZFm6faPa+6iIUdCPZ41YOciGdkFgbNLaXV1q2WNNJHaompEQpm71pXN75N5euxQGmFtT
AY/2Yz1ynRoYaH1dctBBHeWx8KYY4cq6gTZr34epI9lFWMfh2xbmY00JL95nCKA3Xp+PE9hiJ4HB
FZtlww25RHJ8VOU+eBkY/gzr8mI4h4Nk/uX0mXSMtaQ8iSfKDaeqkt8MYdF814IcaWctr8rUm/D1
kt3WDPpPapZMxY53SfepqpcxPYCB7VHjR1AvUSdDcQ2tsb6naGffawD4qTLjp0xsViZD4i5dkRK2
x3P0WCsgcdwejbXMq/RgudGHpaIcrRfzU5N3B2uedPU4Jzy2Xb0PkFvPp2b+PNSSanlyHiq3WaiV
kzuVBhhcNQkn9EPVoP5DZT3yRlY6x11yBQk3S2oaOIYgYf4ay4l8GiRBtXNlGXN2u2rSD2iJI0TW
JLF+34UynNdhTqx0p5uTfVK7KsCGwIo+I9CBtsVkD+Y+7Iqk90hfozZQLkv51/sn2eXr+O0O5qYH
CkD1DIXdK5D4MkgDaUxgdNwtn6ZyBt7mIIoQuBOL303Bdfl9ocf795v9RYhtUGknl0+FTFDDVzdC
ZrXVFAVGcDbt0Xio46B+dQpJxdXYaP6qGyjRQdknfkghb1eNfb1D4Tw4hrmqP2MuUfiqjerNXPP2
Y0vat2mJvtT7n7geGWqJnOJgloGfcvuuaZJ9E6haWaTdOTWG+DEN28y3h8Ty9KWFV57qygfCka2E
868aRUSO81hI/pDduzzyZeIyW+7zgWjXgh0Mu8wrQ3Xx5cifnb01FN/f7+T6mBedFJQxbhkmwVhD
jYZKRSRRqodzsNSHxuZlPyVzCO5JaY5AgTYutBWjBfUKEWlwlVH/I+1JYvGye7VemLM2GMMZKZFx
r5vQEzPQrKeojIdjws3gtQg8+ZoTCzB7Ehwj3nhe0Giql1RJDVcHPysrQlSED6/9glKjJ5V54kdx
0j44gTXvln6eN6KXX0wKoAURvbwV1dawBT1rWycy4vGcqrO5H9A3e1IiVWGzF8pRrfvAj0asz357
ZqCHaEIQiDIyGOjLoSLzMmZdXYxnp27q42xL0nEA4eeCOh13cPa29N9/sRIEhlBIWYJ+AcN+2d6Q
Zh2WIu10RooAMxy1pgYaon5RObehPm95Ya8DQhaCsPQiASVe8TzxLlvLuyUayVBN57aRej+KotAz
HTzpf3sM6Q/JJKJ3kn9vyaafIsJBA5adTvV0LjphoGDM/8PeeSRHjqT5/ipjs0cZtNgCCEnNIIPJ
3MBYKaC1xiHepd7F3g/MmmkGIodh2btnNma9q0463MPFJ/4i3Te9/shz0FyRol86vL9ZQkpw/FZI
BKPXu+ySEa6Jhh/Kw3GKqtSZffFWGiDo3SgU3yk85RdO02/WkCIZeBqiNAp/S/RiPnR97yE4fexN
NVgDUc7XueFLz3+8hrwOUKhZyFk+dHFRZ7pgevi2jkex0d60pL235O6HPw4/jKHLLuT6C0Dm+/0A
tFfhOqKrDMtwkY34gWkMBZiRY2qMrSvHETZHhjCtuqhWN6NRBNueiMvGmhgx7S70bKykBtdALdyp
k1BxClEL3IwY4fM1WGYWFNwQvyNBpTzPXn2/1j7sIytMEOwcpfYo+F23LsxIcRtBNLdizpP/+VBn
5Yd5LJhhdB4lJOjhxZ6eDFpyqNt5ZntsCcGxaBqFpzLwouse6auVUudAFZQBBCi0dgfBjXE/qHWx
8aYi2TVE4pt/53O4F6jU0waiB3r6ORgEA1BUg456gFDuJpmnF4BGf5sG6mCPE7WnussVoPcg9WRv
UN20nUq3lbJ6G7ZZfwEydVbqfl8dHNLnHT8HD4vVKbo8ReZLoDwMvvpK7GBYaAOhrAUMwdVlyMpq
kGYbcUxMu0jD7nYI0Q8rzYhYduxFpyoqZPTghlt0cB1TiOW7GlmalVZo2DrVWbKfEjldo3hgOgD/
BrcNgthukry/ABCaP/RjsjpPhIudkoKF+gFkidN1ba20QygXQQk5mSIYXpZyG6ukWEHQoOIcWB7W
6311pUbq8fNfdCG3Np8xBYAva4dcPUCc9wLwh80sdkrFC513R66OArHncXoClEp4PBjiQekiC7Vk
VVv3WjluanmIN2NqoRftyQ/tVBQvuYZ8l0BI6Ki+GG6oBQu2FUvaquppdZuKIMBFsNi5mgoJuQrU
tV52npPrWJZNVpA/mwnWYymHja5TWOHDVbVXEohDWzGCaVXoau/AMkruBVmuN2U9jhfiuvNrUwWQ
hUQ/BR0g/kswSRw0wGURdT1q5hitJ6iYJJ74ln++zOdXhsqFQYF0JioQYy1y97HK0YoM9enoaznE
+aozbMBH2a5seuHClfGbCcnUSDGsJlYlhF9U7LHtJWNuRPHYguPc1FNXrhMo/hfe0t9NCHMTBHFp
pcFzmx+/D9vGpylLJh5LRwAvpq3BekLl1Lo304uWy+fPKPjod7ogPxQdtMUZjxWjov9RUn3vpK0Y
S/CepfShGLU9sqiX5MfOz+HMrAYQBgyTAt/Z1U5lV6q8WjnGemzYgj+KTjrq1Y2I1yQiEpG4HXMx
f0nE6VKN5TfTBI4Hhhp4JI315YJOQtWSwwfK0ep946n21TcpEMXvQmi1LiTD/sJN/pvfj6AEoDGd
Vgr3S4Es7DjNpvBH5SimouSKVWhsQrNOHVnQLzpaLdST5zsGrybCIIpHWEvSRj/dLBLy+NUYecYx
MP2ruiwycxVWjX/d5BSr4IOoxtMQNTWik7FgHvIG1IjbS6ioOlOvZ3tL9sCU5yNBaNuoBL3kQJpC
fcBMUEsa8iwgrxejV8q1/nNlQNDY1qpUIXOikr/OokoFtfF01s+szK6wmwxtFAfaYq9Tpcj6aKUK
hBU8oqoy2mbVqnujj41H4I+8XXJh2TWdxmPThMAURz+n2kuoCiRdwArByB8NL21ayAmBBlWl7B6L
Psl1x+9ZeFumLoWqyRTIGLtIyrAzhlH6EqjlY68NMT4BchMlAIaE5DVS46jdmFANGtvnKU1ctMHB
0Bch3+Zj7L2TMaKr7CBpQtcoDNLhVmwekLIsVWouYydvVZ6wp5ZA/TvtaOG+H9KpdUyj8J7HMbYs
8ndxNowDsLUXy5xwKgg6j1B41jLQqgpMfgW433ICaloST07SqHaZW/iID6HWUkqJKbniLN4PDyPi
w+jKTGEx13B8FNaSRgLOmMevUjsKf3M7UICDBlZwnya4aMcT975c6H1ta3kcDLYlR+lX8EHUYua6
p+bk4yS8ZkBAnyqsFSC16aGMZwovJ4gg9FCfKd/2IN+BTh1EEevIRsDwrBr95lCjbfNVMoS+2tRB
JhUsklpRdFP7Sd+YQD0jfA/GZljpNbTM52wKS+9O660JX1d/CG6FqNMvyW395i6BOwOeAtNiXtll
P0Oi9lzAoJmOWVg7jaEXqEfF5roJEJYcOWfo4SeSa4jRhaN9/gBoVO9nVC0sJpFM/vS0laGWJ0Mg
WEfcmKrtCBOeGPEiN+L8vprprhRe544o0LbFmcbnzRM6vOeOhGfNHiXDeiP3ueCYWhmsUk29FAmf
X1iMR/wLzXNO4JZ6Rj1q1kZodsKxMMEte3k42F2t3NaQDNefv9W/ibkZinYXhCfEGHizTxdQ8iCH
ol4uHMPaCK4CS5pWEhVNVzQaWjulIrh+ZPmPEYzqu0Ztsp+4DKVYA/eKG+mYrl74nDk2OI0N58/B
RgG4HP3VZeeHTl9LmCALxwo3b7cJyhBXZG/cwwkw7FLxSjxXZJj9qq/tK72gyMnuRsQxvFQT+N3G
AvjJK0yWSd9mEcRIGbpxvuz7L70gxG6rThQqvdb7w5YjEvu8wSQ9IIBmcZ15I3yILKhSV2FvNPpR
DgL4PTjPrfDAlDd60Qzbz5f2NxPSZ9ljGGAwL84If56mj0LutdYxSlp1h+Bt7BZoy16Y0AJcNT9/
gDQoo+DVh6IvNZzTGaVWH5tdDKNHlQPPFtuwvkKRv15zBeMlYNG40LNAXk1+L9l1PmmuHozChfbh
ArP7/hFgaTREpoh26YstMrcIpYVY8avgxQs6sPy1kXnXZDljuk5DNcdIUJmfSdlLBboibfE8QaQt
9pwC81m2BCginy/9fAktNjVgL2gnEPSxIFmG3WVcir4X5JAajWqSHfhVfrmWp0LD00bwQmWFVXAj
7uvSty7ZhZwPTZOOtxzd/JmQvqTG+7I5DBn35lGQ9NYN6Vk5QNUtp47T17hWfqDrLKw+n+1cFTmd
LUIDCMZDMwSwDJH4dAdEQivq08xOL4dR+ZEABZ6ZDXV5DNREAMHglThFJLLV5I6uhXLs5BkosT9O
DKAvg12Ekw2AEcDk6UfoeWuFYSNDDxbVwFURvdyrAuyDz6f6m6LN6TCLCtGkAzyJUoYprYJOlW4U
tsHVcWWUsnRvCGlyhxFz9Zwm4GDlrplcMhYDZ6IwuC0qHeJfO5Z3YxmZF1KwBS9oPgEcRJ5Gms7o
oEL6Op1/W3vS1OK0dhRkPV/zf0tuVAQAgeEFxXWiT9YqhpLkhmFaOZnfJhR0p+GrIJcDXOQociW/
vyT887vFouw933PWXMJYFtyr0vImvxtmiovSb2IoKStvjnOFZIyceuxouWRSt2nM/gcIYgvDQ6w2
iRO58wdVcdRZOaWxzEuidecXI/nbexeIN9fi8jpdqtzzZZ0OE22gTulRUS9Tt4CKd+FUvNf3F8eC
zHEOVkgMAJksHpQA8X59CAt4BEIaPQnlJPyUQ7kYV2EpJSIYeSnCxqrhvW2VKbNxKmo3ihi1vl0E
SmTZslpb9xbt3gcBtIjh1gWOZ1I0iOGq8QbjQrXpd5+L0AALA7+FavXSdk0KPEPPYjN6UcbYvJ0m
2nMC2l+33O4oKUwAZBRDqB/rwAv32kjAEOBwt0d+OrZjHWm4vBSLjajDYdbaCqP3CSE4ewCocOGg
/25XUXNG9YNumjh7UZ3+fKNBqSuQB/NYjFNlC0mqUw+Vy1sVSv3f/uB134OhUl8xj2vcWmqI3bV6
AAAK23HWyoCsq+XUcagX/RlUfT6DXLgAqWZZUwKJM9LVFLWCGg3WsYmhUmpZn7m+KnhOkVvBhcd9
Qdb4NRZB3HulFiWrZSARYv8VoCjqHQvMunexXPl0e+vegUeB7HzbpE6UpxiVBOO0qX0t3bSJ59+B
G+hhLOvmRjGy3hmkSrDFDpZgnQXBPqUa8Vi28mgnRDDPiJU3G83qMab0RP6yb0Yry2gFBJzT5Pj5
xXp+JmmVYUWMwCbCndqy8l50QS4inxK/xIAntr0RmFgi5G+fDzKHIqcncgZ6EWuiGgm/arlmqupJ
g9CL8UswyJYd+KnmUvds3Uoyx0th9vmjCPiHtgjbgEsAEO7pLpWjMBsF34tfCinQ7bIVZVeIsuq6
SvNmJXI2tgIx1XVeVJUrKIO4N7yho6TYSjZWFcrKn1IdJ2hJWpmpXruGH/mrWrG8jUZ77OCjNXrh
XL3nGIvVod4PPA3LFzQDlqImlG4TxMWm6IWwUQfw7IUJXsNDKdtW3/XxDDcp78BWFC9ay1Nsi1ac
7LqqHgDIqNigOaFarIshD657b/SetN7w8I7RovSRe2SgAqpN8bELPOuhT4v4Rhi4h+xppGixwjkw
wMS4EKHux6UAurZVvOvI8srUkfIGzRu/rsM36ptpAPgyZJs0FN0l1hg17TQcHNxbiz3a+mlDut2l
h0o1y8SWmlGqHL0Z2oSquQxvisMrCSAeuga38aR9FUs/A2qTNN0lBtucRy2XkxCM+x/Q6ByIn26A
WtOEhGcxetEyKVhbWopXIlWpv/s4R3hRSv4UhT+D5+aOHHciGEpg5afjCZ5MP0wVIog/uu4qZYFa
NMpIjqpW1koeh+FCIv6bwJ+W5twAhFnBDbREr+eDYEyFFDUod9S4Nwajab1gUzs+dX0XlCuDhv8N
hH6Iv2mSCEB+xBDtni5LvEuSdQth1fkytChuI2pCW58Og7XIQfiLmtWUQvdCYaXaZYijP+Vmb62L
vtjrkIdwOei1e2gDop2b/rcyALsdWuDXxbaqdpOk+Stx5KhZg9QTM+f1hrJohMPu9JWsJ72gHnR2
DQFw5HkAjUBuJmGkePpLmQDLhyRq0EBIiR4x/8jj2Q74n4j4j9TTbsJvVV7nP5tTqbRTybX/7zTW
ZrTj/6yx9n//T/Kj/o9ZKPCj0Nr8b/5LaE0z/kKzmOKOTpgD25b/9EtujZxI+4t4FaIVNPa5ic5v
8196a+ZfNGlxmIOzwQ8I6Y0k84PemgU8fGZckwFBLZH/RG/t9O2g4sSBgtlPw4wCNk3vxXZGmANI
feUpj7WAuXKIh4GjBrmxaTTbg2kqGp499oONu9zhw0Ld/7qdPqofnb7C7wND4pn1dekPzOawpzuT
ZoCq1X6lPiKYkLs5CjH2ZEzB7vNR5r/yr5uRUTitNFYAQ/Auzkjj01E0FGzblPz3YRKUG8Eof2Ar
GjihMOzj/ruvRtmes7P6fMzT2/h8zMVtnNcJklaRKD4Qv5IT+cYGhPu4LkT/HqjahcFOc/Bfg819
Nw44VTZi1NMJ5kLqdQ1IjQckhLGajZFdKJN4dMPOng6p2Afrzye3KH+8D0jmTRWZ5xuO2XvI/KGq
1LW1UnmNIT+AZ3+UPbW+rrxyR0F2ByjkCVFhYRfK7b5UEbe91cCjXKh3LIg07x/AvYuMPLosSGAs
NZlzBXVH8nv5gaGU61aVb0N0Fzal0BvbPm8Lu9BrpKK7XKb8kzUH1KFl9AGKIotewjDbIblUd82F
e/bsNwfmR6trNpGGPaItqbiUQkypSELjflJJqkK6qzS3ayg+hTFtzQEI5YWfYT6XJxubAWdhGeJX
cCrIPZ3+7lWn17pZTvo9WC3fGc3wUEnClZQW5RrPvh7Zf3l6SrJhQKAIMa0+coweypZQjMVORoXH
FdP84LfGJTbV2X3Cd8Fjp0A2My6Rxzj9LpQo4j6FKX+fi+WqS7QdTK6vWMaXK5HWxCbQxeu2mqLt
mKCS+m+sCTAXyBzIk1LzXBz2KvGNuu0Y2/Dr69SIftLKUZ4lfyAkMoYXw2rvAoBeG9h86gq2lr+z
KAnkhpLbSjeO19bgye7n3/S7fWEZJGrgAUBVLMsSgsz96pcyPxMg1XtKW9ST/fZHLKivGSz1C7tw
ufgQFtgNsz4kJK55+U8Xvw89T+25BR9Nq32zSnlXYSveCeXTMMhfoRA9D2HnNtnkXdqNy8uc3icS
dTxjWH0h2rCsiPVhUBReM0mPqnXAK97GW9pVU8X297522wnXZbPq2sbWUjfxVDsKQ1fpXj9f6aVl
NARxvgH0AS5rPKtsvdPJ536lqFMvS4/UAswbQwE//Lcqr1v9FvwEe+Gnoa+HcKuTU+LamjvBzpts
/EwufMbyYC4/Y94RH+5Hau5j4gt8hv9TV9fVN6ndSoFbdY6AoXLmeC2gfCd50yt0tigbXthvi9IK
e2yxCostgEA/Ygcjw/cJ0eXWl+FwusB3MgMPpa3/rJLzoXQ8PScU6L5kyX0d2MGPC2swIyM+Xk7L
j1hcAm2UZvTUROmx1VNHK1878Me4Edrd8A3KSMEGqayRqtwl0MGZeOn7wFin8egDZYITc7r4He13
fwQZ/qimqzhAWt6hL9mCgRw23fTo+SPI9i1Pgx33N1E92FX/dcpvM3U/9hgkPRk+5Edl2ymHoHXx
0AvVXRo7vn4jy9vPl2iBFvrnd5ozGV5unrH3DPnjNtGEtkKmT3qMq/VgbabOvtMH10R9vnWbxjZy
dwBEFK+yQ1c75bfuJ05T2UrYDMRlybpARKcFfm+T1maIurniGg5QDqrKaQ24io7VbpHw/Pyb5bna
tfxZZz1HQg2AIvhIna5uEZg0NZROfoyzTR9vx7dKvvY76CavhrpKUif0bWNLjmHkqzJCm8md/Iep
f0bPpMvc4Sa4cNstOM2/1vDj9yx+7QEMXZYLLd8zOlHqgK82bs3uxo9XU7iGkj34dhTf1P4O0kYw
rNPyOVK20hjbZnvnf025iJKHVLzSxK0Iw0Vbx+JL2NtVvpLLvWGsukq9KtVNEW70zE2+xOZD4m31
yhYfIch9vrTzgfhsZRd3lyU2TSs0rGw4fW2sLWKACUbr5ls7Il73Zw0slo1uEVUCugEcE9LYxbLh
8Qm8O5tx9o2jPyjrdJtvvK11Y3019uWFXoE2/7GTmS0GW8yszwvVCCDJPba9W0A5UGyMJEKdZoGx
wvYb8JqV7eNgo8ZXqMAqFIKJn4bpEdWofNwr0V3X3jbSSizs+Hruh2NS+iBeT/Fq6O3adHqIwNRe
DuEh7pwyt+sv6jqXqBLfROhfFblgK/1TrWyn7iYgyQZGOV4rvss/Dr+hbxMIj3J2gWp/FqD+Wl9K
FYSBpHzLN59oUxVgwEiP48bKbbF0Uty5vylfAMnU8tqjAJo6neHimlHGTnVJlOVdoPlsxXmEWfhZ
NGUZGQp9olpRwYpb/iZCYLWhPu7ON7AGVpNHZzVGt5m2yftVhL/XFmPO4buq273pzrCT/KYv14G3
7sMIQs4RsSUhsT0AwelDhhoyZy25nuojio3qQd6GMYLPq+oHFGU5/WLljwi3SrhdlbZnPk3SlVhs
BdfMXeq/nx+Y87to3ldEVGTACKtC7Di9i+qitozJZ5GxP63RARtc+U3k9jzqvj3bl0g3pb+Wh31G
Sfy27exGt5XJGep1hBdZvQGO8/kHGWdv3uKDFg+v13QIAA2D9GiODqgBQT5G6nUfu8EddnRdclM2
d11416FuG12hcZuhySrY8kGjmjXZEu2pCNF+28A003MzhLMDl1Zxn9n+nRk4Qe60f9dH41vhjo/B
g/ame7ZxYHfBuVrrPepzFJvs6tFce1902VaOUmz7uq3+5GnBLac/prfEANaddR9hWpCuUXqQBUfh
X8lusRe+f74W7+Smsy1oUtoHo6lSr5NPfxxqUahdCb30KBysO+1b9N1SHO3vVL5q1J0orXXkiLmu
r6u99qOabB842R1zT98IxK0v0AbzN0Fy09vmke71MX0qd9rP6pYth+FM9qU1nYZH51v4mF17V9lk
Cw/1db3LL2UTy9D9/RhbCH8Q1+KhsmwTyEaSN4PFJFjcqrM7Bb6Mnd4KhVtVG4BcUrzlZzN+NDGi
fmQV1HY/X8YzYb35C+YkDyo3QFTQIqfL2NeWkOpBID8G37PIrp8DwQk39BAsdeP1NlWZpF8n1ppL
U4sc8Ytsm1f1U/bID9ruUpB6qp2oZDY3zTMWX+bkGsLm8y9cAHx+PSUzEpcCEgkXWdTpF1qpURUQ
zaRH9K5GW0zs4Yn3X3tYRaFT3zfPF3vi885Z7qyPAy4iyypJW4STGDCrSCVs/UdWuIVoj/gIj/Z0
o9IFIKq7REC5OM858foQrWVxhrnXvBe85+lbg0LebfvDfJIeorfuzTomF+LnszRu/t3/tapLAoqg
p/+M5h89zYYObL7J37XAgbQatv/WJvsw2KLF6U+NHtQaqds4OeKwU1rHH+9yNGKzsYSY+SUwUntQ
oZsaqzxZh+JaFVBsWqNfM3hPrbHN5Xtr2hberaj5QB+Panajst06Mi8NWd1DDo/1wq47i0MX6zNv
kg+/RhAJQquEXLVoy8zSm89Zvs0rtw9tUKfhNy2ys+hCgPbbR/3jb7KIfbO+QaseHQSIpg4qfeO4
Eqx1Vh+IMQVc354Fw80e8c5j6tq9V1w6aL+dMh1LGW0yMqf3q+LDlAW/z1QU1eVH76f45o9779WS
VtnfxRXNMaG5Cy/1DRad739O9r8GPJOr8dHdtPJSftTp6JjuEDuatU7Hp4y5a6XdcdzDZpPJV6hU
2rGor+X8wpLPd8fZUf/wBYuN2VVWDQyIKXdPVWaTFgWZTZw+xk+fb6ez2HsOH5iwCJKFiubS8CLw
q34YPU88QCuLg8pO2v1Ywkb0wEbIdmj9cZ1iMd5yXnGbGVXIePG4Ssxtm66abpOU7ojemohDNQRN
Vy4fEsONSZ6fu4caAO8qjC9kT5emvThEcNs0r+/4DFPamwiz9hDr9pL/GmaoU/35LbOY9OL4aFE+
mV7AaMj5mCG2cECy10Fni5rt0y9FK1i/S2/M3vHMlT/sxNcssRX/RgeZgy+cB5jC9sX1GLpC7lS6
U0qUNCnjO4W8/nw3vBcJT7bd4kvV08tFiz2U6XK+NEFzqHH84jpQVlO3iagU3gb1zs+vCn8zlk49
2Uq1yTgQQydD3PhWquBCiLGxXzLy1FUKignVTW/up/I2riiAYZkrO0PCPXodTK2d+ptWDByNh0uH
nZ84etk67Yhv8zaXckckUS2NQ9p9/3yGC/gWO32eIThqWGdzW2TZE9SEIMIMlxl22d3XArcrNXQG
fYcPnaa8KvHOIrWf7pPBaS5Jxi36uOdDL+MFvCXFAITHIVBXhrWZpdsgRTeuFTg1R0GG6nYhUTjr
Vyxnu4gYsizs//k9E2Q9dvhDd/vOWov6dyPgwN0o1sq45KbyDuBdbiL8lTDQgdcoouFzuokCQQx1
MRqlA1W4ptypIt7lNlSJ1lhrAajQOWkdj4APYsuVw30Ur41gI1GJ69eyancNr+YOT1mvnatAEf6s
guMZK8T8kEbUHvtX60Y00Xn4JnwdX332os+fbtwgscmPVdnuHitlrXobMXWsGxPungA6iYB1DlRD
IBQmOLzWbtQXs9w0/t7ElRhX2UteYe9aWeerABeZXpGMlvjipkusqJV9CJ2HcLIZr6od/7r7qTvZ
tDa8O0vF6MRlF6hOF/zd5lDeXI5P9TLsB4cCgfkkPMazOyULcEOAp6KWYm6Vet2a2/DVf4pvUs6l
PWir0HSTbhOMV229HkxbL2y/RbPo2RJWrfqzFfawWzD36FtcmuzQtOUNpaKJxXwJdMrxP7xsZ5Kj
URW+xFw4i+Q4ajB1/nsFFpdsY9VW3Ubs91p+aArSiA1UF333VqamLQm7zw/2Aqf163R9HG1xyQaC
OQrwimEb2s2u+mbwU5vpqgfH/oYct184Ju6OP5LEBmfTZBuZoHlPjkle9a36GsU2D433d3ypArR8
xuclmK8a7AFmffzFEoiaIYbxFEmHSnGV2oZdS17y+cTPg5V5DNQuDf78rOa1mHhWxomUVoN0MAK7
km3BskmNm+/J374M1tFpeneq7LywM3/rv3w+9oKS9c+ifxh78V4og4J2YcrYYW2rR+NF/GEW8xbU
XrqXHnkXZA1HG+Ci/0q1p5Yc/8WjprKFleP5tngBWfm7R/3jQiyqbb4l5n049NIBTN6UOvlDiuRP
7QLYu9RqOk+JFmu+KMBkWJsIcImkQz1mWzOmmMdpdEVYUtK1wasOm1xZC+LN2F54oS+OvHhEYpSM
xNFjklXpUuAqcW/sV33v1GQo6MwU6HHaWoN29aWnZP4pz+6zDz/14ilJ4wham8bA+tf2WL2yx/S3
ybThQAOF/hGITlm6yWATmXy+x377Yn/8Wedr5kP0j3RHZBoxa60pj4rkqp3rlxvxlgBSuRvf1B/t
sCkUfunpwnZ6l1M9n/HcbsfQg6bu4ga3EqMBxSlK9EMcfDAVlKnGdQUw0EKG8qtudhgAP1X5l8yY
bGQ8Q/8wPk+QHZTXUpIgI9/3MR0YerG0Aj3FRulIB/GpILakyDUdltXnC/X77f+vz13cNYFXSF3D
yAePIoDqFLwz9c6TjrQf2/JSmXee+9nazMUt7BVAMr7bLX/4UXBSTvpCLaRD1qxKXbL7YnAklV4B
UIProBBsL1wXwf5i6fOdVvHZwIvdUAo5Gj1aziwJ2xObN5C2URm7CQ6xuiOqdtu5aedOLzRCYnmN
2jDsjDh2s5pKsC0qq1ZyMXcOMjeId+NwhXeQ2mzUaA1GVDceOvXgh+uo23X9XmtvpmGD/fvnv9Nv
n8V/Ld2SWW0irCXUacm2Up2GynTF/qAaOkavMJOmgHjnolDeWTY5X1fwmKEjz+/REqCRSJOa90A0
D4GxUyb8/qLrWmrJPzJXTXZy69b+2mg3JVIG6nasU+Rm1x3S+zqiBdU6yY5aepMkNxTd5AbjwLth
ujFlpxNcRbarYlf2uA23xP0vlfgatjd1t5qSL4m6q7KdbG4Ts7Tj6bpIE7vA+yiLqJfL1FSkx8C7
DuvD58urnp0DSuMKUBRktqEJI7d9el+MoRYG+kAgYBU3OaEdtmdu21BmNjfpsbJ2RvMQFXec1jS9
8tOdAV0/oS37oNV2odte7GSF04eu9aOxHOWnNK6C1I1ltyVWIwgjeLgVhBXivEFG3naFDhq67Otk
XA3VujZ2/Rf5SrR5elmQJnHN7OHz6b13cU8OwGJ6iwdA0Kax6Wqmpw4rbOBVkofSyd9Qat1buy5e
+6WTBasAMgOsUJmFX/nGFdILrbZWqzUlNfCqRJ+m5kryykN0qv8ZCW4lr1qWSdlAOY4kpxY2RbFh
7mnqDFs1O1SirSZOX28b/IRMRwxc7TY1HJgVLE1luridp9Naj9/SdtXIN5TY6xDSs0vHFvm2VkFV
CydJmMN283Uo7eIr6Wslo/c22boHAWVdaS+FdYnzePZmzWs1k7REcdbrXgoCVVKI63vlExqpq1Fe
i6huTM195kPeBhKkbnLVqdt7v9xjNW1Xw15vLhQzzw7e4gMWsVnVyX2jl8R/ZrQ1y+eiuTWQmpKv
+ktCCuev5GKkZSRWaAqYKIJtjM8aUstx/CLpD7KxKwu7zfeWt42rKyN089yt8+3ne3IBCyYMXAy+
iLzEVCkHb96T5ejQjtYT12IzDHtR2PTZdd3tUATUhpXn7cNqI0W3frXRcbDI7IFn8VLp7DzPXnzN
4gKYKjWTvCiQDml21Rhbk+4E9qWH/Du4vRL4QH0pJpt/xbMj+WGbLY4kiB4V9iHTB+CYjd/LbjcL
D+rKi5g+ZiMSiQ9t+oVVJ3TxhvqPEx9wH/BBIYgjLa2SbZzed1UtJ/heqvEh1dBZ1QsT0fImhbtk
Ta+ekSfulEwqyWX71S+t4Cqe069aU3q3NsiGMk3TNmPl3fYVIgfqOP405RyzBUn4UTX6V2K+caOk
47fAX3dTb9zwYj1NdVVdCLbOTiqTQAlpptDi/YNV+ekk5la9oYRSfKiyGVShl8Nq4NnaXNioZ2EL
ySgYegVWCrhbgLenwzTGoOBpbASH0tRfB7R+V0qI+CLUB1pMsYeKrKReW9xqwNPonLY01ZXu0lzP
M7b3rwA+ivK6BaVzUSAZKjP3fW8MDvpAKzNGJt8s9cjJ2lrfqZWbm8CmEJHoV2Toab4VhOs6kg9G
KT23fThd2L3zafiweU0RSAvCKAAiQA1BDl/E9bD7yybwPP8wMAiuYckhGGrDFhv/Z1/BWvr8F3in
Zi2GQwCaAhwdPfRllhDJ2MS2dbJy5t4p17ocSmtJaRCTaORnpIntpFDDbSMrFfq36VsZk0kpYi5c
1eL0JYfmaRdId9kq/PSVn6TfaID6battIb6Sbc5cxpCLRdL6eBfoWnIh6l323ee1mrsQiDEAXEK1
YLF9xjGHKATy4VEeaH1MJeXDSsrUteXFO69JbjTBkHaZj3B5KaSBa/qpsPYrekgFTGXb0PPjmJex
HYryTi5Mf6OYVzNJ242MIUJfvV11mnLp95XPf+B3mBVOK/RzYW0sIuZ+hFwPZUU8DLp0G6Si3Zdq
5PYm/PEp8p6EMBYe5BQzDj0YjG0SFNkqq2WMdMz+VouK5moYKBYCL71GM3fctQrOvJ52E87K5aMo
Bvce83TadiIK0LUOfe22vw0FEQGqNJqcC/tnfkpO948OAAvhNMgousH/FidYbyMr1MT6gKZUuYkC
Vt8X6pDgIjNWWhUCxIq+oLDcrrFRDxyUQ8a9kcag4HJitiprh72AMx98Pfkxi2vvFtFUp/MnfY2d
uoMjfPnQyEZOEASnHbKSaedC5bnyQHb9+VSWmE2g0oBF8Rnn/M2+SVAZThJbsR8sPAYL6zEqqvwK
vvOzTKiZ6sYtlCYDcauidpKw3WoTtVJl0GZ9NAAtEKHifSLFq7YXor2SRDaJKm7RihS5GHQXvz7z
f9kt/zmHg5fYLTdvVfiWZfBcvrf/cZtX30+oLvyBX1QXhET+mtUAEKBkX1Ls4xb9xXSBAP7XvFVn
WCZxCZSx/ya6yOJfEMln6zX6mkiBzgWIf3gukvoXJhFwhNHq1AGRmOqf0FxOo1BuLVguQKJNBCu5
6cFdnm40TM2yfPC04T4WqEOKgvTViEvVQcEc5Y8sm2BHg8r6sFj3v07k/8xwmcck4+RNAZ6PbgWE
idMxi9rEGRJj4Pupazs650B+gjK9ZPaziPXeh1GQYIAHACOfLb4Ie1FdSPpUlv4fe+exI7lytul7
mT0FejPL9OW62N5siLZkBL1n8OrnYengVyUr/0q01gNJwBEOuiMjGOYzrxnCxkiK+0TmZNBy2hHx
mDupoaictDg6pLwHU+G/dzO6V6/Pc4U5Xp4EmA9g3RYYyEJDXz3m2AT0aoZdGfplN5zsKg0OY+U4
Bz2AAey2Tnqb53BSoyQW27wezBstpbBvlUF2So3G2TiYg9/1iZU+GJ0R38VDFf+w3OEaF2hVzVp+
J9hHehGAkhaD7HU/Qp8xmUFhqwilVSQHt5BYzRXxEqDnzmk256HdBHNrbwOr5vaekp0+V1+NJJHb
3J5/dSJOfhZmZ72RelPf5lEGpDWSwSkzvf7Qgbs/VtCWDzAnq5Ot9+HoqvGLYbV0PJ2A9k9rYHPf
6cU3V07vr3yCZYn/8yYsU0O1kegFZXn+mYjqfK8VudLgOthZ6KCgfFsXqPt6syPu9TGm6tPQAOnt
ZnxjRzkhVaH0QxFk0+71H7GESavfgOYapTCuc0RG16zQsnVHuP4yDUcsWu+yzPksY7PYW6PbH5T3
GGB+tbXcJrm2/V7MnZoOt8ei6mMgtfsUsjwvxOlBO7hFHoejp2jp+cbnLOmnLeJ92i6SbXASXfLe
i4CF5HHa7tAMvBrSLUf5bOpAPV0mDlqLEw+2fbX8RlBisFUEj56E0OnFmr2r69l7F9N93PuRl1FI
eG/H8rE1FYkpMVsrmuhg9OaMnzfu8ykU+4M/ZOpt2vinRORHTDdBHXfGly4zt8AVG28O/irjYNPA
B+VCRk0O9jj15VUggdNJNU6aGTw2IvDeU9nG31fVV8kh5xkHw/C302dervCnOvJqcYgbyrj0/PkR
Vf+bKe4BsSN/duvn7aZPHXkwumb6blX2D9F7XFuu2uS9f42XtApcn34FRsmw/vk+VGzXsuNa2iTF
UM7mY2FF+hvyxHt9nrKvkOf8sIsqu0EBKjXuzVwChpX68MNxakCYfeX5bJw6Lb86zkPSBmO57bCa
7fe+05g3MKlazK2lPZySrl7eErv5NveNdaWK8vKOJS/0ALwSevOQYRV6vsPiElmGJg2Q9M6d+0YT
8dfWYm9JODmKCFwN8WboA/kg67Z8gOgLb3OahujGGxDrPNjJosCvEuObM7rtAz20qAPRqOKHItKv
ppjn4fay1PBIl+QGvqVH6Wn18JnBlOKDBu3dknn9Dh5bdxzryKP9mxoHTYsRRhoK7w6Z1OljXlYs
YG6QcIvB56qtJYQHnDDoxVa57B6x7AOQXBTBsHm6rv5/VPd/lgf4f4/q3n/HgL0snkdxyx/4J4rz
9H/hA0u4BEQXxQ9yj3+COMf5l2MsnE/Envi6z4I4zfkXIg6oUvInEIngef2fIE4zzH9x8pf4juAO
6UpKM0+E8Ph3+U8E1a7+//OIalXiQ1sMKK6HQRcVfEI59GTPT0FTZFO0iLKEObzP27bS84PL5t9J
6cY7p42GW6MFNIEEZrTPeAD3Kcr2h1SWFNncvj8ut8M1nPBySz67+59+EzL/6DiDfyWGXT29Xk6y
iw6EDNOu8r5EdgkkL3em7INVZtHvUWXtuBtk/oDFlQY40PHityj5JDrIhZHeTdEZS+BgGR+kyopm
Q/Zfxxs1STDfRVaMP59963+W9PkSrqoP/15C+EYGoSmnFMni8yW00rp30dsXYabDG8Zgaaw+NENZ
t1uReVroq4SEr1ZVcFOIfHg3KQfsgBW7P5x0MN/ok2F+JCWcPjjT0kZhpZrfWVIuBr1u9FaZQfrH
jAZAmHYyf1QYr7xPzemdnqA3+PpElldjvey0cpY9CsGSatb5PIyka1DfakTomqO88eFyb5fG4OH1
Uc5z7afVYtOShizqjPx39XZhneaLupvYcA1KfYNtjNtqqvGukeIasXl1ay77CNl5rK4NClsmlczz
CQ2pQIDJZUKa6P9kgyM2XWQ+tJqBwlngfPz7eRlI24PQB/dIEn4+2Fg7ttkntgiTyrPu9azr9kUh
/YeFw3ClBXHhQ/FqLTwA6KlIt63OB704kc9zI0NZYG8zLkW9WeG18PqELo7yZN1Horl0ZM8npHJH
x8NCl2EW54QUlt7sJ1+z/v1m/Jz+738upOen5+UoJDnLBaSTqlKBWUVMpuGO0TQbMoT9E2/qvu4P
EUbwV+ayTunYCjTvvMUjD4nOhct8PplusiGqJylbYXb1HT7ZyUnjTqPCo8MQIYSfa9PceMqf9jPW
MhsrK6e/gocuG9/xTdA0OIvh1fIkQPEcciCdQnrukMpwTMw/fSWbo4XG3BFDiXFnz6LfDkMjdl3p
XTtxF5Z4KS4uAnMEaTw453P3sywaMtOXIYUq3HGTrN+g5vZPSed//ZAvDxupCBoCSyZoIOS42i5+
55PDmEKGer1wUwbnu6kwP4cUW8fTlTB7lRc9LSUPJtBtTC/JkJd//yw/GaSfqNauZNg1mbFvhs7Z
zzjnbmof9yxrCur72bYxPsohpL1+KNZR4zI0BRluFATGKTWv9+uQ9H6BnXMW+tO3tB0ebGXtR2ia
vtRv+lz7IHGoMuNoOxUR2tj6Pp/fJ0p+bwww/4quWQoIuf/1+o96+YGpDi06xEsiTqyxWnp3qBPT
KeckDDJNfAo0SfXPiZrj66OscJ/LBsZ+hxeZoH/51Gufl8jqTL/sE7m8aOlOWEG6HUe3O42BATcl
SbyTN2nyq9v05d7GNOMkkSs/VHY5bV//JS8/P7ADelO0Wrhr0eA5//yjYTd+NEgZJgmUoaqyOqIS
fYIwC/g30qneOmIW70yvSa6M/HKTL4AH9gDuQOTHa6+53DK0vJrYeFMSqH2phL3DS2zYB3ngPBZC
6lfWfJnJ+ZOMGgexhQWdhOtjPZ5ptGPuxMxUDJ34MFujJTbtpFXdJh9R0QaZahV0y1Wd32iZIKiP
4mvF8UufnVgUWUrSCqoBa151pYSl6P3J0KuM4M7q2mDvErOAP22BawxpcdNHTfdeTp7YlInrbrE8
UVvHSqorcaG1SnvZgHDGcHYhylruz3WnpK8MUAoq70K0QnkskrLyEFyXZtnv+8Ewm71EwrPfjkEZ
32lagx/fAEqkbqDMbks7V9C+c20I7Sgron0Z5SmUnB7FUUTbXbM6+e3kDhtFFogaeRf5901XmF+R
cE92sYoDrCCmovviDfb0DvkNv4d72qjf+jSLP7UfpB/GvlXuxo+r5k/Vq/6aLO3LvUdMvJxB/sNh
X8SNnl96IuhiO8e5LyyxnUM0kVCzNaJomzgIhapaWO9fP2UvAzXKupDSKf8g7Iwq6/l4ljf4rqyn
NrSaujo5ieUQxHrZRpa6c3h9qJcXGENxcVFA1HH7WF9gRl/VqtONNhQ8xbdaasGqlTBg/otRaPRw
ayAD9cIKs1a98BEfZ0I6rUA5VZ81Ox3+m0E8mubke2hArbWMk3pIaEKWXdgrszxkM6AdhZrmlWfo
woItEBQQSctzq6/DGaXVlenIrgvt2Mz2xgDIOLGuveiXBiFiob2HzhMy36tX1ldd0iFb2oeZ2bf7
bhp+D6q/Zq/1MtdbDHs4zvToueLWZdaO1z3osFAKJTXVm9hRzUkL9OyG9DPez7MF6nZ0rz0gl2a2
JNeQUPlGwRPs+1n8gD8nZRZlMaiOrDGuef0ew4ZrUPULB4iYn+YoJwhBsPWuzgsq8cHUNGEqBrUN
ahBRGgtAlgpE7vWtfSGNh9cKLQIZAjSc2X6rw5q3/mDNUxPKUsFp1TNv38vJOFS9Fz1EZhfcm3Yy
bTWJDVQpzHo/xrX1PsNoYe8O3vQRSJF1pbF9YZFRRDDIi59KVmsFG7q26ZQjFxUW+EhSwfV+R5pv
7a9M/MIikz88GQJ7JJVr1npX2XGmN04XpqWMP2mqwbgChxIwomkzHpOymIgI5mLc24Nu1CCJR5XT
wJWOicvNGMudO7Rde1B+8Vn0iAtt6qDMr7mFXfqRDjE4pRY+EN28868jaNGMWO/2YRcgSVLOY7KN
US4Hotaq/2InECn8Z6zVTvC8yswpH/Sh0ST+Afeb+NFOtOZQJgn24BP+a+VgOOirB9qjp4OYxzba
32ZpJE8SYSeaHIl35SOtEP1L5IiMMskqfTue8Jcu9Z1KIgWAIkQ+orqXqItvrKby+t0YDeNP1xDw
H5O5aOVWqzXfPQR20YRUgCp9i7AY4i3KifN2p/ykireJh8TqNolVA2s46DsPVlVWBiCGIaskjmZC
6CloZW+pkFShW+rRNXPIJznu87CMZ3HB/KAOTyrw1BZ7dn/4xTzFcRn0oaitdqE4ysOggDAUo+tv
vNwpqY3J39Kj+BS17XAbdbeLJWw/Qp5YtMVVkcX4sHvwCFAVhWNrUjbKMvNDmZvDL5pn/q4pC2eb
tMxUOM6fpOvt0LeH+FBieHhfRFNxM8oRKQLh+7sxadsbug76fvKk2g1BM1551V5uYK5LzD4XESze
tHVyV+leT/qsj6Gutdo26YLms+s2iP7olnz7+ol+eW2AKGFNsXUnxSIgOD8r9dQPuG16Y6g1yjom
bfa7RlX49F8Mgqg5IBb+B07ifBDklzuaF90UUmMbd6WWeFtqe9fAGC5/y/k2odJFARRlZMdBzW4V
QakuLWfihCnEFPC36Pxb6Y0Hvat1+Gi1dSU1ufSJEOlaRPNol1EfPp9SNNpOmpfRFJqqgY80D+qQ
pzrVT63OrpznF5a4BGmLhjcVz2U0aw39DgSOScpJVdjEGKEGsS9uagEw3qwzE41Yrb4NVNp+N4Rr
duDoQTT7o4/SsNOWKPjlyNl1IGoaK6DwEefmsfNSAMMwnq7JjV/YTECnFsd4IpjF0OF8UcYWN0p6
dlNoqbHa6j2sSLcBWPT6brqQIlETIDemU7tUdtY1zTo3NS83WI95lpXYOm1KI5yOHCzr0W3weW48
vTnJuERIzW5b43uMEVJ8mKK4fR/1aK5ceQQubDzqcShJLlwK+lWrveDEsdVYoprDcRbG91mbQSqZ
ngyhSbfwaa7qalworwH0ezbgaqfjcKXVec2AnV9Fj2oO8D6yTbHFXSm+VYIq/dhX0ZdCV/r7Lsus
wzBN2ZVJXzgABFnUuEBA0cdYS/WhCuq2Mp/msPbM+jhnCmmTUet2hRVfo8ddHIoNRb3SZvuszxrC
7SIV+TiHkTtTBAlqf2v1i03w2F4jdqy4WcvbydJyxGAekP9TBzjfwplAog8YwEzBybeOg+lbOzu2
47s0pa2tJYNN8QHBskSofj8HUbMbrEZs6dRXH6IG0OnrW/1lQYJfg+EnaKTFpmPNC9Sqxi9U2s+h
4nbYgL9wPpY5diDCL9pbLKTajRl1as+MfjagAq6ElJfWHbCsS5fd4BFaB3sGze1OJvocmlBButj1
dlNefmotiFSvT/MpNl9d3USu/xlptepKlnVhjpoR5q7KHiJdBmBKzbaSu8DousfZdhHVyaKsrzej
1RrhEDcmVYgqd49z50/BxqIA9yHuMtsHz+iYwyYYGljZIg/Kg1aYzU9fDHp/8rLaQHxLm013Aw5M
3hd1aQXbukri+sqcXt7aC4gMry8SRvIS4E3nO8nxkqkwHM0KGz+tUc2qtGOQtHmY2LGBptRYqWAX
6ApXeGsyy7cYleqfVVrqA0hTP0oPdu/MRw9gw58obTSdl2zU3qfaYHx6ffFtfsfztcdHClABBofY
DfK6rK11hfBdNYP6CFEWdsBMWvNxDEBj/u0otNMXLzJMIp8Evc9XY3Tz1Oq6pg9ttxOnxlLFwfXV
NQ3N9U1M2YwME7IuytI8D+v2ahFUQzW2zRhOUKXuY/LZTTWlwUdNFN6NSnV5pWjzhAR4vniLbNAS
PxFvwNrl0jifVpUZHd7YmR5GteX97FIC+01tgJ/Z4NUOVTiTHqX/kjB72PJ3mPj5ZRZAHkHw/6u1
Ut3eNohIR5thSMRnr+5b2JGyCMZNabQG3Di89iDFEzzlW69L3EcjFxlRRu2Kby1/utwUlgbw3QV4
/qNpjPihBfBxl+DLhQpV4uj9xp0HnQepiCisCaNpBdqhjYN2YCs6+p9m+qQD4Qy0pDE72yWjraCf
UiYV285JFhcmx6oehOY36UZSxvn5+sZ4QlWdLyGwGvp4iwkUTfH1Hdf3hp4WBRyeQBhIsZAuz6dg
9PU3dv1TwyHvo5PO6usM8u0G3l290d0+K3e0K2QJrE0Gt3o5V78Kg+YcTKleA34rBcpgTVpqn9Xg
GS0C4J5+mzSqre4Nz5pvRLS0r+fO7n4kiV/VR89DtJDPu0CsxiAJ9cZtPiSZT3chzuAk9nOT6hvZ
d5X10GNHP22iLu9uEea2ig32pzqFSJViWtsFWlzve2uwP/V9XDabuJXaMU+dGNvhICvqvSvN8SGZ
a/j8SanaTxXU8hnQMkWSLeV3D4510SMCPfq985YGYBXswWYmt8rp7JrrPpr384gELsIuau62dodr
1p02ysy8NQe7+2imRZxth75FZixuapnc+cgxPWjxPLwtS3/GYCnWv7HD+nyjJ73RbDAZ0PWt8mrk
F8j2Rn+bWmnZHx1zJF+t6ri8Kcyh/CDStEZoY5z8dJsHGF9i+Fw4qIfY1TEHwJecekEPAIB21Hwy
bVIYWEuJcjb5bH2JXGOal7u58a8U7df3F9GmjTckxT/SJVdf99FblQuzr8w+1Hu32xvFwjugKXl4
fZteGIWCGX1Z0heXlszy75/loFWWO2ZZFMTgtp9uLCvV9lnqXEv8XkR2TIZhgAtTVCLUeQpPng0T
lV3eR1qvwqxtq5PudvM+pfq4ldY8HpU3fYc2O21aZen7sifTboO0vZKsLcnY6jyChl384yl7Y260
eosTs4qUNkY9jVPDQMlv/NkMaOxSIC5gEDj5qZbewQvU79cX+EWrb5n6ArAjwAJQzX16vsIgbz1L
82saBm0fd8hfaO3nnGXoNqMWBH+Krhr+BAQh6VZ6s/umwvv3kFLrCl1Ns9H/yD4ZmAhBHiY23CtD
Nd3GH2Nk5LvOzK70Rpbf8mKNaEhxb5EDgq84/61gw3T8i+whnIaBjnZh6jfSlBk05Ek/TRUu107r
XTNJubQFsY57eq9pBz4x+J7tDZi+k99n7hD2owGPU4dHICje/mXIyWegiogUBTBDRDjXfY8CHpVX
o30Yjr4mkBqeYWD4Yh7ABBFOfe2KPPEXabXkTyd6dCKjOlLXKj4XlpczRsNxMQPizrPOl1cOfdZk
SiOTH/35ZEyBOMbKFG9xQ7gJsib6kKPf/+HK/lv+0tU3Bf37BFK0bFRvVpU83c3caIgNFQo9OOF3
uyF+e0Pi+MGkg4/H7Za37/uQ2bvU78KKWz0zzG1mXRVqu/CZF+dnixSXFI+zcD75rm467tyYbGfq
phs/Me070MP2bd5k3qa0lLWdFvNIszKqPWkBDnWOAreptA6BmKjd54Vp4I1kX639LrHMaoHIcdl4
y91E+rlaoKxxcHtJ+WHA5SeY4skfX6PaUktRnlqTW7F2unYPkDP9nknXP8xl5Gy7gtD19S91YXdw
CkB3QAyGFbxeoKCM6lJb0u147M2NPhX94zQk+k53pkVIqJx2lYZJwOuDPoEcVrNfIkpCZSr/yxE5
/yww0dCkxUUtNEEDHSN3iA5ulbbHcdaiG+Bhxcaw4/e41cFT1Wwdfn7GYtAnQPen82HxWt6xR2yL
1n1a39sS1SxAsN0dwCLt0PSzB/Hb7X6qQIw3VhKZiHL52c4cDPt20O1ParZghBOJ7gK+/Ib3WLsz
u8WxeR7HvSiKnDJnY204TjRXunRPKzHbGYWyHmwxFFcgUes4m0uCbtjSRmJFQMmucpsWdK4c4HaG
rWraPbBvtFmrJt8leTBtpansK2/SOhNdxkNuHYA6BhUL9+F88euOtnzaR2w9sx9DnCQRz0yTbi+T
pjy+/qEvHD8CUarNoMvZ6E+tn2e3rBbbvL9zqocp8LPTCOXiOATatezw0ijUs2krmwDLcIo5n5AA
NClLZ9DD1iGYNYvBOw065+j1ubyoZizrthgbLGBY2qxPlbRnkylmi4i9TYwwQgt2ACWzxHsW8fRb
CAfp1xiE9WcnSJLuNmKm78p4MvJtnTlefdBSW0fnv2wAO7/+qy7N/akMvJB+aM+sTlIVmQL4aKCH
2DAAIEkb9Ia5a6+MciGeWHqOhDDU5aBWrAtUpeNLS/A0h6kzy305BLHaxXqOL2QWZOknq5TJZ4q3
qt9FcVyHcrB6srNUeMTecyu+0TyEx+r0efHD9ZP2jTVlXgsBdDSCrW1r8TW1sZfLwu9dbHmXJNam
d3W+JeQQUE5TDsUNHUG0KHL8Haj47srz/vLkUu8HkWfgh7gYn602Him+P7s9mqeey+XRW0lCnmV1
SGJnyQkPL8Q2Xv/aFwekJry85GBI1ueJpy7GQHg2QzfyodMKtFgAMBn7kaxyO4ks2L0+3krIgKId
TC6a6P8z4Gp7UR0wirq3zLBATDX2hNz51owTgndPsVgcjLH0T4PWRXsZjNEhb4V9pFSDi3Vf1mjI
Snwoi1Hdlm39fcLic1/Tqbgp3FlDbPzKx3h5rfFTkTgBq0e5wltH+4XtSJAt/NRW6wWiLCBlK8CS
WxF16ZWhLn6GZ0Mt0c+zmwCOgz9PNAjCwM67Ha0CakuZbWzcUSUHPFevhZGXdjOne2HOLAKC6wg5
tpUkL8vN0BLY1MQCJT+hymvCUi9DgaeT/aTOx126NqmMKlVOY2qyueC6QGmuvbBwU7m1iUkOE8n/
HgRZ8Pn1HfYyQaIdw+lBr4EoFYDa+VJiGA3l10+tsJstd4uu7h+9cvwP9Ljd+1avyMmDYf4eCc07
vD7wpW+IZTdyfAvsEDjj+cAW0lOcMGmFk1OJE7c2UptJOb+xc5SkA2VeEyq7NB5+jDRzwIHRz1lN
tK8cB/3DyQq1LqPw6mjiwQuaapsnttqV1IKvZFUXjgPbhZzDJMcmAV0V06h2CzX1+RyS5BDESWUe
/d76Las4vTLShd0JlhF0Mu4GjLeuE0ZimEbhNDNEylo/Fon3APb1GoDuwnQAAKODAZtxgSCvPldh
Tbav+QRJfZ/VJ2KyZIfCSLKJYLFfmc+FL0UXBpz1YmoN1mqVjwZBjjltpc18Kd987KbSekjTRfmp
V1hWOXr297cJSPhFrgTdEs97MbUkKhXVXD2UcrYPHgnb5zrrv2mWl76Z0ym50oi4UBaBF0xjFygo
Ru0vajyqbI3KEa4eutieHtsxaN5ayCDguxrpB05rcoj92kCayh8OTtcUt+2YXlOnvPA5+Q2LFOQS
t0AlOj99hdH1KucJD31q+SgNlD3dRmkdLQqsV5b3wvYkcoMSSlIALdRdPWGiijsX3XxCAWRu79QU
S0p5jX7lHnvRoeClXNp35IJoR9PFXi66Z29CWZd+PiwRh/L86qel9TzIlmbunSKCm6RnyR0KIuOt
6c321rI7sXXHTjtYlWsiMVXmN5klfmsYdZxGVRWHIh2T3esX3qW3nHrHwr9asAkvwmS/kb5q9VwP
VdDLU+yNyT1OcMNJtOLrBA//CBBM3GZZ/tmMi+LeU5VzrCZKwLDvnM+aAi3eNT4QigFseD066V4r
8BDuipSq0pVA59L+4KvZiOBQwaJpdr6aPiKeihK/Hnqd3xy1qs/fDZ69pOfRNerQhRdo6VFSpluo
Ly8oUOZsR27mxEYI7YX+N22Hh6nJijedK1ugwIGx8LV0Xgiz+/X6F7k0SV4E/OlQjAInvQojRmG2
iRxmA2JHF9EFnb+1zuicMmkM+9dHetHlX3Ynz+zSGjCBnuur8+Zjx5by9c1w9qs3JU2AoxHn3Q+e
huJ9ZmXuhhpRu3FowXwzUPb46LSZOlmeuHL3XAgxuOdIdXXMShd9gvPPOiVClHMzmGFsNuOG6+5N
MfrurqdSspslnmAR2mSvT/3p+jyvNRCPQXlYFEUgZK95zZU3aCliD1ZYGQL5ntpPsnt7glq1oXGZ
oXM7okggXHhufpmi3e2LxvEO5ZgVgs6NSsOidv7QWWySnUk/ZR8oPfjsBpr7A+MBoR0SLy4xkRIV
QKjeS4s/Uo4T+ul+W6XbaGhzFA2hrcq972n+vPHrwPxi9Ll6o5xpPCJep7kPttMmt15NkWLDNq+3
qY8WX5SOCB9bs6w7+hNO1e5EGdnzttLG4Q5K0kCnam5xd6z0BKF4ZcQzQrOGhubYlBjuoxXRNXsw
PIWU9EiiVAJ/1ny6V07fTttMRZN26tgqRywciztdK4qfBm1ld9MSbsFNdwGp6XWFFDM1wxJFIr/8
bGkj2g1FNPvztk+q4XM1i3yD5LH8FTlNWd10fews1b4mqCDYV3RjuqCURw9BpWug8kubGrCQwY+i
cgKddHXlzvSgAlO2Vggy59HDEvq+Fd78cS6m/o+t9PG2g7iI8muXfy30SJsAwVftG2Mus9Pre+zC
E0MiBMKM5xuHmPXpGu1U08xotCixFvENLUTYhx5yRn89ynKE0YhaGLSmuXrICq81I6lFVpjVAmsf
0033tuN+/8tBTCo1BmAgHTdV5BtWF8XkmuWE/5gbim6s97XtBvgFimtv8oubj1EQkAWV56HAAfvn
/B7ojcSe9Mjwwkm62cZDGeLNkuScas++dvW9uN7pY3HyF04yYTcR5PlQ45jaVidSLSw95IH7rHqX
6qrbZGmh3SKm0O30IMFqzy6vIasuDLwAYEgwuHqhpa4iVkfOs1GOlhaiXSLeYo0zbrMaNUgx5798
PXGQNZ27ncAk/Mpu/HcZ4OzKA/lOEkyuiJYZUITlGn4Wi9QAT3E4Fulbv/VIUqnqJIe2nLOHvtXE
jEzyIqBUGs3wQBtQnpzWqfaVmMEd55BM7VincOHmWvBod0HwMy+l90nMff046GmKIErUluUHCiuL
kHuqCpQr4tFtD4Q/WP0Vc47JVpTU7b6xzHTrte1U3taohCD4VQG42XG9eo+p4XU92vduiTtW1nr5
tkmT4dTMFWKUsTlPIbbXsdgNaSbeulowvM1yDuBWlUMRGnUevGniIvsuSyPj4kZYHam0HLx/qrnp
Z5koY9jAxxh/u83cI6nZteZvw0MI2FFjnW+6MbhLSttuH7hFpXFsjVp97pwR5fwAnEN8aFsHAxsi
gOnX1DvWr7yJ9T8ltF+yUtma1WYBkwb7LhVwnRMnMW+UI1JnB8u0/Z3m2Y3GzcT1H0eweKyOzXBC
5ma8VzKw33cIWDFJkbmnepwxktm4ypv3fZDGey8Hn7BpE0dhE9pZ/a8hmXAsFeMQ7+PBtIaDngZF
u6dmLk6Glpnxbi57iil+TcveK6ikR6VZHPRY+9ZbWfo5t80859uUgfY0KxSy4EGGFArlZ9uv22Sr
RQmOUf2QtF86u63rfUC8Ffr9LA92UMU3dZCmX7Omt8B+Vr31JnFgvGwS0lhUJdKija8E7C+ChGX3
UoWga8Q3pi5wvnvHlpIpoYF4q7cJ7n+Bru0NsdhZ2lW3byvl7HCZmq4EnC+ru3RAENRYoiSbu29N
jtS12i7c3k/fapJGnDPWFbZ2vdrWmlad0GmRR78usmNa0oNP5GyeLJq585wad17rir9NQeFBk7Is
8jVLCW5d0ZYunzdIcdnjdyR7046snZxGe9MOsGBjFQVXnpaXOSGx9KJlThOCMeE+nK95n2WBLdO2
fGvItN9YnjYfZQrPPC3z9nEefHWnp67O6ufGUeSZeodxpvn1b5+eRYyL1J7vwJO+lrzUfS3x/UKa
b704Ku98lQ13rpmrKx96ue/P70Z3UbQgWliI23Qnzmdq4jwr3C6xw9lKj5o94ZqXmMYuKyGCJmby
xp+RkPebYNiPCmXy16f48t1jcJ47SqpwXsw1+ZcLzfTAqtmhYzfxg2dHxiZDcwoVVBG+PtLL12fR
PiVYAEb19FHPp+kk0zDrTco0W3giCd0QVSh5LNDk2I9D6VGJ7S3uaTf4S6r4IuxB2EFFaKGMk3Gc
D1wo5IpG0dphYwbN1tW89ns81UhCjoG6Td1x3BUqKvfePP+l/xzFaoZedCwoQnGBmGvPZ9SUHD+v
cxy3cvVJpZ37wetdCajUSW4NXEW7slY33DnJzrXL4M1kyJvAzY6dlvz4+8WnuEFix/WF9vZqDdzK
dbOgd5wQDZL+0ZnJp9HpbMyTnmlfWXwIqJBKciKAdP74+tCXtjdlzYWOSHkHiM358vNmyioXlgM0
cJ63fi/ye+FN8U2usvGxbPw7WWWwjSU3a0yW8vrgF66RRbmRdjInC2Dik//rs8DDSgovkBPR4yBK
5EEKUZ2GWLWPxej537wytTeJ3dpyw8+q3wLYyfZT6TRXPEZe1O/YBs9/xHIIn/2IIPKwfS8SlybJ
gMFPYMeHeCTBdjrEJqDZi/3rs356Gs6vFA+VI4iGMMwJxtZYkgkmwdgjihI2eq4BOZNZ+sVyZf7d
4aF451RAVred7mfxtqs66wvxhNHu6Eo0YE5MlXRbdsOIJYunFdmhH9sciy/wql8IKIDLiUy56KeC
YK3wSm/TE+GrA4iCjAiuRCe0L61sTA3mWNqfMsMYEUwC3fpzaoh5Xp/phUeSKJquMWxHhgaoeb60
dTkRijW+G6qJ9njZatpN0DbBG5lH/QG8MKwmNQFvAvy34cG4g4nUb6ouQQneMPVrXcmXH5pfQ2S/
1GkRwVqjCFqzHIexrN0QoFzzFlGo3xzw8eQluX83mtO15tuLLM9kOHY2FXyeZvKX88kLMIK1cCY3
NAxh3TtlPlKzuapLuFJBXW4xGOvAqpHbgHEHaf18GGfBZ3N5eaFda86PRbYO/FXy1hBIs5klksCx
1mlfLKW1H1CImx6sSd51MtB+QRcjpDbz2NnHZuSnO93MozCIgninZ1YqtoUxqCvYheUsrbe+CYJj
ocBy6ayjJi/TRdX7yg1HL54BQ8bmvgWsuAFJd82L7eWLRkWeYhm6FQtWZX3KUrf6f8ydV3Lc2Jrn
t3Kj3lENbyL69gNMGvokJUrUC4KSKHjvsaNZx2ysf2CpppRIDnPUTxPRcaMrKPIAB8d85m8GPSoV
4y4ZinkbWJa0HYzJugxGvEQkH5l1rRgst+5N8cwGPw1IDY1wdInJ4EafFMzzVGnn2AiDgzTN427q
hWDfpUGz75pwcAIxzjwa3+f8ZU4PcmrIhH+0ljnLwcgcL4NgzgUdKYvwgChEepn1VXVBxle6USWr
WGIPs93XFnhTebD2IPzPeZCf7q1leA0hySUePhFRL9QW4bmC4fvK13c0kzpaLTiHdGgLOyClztFM
3xyP4BtoCmcL3ZDj103EzAim1AwPcVehmTik9Q65KMlJUiH8OHT5udb96WZe0DYwq3SuZw3M+Wo8
3VckUBrRoafNQokDVEPuC/6ZYPMUN0EWQ60Tcs8CToGBeDxMB5qZdrQUHWR/HBFVhBpgV2GWqtfB
JGCj4+dp+QHOJHDeRG4NLoG+SGU7BAcIBSgIYtNW5X4YbEWNxkM768pLFg6B6Oq4ktzGChpoZx75
jduMRyZ4ATDIQUTT5PiRTXSepVop40M4GYKbRwjdB0kmf57TUNiKuRC4ZWtKu1LCRyow/XKPWqUB
8F4RHkijTc9PYmWnmwm+bFJneFO3WCP7ZXcwmjy6aNHP92Bt34lBk1hA95XmwmjMZqdLQXkhZ4bk
xjmueDm5728nVYT89A5VzhFAPOuDVbd8LSrMJD5kFAfamsJTj1EBabca2Xopf3n/rjw9GRkN3CHn
OeIj3FPH01hr4ay1ZhAftBS5V6BWiFFrjehY1JTPZG9vrGWGAu2L6NySL68WWUpJPZNmMzoEcpF8
KsQwQ1uxac5M35ujMHGLQveiOrmcz7+EVX1SCUGNJv5BmatgC4FDcFsVi+X3p+2Nc4C48Z9RlmPx
l1EEnNtmLWaUUKkNpxNT4IGWdW+KlbSBSfM/OOZIA0GHL+gxuoOrqRPHoTfMXowPxqSpD1VXzk4/
TYZjhIJ10Q3hudrc6VUCJB2RdgXlCMq465ZPWIummqLNf5AB+23gkbZuUerhdpAJAzWcZ90pqnT3
9+d06SsDhOclqSgcz6kxZUEH1yE+LESZXVoJ2IwCpPPCMPpWKPG5LOCNm4vUD/w5kHucJdYclDDA
U1Rth+QQS0JuGwqmI6PwkFXqD7lXDtYYX6mZdjNW+e+KfnBH094hpUcSVQWMsEq7QqojmpRypvsd
cPYoMDCMz6b+zGy+EaBxGy/CliTWRAVr9+U29xs/FKlPIWMChwMSVfsphzuDkUDCsWXPqaDtRYIx
l84zVU9k6dvA9ntEhSJZUdCjG1TxpRthr80zArKGPzeaZw7xvGl7CytYJB+Sc/WtN/YVvA52LRT4
RbNzdRyNia/NPtYGB2PIlt5+W20jPcFAfo51Z4KkeWYfv3H8ERQupHs6m4uNyfGagyGYTqYfU06r
+6eIOvg+bvoXqDDnNJ7eOJYQkoGKvuCHGHJ58V8ODHx2sAzojewQBBE06SJeTMSMc2rWb+xbc2kQ
L5orlG20VbigZ5OkFp2aHVD5ob0mCro7QFfDk8BKvBzRJgyjVNN7f9+eYgoWyAs4CTKCRZVuPYnZ
WBNsdkF+GKTadABTZhsr06pLE1DBtg6L4YDFB/j6AmW2OLW051KecTDTkeI0iTWcPhKGTVf5+U3d
mdWNOp8tHL7xmRHzp9JEtYW7Zw0/HTozCwJ9yg9x2iWXJk4ml0gtjBAFzfbMvnvjQ/OVKQzSoKJA
ucZxtC0CTgZM/IMcV6NT50JiiynWbO/P+Ql7lkMEWiWoAy6E13DheD2JxiChtJQUB/hLKiBxRbvw
ay37PFf964amfUKf9WqOg35L5FNsykSurlEfpdShadWmnFsYPUL5UpdFtAEwlXs14vCYBSXRXu/T
JznGjjKXy/lbAKvOSQUoZ++/w1szBS6BjihSc8Qgq9RBGBYFyN4siKVFiQO40ZG9CM/xSl4RZMe5
H8G6hcT8glyCX7HaeQGMP4B9VnnIWzVhOcZ9tC2zEmk3ocuUFPO0MvoaJjCD3Upulcd5CkrDHlTV
f6YdIR36UR4/+nJQPuSzrn/186lpNpZRx4dCk/1vMOjknALigrKu41Yq7cT0szNb7K2pWirfS8n5
VRbx+GvPVqVUUZGUB0UtUkdCOi205yY7a/O+XLHruaIbuOglQ4ok9TgeJ7D0chxbKzoovo+YwvCI
/aAdJgMdsIaqfuOpneTFFR55s9Y43Tjsm0G8LmZj9/7SeONupvxMM5TOCjVScZmPX05LBWUBPmge
H/SihOdVlOM+1pTeUWKr2Vrz8GPKjU3nt/VHZczP2QWdKD1RmWVjLbGWCdSN9vLx6FJSiTEMvPxQ
K70BZVQaH5UQF2Z4RPo2ViTMH0sFnxxNLMLrAdVRr9R7cwtHNXb0sNa8XFWKM3qcb1znHF8LTRCO
FDAga3UzQo8LkBeiHmkoY/BcN8mElTvIradJ74XMFiq5MG1xMgOU6tToMq5qZacqkOfsLpAwl4v4
V19TQyIvGqMYSklbjT+GceGrxuip09wTRfFcF+M1ZjteUADOqYTQ1KajgFLL8VTGfjamkEnJCRu1
vscvQP9ISYLKYUD3Aa0ohCULl6zD8h0D2vSeL1JuUZ/GZnCISnNwKs3vkk2Vd+pX/O2l65aX28j5
WLPPRqEHlIOzENw/XygEp+EsXMp6nQxcf5KTu15QYeQYpdA8SVHGz6AFmgParL3vJeoY35pTNJlu
qVRD6UnQoBO3teLpWusID12KsyN8ngAjSr+x8tzp/VLQN0oFJNcbzCbCBr5W0tKdxcqgygZCaS8E
XSheCHPYbJPQkDOb+CI/6FKtghGu5/q7CUW45OmQKiP3c9rYuEHEaL4rB4AZszbr3wpEYSrbV4X6
Q9fKXeLIYjg8i7WhJg6ITxyzyibJv/l+Xzy1WA9g1iCZ+a41EV9xsEbSZAi7gZI6qtD7wIdGTDUv
oiHRO4qvRYnPFuc74ry+AdakynLt0CZaJVPYDabvCZyjypmshq5pjGqSbicpipN21zTmj0ktacSe
2eonZ9uy1RZMG4VanbLVamErgqpF8GLmg14lwIY4DxCHrIpSTG0pMlMIxzPmi1M3W/lWsNJB/BgD
bt30co7mH+gQKbmkDziWdlPgYCCPo/9B61sE1clfAqeeC53dgfZh5xDsyV/KfvZbB+bccAnNXoTf
yie4jzryOa8LVPkpMtsQh6y5hhiuKrXuxpOE3+zYzpBwwxonQv4MxpiA9Z6jXJ4fCzFl41R9VSqu
n4rpnYSgFp2kdkpSD8Ju6jtFEeWll4xl9lVFV1V2C9lsZXdgx2u2ak0YQXepSVZn9KXyJLbJtFer
MWjspKvMfmtJhTLYtapSqBjTVq4dIFhYvzYT2K1C6S1tY3ZlL9kCLIkWnvoEtcYIc9HLiylzoala
qaNUUm5XgRZ+98ugwGewDsLUyVJJDy/g8wnE/rES/hDnNviEkmf8IGFIYl5WtY5eYLmwE1RFmESb
pozlDdkMJm1IkwlKm5LNlwkc6dzjglSf0K/1OSy7IHj2qwDO/SBDmK0HI4QMLgApdwSh8q/DJEuK
m6BN5OEi9jWx35oTWLPNXBfFw/tr7KQmS8ttAZlweiyInrWHThj5MYZcbXMYYjN1tLI0LlS5PjRi
gKmDhiKplg5fG0zRz5Sdl9Pt6PSjSA6hjF413ZZFGPr49JtiYrAYj6FDmaSYlHVIJxeBjOiir1bb
tj/LMHvjPRem+lKAFqGxrfFKTYyFjqn6jJf6l11KfarzFROAb3bZ1fmWtVV4jaz8dkJLFMo7EmlS
i6O1uQrkZD2QzFnum0O4sKAXQXgv1RHgf/8jnsTwNDSMBX4KRokKyDqOa+aM7Slm/UGqjMPYhc+p
qFpXg1rLZ1bLGwMR+izqKMCkWTfLz38JPvwWEZxA7rpDgQC2S9ICL5Nmxiap6nNh/BtDAW5HZpkD
ECuedV9ikEAqED+OhxyBYYczYca12DIv4a0lZ97qtOlJtfrXsVapbqwUYJS6cTwMCTpGbUULMJgR
D1MSGZkLLsIt3hXGI8YnhVuGcW1T8y+897/h6VmPCwdelSxSKiAIHB1PrZFkYEZMYzzI6Ou5eqNb
F/k0n9PmOkVc8qrksUuozFKhoHA8jF7HSaXVwngYZanYCpneX9bCRP9DHaZLgA+mUwVDfG9iK7ZP
F/FhcGidK1Sa+bvlBR7kVUObEhPZx/pBxilGB7dqB/JxvHrGodI8QB2Fm1jh2Zd+ay0t6EGs7Ojl
y2tIJIIvAHXSejw0mrJN0uDLYJrRU1VVtun7W6UL3UQJttNY7UE2XIKh/tCy+uzSUIRro55EiMP6
mTD+jUfiA4BrpPNJ2WOdTkSdEplzZ40HNDnTLTKRw208AGisZUpJv388LIpVpMMWuCwqv8ff3KrS
flKpehxqrQWIlsTmQzwYyEQqqES9v4pPew+UijChghUCfGKRGz0eSwfyJISBKh0GALukfaKRixuV
kCu3e8uC1hcNcSk41pgR6WaLfuFH3PsETNNHxHBjpky2Z0Mr7iruS6y1Ol+9DAij40U2FSZD62eK
B+BP/zrDCb1NI+5cpx6HH+NcJN+4bLrpMhuEeQ/VlxvZGIGhXc/+kP92eYwX5elQvaBSyQ22fOBf
jkJgR70STPp00JRCgRmC7XdIIeueTkJ1BnP/1lqhkfwXqoq65WrPCn3XC1MiTAdr6ic3T/rUCbMM
cv8UnhVwXSqsx/cyrwV3aumUUi0zVt8PwbdCnnXG0toIw862KuHv68ia56iWK0KIwZQsuAkk+h3f
42qQreLMwbCMsHoCHM45oVhC6L6s75jUErSRmHs6NCkIfwS+REKzAFVTYeb/RRD+KRWLnLbpnJ27
R0+DEgAgkMM1FPwWje5VvE2zbtbCLp0PGumMrWYZclT6UJEUqQw8Sr+/L+kPQ26Giw7Mdy0oV+lp
3RvGJB4siDxGJFcflUxp9+MA6/z9bfnGsQ9La6E1EXSRdSqrOKTLmmYusfA7zGA/PvoWIITYMtk6
VQWLy+6R690XAsAJO9dT9Eit2RplNygTEEhVYzy+/zind90CgKfoy/elHLhmNuZI1taFtCCCR+sJ
+JyKcq5ZnTlhTz8mhCBwZFS4loLNeiXnshVVlVxphxq3tM3Q45Uby2q8l1qz8pK+lc6UId54KZOS
CH6ZMMkpPK52KQV4xDaCWj2IKPfYQ07pqy6sdvP+1L3xVtyWANMsbvGl13587HRlU1Mhb/RDXmv5
RQLtZdcFSrglexgBNoji70KxOA6WwjXw9+VDrXW0/aZK50md9AOtFMnJiGa9ThwoTAeptWur6Rwx
+3T3Q/NZLAZB3S1cv9VCzXIsJnspNA6SBQzJh38O86UV9kFFmU2a68aZc9PYzkL4/f2Jff0+x+cO
t/Er9hBd2cWZ73hm9bBFMKRmZvHBGn6oKqF0IKS1p3XCR6a4uS/p97tRY4KvF1PoN2Wsu7R0VQ85
hOlGCrXUsWLla0NwaKM5nR9MRIs3fmuodmRo+Znl/YqNWj8vKGcULTixaIqvLqAmwchr7BTjUKVC
7ukQgxyja+Inv0CbTRxQiLT8IXJJsqaroslLcuIg8qS2FNzG0Esbn2nNwUb2XFX5dB8A/wCOsdQr
aOmscSA+rn+NFozBvS8De5+CVnZiRCnP3RKnFxVkcw4k5FYYA0eX488FnmzQYrrX9wL1yINVVQL5
99hZCM+U7fCMO7B6MCqKBs5MN8XcxAECQk4USRJWtXU9JDbpS3GbctvBuQoj8yuGU518YWKJtMvj
wNqGcQz2zfShYdtjGQUD9a6mmt1Js9rDVGl4h+k56bUtanGt4gSnZY9oic+Xup7XGeJ7oQXvAcg5
+GRRnT0jjJNdbFl99gTqaUbUoquwTk8NPfUo1RSfrA7Wfl+HyT23c/bdCCK13aE9lX+satUC3lJG
8r0/G8aGZCZ7FqsirBHn8MfM1XmZF7AFIu7xSjE/yUqCOVfTTqhKKJjeX4xlV/veIFXSHvBK/D0q
pVjkYkvxETczta7QqdPLy6ar4x8VISky5nIwf6oKWb+Nqy5LEI5PlJtMRl1waxg43CD8PeJS2aGt
RzPHL8N0mw5576RhqrOuKsqr4LzG1pPTUrsSAkDaoM/VAeeSWE+kM+vhpCxOLYH4ntUAyIuymXK8
HNoJMVQjbaP7uEVz3tIH2VUyo/3cqALiLUrfXtSGoHhFRZNrRjTuTIh2emwx/Gu1jr4WncxV5BDN
+M+oPrY/eaJ8zsYQmkqY6I4xRDqlV6O7o10y20OPhun7x9byh49OAcRUiZEAipPCoLa8em89wpGm
AzVwTzOnvh4Lo3frUJcuYophG82Pg2tifuG3wwmNyJzbezGHhkC2bmsKKfuS/STft11WXPkatdQh
E0Y3o+e+r4jbLrUi8TclhmM0CebcM5Mkv4KeW525nl4Dl9X7g4tAWBZcJyIJ69JHW8vSwLOo93Oo
g6gbO1MTvFjWhtvRnKQbKQ6p9vqFWCq2rgYdoKVee1IavA8gi1Y9qvl10Vz2ZEfDps9z9aa2BuSb
8mwWB7ckUEJZssRGw+ktP98MMfbLrYg+j426Xhd4gEnV2FUL1donZDaEpTMS+64k5SWaZNTEcyeu
QdSDl67QJwyMlhvs/RVwEhHwETgK+R88wRDKWccdbVwPNXHOvUWdFvSZlTmQJOdNWQ+5h+9H5L4/
3slSXypor3U02qvgNZbn+SXxCdDaxhEyVu4bvU6uMTNSoB37ZvqxEosPSS3KT1UxaE+4HjZniAkn
N8sy8uJ9QJ+aG3rdfKoVoWlkYVLuh3pU7VQRUgfQzbn76zRWZhigk6hMM5lU3lcTmlnZOMhlpdxH
U1BcRBhrf+Boj3dZkhpcZXOA3p8c30h83C/alHw2WzXao0x9TtjtJO1bnoN0kVyaYIgG7fFEp6Xa
xVHQKffwJaYP4pAXO6ukyRe2QvD4/jd9a2Z/HWoVdRHbZarKyXmfmRQnx1LIHCKkwXt/lJMzGlAR
kBuQv9g4UKlcnuKXlRMZkojCUqffh5MibRIxyvYg3hW8OKd815WldBHICp5aYjdfT4kknTkqT8t8
AJqodYM/AOvPfK5ChkgduPZ1X70v1dH0YjPbRmGc2mpbXYLGfepz8aaZ+32h1re9EZ0bfZnD45MK
5A6hO0m1ptNWX81xPxiC2Oahdj/P43zdJZJyQEU3vO6TdnbrCJwoNNv6JVHE7Eudph/zIlqEa+v4
XOC4XAmrByHOXUhifAaK/qsro7E6YzbqTLgXaxIJWzIGOtmIsrS3NT+70zPsYDG+HkvFMZG2+zEE
3a7lkIVGOjSTM7dlJLnVbMVf318eJxtPXSqTMLu4VmRwZ+vv0yQB4HGgYQe5m4LtKGpXZjApO0Mt
lAK/nGy6QLq3udMSsDNVnAnUI5L8uQmU6Nx2WG896E9w6SgCUJ0jylwDxCSjjkKdavMhL+UqdJtJ
KBNPDgniraRKcgeSDL0KDf2T+coqBUDkZVYh3BaoVvvZ5Hd9d0SOfQK91kmKOytmujTABjXy6hlF
JltUG51jE3QzcqL5nF/hKT8Ydl0kwq5OVe1bBYngis7CUEMEjZonk7u0s+G/lIONRnn/Ve1m9ZMl
ltFVVYj0FhQSJ8spcuh+TlYvtbM4SMZHU5laMMpxdolToIaoVpzLNtFbKbs1qYyAdEk5j047p3lM
nYV2ry2NWXTOjeoECLUkVIQMUDRBt56q/4hBm0tDWSUPgZrgsz7OYG7sNgxQdsQnvMHN3NCTlz6R
0w++IDdU7uakfZDbTtkRf6dfIylWQVhTLKZsGFtB6CDASxVDwm3nx5l1uJwDv24QnhVjEZAEENzB
K61Ti3TWiiaLeVZYuQhZJmbaOn1fSdtMEbutKofFPpSKbCvHdfIwLYKVgC96VxqSxKH+eU5JRVpv
WLxb6LoAPVkYJdx/y438y7mJsm401ZUgPwiYhyCSvqM47Un6l9CkpNHom0XDpdCfMym+0WZmruh3
6pj8ZoDNQ0ChwFsVdRy4Iq8iHb88BPIqWqf5sviQFp3u6DhuOuI86dueyPsia8TKLstw+DKgCY1y
55mY4wSpRIBL/dNaeHHcypygx1PQdq3mG3pmPMzyXZReN9JtQVfWVDoXfUp38VFTkeSN43u9tTBu
+zxBVFPU0gm064yItDY9NZdsS/4U5/FWzOozN9vJ1fL6fIAlfz7f2gFtNIdRSKTUeAAau808c997
pj16oX14f22ur9BlHNQpaGSwOqnnreZBHcoRvyDmIbFlBykUp7cHly10Zr5PjuL1OKsgL1L8sh90
3kd0JLtxQhcVSNeLbbAhf62r/ziy7v3LFP5bUaKyEuDb9+oR/3/+879uy5f8oa1fXtrr5/I/l1/9
52fH/8lv/vzL7nP7fPQfXt5G7XToXurp/qXhuvrbiH75l/+vP/zXy+tf+TCVL//+41sBK2X5a0FU
5H/8/NH++7//WEKx//j1z//82c1zxq/ZL3XWfX9p1r/x8ty0//5D0NU/iT4WYil7mnKhzDccXv7+
EWub0JO2AhohhEl//Csv6jb89x+K/CeHEfxu4kG65Sgh//EvFJ1+/ohjdXHfg69AHxgDtL+f7e6v
Y+2v+X7bEvtVWuKf0w/mDkBAic4GKHPOPjhhx1uNXF8A6tbWm1FK9qGWbEswbQNWn2oe2vLgjto9
BzyyDtNNYCa7DBdpHspukf2idXcdG8m2EFQUmB8BTDpSUzn5aDlhYjlZ2+z8xnRNQbgog9S1lO9q
+8XC1XOsup0ZBp/KpP7YdfnGr/RNEMY7qRaxNQP/hHxhObutHqF1INhBjHN1G34K1MZFBwj9BBzc
4swGUGILurKNR+Uq2ceKtat1hDBMfXBwjQpsLQsiW87jD9h+fPatnqQR4H4keInVXuraVkkUu6XU
sZhMSMM5W5dlz7w3sau4i9y1X+KXetNWxUU5gRHR7wjxvb76PUfT00+4CrTLqkzCseQTWvIdMLhe
OgdPPX0V7iGKsxKZgc6CXA1QwXNt5JjYxAyusV9CKulhTjaJ5Du6aifiB2gsjkWkYlbJTRleKgXa
9DJwofi2NRunbjNPKRFVSsOLRtAwQfzUKY0rSo8jCycsfLuB7Bvw+zEH+/K3KDRfWYucBzB8Qzks
WJuuiEnGcttHsmQqAW/Ejd2pgVdjQTELyS5H0knJqfJpF+hjO79s6J+b5lff+FXxdZlhJoCmP3sE
pVLq8cebZEF7+OXQ15taX6yAo+34LQ6gBnWfOm7fRMqdNiOkGXlHn5YK2aqMrAeP9/5zvPkdfnmM
pTr0y6Wc0eDXp4DvEFs+Gk7gGxWLgB7UjnaOvLncLMer9/iNV0EIYNPeCoORY0GZXRSUbB8QGJ31
M2/0mtWejgPig7r24si6ynqtsIbakDCzjfwhLLV9LPp2OsQ21tfotHyqrSt9kaRSL2qxu5+FmwID
7Gb+RLfHQQfOzkvRLnzP978i3PVbIdDfH/2fR1tlcBgxjH0Td0TkBu6II17q4QJDE+28Qtqlqba9
LnhCH9z/Tz7yP8OuDmRLgFTEbVxvaBi6WlHYhRw7TdlvUv9cLWnZt+9N/uqIyrUIscWOoRaUXIOB
XJCdIdWdG2F1coRdjfoNBavNMH2pjQ/N71EE//5GCCfBJKGHu5ZGhzdjlrHBIdtJt+30rTNYHYFG
K+Tb+x/lze1AlROxCTpksIiOd15ktEAYGsap0hB3rW3ZPYrzw/tjgCN463ss3sSatAgjrymI9FFA
HmesuKxOOOGGTTlx00XmXp5Ft01ENzd925xn7JWGTaRfNhqYwiBGRkh5HIOMM9T4IWvRLRpVKKKU
yDYI48e+pZWmRzX9tIh/akaoRvn9Tki1q2z8GJNfqGm+wdzeAf9zi7STm3WJRxF/K5bfg3bYiF1q
d9Z80xrfxOq7oPL7RnkhlOKFFN4sCnhmEdpaOzhqSnvCE5TvjfpRKpy53rdaY8dAiSkf7Km3uLnB
7q7YNQK5a5RvgtnfDBl11Lncw7d1QtFw/ah16/mxEqQLpY93KcZl7bAtSzxfmvRGzl+A8ErF16g2
fmhq/6hr84Ppj/etsW3lmwHSbZcaP+LOckMBfwCp9vxYfAh7Jg43oJaJa0KDnkDtqmFoR51F41/0
zNJw9eGuJsUUhi91otmCqmwRd9wWID3KjEwvuJEry2OJ3GVtcgNd/iqpvneEEPPOOLTVNyQasW57
fQXgJxufBsAk3HfFc65/C+YvnfqpTiwup2ctynC3SG0d8XV1tNxkmN25JKcbYg/5Lm8a9c3QxNcz
mNNulLcDfOqq2lRJcaFbWzkD3N5VZGPxdUwVW26Lq2W5CNH3Kso2o4h239ImK0XX5M4ET25nKDAF
hXY1hTKg63ED8PYBvHuKdTOa7oGUXEGJvUZdS7eFYLhR+uGhrIZdZzTbsXrwMUayQNnIjVtWkdfJ
AzBs/TIjG1Wh9Jj6Tsw0m+4c7Fy+9liTkWoOzRMgl7UL84q18RWNbXcKOcfxi66+j/yjCEAQpXLX
/IprlKfTbossaV+16t4ILgt2GRZy+zh+hn9HcCZumPM8IA5tacf+FRHQd4oFXO3Qh62T0pEj7IVL
xcsKYEO99SHrbxuNbEl3ralxwdF7bfdVDj3ACGSGN0W3GcS7BSU/V4ITN+j/Z/0Ga3IXbLJLC+lz
DFBhVFQbfT17TjK36AIbDbONHPe231mcx/K1FfYuPqQbrUhvgKU/Y7L2JVLn21wvbrBevm8G8yoj
lBXVb5IfXNBKBY2MsE33rVMxJ83rR8rarm987GkNFiEZbPG1nV4GbGfEsncA5u9qA3WRdnKEunmA
LeZhSeikVu2Gdx2WW038XfJJfqmLz5LkRTy+0ToETlt10JmHcivpRNJWdDMKAnyZwpYnR58nF66n
l4bzVZkmu1puL7MKSy65vB6D/EvJX+tk2TOL20KmQmXYsRTbZtDeFknDPICzjwtb1/sNbpvuFD+m
GrlDle3wH2NBapuk/OJP5Z3fKV6oq2hzTm4dlE7bxtem+TDIheeLmiOIxrYffRvhWK/BaGEJJuXG
0YP0UGfafqB3GE3KPglGL6rzTaoLjib6j4pa73Sa8Sarf4aqnYdeNkUeMPErazJuU0QBwkKEUZGV
Nv5idp81e8uYgb5nOzDwTp0iyckb4mTzoDfjtpe/YM7txfmDltqL6lA53DRFfhdl0T7Msy9mLRyi
lp5q41/Jk+TABtqOwpWAXTIGY3Yzf4nlxFX4ChrHdTvVXq8NDnusLYuNxEBSWW7UbNirfrqpG3Wn
+N1+jCy2cI/PoeX1aOElmEqb4h2BpqtUtA51GlEC6nk0IpCbmoPhSgHHAhJv6yc43NXBJ2icWyFp
rzL5h4gHZCPehVZ3OfXow0GamIIrLQoOhtzfKNUXmrv3dTfukRctzcZVJssTktSe0J2j9myL+R5+
m013eKtw3A3xeCPE8WPt086Swsta728lI7uek2TXwamAlu/JQrqPmoc66M/Vq5er9CgoIaldJMUW
jje642t+qDDNTRh1Rb2B/H8Ry2QBEYeBXDqFadminG6ynJRQjt1xUiGuJS7AS081w8ukF69HYqXa
7O+E8DEZfo+LRbCxerJV+G0kZp4SkNUbHc9spfZvRX+y5Xi2teYx5VtakBvb9vesZk9HXYUeShdT
tGjKeiOMiWOpj20XU5Q8pyJhLbHeybQDTuVgpssHue44wgmNBvU1OeHljBI1I32nCUTbXXvXibVX
CAaS95YnDcPtEgDEIWwgWbUhP1/2lfk54FOkkLdlKlRghIwOd57S0YDdLzl6OEDtYF2pnfoRuw2S
xtautclV+KuV+B2bRXaNvh/0x/a+jT60koKIYACBR7IVyet3CilhDwPKrx3a7LZYJJ6kfi4BKKpE
J0HjdSWAPXPYTKG2bfTpplbaO9WYN6byEiXBXSg0d8ue06X+EW/3z0KTuNoc3KWN5aVWdu33+caC
4kcj3TOt4dCgLTHAGjbCB+w7Mnusx002zQ+NILph3+1ADT9Og/45bYN7bBQvRBnFa3mxw7IAEcc/
xoqAqTPdANBmWyRukxFocJEoMRs6POfFvaoX/1wg/3y5deOQI9AHtJwuy/JG5EwM6wdV2CxlHHM2
r3rmeH7sLrqm2HL2+taZyHhZ9MfrRqa+tRSjAMEtjZTjddNU5qjVKqMXxbaJuk25D2+iTLtq8+6v
fOy3SoeY0vN/x0XCVXXxOvpGD7/40b77r7YvxVK+a9b/6Kga+f9H+XGpPv/fy48Pz1nx/K/n7H//
rzr6Bs3quBC5/O7PQiRVxj9ps0GTpsEFx2zxof9ZiKT3/SeOZtQiZZJwoC3knD8LkYLEj/i+ILGB
cALjXNoRPyuRgqT+uciho/mJbOHSQ9F/qxR5vJKAHfJ02DQtVQBDkdegmrq1ql7VeoMoRwKMOkm6
rQ1T6yVpLu79uG32v8zT3V9r9NeqjrI68iCagKR7ZSMoAKCp7BwvXVlQrCqbi/4Dfo6K70Z9CxSk
lkLzYraaDpNiVb7SqiTYiJWq7Ap06ba0BvvcxesshKnVtwBQIgJfxezVvRIp00tedk+ZqQWDjai7
el+rU/olEBCuDPAXvhVitM09pSGwmOI+fh7VhCqSVJAZhToJFHiP/EIrwo3kPxqdORrIec+yV45V
9vT+u6/y2ddXpzcOEQEWLQ4gq9qGJPsZgkV9+yGRDRVDbTl0u0n5PNeS5r4/0up8YCR8oElpXzur
YOdXl6bVcjIprZ59yI2ovYnSQNrjtSoR87YGtMKgLC67IThXvlp1aFjDDAtqael3qxQBjNV1hrNT
8d/Unddy5MyZpq8IE/DmFEBVkUVvmu4EQTab8D6RMFc/D3oUG81iL2t7zjakkPRLvzorE2k+85qp
SqbyvmsBH+jp4ISFIGo2DdA5lMsAuMVjTqCcnFfO9HMmELz/fuK/K+d/3Iy/fwJuCBqQKRrZnLnP
20tV47lbtXzvDey9L+O2o2zoCo+nr7ysHaYcG/m4aVB43xLT36hJP5x6IxsR0eZ8k/dExSJXxh24
8fw5N6Enz6aTYrXpLSSCz1Ge6OSy43JedLN+8v2PP9wfdG/hvAOdAGMGqvoQQB4vg2EUXqrcZeqj
rcdBrex11JK/H+SgnLm2iGlh0GnEZxVOxeGBl9TQMAHMlTs7KXd2+ktQ8+MW2E3Zw++B/unl+H97
Fv6/a02tNaT/++Pw8Kv6tQy/itdPzan1//OfR8Hy/otGBGVjQm0QGFzB/+dRcIz/MugzYY8CBGvV
BuJ/+s+joFn/tUJbuDrxJaTovHqn/OdNUOl2QeDz1n464n+Qr5x/eRPWFtin8AKnjVV6AIUPNB/o
Tx1W3quCBlWNzNLD1eKX/vtL6l+n/lXsXyb+5fWv3Y/9x9P7/u6PRfrLy2CuVec/ji5RzOdRDy4t
FNEjq5RjFL60/sNN7d/Hfus/8Rdvv85RuF7/+tdu8/z4enn2cHn++uPj7sfZ+83oH/sdR34Gy/xn
vV8t9UlZciZf1w+a+tYlx9rLByfwyzwPbkl9MoVurfOs/aeHm9Kv/ZeHp4ezt1+ozftP/POl9Bf/
/u3q9vTq5f409k9v/evT29vT88vb2/PgcnO+uz3d3d7u1/+02e83Zy93l+fB/m4fPN9dBnd3Z1c3
wf7j7O5yfxOenX0c+f2/qWzffCf7oHsARLR2lIHff/Fy8XSzP7l4uXo5e3ra7e7PLp5if3N+e77Z
7c83t7dXt1fbq/Un7m/ubs7uNpf7Izemt67Vd7/l4EmtV1WS3vi9lm/rtmEt397uf13H/j01fJbx
9td9ylqmfsp/rNd/3f26/8Xy3k/rbn7k73xs/OvnxP94fb78eH9+vUn8/esNu+v5+oPddXP38fDx
DjaKfzzcfDy0HIinm/Pz59f3s487wAfvR9b39w383ZwOnjAzFzBgLOYUbi/Ck4tw/fet729Ot9td
4Af+JuAv/JPw5MjLcIDzpZr/+QAeYj+h5U9FGk1RyAzZhjfvH2dvVyXzfaN9799eslaVf/68f3i9
fr088iXXU/XdpLn3/jx1YjRjrHeYtILcv/2Yqi9xfp0i8i+aAbTi/7xNn/AQf0ahB0SU/5kqJBgC
b5CSyMwdrLGVU1+P8yyiBtxepOP50BsnJdIc0vxonXIzGvnLMr2moNkreWvKR9Ms+d8Q1nid8x/j
dB8P90DijrCb/nrvohq4hlC0fr94xOXFUqGslKw3w/1bze13m/pvb9ev59evz9eX73eq//B+7Dgf
Bm2/v/qfgx4sxYKmhIv5RhT2VI2F9Qhbzkevf5rvXI/aq4hogJxp4gio/MsTA5YaVifwP2190g4R
1bOiD7EywPSo27gPHS1dYHyXYxzOQi4/v39ZDsfCRYZ4Z5UTXMFxIIg+761OjqKrReyGyeLIi36c
jVdpjvptl9EU+F8M9dvMnIcd26uDu71OjVT1ZOaGRSuWO+odIlvFPug7FEv54/ux1p/955FZp4Vs
KgsJZRzNhXXafzSmHZA1g9k5TmiK2rryeivaUGMqjmzKv43yu0sMnobA4lCnUHbdlKw1utCzBpot
o+PsKmfxwu/n8mUXrpOB0wwAz6axrx4ymrDaM3Jn1p1Q7+nEJKjlPY5LgdNIZTnRPi27tVQaCUSy
cteiv+B6P1FAVY5hKP8629WXjth4lck/yE6dIWlNzCsQilMWO0w8iVZ3v/ybrC6UfJBlKM4Q3tG0
cdBh//zleiuhv0CdPhx68pMc9Qq/Hptk9/2afpkLhWkkuEmDoOwYv+sLf+4PJAbkmNiI/E2tqgad
Byg1SZC5/n6UL4eLUTTSCMSnNHx8DmkqiCj0mSXtKaxwKd4nLVbFgzCSUIupIH8/1GFyx7p9Huvg
dHkehUNq11MIINQ34HCVrhO0vTgZhuiUjvSmUMrH2kUHXjqoSzQn7LONAs5Jm4YTzUb0HFV/a1pe
KU2EQJK3mSEnZKy0H1P2rxfB+lMRErVojwNEP7zfVC1CMlTnpxoVwCrhGk+Gmygo+XbVkQ/wt8+s
mXxquNxw0g5z/Vy4ZQE9fgojo7QvcnSqzxXLcILv1/4waF2XflVnpm7hkmccehbUUZ52GFRMIbho
Z2Nn6bgtRqlf2vMiKQMn1un343351ivncq0iABMD6vFFWjsViAkZWjeH2nl3bV0ND9VF9+S9m5dT
6ovH7ix7mK+Xy+R1+UivvX206cLxSEhyAIglkzr4CevK/3HBjpSUlWLkJ9QPxp1661yZl/WHvYv3
Bko+/nhNsVf5gSEp6kun/YlxZdybRy7fw1U//AUHV7xMDDMZsKoL45ZWoKhOOtqjEK/2dXvM6fdw
G4E4XtUWEIRfPXUgln6erJJZjSp6MYaaLBW05paOPlOlPn3/Wc2/DGOi88ylxE7lpj9YU8DvkdY4
tELNpDx122YMZ6k9ubSQfIzy/KrTAiXfJ80PhMd3kzABQfxwKOkneLj7qzOg455ZXvu0INlppT6N
sqIbT0pAiqVyodNo1FTcAz2Fuv+rl8z+3L+J8VnTnicL7GJzqs3zblHfdT6gqjw6Bs1HW2yccQry
9L0WzQsv6Nbqcv3I3fWXedtAS2n1/HYsWOvAf+4lBFehuQFnC8t68d6mPDZf6rLYHFld/pA/I4IV
NU61D34meDnHtA4GyTR7EDouTKE5l+pWdvLGQePyCA3zLzNhEN5rTFzR1j9E7k/23PWK2Y+hJaoZ
CwO38guBafm/T4X1gk6LvADVkoPEzvZGwOjAH8O86LGRcMwZ0brBPXLLrA/t4YJpFDgosOsG1e/1
/P1xwo2RgZNWArjNV+bHWHh3mDSKi6ldhl0dp0aQz5N+hGK3foUvg67EN643zsAhvjyKy7ooC7aC
7N1673TdK6VKAyhBocCv7jESg4Sf5GGBQPO/78LV6IgzzoMN/vwg1reMUqnKvGJVLQOtwU5BSXu0
j9Ux/7ZDuEsA0a88AhKZg1VFzEldOkWGeRk728yCvKDx6h4ByB7QXVY3dECxazmMbImOyKE5gVLU
kp5UOYaZqaOpAXgqQBoxvpbj7O7zaHaRDp3KbW9XOn8LTc1+rPtnbypOTDkabCfIQFlR3jejA4RD
OyK+trZvvnxmZANWfyNOI2jvz6uAhNeUD7yWoWb0Mf17PKLfrElrrrq0Xu+iPLoFzFGdLOSnJNZa
3N/0UwmdX7ULHAGVRa/+MQ9iwehBAW4n0MZx8VDjpjMzu3G1YQidcTBPytlwYEc5CZbdgKC+P77r
w3Swx+lPkQHRoqL15RxstETzYO4KsTphxH0TuDUanJk5G/WJWkf9MffK9W36PBr3kAN6z2M/ELcf
XBZ4B8WNZko0F1NXgxKsT75I5/xE2k0VRE2Vni8G3sRwqRtVnY5ERl+mqtGjwzN3pUZDIT1Mw0QX
de6gZm3oldUSB45ZrHAXB5XGHcr4nXZkZQ9DAp5m6Hk6cjYkSgx68ICqWmGjT6s2IIBaYDfiqTFQ
ko6c+aXoW/XIffHlqgJ8jpQ3NFL+FSTmQaKiKCVSpy7WH1HmiI1KH+6iGhaa+qKXt72TSp6zsdhB
gXe332+gLzfz75HX+Ifl5aAfjFwo3iChSgI0mYFG6Epz3g1NHCxN8oJpLsjz6pgw0ZdbixEJ2B2g
3tyQqHV/Pq+p0U/U1W2uxRZGRDPHBXyL+hiw5ODz0fvkPiAE4AjSeYVt9nmU0hq0QjgLwn4aksLn
pZsW/a1d2pMRTDF5xK5Oprw58uIcbNFVumRNRiDD0DWgFX0Q21VWE1eu6MrQaZr+Zwr2e1fywtX+
YCXG6/cf7mAZ17GslVK92qOsXaaDsSRJSGTkGnBAkWo3UdZE93i5NkcO3d9GWXlySH+s7c0vkjkY
QltNP5YggujzLlqSvXbwPP913dgPcKiJLgAHc2eu6/pHeJBOCGystiGh1Qyluy2NvnrU1bnBf6xr
+yOx/mG6QdED1UyPZ5NdBg/vkPAxL/pQtLiohymC5e6pA4Ma3mFsgLp3O6swb9Q5tbwBJPy82FfN
2FXPS+Mq0m+tYc42hVbVAkCm4yQvZVd0b0qcV9kvt1K6C6Cd1bhJKuyKE99MkWgKp8i1EWVYdMhC
MS6WN/+4DZiMS++Ib0QnCZe9z0vXjvQxl4bJ4MwN7BilWyildXTy/ShfTpPB1UTOizzH6in9JUqc
QS/MSgfNyWt1G607MVXhSALjoiDRKi8ar4/1b/EvnwlvN14ZqIGwxb7MTCguvsFWVWJUAzhwzABD
WulUH9nghwCj38Og0ESMtgoxcJA+L2CujUMkvbgM22lx/Qrm1uXoYparynbZa6Pb3KEahWpykuLD
O0zJBtYPihlaO+2cto9PQChpj9+v9pdDx8zRbVr/iSY6F8nnn1SuIgxllpQhcg3FSZpZ4zZTumPQ
qr+OQtQIbGZ9VH9bD/xx6KZpThHeY5Sss9I7pIKS6zFT2iMv299G4fpYixkmeJTfrIA/RlF6V6kM
IFQhej/LWToow05Ptep/sVeICFbdOU4B0ernFcuT2lKKxiuIsmW2ddG8CC1HOSZz/te5MBMKTQwE
P/HzKIsi55YosuBMa8VHbagjfIwW0N73n//gSf69I0EjIqbOTci5PjjSvJu9ItZhir5WMADOG79K
lzbURCJ21OXyUyfNj+USX54u9hzP1grpwGQNWMfB3FKBWDRvZui6aGpr+QRzAh/5YMm68v77+X1d
Ri4QYkjiHWbJLv88VG5ZoD9QRAupppIYaVVbnWfoTDfh9+N8nRJ7weZIE1wDBDqsmKLvYKp9TSG2
inP7qRlJAlq/71Pd3niW0I1f3w/39bOt+DL0SxATJu07nFahdXbPc81wtXT2HbeEtZ3HGRGvporM
XT6PmGXyaXf/Oux6W5gAriiCojixXt1/HLBsrjL0ugslsNWqHRHf6pV2Z7VKfSWGbrYQ6J6SDLRm
2R2pvB4kA2zTdcuwGw2UjREcP0g9pk6TYlIThZtyjPAvd8rTHLrCbplmxCOqud0pRa5ctpqRhWpZ
jUfm/fVJosKDIiLKbGuD63da+Me8QXV0UwEcPnDUNJU+uKEEY3F0A6Q/lwYF4UZ35TH13a9bl0GR
p7J5mciEDzlMeHPVpWnDH44sF6LPkLfgybPpnzcuo7C+6GlSLGFLff6kXiaynkpdFEydXMbzLsXS
BH0JoCJhnrGxjjyBX84JUZcOUXq1EeVeO1RDiIfJtAZ3UQJzXNTdUMJ4QCnrRMfN9cjN9mX52Cfo
260iVzTU4P5/npjSD0PXJZEbqCJJtnC9dD/S8vHI8n05iOsodLnYmISuPG6fR4njGpIsjPVAjm11
q+M6/NISTGANYUKIib0Zygn30v335/DLKjIqL9zv1JQTcbiKdCQ9oxt0F/7ZVO1RHnX9Xmr5zdh1
8fb7oQ6yRbgDKKzinYagB70g/DY+T9DGe9VczNqB0uJ0DyDRJnmDK4mCtl+G5E58QUbrmDuRiRg9
VAP74elfA3aSjrUaRGGZPwkg4udfUODyQa+qgAk18tRiVlFNvqeW4qFuXfNfE511LEsHCr5mcsj8
fB5rVoasrN0Slmo2NPshV+oL3UyP5Yt/+XwolaNXwNIwr8Otmc2yKhXqiEFZq3m7UUzFKzcxVV01
aLXYOVYg/DrcesIBfWH+SJPy0KpgMjt61ryOQTagWp6tzKComrQrpzSPmQr9dai1WEP3n/LdoVFw
nBtVUsyCmSmtOofSas3nuVWsZtsO8J++35pfTzjz+mOwg62ppU0emZi3BPEoYXjq1eiLqi2P3P1/
mxKFd+KVVQML8O3nLcElPOuzLs1gKB2ngDrfObdx4rjnRudaYvP9lP46GBcyJkV4rVGx+DzYkhZ0
pwfWLzEia2uKQt2oqanAlrKPCSB+edMsqgc85vYq/UhOfHA/LtHcY+LBUBrqpzcJUkvh4ubqHg0H
OGZ1VR45xn/5Wr/lmrn5V/mOQ3nqwZOdkWJ/AF1VOPeyVOMTzynr8PsF/OsoIOi5sKjdfSnQ9prX
wP7MQWKnZnZVZYV+Wg5Z9q+J8Lp2VPtpxVMTJ73//JmmROg18htsc6ee/Lyvkh2WuvORzfCXL2QC
uDY1Ll/MPg4TYf7opTcr1QgwUXTe+YLNZrBjgDxtT79Ur/pj/o5/2X308VYxSIrK1N61z9NqorhT
aCaAz0CmooJV16NPMlKB/EVZncbo95/q69MJ1YaqCPpEQJepYH0eDeccx2pjRrNwSQnsLBGZX8nR
u4jHJgs727uSoxofKciQ1q+z+KOwTEXXcigs/JZEIvY/rEIKmS06KlqSAnYr7hstgqErjFScA+dB
TUNvrLZGJb1Xno2qLi5Uuxyp9M+NuykVzLC3uVfB43RqNFNj7IwgDJraBNgMna1g6CzoVYMRl3d5
E7VoZ2b1hPKljafTlhAVLpdszeQu4ihYviVEfeY2iCVjJxyrqd/YNnrtcM31HwhT9s+lyBZYj3ED
g3UQNUB3Z4lA0uA++9Pk/3yRN+biYsKA0ItfgN1PQngA8BHzwRFym0T1DHtXaqddsiIsagtdRjVT
nV+eAkW4wsdA7PI2ymA4zjH1QwPH9AAV4uwKKEtZBXE7FiedMuYx5h6q/VabFLNgZFEq9kWf1+ew
6TCDSNJWcbZz5+gtUlJZ/NxGajOEVtwzp17NjLPZVudiP0aYJsIOkW4TNHNWP+awyaElZtFwT7Kb
Pw+YLBV+yfOY4/WuaZC+m2wO85nnHsailj5BuesxKdPtet5qy9S/x5pSZ9Bb+vzeQyxuPq0q4T52
ylLdgGgyc79MFfNeGnX6OPXo3J4Nje1gmCAd2fltT/OiiJfc83WtKZdAj8QkfbVplWurX7KnWCOC
C7DXcIdNa/curYDMmgRNa21BMqdUxoult8t254gY5Xu7MNBShRGep765NOOJojfd5LuJaYyb2E7S
Z7g4ybOhtIrtd/2kW6dK7nKOB9AWaDNVwzlxPos29119oVrt1PmRusSoAI+r9kvmuK+ZamKTncex
UwaC3NoIsDZzcl+YhXhzmhGqYJnm5qPs5u51nHvrooiE/YKXm+2c1RKtMaSHnfY614dR90vPlpqv
uqK/jSNljAPdjNos0LGBmrBeciLNr5t2yUJnlqW7kX1jnFrpkuCATHZA5x4zEsRTcwZDYc01Tnvk
+95yfSquvVHW70NSeI9JMWRTsETLfBY3XfmiNWb/SN9O+ZG2mvkzrgCgIVleu3jdEUe3G8eR6mmS
mgRidirNeWMO2Mz6qjEYU1AlUr0SOPahEAzT9N4Vs7T8uvLEdS/TBgfjlZe5bTXEu/0msYszgw30
kUDERV0wVtDIs8eo5mthXnInueHv5ezNT4qrwkuHrzQPOKxNY+MXpguXKHFafaPPmVVuyYzjbIto
rdawiMnyVFBqhi25KFgI6kjJgyfNnYpIdWhEMJrm8lAWsj2LyZTTjWI05vvsSMQEHG1y8hPbky26
O5MVBR2xm0m+EM2Tb8edd6skUEL3KqWyRypli7WtJKYqbV3YL0qVTeIUpER1pkZpk4azbYib1HUL
c9tHIj7NlzbLQhqPrggmZB/yrQKWSJ6OOhHFdukXhOAcaf0qbHe6tVs8KJF0kJ3udyxBj4yD6NRQ
15fiXmnd5EGRpnmljz0ehTFUJ+TjRCnsAI6X+7JoU3tZZpxHfy7K2NvQIa0tZDe0ci+NaXKCplcg
SaeGzkVlOJOT+cKOOmQLallloUahBLAjcQhrZ0nrTcLQ7hClWqYHHiHb2Q39LAd/wlB52mqKbi2+
rpdTtZ3wM7/W58RVw3GwrPtBk3hkN7CSeh8VrgFJ0rKc+CB9lQeN7sRmkOcQVn2TQ68FY7PQoR3L
VkPeoRXdmaMm8XsqLLf0nSIRz7jT9deL0cQ3dVUpLzpFho/FxgPRb6dioLqolUXIxoFhhBkrGpbo
WFe/0hSGG3KUWMZftSpoWPpN83yXlSXoE9Fk8c9mTMuPhq01I+mgm/JEQ/Je+lNie8xbyAcdmZF9
bCkwk7N+yu7NtrdfCeDbdGsgV3IJ1kD7QLu8ggXnWdPGnef6dWw51P6Q98abV+JteTKQUeNnOObF
S1K0owqUxnN28URJIUwxby33Ik2Hn5DtM6wnF2V6Axk1qVtcOfEqzGrULqRZsmtt0NQQYgEGbKKp
48/UoOFJ31W8MUdDI5U3eLMpN3RllddZXcbLNd9+GetVRkiUhvZQSbccaKTilhbo9pIY2ymdqP0m
1kQXxFxaeo1Fnph7oyqHnwRT4n5EUD73bbeSd2qamT9Xl8ocr6MRLwqv0NrX2JYzV2MW8ZJYWqnz
NFdQDhW3T7BUVDHDDsiPo4d2Ub1KPVsq7ACnnRB5eWOoWOFs6rk3KmwrMSMI8szLrzuzF+/SqKJT
3Er7n0mXR0UwoP9Zst/YvH6DtsM9D5v95iWGNXB94+EZYwj43BQ2pHKDl6gKnNgqP5Sps1+8Ii/k
Ns6bTvrGYDYpfXlFvmh5aiwB9ok2ikcmnGjwDsV57mQxelg48Ap/rseO1XHG3iXnyPMf+eJy33hC
QV00AmwbQWbk5kPD2RweCvSUUFFdlUp9fK7zZGsVEyKWTbfE7X5M0Nv31ampkN8nmNW3ix0jMuM6
iynR4tAY1UulnmxNuylReekb6yFyF2s+wX52uNMVoIObWEEGIojA8y1A+esYJ8kxig3faHv5gpoC
s+jcBNoynihOj6Lk5NVcuqb72PcRguHYjEIYHCrJBEwwspk/p7LEvJJ4ZBWB8oYfU7447zDOnS5U
YhR9WJbem/CFGN2fqOPrj207OWemnLMXqm7dldLHy89prJufSqLFXUDNRdY+iPdI2/HuZxdtpURD
0GRNrvjdnCSXkZkSAun6kM7bKJepB5fRzlTIAk1+n9OhVUPZKY1FJDAiNKuYtfI2iEJ/a4RWD2Gf
dwilqe3kcukU5qMKqlj6vSiieWfncmQf9nEEgLLI8d8AFaZFbpgS8GXMdpQi/al7uen43tTmyjaX
dV0/e+RfaajwvtShCuL2LrUMvFYXCwk/f040Kw8MdEHqnahk/Gt01Q506+Iqy1YZyvKJsBNGEwlC
sex6kXNitIW23bkT1Wl0MsnF5ti163041EMybyaEPRV2s9v9zKSlDlt6jCh48CyhS5SU2QyVJi2V
bC+pLiN/MgK5IzrjGnUoTPSFtadI2jPpIlOzswFXjBLB927MEuRFlKHxbt2mRgzFHEXlPEG1je+d
fOrGgNJwl8chPqF2fEr/RlkeXKVr7StBP3E5bap2KfZOhfIDQrUD0UWQYr5cnClY/imbYahFspuk
Ouc3iZHIPf5JM4bUhooHqSTW1vdWaeXi3UwIMqWvdShy4LiCo+dmqMthDqpBZPNuHNwUvCENQC/a
KGqqxmgQNDLdmzksled4WZpoOqGJ1DZ4GBnR7O0B+5T9eadhgRtwnZjDXUF8M5xNMpnNG0PwTqp+
CrSn2/Bn428/w4X1fixlAbRttKTrnYxcEeatQcgTBSP9x+yubuKu/OGOej5nJN9qHj86UJRVXzip
qz5l1dTjMGFWQ5HyeFqkDPydlnvam61sEdhPBEznGHySnzelSKi5VZkW2ChOWD5BWok7BY+BtUU2
XNF3Xck9fa+1fLjzYSkTe++kfSd3WS0iNZzb1JE/NC1flmsTT1atOY2LqQH+N4LJTx0/rpxE/sLt
DRGCLG3GatsaSon+1CgS5cHR+7S4ak2NQpLTxYO1hHZjReqeZNjwtnKI+/RFNPS/0d8dSVu0wDHR
5gysOe4wgsYTdBMPgA/u3dhQhmAVxVd2SWfPykUqvcZssUmUCrdBXNdP/aBxtKSFwtbWiJaOSM+2
1oSsF1xpRjPFDMznS0+bZoBy73tO1Gq+RnTRXzYq9jhrEmEV7VaiULSciYgawoenenOxMabM0F/t
qurcC9xdhbxt3MIydqLDa5WosW/lA1wKZ33+x7KYH2dNyEr4joM201W5VLQj/FbJ6i6oiqQj5fPS
WryruZsTqgla/VQkrOSyzsAJBlWNrW8tU7mc6pli4Xgktb6cEdrC9WSbJkmenXuIt/QQW2C6X2vq
BGlZ2Obw7EioDFdopmAsaHSdOrxD5MAu2rWkfJwynSvadUazDU23K9GkKhbvlgaYVm2MObVRJpqB
H29wox6r3QB9HFkYUzhkFPDbO3W7INHhCATOJjfZZF3UNoR07SKdj6h2tOhy6hXCOzkvxo9okiig
VUT183YQKEzflnrpGKHQl0k5o+AOxUJF+bn0PcXMMLptM6nfCz4ifhAEkjDXo6xS3zSvMO0TB/tE
AzUTIZx6t7RTXdzMvatB1bZ6UV7gvRfhR9dGoIdm1FXkRijj0tzRp5ja50ExrPzMkk0mfoxmXWVY
qCTkb36RtJ228wCppafxkHPPpcZoKFsxds1HZE39k+YsS+1HSjc4p/aMqImvxrqVnch4jG89L+kR
gzNpTAataozFGS4OONcj9geLDT2ZeE+72RCBVw6kUVTSFO26r2hK+Zo+kbM2bjpx5VRjtLpKEx3x
3zDF00LUnNZijlNeei/DTph2SZZ2QT3N8m2a88q7Rui+j97SRauQSCCzdM96Obv545RT1DhLM3Wu
zhOj161LyQ9fLhVTH8eLsu4tsk+v6IZqQ0xr4tmcgBE9adSJ/d+PjWlfJ6XlIN41offqENstcfmA
PbXSvCxZO/1Kp9FCsR3DOs+9dVXBzVWmVMU3pVaqe8ftFi4uYiB3/jEkRt1+zLFq5PFJKrxeu7bV
onzQJNtlMw1qdG02GAZv0wEbvKHJ4G2wYNkHPkdoxmR15hrbBMl8tM4SgcshU3fPCjVzxZnXqaTv
SMGY+2jKMg9zbms4t63O4ij0FdbArZXEiQ8MRf8QowasiwIDL0OfN+1PS8YuiVjvTNeZA5KO01PM
o19jtGhRsavjZMufB8pOV2LriRS3XnbLMBU/cKtJFnSwXLMM3LbtI9+0hHk+Z3GNDY6s9X7Xr3wn
nwSkGHa9wuEBEOOsgmgydz6WLkPbW6+b3WA38rweNIT9Gi8ZXnib0ThftDFC84dKiuJPeYbTdJV2
aTikHhoGKf4ZG62V6pvRp5V+UuNi7GIG2XbEbJnjpVu6r3OYQtm654tQRSBsiG5FUlCvS6wRG+es
neVPe9Ts98mJqyJQ5LTcNqKcqbGpWosvp4Gumbfo1qPossEiXQb8107lqg6a6ukrfit1v21TObno
3BRVc9kpaoNca6pOKo7ORTq/O04PupboJLIzVLKs/NVakKrRcc7Cbhs3KXVjqZm8o0LSahsz07q7
wjUWMyz1JZ2CUWuGh0UxCiC+I1DicARA99wh4R4H9oj9bjCneY+ivtGoH+1UzeZm0uhZBPOoiuUk
UzTKrkqXNb/4cIXjz7NSywCqWfziWoVCYcDsRulDus+eMGlH8srRBY9n7DXVS91rubFtpDLjNIPR
/fNYLZmSBHmNdcaJsAZd28xGTBSSkSTiutRXmubLSSJOm0y9SQW7qps3x8jQx4uUKNl4w4RAjp72
5LD18KSNyeDgDG4o/GBDITBPSBl+wOPDPMvtKYaGfYXwCbGgnd6raRdhIi/QBQr0WX5gsc2ZxYUb
vygP5bz3zoirJCjYO1dGhNigbxMZU710RZ77FCORKsNN7V2xsmHyR88Z7rURYNmUzwbxRUu576QY
VG8JrKHEKkQvxqQKvTGu3yuBkxfJapc+oe7t5OQ7BP2hkqlLterCoxCcdJ58jtxcQ70FG+YStBAo
Z1Ra/KHQUX80OqPxJyxGU/yzNGpnXCyCBLj06udJ1zr05SOloXmCXgn5mYGOnp+XJUp63YgqP54J
RLV4PsWuzj07WhQzu3nsAghQOEClyxy9T0PLfS4j08MbLMkUUiHLNa4JhohmCxQrcS+Sav+rTSdG
NusSsf/U5d0GFNeByBBCi/PT3BwV17dxaLA3XROlH0o56FZguZn1NOVe2odROWBQb+bDqIRDrVEg
bltMxS4ljvf5JuJKGy8wjy+4fUq3QLuza3TirrxpzokV2wRvUekiaqeiqmsaLZ1YZ+4GGaRceiSZ
YmiHMIZC5q7VJedXPERjEgAiKPUTz6KXemZ2HdS2NK77V6TbJmqNstFSpB5FQlQhjF74Oc21ETrM
OC1BQqWFioxlFncY28/lpaIk7uq24aUvbMZixoWkzbTQJinaGUmTDaeytYWycSn0o1LL626BT9Vi
PXTqpox3o4dEJwrAOLdth95Eg5KmYoXipcAXyc8QX0l44hzJVVR5lCyGqasTIthau/S6EsfnNhb4
uUF1L6ZwoJVWIU/aIULqeMI2sI0zE2zfowrPp6FWrF9DKhQy94RCVei58X9TdyZLcmPZdv2VZxoL
ZegbmfQGaNzh0Qd7cgIjgyRw0fe4wB/ou/RjWh5VlQy66OFWZabBGyYzmXB0F/ecs/fa6Ztl1OVb
r6quaEN1bcj/Hk1jJ5IBm6jXlxrcM2vVQ3XWCCJodY9QVx2+XRLqnTknoVtsthrN1ip+VrDURCDl
ZmSHEjsfvEuqlVm+7ZNimIIZmR9tIwLG7hKXCiZA8qj+cKuE1KqW7eJ1W6ly2BvbmEy+Q/WlhaOh
z2/GyTHe83r0Y9AzJb4pSOO0/EoppztsrfQxlKqYGXApIFatvE2JthC8PnS93ud6A9iMtBr1c4I7
SkRes9ISygwkV8Hg5WW5F5rkb8u8dpiJbDmdcK1xLFDYmVCV0C0TWrt0S5S3fV6JlI97o8LCFLbr
K3RmssO2jKXcC6Yfrq/PdXsva7oAtwx91YmKgWwYaH+zd51veLQJ+2VDHlD8qnXcjhDeg7VuWKtS
d3Dfu61HlBFEYOrTDTUifDYGG1n10FNt3AmH3X/omAqdIjDiT63imCmU+q78SZ7g9s5iSgVatx4M
jd6aKG9EMWtoyqR5tNpb2Sc6ehibCwLkYydxLcKNEy4yPaV1uJfTtIGtq1c2SKrMiut+LMHFVq7N
tteSzhUr5/aJXG0Y5lvaYpVmj7fMe1qqSjxKQqnhjHo9jStl6bO/a//+f/Bv5h89oqcf/0Eyw/Af
u6n+/nUkDeG/ACXtSHg6D8I5lD8GzomwklNC2vHv/ROG4/ztmFfFJBGV6xH2zID0n1EN2hGGo5JE
ho6KGM6jBvafhDQLQtpRGfjsAEIkZDC6+ychzdL/hqoAC+NROOtiWv+XwhpOfEaKftSZoy9WT/Q6
vZjKZCaQLGbzdy+zjfQVSpdAYFXf0TU2vqhDobzHQig/iaIteJcxJfLZtIM1kaBjy9Xbq1srollN
tA9FP3cXBtgnFItfv+w4Ln2hMWM8oc6DaxZxaWTVtW6u7Q3Nky7ImXTf6nWRBGrvWVGXOqqvER7z
djS29zPdr52upnAS18QCc4u9PlRVOLqJLrrQYK+zdxpXRiUagDcv7vvD3yemv/E2jgPaX4PUX7/0
RKSgkmOTjfS94ynR3AAhUu+XCrHvjVNkT2ppZtc2Kd/RjN+tJOHOFLgvhuaSFevc0Y9D7BfXyXAH
Aihoz8Zqp1tHxuYSwr6yIrcDqNpnYxUPTUvQ97K0Yast87V9DBB8/dR/F0X9OvOTuX9TG2LDjlXE
W53C2m7tWTwiARsOCjLTwFo89Q2wCEbCo0M74PVj/j6c/3XME4He7DWqrmh6Hrc0o2B8T7bfgE+9
bRL1++tHeBap/umGnkhBSKOnpbMhGZ21NLum359Fsqibd5Utljjf2OGCHielJF3VwGmrOq62eSTC
YrsryiX0LAIsPRPdl1cM3+ruiCkWOl8cRUsu3PQTO8Wvi3CiTFDwBTIMWvJYL5gk1oPII9ulSqGo
8GJjU+sryojiKvUIcXQSO3uH6C6PUo0PRzOpfNqSdPDXvnSIKpHZlbpo+h17e3ltdO16UIlvC4oO
hHcl1/GC4uDcfTuRN1TDIsbSpY4+5swGTGq6UMp83tet8/b1+/bs8ft/7xsxFb+/ClNWpKWZL4yw
Z7W8yhyDZkLtKrFVtvJ6rjqKW3yJe2XwmnDjg3rA4cJYrtIYcctJe2STvLLDzyxo1F3lK9lcfBxJ
FY/TNgMHnpOANutUPQmjhL1BYRVJ2cx7GnBs++jGAZRcg87UZQTmS99hoahp0U/dQbYyD1uLUz5O
Sa7NlEYecoE2nFI+E5gYb/V0cukC9ca/hKD55wNin3qHchogOVqnhq7FpgZNKxymouBn1Ha9ZKp/
lt7/6XKfrNBd74BXWyWX28mHnSg7Jgas1QGA1rs2rT4uSf+ZvTpmFcPpAN8Y64UbrR1fxD8d+WTF
bRllOGZvNnEhbIo8up6mzXhZMz+oKe1Z6g7Q5m5OIjLNvxX109Rq3n7wRkY1nS0tNd5GbWwurEhn
f87JEtxK+vxbY3Gx28q4WbZiBmw/iCpeV8thEm9e1W5a0p4xDJ8N+hIpGglvWBllzExxvPQzfhf0
/LrnJ6vxXOPoqVStiVMvFXGt58C/GQsGfZq872jzhaKuumhVRwVwcudGW48Vz3Up6V9//37Xaf06
/snKjJLKVOZcKWN3AU2iqQqmq6bsrmvVxdqg25ciXv68ktin+EtMz7xZxEPEcy4rwKm2zcfe68j9
6d69fia/S7J+ncnJ8tqXnsfEyitiqtQ8THTYpXmheNxBjdaQkWtRDq/94+sHO/cenaqXp7rONqyK
aSypEHZrYRePZeEofHhYdQrNRoPlUrcpZvtzmsw+tCmJLrxJzzEjf3iTTvPm4GAxLu9GZS/gkF0N
rWIEauNun1egYrct8cORZbT0SpTM6vdJq6eSyzyTsIDkyPqmjuzI/JELn4bGIrw7ANaJEYLgnmJh
LdVOMes0NiqhtYE0vfZbobrM6URGK2dSKbcUvWKr1tUIe0JhrjL1jaVd77vR9sb965cX1eiZ1eL0
yyPzqTYct45RSNKqs/hNfseZX5HwoXi7weK60wIlpc6fgNZfl6nq5uE4JXKi+vUIbXRHW0YFU237
gGLiNreRgc1iTOygnN3iVpa9zbAxX9UnSx+Tr12VaFOoUst+LtZh+pypcxoyp2p2Fk3vPuATUxxZ
sXyr/GV0cMasdeYVezsRzoPqTn0eoDfQOnpaCH/8I51hmOb1zkhKfYq2cvIOJcMAtndCU7aorBIq
XLUuWkkElpLtgQFsGqoGYyK1q2VEszi1c58i5Vi5vll+Lbyp1AJpV7XlE8ClfFzNvvjpuUolCQpx
mupm7WT62WLbhrAjl+7d7NVaZNkSeRXCH4ayrdHrHi3/JbcDD0mQHWVtne4M2aTjXs8a+x18+Qbl
Vt1sP5UkV56WXDA7SRTXiru1Nh47d0sbOsGKedPntvduHVBgwl9HwsNB1zoJiWrVwb83U//JopOq
+IRiKOQidN7WUwCjtLpZcaMbClO/QW+yeDLKq1LdlNKvpdAqetydMweaPuXIxAz5zhBVcV8Mc3tg
rjTurVRXRv84jHL8cjZa15/LFp4KxqZFxMNKtEdY66QMcaFna78VtfbJVufZ8JeWQRZtW7u4t2lD
K1fZaA0/Gtsqfy556133nQPSb2uHOmIP1kQa46ghUEQ/dkFXj8mMiQUtQ6D10n1XuRt3GS9G+aau
6hrdQqu7pGCIyv6kbNAf0VaYxeJ3hocdzaHb82mpRE28xUbTOTLbom79TE+VKsbZZXzKVxu0vUsE
HiGV+VetsO2nylSOuWZps9bvu1G1nzxr3pQdqWxyDJlDyfTRFkbdESmh0MRivMR+Xi/05o1ZVdUH
stPwom8wG9SYaWrXBoY2qjt0KrV56OZBPxQK4p6dWHpmBRU4CraOjbgZrNVDF6HMBQKnVtCUst2F
KyMzdXo0UadLv57UjlALMehvJ1PR01CMwPR8ba2ZX7SWHVZepvl273nXVo/wIDe2JNK0hKxhJno0
VHKKU5+O6/bZW60Oio632TXKRTm+7Vqrrn3LXJV8pz5L0Fwz25tyIebGzLzxET1jrQVT4vKwA93/
aWV1OzLgWCQiPszrEUG6Kckq09bFSERJwRm6Nr9fRs1+O2Zy+tSrSjtGiEB4Dnl00hDxLpshDEb5
I9GmNF2Hyva+NbxrHTqq3nmbTG39UzEG+8lNmcCGGWq9H91qEEmodROt/plp9ftcIRfPtx3H+zbO
w3FCjD7nR5Oa+XumEWXup+pqTGFpShLMcdiumt9pU/0VjdV0NzGz+bjSONrpzPHe2aiUBn9AoXIY
3SZpo8RSEi1IMv2O3laUytbO/HaaxE/c+W2UgxlHomm1VymN2XejVqXH0VjVfXV4nAqUEWrfxXpT
5btiyY5WycY1Ps/P/twaQe1SqRlxO0mvBWOudW3syrJhirjmMkaU6SAenrTtG+ld7Rgjul+3SEfC
cJMM2zKQLJBWbxKkV6yaY/tZ1Zy1ulLbRL0Vk7EduikbHWbbTvPBHHJu/OSt7o3WEfIbFX23M126
XDznibjTOl5fbmQXW90ibX+xMFkGXsEYlIBV9D+VIKGkHlcRz6tJzF4vPe+H1agiiapyUZ+qtOxa
n3qdDJqaIc63joqg3rnIQzS/dTT66raplLer14ybX9q9vdDsJRyrRyTAxzIF0rbQ7P9MrHL1dUa2
w4hz0A0GwFWHcMwuiqOQhn56whrOmkmCkcdgS80y68aTJu/h65/AMxum09zfbjEma2p79qfjOuys
2kgPZWKvfrPBBH/9EMc95h/2Ec5JLSDRhVRd1TSxXaz9fhmJ207zdb3gcDmBh/61ITvlzIgNfwEj
xTqWcIUirS7UPdsJhi5WCjOpaIa3pVUS2qObDdpnzwxkYthXU8/W0GsEo03Noh8Ol4LQMITmGV/B
HVNs8aGdHY2IjbEKJbLhOGdcc5Ql8pVdiu2qM93hjnRz89/cop8SA2S+MDwhIzvOwdHcqJtFdneu
iDBH+LhjugO/J0XZIHNvIGy49PZlQviQ1s569Pp9OpbCf7pPJzWCwzauKuhBx9aaq/f5bCa3KHvz
TyiwN3RZ1RCK1EhjZcLCkW/punv9sPqZHfWpEWp1UCJl5E/HSZ5333NjIctJ1D1sM2dpbyaAGsj/
GQF1/txVy/vRMoevI+UK/chpndW93RaILElPcDwSvWXF/HMRIlBNhGu+k8zdByr/HjGmbc0ou4Yy
faegv6Wwz0oCkOxstj8raNmvSUdv+AajZ2IBMWmyv36C567rce/5ogtXmy0CIuLqYqZQOrue7Ngo
IoAymuQyWL7sEFfgfGxT06/VpP6eDXnzr1Eqf70cJ9XKhjmJeRL1g1fb1Wc7lWsEL0KGOWq/C6al
M6XdKemxl8LpO3fI2bnpTGSUal/VGhtZsuGksToXLuKZdeqUH4eZQygpmbMxs2LzJh3kHPYV2++F
UK4LS+FJMPVfF+vU7VIj7lZKA7SDYW3Zrl8yMyhRoLIFbzQndPj8BNLK14e6Rn7cTo13WNyNqO9U
T368/qic0C9+/YST7oXTKqM306HiLRubQ5tA69O9OnvQilE8MjMcj1r6/n2toTE7utVu866yHreu
6IJ1YE1tk/KSqe/Ma3nKdar7VPBgjgWhjUekYKkWQaVayEJKom61qskjEkzmf68ndcp+oRvmFEiE
mnhyDUaMduoGjYGgEfFW8+b1a3vuCTppQYwrE0JJci9NxlzfdcBh2OwUQNoW7RI26syXzj1509vV
22bcJg1dRaRMhhgaBDajdgGqce5FO3mXXWbgW+XYddx1UNIgWb5r0A5cD+Wy+gsJvRdegzPL1Snl
BFuZW3dU9/DCGHGro7owsFVu03bdbirFopm28nrbk8UWZ0Yk+vrdOaG///XkHydkv62SspJaNtRN
XCVq9wFBJSdk40MZfKU0t0/CsFVG6ioJyHyLUsgCpB43hu8U1dYHSacUN2PZD6ufoED4WQNc+9CY
FML+YCNVRsI5wwSonwtqZWUt3uqSFd/Av7ZfUXM/tJWcPzlSJERm90T/6DqzCvJizCzxjYTt5l4t
BmozR+k8Kgh37R815AykP5r9iDYAINijSKbiQ42u+yhJ7Zrtwg058yLaJ3M4b1yYZpVFHicNTZAS
scuuHcbtxihBDuSiyD91WZleeMj+PLYBfP37bbC1xWgbtxVxoW8/DLwy26YNlC/5XanM2n5wl/KL
meKhev22n1tz7ZMFT7VzzG0uI6p6ym40d5oecRGDH8sInXV00aKuyEi99IqvyeYonzzI9Zj+Rvnw
+vHPLAqnQWKkiZftJvMiNgc6WWppV6E2beKgV6W4MJA5d4iTbVXPyMWVc53FjOKmQyJ0ldxu0Vxz
rC18/SzOPSEnS9vm1kWFjDfFm1kZfrp0c8QaUdy0PSJl2eEJ6jRTeXr9YOfO52SRqz243isalJja
cQhcEKIHiA9esEjViV4/xJmV7tTNmzm13DZKoLii4fSgbYiX3NrAtzce827H+dLTd4yO+dOW9zTK
wxs7Syq4P2ItsevrvF2NYLAb2Dfk0u5qBRfZ5A7F1aBO9xov/oNjV6i3tab9MNW69rVB3swuUvtB
RCPlYqM1+L1Ipl/yOp59W0naGFXt4Gdp8XETwt5tI1m/FMl1sCiK9NcpxW/Wj/uswTsztpUVza7q
0PeYi/tVs55yWrBUuGKk+lC8eG5wkqhO1uFSYAMkiTB6rLm9UYLjInLypbgupqFHhkcA7WYnX5xR
dDuHGvTCg3budbVOVumxbBuUDDpVgNtS7ufIYPx17O3AhvpIKC1Tg6zX1aMRNtnNCHA+IwefAqMq
1Qv13pln/ZQi0sx25W2GlsZD5aRfdGer3256VwY6KqpgVgrKcrRQ84/Xn8RntssfiqJTAqTTzUoz
rih2oRaqt449NJGR1FvcDn1/WKROcqs9HLVJgx6azlz54ujiqHRUf8iNEsJ0m/deRvL0UBV9MB11
4+YizWiozO2LzajlOCLMQ0tHGUsZjsdpbZoLr9G5S3WytnozVCNHTGnsSDlEhl6rqP/q9Q756cdR
FOJxK2lwvH6hzj4Zx+XiRZWzYorOq7ZLY72iFjeNddir5bh+c+Z1vhbo969muxiuszLL3i5FRVJ3
lg8o1sSlsz2z+TrlPIHwE4jJRs52VOxwFb2CFJukuwvn92ctBXvr38+vG1B36ikjC1SAtG8xWMdk
LfeRs/EV9nBvXrd40SO92vJDb3UOXgrVvlBiHa/hnx7CkyVX1TbRzi3bGNUqkTRMQP7UIhchZq/+
wvmdWXKfSQAvbh9NJzz5q5LFzrrqnwwQsrfqkDwN7lbPAb2TS/0m7dxDeTJxcdcaOZHtZHHhIP7o
PLk+YgSvrpd+HEO9SfQ9smR1t5DZF265FI+1PimRsAVbPruF6WTT2/cHqazRnDrG1YolJBwcO/n3
rvUpGM9IU2NcXT7XZV/nj4lOO1jb9JKRiaV9eP1ZOnM7n79GL661WN1maudJxGNWePtRQfiaQWK4
NyfTurCvOvNhOw1FGJZSlY4hOMSQD1fOoqHDUQp8fFbl7TFY6kTLa1PEzKi9cMRzJ3Wy2CgVCdKt
O4qY20cWuNSLKx5ZHI6YJS/spM6Ib0CX/P4OGnJMZ5OEwBiIYPaOFmy1n71efyj7vg1WvLaYtJr5
LcftDgzZs1iXWRdYqbvtCByZQmlqRWQ50gw2MNihWdtTQBNhDPteXiqfzrxIp8jDyevGheGQoHyC
cg3GvQjW3Fl3jc2Ux4EXuH/9ITp3nJP1KLE7BaM26zeWO3THoHeut8bTdhntNOTV678GYvqrLjNP
1h6gzmjEOkvQvZ22QzlL/J6Jp0T9gjnr9VM5s3KbJ4Vtc0yb1jbECTPEumgbPfN27OpLiJhzD+bJ
goNrXtY89WRH2ML2Tde1okTnC+GuTO1fP4EzhzgFixddMxpTiX4pr1GLg1Rw7oZ2uz+6GC58Xs8d
4fiev1gygKNNbr+WnETmufdtgYXDa/rtYcbEeOEunHmgngvzF4dQMrHBCvWqOO2S8UMCloQM2EI7
2CqacqSg4+H1i3XmA3CaOcBP7+VUGHmMzvKtPbR3aT7YyLcVEAEtfm3bdC+c0bmLdvzzF2e02XxY
lpUywqyZB+jAOv3c6fCeqZl34RDnBATG8Zl+cYwx1WGo4NqM8xwd36LI5EqVQgGaUsM/X4Yx6I4j
G532QiQKXGW9ZupXPcE9Uem4F/fl526e8fvPcDOLtkBNGZ01XXu0trjjEGiWpn1JugaPLkyO/jDr
yeShMJi+VkOjfbGmoSXjfDKNpxEex5VXWDWeDmoOpHFgGgI31WigvH7XjTNfpNPEuUYRFuU9ml1j
6vwi39S3qzkxu8/lTu+LPhol7Vakh4h67cYNBmhBAXPkiZD0afHN0rJCpFsrYb7cRkw7NdNep/s4
pZq7Hy0ds2uVyAjt5RZWyZJGeQrnZyqy634ZbroZf2czbMwEzdRXmRbezGtqf7Qzd95XROLuppRI
HT72+3lUvNAUqX4n1SHU+ktrxLnzP1nkyrbL9VbjQWH+rx9yTVKneDm6WxVlPxjqn+Ciqd373rtQ
qwHD4+b/YdtonKx8KDWzwoUyGi+bpyJ4nhq8kF2lwj9iE7bB1JjSveWWtgcUQaluNTgjE417+nuR
YQkRUj4iSQExwDYTj3Gv+Y5s+aIu+Vb7PfFvVwzf5kC3FMJW0pRuVM21DZS0XL5g/MV2PTdKsh/h
9hx0vGVM/unBfodk1C8+2QD9g9Up8z2yJuNtiSXqYeps63uGeUYjjW8usQYPwr5dGENj0xyHCZ+Z
oSf3ladYTTiD1XiTMlqdw7S1m2mnpE9MSesmqNZEv6tHjQQuyi5mEPpWXWFJhpXlbWOXgpdArOSs
Kgp1wfhQRpooMJmtrlPG0yaZCiqOsoHVXrXCiZIBWhuOC7f6AYIlC6VjKU4opDF87mdVfHVHFyGl
0vUe8wiggsD8lC35qmqT/NCo1ZvRzpYra2W+OmjefZtCU3I3DHi+2WcTlKvVVpgsDI5+0yw1LvkS
K+rsJ97APJ7zE9+nstRuCBnAhGQbUzKFiGT6nd012VdIkwNzzQSjSmCJqswioza1T9bY6VdAz7so
y7A27QG90qoApmfkgE6WXsOwknSxoXA6YplgVrp8urKHitVAw6g85UZAr1z+aNQWgzfKye5N7uQz
o3LXK5OjyMV76pKhNILN8so4Ba7UhLVmYwKiU1wBQzDSfrkbPaX8jrXG+lSuVKG+YhcOaNjNzD+4
uYDetOhZ8XERmeUEQBTI3py2xX0/NqPMA/g27bd8WnlVNrIhG9SK63zQsJ9Pvso0/ZgY0OlAPBxQ
/sDAbcaUTOFLDMLK8mnVtCa9Etrsvm/1o4kN6ZPY1wN4mdCpBqgPY51bwdDXjOXx7yEDMBcjR+7g
WviJ7HSczH0JHvgdFUeNhmkSXb6jIsG5v9WVKffFgsPPMGaDtHTch2ZgZY64XWx8yFRqi/q4YL9x
gsYeXR82aPY+NTT+A1fD9RyorVSNw7xt2GMLwhbqqKk81FvdoNTfxGjaXSCn0fuyON4ucel7By1G
nwfXW1esjCWAmhmgvhGkwlyC3B7mzRdaOdwsZbsWO7pa3ed1FunXQd3ETpnL/NjFysBV2YPqXc2M
05qgcx1+OikdKDPE0cVn0Ol4nJy0dWO2d0y+3B7PbjT1LTeU1dv85kGweK8kA7gg3grnKtc1SXZU
XauDD3w1v7cba/qUTN18zcixxzYKuz8PmCZ5b1MxKBgnW+ahjLa9Pn9Dp7nZ17liPeHLbkOeBaXy
p6Ta6PUVnXiPE9r53kxWwUc7rySXxBuGNBJj3aCShjDT7Uav3VJW7aQFhicFuAOlHB5Tq1Yx9dH3
sAKQZQnLldtPx4ijhZ59k234w9QJ2oPSScRgdG+q90iiFROfceZ+c7WGSrOwzQ4r6HLU5wyWad0D
fUTE3xSzXYa5MyZ7xHJ9FileYm27jmbiXVnhS/MlK4jAb7ppLDW4Z3GXlLDD2UWtCn5ZpdXC0sA1
EDWbO+5MNWnfYZlB7j2rzk1hLIW7y7wKxs4M7xgXtLPtVuGpjHnwy9JYMIfS30wdlK2e8zR4OEV3
kzEut7M5uMLn/+cGOk7TuE8AV17hEmvNiFNHNthmffnd8+ZlCqtFm3YDTcfPntmrLF3FCM5r7GDO
HQwTfZRfDRZnwOM7X8utSF0fcY51r6ouOCivH5dDBQtCEDcmrEfe+g4JYeaBRKt4ktdwTeH7NVs9
9fuULv43y5pv3ar7kKq26EOyXbxriaP8R8Xf50lAzOPbWi3uTcgIT0mWYpWY8xa7e24Df0uR1zs7
I2OdirxNMIGtVct5bOVQiF2jHruesoTBaHd8UMlSm+aErc7I3ACo1UpAQo6pFpKC1vl0Z9RPybro
ZTxWyX0nDOe+MmbtnWiYNm6FmpE9q7eQBqYcyCgkm6FP0F7V5k3JtI0HvV2SB6mWlgkQotU+O403
NZE1IDVCS9XdD4lOhpZY3yNYPMomvLx+pxSbkqOrzIbvpQTJFwwIuxo030X1pfSOjt9GFCue2MTs
r+gwQtjTeGTDtW1gpUnh4mvUx2J6gyJteZPlnvySNuaw7t3RwBpqFxZOy7ITy8resySUgU+6yniq
SdUYQmXhz15Zf5Oin99tEEvvWqOEXp2q6QbGvl46eAJKoszAUWRCSNGwHl2oDZQ71ZFHaA2wGWPf
Ykh7ynh3P7Mx6EHioTdukdkNCYrDOe23o163AIfpJR5kDJh4B3B0NPuY6E43zLUtHyGXsad7ruBh
zm/E3Le1Ly19ePPfvZkHg12Du4fSUn1Er8NPy5S6/fj6FvTMDuy5xftiq54nrJITgSd7jKUD2A7t
yVzK4d5j7TpUKSh44N6tPxeTd6Ffcab+OE0bY+mUdXY8IN+j9rFACPyTOtc+OKV4ev2UzunDn01A
L85pUc0hg7Hv7UE0otc1DDVsqqzY2UIbvo3QG8NhnAl5qIY+FsgNwxF08rcLBz+zv9RP9pcqKlFb
oYu3n7XlXUp4QbDOMO3bgnQxPVXnUJ8tUH4pz7bOqnw4stWul25xo9Ys6tAYSuhO6vz19Z9z5vae
BobITW+rdl7svQpQzdfT2d71Wz3ceQIqFMLFMkhUMe1SNikXjnim6DoNMuCzORawhDBKEAbxQccn
FBqVZM/BgnVAtS//vefouZX64iZrzQKTXl+cPXCNOspKvbxlbzmHrS6Kx9cv3plH9dkD+uIQW5m0
ePQdd79tK90Xz74v5YrENdkuqWvOHeGkGB/ySjMUhkd721Xej7lhPOQk9iBiWdULjYVzt+OkFO+q
umRmZjIAEFAoF3eorhvZaDtcoc1eAxt1oZQ908B41u68uFZJb5hDm0llnxbYs83poGgLWuMq+96J
Zj2Qp+lcUMU8t2v/UME9dx1eHMomxkhFlJ/FyYRjE6Jl+uB4/XzPpMn2t3GwY8OeUKcOeX2LB80I
mj7VwBpk5O7y8fhAYPDPaunZs4ixuJkTqX3Iq8XA42MsIagsJ3JT1Avw24hYncCmoom2I70U9oMB
yQAuFrNWUEomirXaOSwKcB8o4hVMMHLzOg3qhebp5X26aWJvOG1xmzg2M9RpXW5mBSxq5qjVoSoL
xsOl4Ktam1tUL3kV4XInjmtCKkElOqInHNZLLZljRf2ni3b88xcXrUvLHAldqew7ux4OGvvMqJFl
FmJiHEITiCOB7itGWxCXV4MY1TeZprEhAx964QF5Dlb/0y84WRgLPe30PqmS/bwMnhEeAbj3TAmN
Hrye2WO/tzs9dMfS01AbDsPXWZ+r0Jb2tHebdqaCWAstXHLLuvNy+tMXftaZ5fo0Bc3I0mE0lSWL
+7LT9rXgm4SWUw//rRVEP5kMT4WmeDLh7bNwCRB4lXlU2eu4owi+JHN4/nD+4bo+O5Ve3NkJgy9U
u62IyTrzQm7qumtTGuzEPqRPSY8+t8m3BW9tt0VNnaSfJ8Ja97lUc1B+23pV6hR2idune/gPODEH
L7lN0knsaFbgyUy9B6jN5WMxNk+9BUDo9StzbuT1LHx98bOzBobIVDLvAes7RguyvaCai2X3dxv2
NjqgIuwn6XbGTQmfJvYEoxldqCbfbdd7MDRP3iGR5dUD7PIWRBXgxcHTLuSJnlk29eOfv/h1bio3
c/O4qABCnUfPnhBb0CsNSG7B39Y7Zvz6ZTizbD7rt18cp0jVqkht3dln3vrgmXqzLwAI+3DpEsgs
hNiluBpeP9S5Uzr5ElTuPIHT0ZO92sv5ZkUXFlArLjvdVfEdYvb4+6X7l1AX9+2P+u3Y//gxQrE4
RVc8yf/x1LRrL9Js/M/7/7K4i6M66zzu4v/87276Ov6YetgWMJDG9fD9f/2341/5B+nCsf5GQCls
fpJmXEuzbP0v0oWn/00ldNtRLTYyuAOP/+ofpAvtbzYNRmKQsegCyPB4nP7iXIDAILbGA51hu+jl
//N/cp3TH83D39eK4eSffwM0/L5rpPXsgLhwoW8YOpAIxzrZnigS7CeSNyXaimY3OcU7yumgr37W
lhmX0js0IADLr3X9oXRucN5Fmg3bSDaHjuA02en7DK6lKtd/aStz/FWE7Bm84GA+CBI8XfDYqydu
B4A+mlTovTOkgYCRghcNmTExEyfm+8UN+8dleXkZnmXUv1ZWDki2gIF09HglbG7FybczoTFHW0mz
I7HRscAQzejsbrTREgGMLY4NagP0kr/UCvBaW51olyGkVd4OGh39UCPalmoOxMbdtKHA8CmrVNA0
kzWQF68OyqPWZePHrpBJH9UYyQofWSfA3k6a+qdWbtiSU1jhH7N8tL4okyPTfULDq6X17y752xqR
nhZVgK1pCjSiS3bHM7GjoZwGDQq+aWFwRC15hMj1wr1iJM3dLPOanoy16eObZNAcLWjWctu1UsO3
JyBb7xUbYnlYKhNQ8FLPpl1W0aMA5o5PhD0XEVmiszqU+jCOP6ZWdbRqm5lmhzUmOtw9NFM+d4Ah
Uj8fumzXJjngb6hY5RD+X+7ObDlu5dq2XwQHukQCryigisVOFCVSzQtCLfq+x9efAW37mgXyVoXO
fbsOe29HbFtZmch2rbnGjCpplbBtzSZ3CyDO1G05QQdTLgzrzo20nMBxMiDS35sR9iMQwOblh01h
B8SzgGLG6zSsRLWL8VNxwEq1ZYpr2ji/aw27r3xLnxle00gqaEdwH0B/2TLv/LBxxsAtIkVEu15B
swudKhNPVKrB3p5K23qeoGea3MmAKBO7rZJ7+KdEEM/PpvXI30wm7Dhsw4ZEoyIlZVG/PFkwCIqz
CZtl38Rcljxi5txbkAAgVEEcVXYB9NRjB5g7d7OsBzynUjd7yRvw1bq2VzM008GWafVl3RZQtzqx
zAy3JL9sZD2j5+/abEeFuJ5cL7IAulIpYy7cYAJX7E7Sdtr9+UHYSPmFkLgrYjqOTY2K/5MmNpdB
LrYU2hFU8sd4ND5iTdY+cD8dvbnPm9t+6Isj0Z9iH2ixA/c/tm+VcRqpW8FTAjL6Ct7t5IWr8ekN
kJ8kcFRajXPwl9G0V9ZNUrGqeFbhnUXoX++I/vXvHGE1T+d7/mYrq78RNjZcabdKCLCVepL0sebp
xlTczHGR+VmwGP75Vjahj7UzGAozzTQdl0RHlZvUJ9C+LigDOlOVqf3gDLZ47JvO/KWZIckE27x3
ZuczWzO3KZMUVVen0YVdejPHXv2CzXWDYLGKUmm9sk/ab0my2SuJuiDNXmBo1nI3hgEOYORsLjwL
N+vrVbubMytAOW1CodY8hMXj9VJZynVSm1/rqMacoatqdOJJOP+cCyuGnqeW88P5oT+9Xv0z8jon
Bn47hoY/5WbklUKB22YqqsekDveBmRNxjUT/IKmxupaUrX4/395GW/hPgzjCOo7QSVVxOp5uKHGp
5IEOuM6j8Dr1FTuSpAkr/SnKLHWnyyk5QrZx3g+VMtwvmph+zVYuP4gsxIbk/E95PbcNB5dDqQsu
JXR/HZoXl9lSZXPmqg6XNwGNyRrTH80a6Pb5Vk6vyn/6ywrFsl4yvBrmyKetjHapGTwINS8x1eRj
58zLkcSt/CiixVmLkshlh1F2Sfn2um+kkLmI/zHyWhHfp632ijOnWcV0FlXHORv1qb+g37ywB62T
88XhwOQ1VXImrFwQGdwL10X1cgTLUMx8TtUzZRvtqf6oD+XAjohTZPbl/DC+nqdILR0MMTmIVLIE
m0vNYkfcsXDcBc83jHeFM5bPykQBVVoppg9iPPmrON362UxV4hAMGZEHhb59CivTRBgFITdRlxLP
z0HJuFWOiQf6NLrQ1J/A3IthZFtm09MdnKH+XKzNzekSSaupwKJbPtywYQHjhKaNnJMovxtzUANY
XGHnrmaT1SGiYI5XOt6rBbkZYE63uazUzod8Mz2MIfxGP6061SRzAR6WMgIAEX/30fm13KwtQzdt
A39EMu6nH70PO1M2ZaL7kMIJUXUzzpkdChDVgLtx/qP/iT6fjgxtYauHER03ev5y2pa29EtP5kf3
e6tXv45UeVTuGIj2qSl6h2zRXNg6eeUoMw7xNBkhikjbvNZQ0ZM4xDS5wbEgTdGboov6hnc3STkz
DbCJyTEH+Ni2q6W3Vba66S1SkGAMtDnTjuc7sVkk63hxbQKRjA+Ps74FTvuQptDIRREbvkZa5FYH
bI3ioplvCMv1j+eb2uw1a1PsZtztcYy18Kvd7K1FHWHbYHE8g2XSDotmLu/xyGi5WCZNS1m1GnwU
ddJf2OE2oRxwojRrADfi4IZxyEXstIdlb0PkA43k50XcPiZ1HRTQYhtlr1H5t/hdow3RTkpzOnYp
db2UzuhkMZMg6jCTw4/euuqWRqPsn0j1NSYVS3mAVhAfqGXOgZe2TlzgFq5n4gYcsCwQF9t1QuwN
RpCbaok9eueHcbN5/ukP3psOnwwxBZSr0/4UuCC1o8orRW/C7s7B6cGT0xJdaGXdgjdzmz8aLpJt
YaAk/9yJXmyeARVrOWgpzc+6Iru1ht76WVIIu2bG7ejaCPJ6n4pxuS160/nYczBdEEe/0b7D6tIM
NLh4L25rQ3MO3bZMBLtnWNyC4r2pdBOoWn1fW/EvNCQ9hu3y2TSqH+dHd7OTr6OL8zzmsasxHQni
zXrAqESPi1EVfl4Zg58uTXtUK/jC1lDHfqcAOD3f3ut+2mxWMF2w+MMZ29nMztysLSdUSt1Pp765
dbAi+GDmUXFMeUbnMJMjw3cUXQE4MI+Ie01gGed/wPbKQ495+rM2MBvkqiW3ScsAb8YYKwV6HI3B
Bylzu4HsPXcWT1zwFDwzMck61tTtZeRrLTDWKigLx7WAzz7VsSUu6ZpfT3BiN3gCrlEABmerdW0i
buGY3ptABYlj2nXx21jIrZ3v9p9u/XeCWwbPEnJahD/4u+Bfmw+NwApsfQUanTqHABur0BI/qjbS
Js8OCmnuczb3h7jQkFhTmGPr1NlCQj2MahH9tqYq+yI1p8yAs0zkkJUc52i3VCXlJ0gH2r2RAIwn
hFNqOayXJfvUpumC8DVFk+SGJQIAN8YRRNmf79UmH/CnV4D1+IwWxQKYIG+mkxNipVbEpu4PWb5v
Q52LLLworMBz68cyLZOK1iNTvsYwrxtXAfZy6NChALwBBO+3S6XvzLgQ7wGZpE/nf9rpQcMvMwgx
OQRb1h9nWq8K4RQ+9pw2EiZeXHtDZxsAEQnhvEcDKp7/si1cOlULqixxNsktaTMKfT/WaN10Kuo5
mb3GDnOv7xa0PVK9lKJ71a31sWCpOo9wiT3oNgPvRGY3L0inPeJJBozYUfpEbsAyykxeeAxt3vkM
4doWEUyLT4uz/Rr4fHmhzYzQhnZLWyo2AAu/ig2Jyo4+1+QPxyDgZRvEkMph6eENOfp1ZAHMcWrq
WdG/Y/qbhuaF9+Hr3iMA41DnZF1fTVtmgt41haG1kt4r5oz2sBME9EbriJL8EtviUlPrRvriQJII
iPQCQbNHsr3xYVZj79VmbJQd0ITz0+f0orKOMwFKMnIA1Tl61D8C4xdN6XaSO5hjUuBYqMPDoDbz
cylD5RF/e/v90FI2lGaFceHAe71011Y5cVfDVyq3tideMxdz5AwJqMxwlB9SNYE4NpnJ0Vla/SrM
8E6HO4QyKCIlasVtdMueXj5EKJ1+DlqjC+Q3Ynhcslr/+4/Ms8ayYEfzitK2jtWUZyVpkXbSQz3p
7Ku6Q9fb9OO+iQPVPz/yb3xkQvEMvIGyCjL6ZlMeSwRHY25JL19K9coIW+tOh/B7r5Yyezrf1Okp
8+cj09Qa71/PGYJHp/Np0aq6ZGXTFL6GOwrCkOuF+D2eb+U0cPPvVggerRdenXY2rViKaCpoL2DR
J5klez3RxBejDYubKU8wTxx0p0fPWCw39hC0F6bx5mT/p3H9z2CawlLFFnnRhuliRmEvKdQ1+msi
6WhT0tp8Z+VB5WV55BxCW4hnwhrZPpd1duTmH38LJaafF4bh9Jbz71+ik2jgVUY0bZv7UAv8WJ0J
b0kEaNhd4oz3o7Xq6T6f7PbKQEi5l6VePclR7T9WbV9cSDy+saBt3WBNsef/OfJPv3UaL2rSpVTk
rHTkm1xRjefJ7IN90ncfufn3e5H20efzX/7NLgs80XXKLbRXJ7FVYJtlT7n0ME9adqmjE7Pj8XuE
O6B853ilmMrU8uexnSe0Q9b08Xzzb60kQkewd3lurdPvtMskyzFSnGrpBbZW7yMbGuOUp8Fdh+fe
z/NNbSpT/v11X7S12ZpVTL4bO1ukN4h8xZ914rpM0ODB5KsxG8ZnQqa4KODnMLwXcgzu1XBKvxRG
ad316Rz9L/YQ4iKsbRWLGvICpz2fzZl8+8hcU+d6BHbOPqqG5W8uQ9P/Y0uba8aihEWRKrRUoIbc
BQTa/ALRH+katfYujPH6Z51cV03DftmrzasvU7VgyLJWelplje8WKw/9ac71dxEC8cqqE99uSgd1
psQos42N4a4ZV/tD69K78M15tb4YiE0S19/m2HsClXiU0mcDuK+3iACb5rED16/F9oU+v9WUYRDX
1yiZIxK6mVZR0M7Izdm+jGhCJw8EZa/XkwHxL9Gvzg/v6avvnxnMfBEOyEnNJm9xOmecrLIVa+Jy
OhakF/HeK746atPfmI6Z75dYdhfYJ+YbX5Ozhw3RNHhxbo/UcO55IFAT4Wm1Jnc9WakdhiTThQPg
rS0Iewc2AWJ3ggvxaa9kbuY6xsvs/xBWrutxUe6NiFidojaYAhVpuHO62LjLTaO4N6gku7Dpv7Xr
vmx+M2Un7L5ksxoKx4K4fdZG9j5LrfwQjUKF8YkqjEBRcjj/Jd8cWUEUlqgBMddtQBujMZU6P/a9
EY9qCJVFdsS/Lb3QyptTU5g8Ig0u/kR8T0dWibO8MsHaekmG3tAuJgGjC6WJxM7sfH/e3FxZUwQI
iJYT3Nw0leIbaKW8c7zUyZghSk0cxIq76SpLe68IYMZP+lDuF/MK6Xb1uRZy+UYyXZ39injuhRn1
5jqRJukCXaXX29VfmY3smpbRhd2n++rY1HdmDkC+xY/I68euP57v/Ztf80V7mxePGs3FRLKfzkdO
tas7AHY67V0Y47daITSIC4FtceeX6z9/cd8Pcggchsreilw4f9SaJPQQsV0SjV5qZZ1TL1rpijHX
4qVizWO7fACGKymNWGL//Ii9tea5qBtrMlrwDN70BfcmPAIU1nyc1c31LMNYwYE0Gb8MM+kztzTi
mugdb2YXpp6mHTIduMv5n/DG4iDZYkoCy+yP9vZRmDmJgatLYeNZG/Y3fdQv+6CO0l1BFv35fFNv
bDFgmdHzmCREyNZtznpLDRp1UkqaApzxZciayV2IGbUUlH9tOML2GcYc+/NtvvEdaVNIVRU803jz
n37HdpoxwJhpE7vIxYuSRLtWBZVN/4tWdKajzQkhXp1IqG/RSTeZ7fVtUcCvL38btZFdmPhvDh+S
Af6FgIIz9rQrWWv0MwUxvKmNXAacCziWYSAkvyyy198RX07fj4lmXGj1zQEk9GYzeIbOQ++0VW7i
BkRMWq2JTdwRbzVv0uhiJlfnT9lcmBwB9X+Nzei8rDdbR4u1YZ8rGlvHOKWHtJfNp26Ky70d5cst
EMTuY7IYy6EuqD9V1FE/pJU+H1s9S4WrwLb638xUYWHqzc7JHrMZ6kHL1FJIHtEEdymdGeNi2huj
Xh8opuvYuvPxbjYNBD7np9Eb2wGj8N9m11F6selEcSQVLk3SE/PY+no1BL8WpZJ+2jm1l4d1MrvS
aBxqLsW86yZKu863/0bMyuC0WDUga4KUlXr6A+J2CikICW2vKab0mQOuz+GOC7wBYcvJb/Ygxp9L
ay2zG0Ly/1jqhflNyUij4uu35KVf4b+tEuKSZGMu/LQ3x4bIBiEejSvS9jDrrC4yJiqIPO6vCEd6
S01dvcuUe17LNlXgivZ5okAzwVZ8l+jBggFDP7sNit+Py2iavyjZ+iJlFuyUJDaPtROC+Y7t5B0k
mTF2wcsNF0JEby0cUnTkJdi6VonC6VjOeL7YuSlsD7WLsbNCGR3VABuA8+Py1qaAoTduYMwcW7M3
X6ympJeMZ8IXg0rvVvEIRgzv5nGvUdJ8cArKindhqSziQruvjw2TlbEGiAnbcnfbnFwFJk6rp6qN
mL0KdxHiHr+RUbZPOqz7znfxdVSGpgwSSwiTeGFsvzyQfKV3ELx56ljkD+3Ya6mbjMM0IVeyDUoH
DDW57TtV5l9lOkyXFGOrc9pmb2LK6QaznY6iM1ln5otVCYN+znM7DLyUUmtzl8Z1+itVeu5QqA3N
+yTTHQxeqSS7FRiQL77VjR8UNSdV2hotheomnh2W76h9bntmsyQjvrm5pF7WQiEM3L9LwoNaD+a3
eJkqTAyXIOj2nJAg11eIlqvLuBn9UKrNI1dz/f0amPzW4u1NReCSleUeJEtjuiWmRe+KLoFIdn78
X09kU9UJBiHcYroSqD7tv0OWWS8SnlupiEe/LWXy2BDl/Ou4Ja2suozV325N5p22UvUiFqGTEntr
erI6xeLsxTL8SiFlXNBIvDWfdHrD9rbmZbehWxuZIUJzWkKzWh0lBIEnFd/EvVE1BPkUPFN/6zO6
fEUYl3ICbw6lTUjNBhiG2GWzaqjXxCIB33WPRx1wwHGqWp9zlVoZdZafwVTUB2lVFUaSst0PMUdh
Q676hk0NGxkcORIlDd6LKhjfn//Eb7xb1uctr4RVucV/2Yx+1wrOuGwgADW3wiDthMUCziXjR/JA
5v0k8GhCG6FlP2bM5mGtdjbiycVmEeIUCoh5l1v9/NdxQH6TydtlfeSvueXTGYE/cuRYziw9ZmV5
nyVd4Pb9sPzUzLL0pnpZcIPJw0sKmrc2NgtxKklNEmBcfE5bbXQwt4MpuJIv+bgLdVHseUf91Cb8
+i4M+tqBk0uP4GqhW0wFLsWoQjcdbAKtdRwinV6N69G1jV7ZrYwpfGS76W9jO056fMVG/WvWtfm+
T0R/KAvbJBZcJ48QLKofdm1GP6tJVx8sZaphHuA8e2HzfXXsrr+RiYEcirWibeNzQRgqEaw5fiMM
44deNAqFNUHwrU2tBUv0Io7UA54Q0++en/Z51pf2cH6UXi2ZzQ/YXMWasQBmYxb4CvdYXoeR87QM
0aUo5KstYW2EBxgXa0230WucfvSkkyLpOGe8xFZuSeVdp5lR7CbFuG3EcNOZ4lG0zYX7wZtfHxUs
by7iSmRZT9sca7OKLAXfCdvilumOYR6y7VkNr9n6EBeh8vn8QG6EsYTN1k6Cs+KWzSvM3IKchYKC
USoy8KTaY5jThzhVYYeN/WViNr+nIa+/FyU2mcuQD+5coyMErXnhGvdqda2/gQvDqtfQJRPqtNMT
8ywKRal4MSpZyg4xWSsHVdz3VV99ON/fNyfOi6Y29y9ynCGCGSZOUUzmdSKjxyXXsqvzjbz1EW1y
vPznj8Bv08gszWEKlYRSfD2LAr9YqsV27dpWD0Heqp8mlO6/z7f46sLHa5ZRcviayCUpZzgdQQWq
Oyqs2iGaFLQ3mp3Nd7KV2ftsCuPYXSAU7ItF5Be2gUutbraqNIC0l82wiAYsivYCgdFvvQ7Dfd06
g0fJVnWL/3Bw4bh8/QU5XRAFrgVCAo3EZnDrFOjvFOmBZyaxvDHVwrrVtDA7nh/Q12ufVtCmcMVx
uFxu/UJGthd70bEbovxyXm2j0N1HlNHfxuNiuYhssfcGGjRDuk+yi3hUg891egasrVtI74mdq1wx
Tz9nqnBlzEocR2ZHT+7b9Zm1G4quBjLT3up1DnwHZ5nj3Ebyg6xT5xtPNHVvkcu/nu3WOJq1nV24
7701IFz1KLKiGmAVS57+pApD36Zo6sBLMP1D6VemV7Ajreeg0ToAtnop7urCGnP8rvDHOf8xEEa8
GhDqrhwiNo6NlPWVJHTU8pkSjSH0I6Ozb8JV1bYLp3Lp/URWKlglldtPKSvxLgm1qQU7RWHyTo0h
XLLwdAu7I1tpGjcVsKMORV/FBoUyavaJ0z76RAL2oQwMB7c2kj+mH7URnIQoNYpi5wRlTVqZ2ufY
D+LS/Bz1vRMdJgNzXqxh2uahVgMDUw7qu9+bYlDf9UaTxm6i5g0eqIQvSqwclSz16tamHpu0GXrp
PjcQJVUqX9/Nm8H4SbXF9LtAfX9LkWXr+Klskk9TJ3A4KcjyEmenAPODUc3lc4MEhv5AUnkWKbjh
YIAg4UJVLiClGoK/YtlJMmsuZJbtCgTvP5YOBrErrA68DHVAVkyhS2lO11IdBvzLgmbGf7QcsX9j
MndXTp7VAv6SnfMGtqo+vFUEdoVegG/Td8fCWd6z6kU9IlXpP02IpBO/q4zY8KwKB5P3yqi3u9xO
UvtjasxNCmd8rBt4H4ZtD8NOYKiq1lhMah7UF22h5DpvpP6kkSviYSTpX157NnKBetyJvAqecJQh
xQHcpPyoRaFta4dedllOYnBsSngWUR1RE5WPGPvASsWAMJCp5QmL+k43zCIyJUqtym/A49KvzUDy
a5eoDjRoA/erhSIaW3Dr7lMMwXIx8e6nTj0FjCfj6dcgDPU9bmryVzSmsgM8mKvZLgNX0Xo2FQzL
c2vn4bi3ijpIr1pYQJjMLDgBgPchMeRVmoIvV9PbXNvquR0+aG1BKEfLCGZ5FeQc4hUY5epuZjTd
4ktq1JZr7s44PxHkzlbO1KzrnhMZIXxbHMVgHi2T8nuumQOTGDTCK2bYPBBpaQiaws1qXVBEkbJP
gDEy1Y3BurfFsuBS0quYg0UlEPIGbM2hzCwIQRUkt5+kA2TigWILHzGnLCZcdQL5MCBnbN2unIqa
F4CB7koRefp5LkKuB0NDRT/XS/t9N9fVB0QJVekudVkR7tQL7WEGZYc4Wgd0vc7Kcbitg7K19qNU
NP58xASD20KQSV2+nBX5jpjULzqL7YlIzzD6+CAa1GBBNjvGjaoObiJKrCu5H03fSTgP3wyn5Q8i
G0iNoZKnWNxTBLF8EEGofiDxqX8VxAUjNxnScoahvjQfwRWKySeICnY7NQLL8vQ+hn7TY1rBEk/s
+FdnBPN1MhDqdtssjh4CU5+6a0PL8+tUwYzv0HLq224pIvwm1UgZ0Q2OdUKaPEQEDjFIC2/t1pwe
FbguX/H5EA+ilV10ZSURBYxZkArAg7YOFZ1Xyh2eetAGs0LKH2PvgG3PGSj1qCiWvrhoA5McACnF
SrucfOZCXDzCnqpXjRbiT2GYv2pQ99nDoBhhvAujRBmvMKjUbNhwvN1dqeOgd8TZu/gCqKj4omHg
9twqmMwBK2pgNshWOF/tJBxLd9aDitBFFWYTYKYxIHYXp0W3I9IYcsZ1gjtZY0SHMTFAnU2pftUK
qDvu5BiLWy3XfZrF3/F6hqqkpVnyORJqPANYShs2YCGa7/kQVh9DpPKYutlW91nrMku7soSc5box
9NYuhcP4pIaW9aQnfdrixJZMrTePcT59IWpmAHqaTJH6cxzp7/HgGKYDiyLgV8eG2v+ImzrTgfqh
qHbzJG4xngxnpTsGpmYZ+6whMuVq7USyG2Qe1r36HEhlB7KstXzIavChKJAqs53aTeo1insVuhvh
c4W4c6p+hUWz9FezWeYaHo9KFxPi4pUDdWqA5CdbE5Tu1FclRoOxThUF2KnUcu2qk1+HqQ2fTYFT
iLu0URDsoDpTYjZPqtJ6aWJl6rGMzBB0m46k6irN5XiwEyuxd5SDpP2VllnGs64MfXCoSqvJj60c
ADKryJ0cFxVWwF/HMJT7Xg3y+Ea3gI5EUav+1pu1oNCc1LS/zQSEDxyNuVHv+tYcg6e0U9riwdDJ
gxy6bOkG5kto8U+pMU3caiBxB+4iHT/3UtiFO4sYPodm1K2GSzHlcU8GRbD5zy5NxtGr7CmG22i1
1Y3WO+MhhKL7pGKz+dnkBmr47KAm6DkjiD/ByaOiNxkpjbjH9sYo/dQsiuQ7bMmsdjWdcmoUCQ6J
URUSGpNOm8F/LBVQUikj5duA+3ZOHIbQhIffCTZVix7FX9H7TTDrcTd4ZGqPpReFlXaVaLHyozHN
vj+CRCy/qeRKgMuJFjRlZwUhe4fT4RRwHUPmLXFaVjrwldIZzf2IwEf4iDBRE1Br0MGEnq35U5x3
2rNiBEEFVC9ln1C4h3yzYye8NeO00V1cNjjaVbMzP4ZWoHyuW3PgyQ4DTfGUdjCGXUeUtNslTRp9
MgpcAHdl2hZPOTIi3YNMrf1W6qH7NRrL/IV66ZGFV5vJjYSywJWhmOXgOospWV2KWt0sDZHkfRGU
c3jIZJwdhWhx5puKwnwgkJJhfoBNYyMKffJmXAO6J6NJ4ruuWIzGc8qlvm/5XwUuydnK8lXget8j
Q4uiXZwUudjN88B1zrKT4ZcOwGbxQjWwbpNKrb72ZQMFYlJxnfKHuaMA2S4ncdMVTtsdYxjW3QFn
UcXeaRkEeg9zeNnszCFi/3SWRTR7Cm/M92ZUTB8CWCsQT6rYru6HxRxtzxoJg3KN6x1JVoF57VIC
gu9a0yNrd3kFgaSE46MF2P8M87e0K7AwNZJcaXcD43KnyBJJNE5tE7C+MIM/WifTdaBjuzAa+S9j
iKZ4V9WmcpcZUZJ6CIFcMVorH5EpxGlDDGk44Lib3mR2Vdt71RmTLyXrEQv3Xslir2iqftmBR1M+
263GIhRd1H5r5hnnz4EXvPAtpbKvCxyq4PkqKtWVGvK5b8VkH1SwatSw83vdPNd1jIcatf2eTzJU
ffCcerwz7RzWGLLutSKVBwIwkLoNYg5/uVwbWNSrXrIo402j9NE92rEi9dROmo9ZnLqEGcFgWsKk
13macD02a52jZNSrjIrAASSKWwYLfh9ppmALFUwVCFCjDKcbG+pZcEgUhAO+HIG/u+z8U+pp1FD5
2DPWQNujuP5p5lP/21ZrbkRFaOV3DqU2Ai7tgAw/mxNLpSwKM+Adz6YGRqi+wHjEaNRRcV4iUOdq
NV59O0o102rHzZftzCF5T327EEXrzwlDsz6y9EtR6z9pgc3LSiJDQoqEtFxXt+rUvEHNmc2R4lGT
AqMWaxIccYOmrG5mokhuYM3GtTEECZkSI31ny258EItdY+4YBx9i2I/4N8vlyulD+ZgvjiAwHQc3
RTPgPjgMxqHssQVOElPfAWmNuUT0iNeBlbpJ2i6YFddP559Gb8RvqC+lqJn6GhU4xbZ8vl6GZQw6
NfBW3f5Bs3rzaIJJ31WVKe4sp092mRYk91ywISdPlG7dt70VXdBCvQ7gUDzPg5732Tq420CxnJyx
GaYMJLK+uu2pSf/IXsN1vJjrv3+YnzS1eYcqSlfXZUKkoy3woYhSrf0ASVgjvJE3h2ymUGKp6o8m
1+NP50f6jbgDBT7UUgnbcCguWp+oLxI+FhZeI3lvh3dFo/tZmta+AmrjwjP7zZFEzswLG/WjvY2s
Lphw21mSOB4VYvmn3JA2jrZUsB2Iul2s0nm7MZ7TRAAl7INN/MbhRDebmPiNmUyl15QkSbl5PsIz
bi684F+/35kgBDP+09Jm8Mq8iVCf89VIiE1XkQzKK3sG+bQIiXI3rMYdYJXo4/kv9joMR1BsVQ9Q
Q8pi33LRRD8GUYXXuTdT/OfNuky9WL2PqlstCC6VYK3TbrOvcOiQbCVsb1FEvOlgg29x18rc8YJa
N3+NTitGz4DE96GcOtXLhrj4GBVG9lnvwf5OpdCfz/f1jdlJ6FSsCQPNJCG6SceNVsC1WydubOij
fK4zyhpx9vi38eJfIYzu4h9N2Za/u/9P8UWrOu//ji+CSVbm3+NfL+lF6//j3/Qiy/qXTQCWeSd5
CBrwcf4PvcjW/oVwHaXOmqxmnqz/6D/0IvEvon3U0OuAMCjSXtns/8EXmf+iNJx/BN+INAQ5OOtv
CEZ/VPr/nadrkZzDWoe5jCiC5M22ElwMFAY7GIntW0p4b/Pn8rG7FZ/DR22PwuvAFXG37NN7LXan
2+ZoH6oj4Zl9f19/bR6JBQy/0481QNfd9eCP3uDP3tPofbitdkQoDqoLiNVtj/Eu9jjtiZm5+bKH
tr1Pf74Y8od/fu5LANHG2uU/vUCe9qcXIEpO9+KRwKMsR3qRfe79ymuO7SGyuYq6+gP+CtOztU98
mCjH/MZ8vND06aby76ZtqkAMi0yx0PlUL4+BNnbmUDPrfK8flv30BQJ69tm+y58JSuGrtsuPi73L
kOsW98WFQ/aNllHk0S5BQWTO2zLv2J7GzO5J+qGc3Rd2ejtO8qBFK/VNu9DLV02RgyGOIdfML7oB
azO+oOyNXiWxv5c81YgQuU7mh2pyVTa2f3481+E6mY+bltZf8vJUHdXYJHLF49t4HM0P2fR0/s/f
4PT4Xhb1G1zWyI1Ab2DCnDZggxfq8qZJ92aZRPUnQnCWvocMPpaf7FTJ63uqL0qxF7D4698571jr
g0VYpDqmbdZOz9QN15bEMbqc25sqV7rhqpx6KXfm3JnDM44xhuGbQxP0F9Ic6xCfDgzsM4pokQ+u
XKJtCkCdSqUSc57s4+Fpzh8IB7hFdUHz8HrwWT+k9snhOiiht0LrbDLifGhpA8AQpsXXghDFheFf
z51NN9gHKaAhg0pWc0u5IE6b6GhX4j2Klp+VVviGhrdAF1wTYnoi3wDVXnNrM/CU4sIcPj2R/3x4
Wl6LAGkZMcpmoaqNJcNBpWXrjuT5XfDQXccP02H8dKGHr9cKS4Uh5IYhqFDaLkvRtkVS6nAgDfcr
ZuO3eC/uxt3glTvHXw7hR+fQ7IpLIgH9rWGljJStgHooYHmns7pAzNUWDtVoFFUcy3tx1V0F++U6
ubeulOMlvsQfKfz2I1KtSriAm6+N5uq0NYVASMHdLt5TQ38wr5V35X1z5DXh/kIQsx/8wV92k48F
7q5xI/9Smbdxmg3750uSCmMVUKC6UiBOm5cBUW091uN9dAS1Rmenm+BIgarXXQ1Xip/eyUdS8cRx
8alxlx0Rh+RX8kv5aTzY99a9PDrH0HM89UYexfHCx39jla5Zuv/8tO1xik2AOi4tI4PSDf1ByPxu
rzrtQK17tcbIIau7UD/Uys0/AB5tkwsT4c+97tWnYZ+mQM1CGLO948qixOgiGIGTuuGVsXc8ZW9f
8/i8sv30XvmsfI5vuncBT9zKNR+Cd+Zev1GOqjfelh/Lh+bavJrd/sKaf72rEI5Yty0BJHF9LJ1+
LoKglXSSPtp3MGSiO4oam8cEYsp0QQn0up217JPLloaYEjXlZg1QIhJEupWyQ+J1mHkzNnVgiJmm
f1cjts6/VeNGMQonr07mc9OhsSXjOhLl38eh+cPKe3s3sFZ2/YJtx/n59GovkWsODH8PaC7kfsXm
FUFiXynsCvuHsFYOTg5k2bku4nRnFJdO+C34hqc6TTk8MfmbNNA0nX4loIJEwVtME4WbPs733Tvl
e/dB3DTv0mvHt9+lD4Vfv1uecGMpvqrfL6qcXn28taafEgeTeAG8iq2DNNAGkBhjpvjdvjo2x+A6
2kWew/VJ31f3uVftfp4f2W17FhU+/BtR2CoUJkRx2l0NPs8yr+ukiBu/ifGjUbzzLWy/HS2gqzeo
W1rF6pQ9nbYQ9ZGOO/Uc7+ddubMfsqvygqrkVRfAAlKfr1HATXE5k/G0gRB4QS1nJfVJv0k3EtC9
zG6s/PPd2LbyR+LGcclc54JLBOK0FSUFJ460lfeysoR7o66jG2zWu7/si+T5Ax8E4CMyJ941G8VP
ohgjkzPNfL1WqrtEasFjmGfl4S/7YnFT5tQi2UUeH9neaV8cXDgG6FG577SLhi1J0GNm0wQXPvyr
EaMVKiHAeFGla1JT8j/sncly3Ei2pt+l9ygDHI5p0RsAMXCmREoitYEpJRHz7Bif/n5g1bUSQzKG
yXrbuSrLUsoDgPvxM/zD21UaWnBzp6pyNzNQoo3Sc74DoWAQnIkOp5cN9zy2yQB8XDDPKJRtP+SX
XFlNHtogzEd21VgzyxIt2o8SOGJa6vLMUtDATlejz4WWzZYYgvvnsJ5gUABNpz0umnkYRXFxa8YV
HUT0ySt8T9OwLRu0Sk0AOmXQN5L9aOXx2oezpZWar6lseixWuOvAEhneIjOkr45fxEk/Bp1nxgs6
CJP9opbGvCNFNS6sqlD6IR574x8zqZ1kpy+xfp/Z2MyHiRODkV7cpNnTAgVfmAGzwBarpZT1i1rW
caAG4aLGgt4tcqnLaD3aXULvOutc4xiX61RctavmqdBTAxNgQKk03nM19JFv4y+1XjmlqYuwSrJ4
DUWByOfnrGVATPfc9OYH00a53vMTI6H5n5kJvWm3UAmKAyVtcH5IPn7oE80QWNG22T0EyWE+GKv0
7tYhnR7dfOGHNmApSx8WLD9xHrviG/KLzEZ7t2AkkYPa+miDvbtBgVr1mP6VEsRP4xhjaA9Fj9QW
NgLYRttFdDcMZVr4fD0kJAtzNJpQMQJBz01vxh9m3GCo5umTcwtwY6x24ySzzHeq1P4wNhkwgJWZ
UrnHT3os/GQd69uKH9UE0LDFl6gFu8J7xN3Wj2q9Tf20U820x64aazwA68gsIBCSEj8d+Nk470z5
dc0w595t3KkKkgWJFn/lLM6+kkIrfFm2VXO5FA2rTWu8zWYHvYH50NgVs1Jvar625lKm4mgsYNmx
mimcF2ElfQP+JKOFMDiA+IMRADsTEy9bsc1GFnaBfNppMdFci+7zVUUKE4EOHaSLwhlhcRy6qWm/
ZQLQrF8ZpUp3DoKFbbAIs9mUcpb5xutrtw+nFsc4f3BHCIOAaWtn18vM00L8E+bnJF8rzc/w8OnC
zDNJ4VwU3lA3xlh9x2wbswihaxLnlGpSOOqkFTKPoiy7T3Ezpvgpyn97CMoMUMYQNenRsdFq3jHk
n4tdUrED/bbNm71l1OKwlBVzAmZJtvQhvTKonbyKsbumVvOLY6Aqbciy+CHc0vrmoFOEGIECRxQo
q6amcog9x8lMjQfO9GodO9vMgIfzp7+VdokjA7pX7vch9Zzaj5kgv7C31pY+BfNxf609VKLKXE2A
MkSv98iWYFN2oSrpFnvQNxqoUPr7eB2xnTBtcnqD9zXp7bNn1TPb22s8xj2J27ufWmFxvFpllXHQ
NrleHUWLOX0wDUQ3X18ieHeJGL2rpoiAIoxM0AfASk233iBH1dxlyIq4jLRVMYOrmLvkYo4plVFG
NvXvOISk8U7HM/5BNxX+XH2Sbp5HtWPNvr1mSPd7a+KaQWu3BaNWLyuKQ2pmzJkYkebC15bRSHcZ
c67nXEDY5r3MzicxpeNzY2XQVABc6zsNRAnDs9gsDpVWDLcuNoD4SfPqry2g+kNQW0p9GkwxfnRV
hfbmWjFrAXmuz/2Baa266rWmAFvEffFTQB5g7Agg8zZrKPZDU4NqEMS4is0PyTxosY0odmwlF20i
3DTIljR7yUl79Z3IGdWH7DdurVZ44xIaWGJ0O2uwGBbXcwwcgQFU3/gLgC6MC/WhbcIIuMqsxPxg
VYb2QfQjsDz46RhA4bRo/Yy1SnoXTS6T7uh6ygZAHWNxEY6kHRVicaJAzxChPczpu1LQ1mtX41b0
aZMEYMwqnMuqHoex3MSC0Udir8EnSXcqKxxAWfQY/7pRt4/rDn8FnCoAStIxi0Wosg5rwl4bwTV3
SUTqKZMmGy4cMBGHPt60RJXA2inAHiz92uHele88qa3lbezk5QM99AbYzNQua+BO3YCf3dgqgmld
pthPjo1BVFoBQgYZUItv8TBIazeXsjCvhiWpxVG2xkyWiXjHzwnYLkct67HOyrLWzgLmz8gwWWbb
xVAs7PWL1zcYb2iLB7bMyZvmuugaYcBic1GSy9yigINvjNF0M41Rmu8wiGuS2yF2DSw0y2EEme6a
GNUuGM73PLqQT9g7CCswpyF9QdAiQZAcI0Tc0pQR5xcSKdAYoHlHaJ9WBsw4VYPkZFqr9z+B+oFT
a7W11nxrmc37AqzPplOJES+qnXpq+xnZ7Y8BwJ4dUMuMHWDVCZaZDVxO+GJ2Ca1VOsDXAGyBNWE2
O8xcxaJrCY6nRSMDus9tHfSlVz/bTga3DxTADOI7ilE70wZLYHpVCOeKgDKyMZpSoVqhubmBJBW3
hDc+x4M51xBSMG8PEpDzQ4h5pJ0Hfd2lT5ggEXjgstQ/omGNK661sjEuk9l2UZ9Antk5Im0rcB7E
tfVDTUPqcfVGCIMrBeCPzKuGK9xqc+AWGTvKp2+pAfYxyuludJsyCRoxmT/WBpzIYaI43cQfAU6F
Rtox6pnLIX1sUfTAlbqDtRYyUZtQlZ9i+a20Kufn4njRzNLJ4JDOxLPpe2NHAuEk83IA/8m/ngbU
Uj0wkWjq6Vta0oNLMXxTTQvRC9IWW6vsDcQWa47uca5WvnFg2qP2rBxjjfymN3ITx76m+gq3e2j9
zeu0Cdhx2ZNitoiDnN2Sc8i5y8AM4R8YtO1KZsWTND9HCEC8jElX61EVsp6DdmxXuWMopb/Yo+hb
35kk+L6eJmgcSH1Vz11plkOoaX1p+hTQw+cCQi3wLtdcZWhlRveQcdEaO1vPxodoHhDSiySIyMBe
iXMOfb5vEr4Nh8PpU8lhKNLlR6bPQOZ6oCc29n5ugYxZl45gGrh9634/0Kf51s2lsQZAP4eLocsG
KyCwWl+KXKYDgAmV3LSqxLjX6bz1I/T2qgicybB/VCqZvqfWhI+sBUi2ClRmRR/rYo7Y39HkPCJU
uIR6bLrpPjVyC7hAj0QfhindGK9+ktLrvW69ZPg6tryQD9WgOy8rHYFk15t2KcJiUuVw6DFMNABA
TGZ/wEugNnf1ZMprrwVg4YtOt0r8D610BfszF588jJvXA6xe6wnsB+UwmMUk2dedjU7EYBcgwM14
dRdf9s58X4zSRZoUScjv8dKvKmw0dAZDazbFSwvwjr2Ixku1s9GY7YAcZuP1YOCU5+OGSv91KqwN
GWh66qpg4Ss2+5giNpC1nT+ujWfupxja784qzOwFJ5bO3ie4X+4wbmqWfSFJhvQxIolZjKX8bAOr
M+7TBX5YfMTJsGtfVJtqyye62OaC3aZR6peDVwOnKrXW7fep2Vj5x9VU4xSuJP/TQRM2sLe2nnv7
mTqnsW+TqG2wkKywmrg1cW7IP4xqsNWxT5SYDrk9jaaP5+b0lKS05He9qzE+UHVXLYe2c00VZjkn
MMiQ+CdfmFBEhzuZO2gIah25I+7lus64wVhwMiijvEQXPk6+08p1f87zys0E3CoxDlpb5vKzcipw
WKUj9WfJz40vKqNa9RtAaqtxSfs+leDsvLjQglxg3imQEMQ14TqN8hlIdcmlfb3SWCIxL7Jy9HbO
mGrSDlH4yhmBG27kgsS20+WfUQB0xHR+WL+qLpafMRwxm0NOoTPiEZi32k2WEW+PnpqiLiCAb5aY
tcFtj4Owq1B2y1NtSA9yxOfuumkWYwJIQhjJofis2QM3rEbzqliL+CDAQ8d34zia01GTKzGbTN8p
d91g2evemtNxunQStJr9PK7a6lL2gKsBT0UxIUhGXkFsjbxH5Q5r+oRf7/KkwXPwDtFUgR2aK03/
7i1Z2oKS1CcQo9Eo46AvrG7sfStB2QWfrVhPkQvVjWQ/lCsY417Ni/GBrtfo3Ioqb73dKDRiia46
qfkOyPwidKrCkB+zUgcIPPZRCVrNK2X/U+D9MR+6jmznsoowV7rMAKgAoKq4ou9kjtzFoc0sYT0g
fNJBKyxm94NmNIMMAc5b+eQ3eZ5bFy55oo2lJN8mXCfTtgEucUpuen0gELfmgK1hN80DjtSzpucH
r52U2NEd8LDCBZ9tY9tRyfh+w//MlFLrMO2KTM+Bow3FnCOFUgEmzVahxbtqqNF6RnJu4USZPbBQ
JI66njc75xHVX1NFQZcBjkMXW0/jrwBQkTQRedX0H1egjtW15Sq8RfQOelFgl1otQxuw3wNSBevH
0Rvc+3nozfpQ2nr33Sqddbi0RhoiH2oAtl/aePC0A0HCm4BBdWiULj24w5tBhxe1a9EK5iK0VDw9
i2nBTSsfRT3tqnLAtTqWkWF8VHlafS1rkRoH4UbeyyZbUlzKlbLpttf5dqHD99UvHai0gLI7HOHu
RqfL1wvk1WuSbd0FTM49ayFRFWoN3gE7BR1B+XY1uDVYMlw7AlKX4sUocAm+bJsIEKs/rFMzXdXr
RmFTKWQ2P9FHbl9k+ToFK79ThW9qPbtP1Ukc74yNaXNXF6kRX/VZsqGhU3qw2JCnKUDmiP42mY8e
GbDP4F4O0SWIVVd+rqXOjVk00fiPjGxyk9R0P0eQNMwwbe3xk95bzvigZZiYBmKZtJ9NRCG9X722
/y40oGm41y/rZeGmWg6MeFgfQI83bSCzJP6JvPnUhRJAqvmj7Osx+gz0p3xa2iRJEWJKmxsvXaHQ
W3VOUz/vJgoYSVfhh7vgSH1R6lX6Ivq11YIqQWT9SdS6OYSWGzvVFVAY7VkjxfIuQM8DWrTWphwp
UdLBvqqGOeaIG0P+SVbK2xDAYuruaQglnwocCupLnMaL/KIqFZJopT66X9pqbb+MTaTGPZVrG/nK
0mHpuC5oVH+00B2mppZ4hQCqJx+17aaNj1vIKu/UaHP1iq6ZjAASCsXFMov5Gibp5o2bFRazbS4d
nq3PR4fcvzY+JSUhItD4y5G3jEkBktzq1Y00Zrt6mHtVpfe611XiMltxHsTejxql800baQUUO2T9
D+LiDk0W1Yw2at5UEmFcNiDjlHDWal8LO/lQUkaAK3TqxdzLdMV+m554idM3PFNt17aT29IJGvGe
7etWipu8ShYDtDc17HfSttw7Li3mw0E3NqO6BiVa3Q9F4o5BE+c2Bd4KSC73h6WrvvddbN/btsCF
L1N4q5GTCOOFdszS+tyIqjuAQsfyLwMPgDPAgKDDzuT2VUQCEw/xRpk4y5WtOSc3dTuMDQSlqNWO
ikw08Qt74/rEyzQiJu5gLOrbFKT3wBq79boYEh2W0ajBfnh2QCs/LompZccx1qi5Fo6q5S+LpfeX
DgDYyV9ekfiFWGwVkMSPI+jyDa0/vyL3nVcU/za5/gryEmx/94rzn/PB/Iw35PpsF0I8TWPRxheu
kxmSdtHGFNDijTWQxQkMguaVTbDMleQEbByD0VrhGxSv3AOZZ7EX8NIBukev/ISCNoZ+EVNcmf6s
Wvd7DRdg9uON2CDSwdxcjitj2Q2tUNlx2bgQ0caKiNYk+mhnURRdyUSDNhFtDIr1lUwhYeF0YW7m
gIQpccC9dZT0lyh/QMPoc5Xcp6/kDGus1ssk9iDnIvTGB6L2oIpueNfSL195HvNG+Uhf2R/ylQmi
233/Na5660GOzvoQvXJGZmN2e1zsNi6Ji37Et2YjmJhguLsweeWdjGWKP2RbSNgor8wUYyOpNI6m
PyOhDnOlFxYslmacuZHHV3ZLuowKX1mTF3TtdkWPM/MrG0a4i3FvOlXrhlq28WX6jTozbSSaLk7K
u/mVWdMpPX/yXvk2/Sv3puuTvvf1jZLTvLJz5o2o071yduqNvlO9MnmqKbZv8leSj/NK+HEq20YD
ZaMBja+UoD4btN7vX6lCnt1199MrgWjeuET9xipK45ISCycMyEb1K/EIfShISEauQ0jKXAYcF1EH
jXdnJaqi7E/oG1AlxTRs+sZo5oDyypsuOT6owfCXE1n6SjopSgClvLaG3onDXC8aAPLd0kBIsFO4
T13lJZQXbZy5B0EaAeDc9hLwGcn01ShBowdtVcdHudZ2EvSdAFUX2c7XYdysi2dsTxL+oql9cWKN
oJdVa6XCUkT0IoRS8U+EzvrvXtd2za4ckvTFNmtcxE1jKj8pJE2f20Qv7+CDYWWqTZa6m0U1Jtv9
1P+sOlN7HtGizsO8zpaCHrZtfagZBXzC96SinjRKZ/A7YH0NN7U2EB5stPF8WUzJcmVHS/2kaMTq
YYp60GWaR20ajAVEOl9Ekfu9neRIkxW0/JXdtoBtvLTxLguzt7BVIy0ofYD6i9xxYZN9rObgPdHA
o6GLBVXx1YbZv5W0lTGTn3SuF0jIKkZQxF39vUczbwlIxgwixRxhu55adMB8x7Zbg2+5jI3vzGP1
TzHV3gUCU2MW2CD4Y2hxcxHt1qWqPiwpNEZOd03uDO8T2ssYTyTVpDtDEkwGcfXSq8fyQTi0NYbM
5sJv9cR5zGI5PQ6DQJ6iizNrN5BsGuG8mhSPpirxpIvqYvyRILETaq0zkQ3W8bckRVp5o0tmDwai
JrvCbFHK6zZKsVklg59CdZrQXvcitIcie/rikNJFVL5Zdle6rvesaEy8oITRH4XQcL+j4YyP2sZw
xxNi8TC93ce2DdnI9JrprqZQe0SnqLij/RZdK2upEL9OivGrkLSS9g635OUaz84P2EyFswOrZNZX
MmsIMismoo+dq/SrGFG0G23SGxWgKrb+0BKXQ0Tntn+K13l4rofJpWemZcs3L5+XhBrTYUiSSiu7
psovQFnReIZ+YBYT0AW0or+hCSc5tI45v6D9j6ZRlQ3zp3nMIZrmTLyGQF917x+pRg4e565rArzx
Njxt09dfJdqGqMBMkTn6NC8SgxEFctTmQG3LrdYMN6WWQICRBcmEr4+OXZBcuxJaqqrbi2LGMMOP
xq78sSH8P29kYFAC41I+pjpEFaFoc4SGnDGtdxChX0i+MsTT5qgvk7CSSmdKkqfRrVq6HuM5uLaQ
+ovK++olSeXQNNoEj8zVaD+aTtL8E5M/wY3rsq17AfP5J8yU+ROO4d2TNc0VJ1MmP2lfQlaMmL7W
sM1ld53pa/W9ZKxb+VZdRjOCOoZ5kRlj1u68tko/YZ826IFeC+ejjDPK43TdaF+mAtoGiwW/t73l
aGPtd/bkOFhRTGaza1qYDnTKyBGCoZHyxxILtQZO45U/VrognNXJWUWQ45nFbe4mVRZ0XWJylKK8
/46O5yz4fWN94xRYnfuC7r4WrvmKsuQqDLTL2igFtqPlvJxdJj10RNKcu1yzkafarbYY76fWICuC
GmVw+rvS++BQoX9a9aaVsIqN6B9omaoCFS6KgWmX41G2oaFzt5iV9SzhcNGX6Y3BBm1iTJY/MX6F
hulPCXC2etbwpnGp2tptdJbEfjtsZ9aUtPh2hjEgkTWJGrLIPEyp7te0F3jmCPnPsOAlKj+F7bsE
Xo5RsW+W0WiHs730kEjGJkkhr+jRgNlKBAPYlZQjN0R/W5xBmJywOMAuABiACk4HHE+GTez17SQ0
ZuhlGWVb7BrH3aGHk2XWxdreSSO77OUn28gOaPXsGffvaonIn+cFmtXvBuOKPt2tISpopLcm3UDG
0yFEFKQLLkZanh0GMqV7s2r5mXHqn0bECA6CtTPoJsAiePt7Uf2lA6IxiE6E1X7SmIDdFlW8/vUq
0AYY1RqmgPaKU8PbVVr8agxvUPhI1W30BJjEuZXOWX+KU5wDkpAm3CFevm0JOisnsJusd6QwVivb
WbAGH3WIHzd0J5wLlwRz52Io85cwn9f1qLQ3jSldIpL09qkcRd+GPCvbNWZH0wBZEh/M5zmN1j8+
FXhL/ksgMcCt364yMO8FASSzXaV0IGVCa44SDa6jpEtzbMDDngENbDv0V9wWc3zcCaBcMGRH8elU
52Vp1sJyctMNyy2uzVLe6pNdUx8w4xC2dlclxTkdwdOBPktiPcHTuYQh1CJPHjFLESMZmOuFdZ1G
R1zy6G8j8RSaOuqU7wMvfl+KfQjuVueawnzIPoFEaP262LC6rFATXgX7DAGzDscUBt/FuQ93erRc
/DLFBlWBBCUw2TtZiuBl43MjZahFCc24pMPzoWsNiqT3H+lP60jQ92xHDsBvJiHFAj/Oi1KJFqVp
HpGBRO55ds6JWP++LdAjxv4YEBhwJdCrb7dhs/TMxcEZ4TWwmB8J6w7JmybKfZ6gXTAUFdMSc5j1
MwH194fDJIMJD/wEA37AqQJZVrhGNC30qCq7bvb0aIyL1mqS/d++QiB0oMkdYBogSU9dr1Cushtn
zWWYuN14aaUSYOTU/W28eAW0bSHQhIsGT+sEWmTNeSLQr5WbGzAiFp0+BgUs4TPQotN4wSqgD20o
N+xw8D/m2w+VKkqnAdGL0O7WmYFJZOxhBlQ+3WoY/nra3v/1u9vMz+BtSLzenFPArzW11kTn00Q5
whj2neaNH2G4zj/fX+X37Qf5ZEMDboKj3LDbPvkFYbTWgMHpcJr0cm1xl3IPHwar7R9xU9Lu15wJ
FOxdksP3V/09WmzIVUIF7EUAdO7Ju/SG1UNHKDGJhcbqezHd2Uiq1K/G5j+yjf+fwPSLmfqmGPcO
gSlJi/RX9tL2x//LXkJuGhEpcMR8pOlnr/7v/9GIC//CvpSSAwYpllQW/8F/iEto7/6L/wcWomPR
cBf80f8ylyz7X9AXIKrgrUzkJJz9DXPp7YFj1IA8GHcJFjaChBEI3dutaTqMvFAOWa+MxOpRxXFr
u/ig8KyIPomq3DqTcVb/88ubuf/3dfyGZ7TFiv/e0rYODACiMFp8uA8KIP7bj/rlPKSzFZeg39xL
x7+L/Y9frm8fPuRndv8W0t9b4+TBvGWUjW3l7mXuP319jP3ryD9DHDK2A/TeEicpFNPpsl09luh3
H55uHu+z8H4NnlFVOPMop2Tk397XyfXVSmYr1sJCV4Cswsck5GFQhDpzFZ/Qv377LKdm2ZFIDD2r
+Sx5hPREfXBIZao1QQCLOozpcWSWoccwznkw6jzQGR1okPIjPL3pcFLrXOZI2A3NEL6/Xc58yY0W
+Otukcv/vuZ1f3fnBYfbzvf+H5cQb5doQSGNUcGTl/7XJHhU/i2CE2de79twvCGyBdkHsRjuDMSg
00ugiaN1Lj1HHWpHTju0RRPcTU3Tb2PNOXOrvb1v/r0UqT3oXHyaTUduP+WX89VokWCEh1CEZkX1
Y2whl4AD63FCTedy8iakqfL2XK5zEkikELAosaWieCHdp2//ds18kdma21Z5RMmk36OvYftc5R0N
Q1FdlsjqHt7fFebp+9wWRCl4OxywCORrMfvLQ0a0ekUnBAvSfaT5I+2drDobCBlqs0MztSFc8uig
ssTbJap1rpDLaY49kzEsh+IWvyc1fWsanSYPPYEhiBp014s0nVN/SOn5aHOUfdTskhasVXo3ThTb
6Iul9THuGhic86h2aT86F3iEliAK4K2jIGgCKmvbvSV6NwB4mezs3DT4XyU19Vha+/ffwdv8kpC9
FRwOsGWqXzp43kmMqxWdzBKBo73ZJPreK4piX9fT+LerINMH089GEBrQN+iGt192QZo3yvW13WPo
DQXGikYSpaE7s8pvn3Oj6JIbYTXB6JiL6e0qa6flAmKe3Csms58bt9IuUUubHgZwzMf3X9sflqK5
AdR/M4FA1PHktYmcIXqSR3K/MDkMc1aGCqiGnbvKc8a+f1qKvgS4BVI/2Asnp6IuF7dGRknuVyO2
dk47rWCnUmOfiMQ7E19+2wwelMNNfwN5UwNKw8kLzAR6mFGa2PtNUWK3ug0OTwU4tPff3WloYc5A
gs7ZYyuQnpwqYkb9kPYg5oejExnipWqMNQm6QqYvReQR1tbeaR68fgQt8f662yb75a4FR7URDpAC
QCiYdsVp+YGAjt7CDI0OcYwRHlPXonsC1TPle/RA0i8KiMNzSq5F/4223Ln74TS4Ed1IxSi4oTwy
Jj/1Z0ZMBl1e2RdHJjZtjHxabUCXQ50b49ku1z8Cu42Nv3zT9GTEduTIAKEswet4eyDcEnC4qjT7
MLZ1eiTqxk/4W8EL6BzzanXXehen9d8RSIgm0BK4NPiHwCJQhny7KJLnKxKKbn0sKzDEiW7VN22d
pGfUeE9Pxesq9GdQGYVdx0O+XQXMR7xwAOtji9jyFSMJOjQFuLO8n7W/PBUsJVBlI8GGK0sddPIW
49EyltnlgWxQceGEsSyk43Xcvb87//BAAiUOQvHWytDdk1Uy9JCcNama41SJmiSpXxk/xJ5MUJ5q
iUN/J9++lXTblQdEk7YGGO0tFPxy9QEUiZCKw+ho0iWaQ5aZXKHNnwbVMBW37z/ZaVTZliJPBwNO
6UqJfPJkQGYZ2Fn2csROobu1oqI76Az3zqTSf1qFvulmKSotmq0n+ZcGiSN2yn45Ikiq7dWUdket
rf7560exdLpMBpI9W3d8O+S/vLVesdk8LZuOzO7WHVpP9BWyNBle3l/mt1jB20IAyUJVwhDUdidv
rHbnuZVGAciMPXkHIjW6Fgh83jQLTSYsDZfv7693kh5vmwHSoUUGwD2NU/bpYbKKBrBAPR9tUFgf
gEZoO8PEyiwrkftsvSkPVQNgy80i+0KZaX3m0/2+9ZGLoLmBNzjtGvrwb99qTrxECW2cEC5MtR1k
DC1lJoKoZdGCF3r/Uf+wTZxNvodeoYdM+m+d+EUvC1gB0zGGvQl4q/BE4AEUO2fD86dn2tj7yFnp
7P5TgltEYzrLTG85zousEEHTnP7oVj2gr5rF6ov3n+rUjBQtesnbg9G73ao0r092TJ8OKnXMQgOj
MpnuPins1r3Xtbj+jDC5druuVdk/I8TnPk6R636sutp0d0zXJ7CQAz25M9H5VbvhzV3LBGJzVsIf
gs4lLaS3nzSe7Uxmk64fY97DCKB6Hr2D5qB7uxdrsqmFqoW5TypIekPCu27QR7XHBpSXaJxDHs2q
2tOHxx2l1NaswAlKaZ+NOF3uBfYsWfj++/vtAGwDEy5ohgzc0r+9vhnQF3yddTnCd3R+VBGWRUEi
4JQlWP9eTQLzGa90+5vB2Ryo9WU6E41PUyJ2CLevu+k98PWwy3n7uhw1NBZ8rOW4mODEROWB+p9G
bCZgLD2BAk2vK579zKb5bYuyKJ0bbIfRYnIJNm8XXYcV7eFKW45pmo1fc28sYL7kfR35I2POcyOw
P66GJQkKSAwG8dd5u1oz5TMCv9ZyrMZ0xMWDkS1spxY+ZiL0M9vvT69zk7Yg0+Lo0T9/uxbHPpoG
ROqOhdLgqVFyEaaXdDh6NY4oNeqru9lxYnkm3XpNbU53PZHF4P7G4cc4lZpKDDNhFD0vRxT8Or9d
k2I4CIRr783UnUBWQ7gqlnHfNE7+RY+n5k7ONsoEJjTyTQq5mMf0xqBsQeyriNW5CcZvtwrfmzQQ
PSNLp3F2+la01NEKBOB0tFJxh0yqfnkshliboLGp7grJ7XOVy58+A/gvB29kQNf0Ld5+hsjJEIae
Sv1oFXYB9L7ybloQu58a2ca7oTPloZ5s7cxQ8o+LEghpbtK7Jt94u6gO71KzErEe22IqbOAZEk7W
KNoHkXbJx8TUN8xgU0PFfD+E/GF/07yAybzl+DRpT6ZdcysoqlSqH9PJg7SDpWKv7YpodH/YfNwv
7y/2h4c0yUmltRlXkimcXNja7EUgRJwFlT1dYxepAtppag+3QAmqHb9jgAc09H+byG33GBkjMvMW
ho6nagv2aNZoYdvrUacv2vgdYkttoE+ZE+/ef7zfLunXhYjG24tEFuDkG7pJYpoFHeUj0KQhpKDK
j8Ws/50aBoUKqyAIh3wKtSgZ8EkyBxbXmQ1VG4AiunoMLVD4emg4UIfPbI3TLu/rShjH0LOTSOUb
pyevsgtPi3LNOLadrs+7tVuGNmw8Cc7AjLfXZ9AHfuwx4HTDaVUpapSd6ONAS/DoChRS+Q5CJVae
HnGZgZ3y92+bDN1xCM00xOyT9xB5UdWkUL6ODBsbL0RJ1er3tkzWc+2FPx2RXxc6+azUqtBKTRay
QBfH/lq1GhTGuS1wBW0Rq37/sX4r9wlxkuva5jrf4CgnB7Jt1VBPeUX00TQHDW5T+2JnSlz081w+
lFbv3KUd4rdeaZrnfPn+kE4gsQIAUzCww/vx5EFRs8CI3SEWLKhQPVruCk+6a735I/cCSPxCefo1
+tjLJdO+JljGojnny/CHE0R5x7ODmqBOOS1UHFEPrWf3+hGCcYEQv973E0rKfeP9lVDV6yFiZ1N/
bliJTWDvbbitlmLFAFg5Rz22sDoqMCroF1Weabf94eqiQiFD4m5FJeRU9aw3h0l5iDgcI0uz6d2X
04y1Cfrj3wlEmJ/ieS+f3t8+f9isyPCBHedkSAZoJw8m8jppABw6wDEmJ+xip9+Zy6JfUgJGZ+qf
Pzwd9sNsfzJlavLTe5LMyDUKZUja0Ep9LeEO3ZtepI2hh5gDjNzaga73/tOdzoO2kORRNGz6Lh5t
2dO+r1V3MJ2MWB5LsbZ45S6rQLYa6tZ9ZyTt1TpVzccYssuLVOZUwt9OjQ/1WNj1mcwbijw75CRp
opqm3UiewAj9tNilCW+V+prZx1ENXhbkM9nIXhmq/aDpsbRvDb0zq4MLqDc7pIO3WYXMwvquYmAA
e5ErWJDLWI2IOqdu/hm8fAsDlBukvgD7iFK1KrrE3Y2ZqT5XSMygbZyiWRXGo8yQlK/W6KEWRvHF
0NLyVk/mvn0y17wzj15uzHel7UyoZ/emZYcoKJf2ATpABBq5yEwTzQJNTldJ3ioXvY9OTgE8cCcL
LLc0fnTdqF5IQNv6GmwZ6tfFJPLPrZaAMPVK5Ti7tOjrj9YwSpik0DZR6+97Z9zVQsnvo+dOS5Dq
kYKwXxm8kmnRvKfNWHEOLDnnYPGt/+HszJbjxpU0/ELDCO7Lba0sSZZ3u+0bhtt2cyfBfXn6+eC5
GBWLUQw5Th9ftDsEAQQSicx/6RX3NHIyhr3SJ2MtRTGCt/SH+vJDYriY1DhG72GRRw3OOhlJBZ7J
5BGo7fLKlZjGwhy/a22ktG+TuKvf9IMFNcCOrPp7IkjQUUvUlB8NchPuBSGIYQJobE1f2l50n4BY
g7E2YPN9MuJE+T2B/f4JLcOsziipD+9tXN8BY46JwJ0u0L3pEKS87EjDR8t4n4GJDg891gbva0QC
cIGYW+9dC1Bdg1IXBj9RYBidXZ8E4hkF5d7xmVP/uew6K3iLGge3h2UnagWlt86fu0IT2JpQz5Io
90Gpj4NV5N8HlZbE2UDH4/M4YOdxDKqh+2VCTwn9jp+R7nKtAd1uBar10w21gflUoigeo7xVC0Qu
RuxlwEbRErHNTo93QccvdGryEJZLDIs4e6/OQ9nt8qLSdOrJI9IBbobs/0XJkwmJA10ddNjaPZYl
YR7pflqLUj2PulcGONLnjXEIqwEMsYQP/yyt0PJ2MJQHZ4/HTJ8/uAgV/IAhPf4khZwvk5O6CZoZ
Os4qll7VxqkGPf5viPnKvybIbQ3qa5epe+gsSnEsJxeRsVC1Aaw2Wf1ekEaQRXQqvwb7LDy6ajuo
OwvYNsIAKsjVw5BByj+GXJL//U+fjsPYgL3j+mzkj56ofkKYicWWiNzKPf0H1SIxmFQwTPn3L2pq
iSG8Sgka0zcHo452tZpV6TEdx+ifOhyHbhdadeHXGGmQ0/ZtsPX0Xws/iPNKPSVgoCSD18PnhhIU
oJx1vyVMPtd0LA55lkUbYW4lYefVK+fH85A2zmKS49S1Rmnkuq+jsoDrCfmBVOXHY3Teqdyg2b4z
MuffyJnQ970f6tduF65n+mIYQstb9HqCZleGMlXQ/SlLKjRXYms6N4Y6f7CE65wlffj+eLdTtYGD
/EGs8doE73o9XiACDJfgqkL+zls4072ixnsYn6J7VNLZsndKY83jKULXf6vGcLuV8EKmBgbsC7TS
TT+XppMWVwo8PzGFiXcsW8f4FysINdlXKtQ0JP+cojt2SHnh6RpF3tbbc6UMR+GWVp18tPA2Wz5c
2imyzclO8gsmG1Ho98DQq30RF2UFFZ08+9jypEMXRInBrtIHEMqpN2sjJ/6r7Wcc04otfPNtGkMr
j5oWaAFSYLbB9ddIlRgGHNYDl6pu6EN7Te09To1mPfR17P64/+VvdxpjcZbRrlNBqN0YkYX4+pSq
JEG6EDwiA/ENV9O7N5E5YA7r9tH+/ni3O403C5ABlpzKNYDC67n1fWy68ClcH+vN9AwiyN3hr5C/
MZJJO8dNqu0myHIbJ3llQWWB0EFNDN2lm6c3XktgMyzD84nc2TMXOd4xkz0fww43h/vzuw1NDkJs
pJ+0TdCZXTZOIJ7ZTms1nl9aQj8pMPAe2mTa6pqvfDW8NDk1lGvpZC/zLy2YeSyIDlCOmihcIYHy
sYmG/hgP6sAp1aKNKoKu81muEz4yefpp9AY5KlTjrz9bAtVoGHm1URvWoW8bkUv4o55hVI/jUBnv
y6oY7MvQpk0Ojwky4jlB4OttM9TOO0QASmPnDiOtxQTO4qcAwaPwoDVGnr1BygWWUGDEM1ISwmrf
J2rbB89OMZnQjyacSENSodP9j7SyHwAC8NqjdYco8LKbHU86qaXVBv6o6tJBSQuq6CgBsM5uCoG8
vn77QaoA4gCfFR3o5UtIQUREwIIIfFF1SFu4RZErR6rG9SczyxGhuT+5lR0I4IhAhLomYO5lW6HC
bkBxIi3w27whvQx7+1tn5/UG1mh9FJOrAj90jFXlc/pFBuChCAdyagL5bisRyUhqJN1ndYResjHQ
yv3gIqBId5V7QgbE64FSx+wr2xSBj0YaVGfSZZ3sD5Zp3XS5tavhrR3RmcZKcprxtbm/lmsbRZYD
eL6y7UH8Xw+OW6Wh9I0e+CoeVZ94+bf6P2liwNpSalN8ev1glAZ55PGGBTC2KH6EjRsO3tgrvlK3
yq6vEi+BcFapl15DD/n+WCsBhI1PfZc+L1nGDexmnHEL0ibFD5Ehw1ChbVGC0YdTW0//ThyPjai4
EvVpVoD7pJJGw3cZFS21bUcv1xSf1nj0Vscv7WDPdvbUpFmBEHevXGottzd2jvw4i5jFoJxaOEIG
+2fx8doeMS3ubsXXBboQuzCH87tPK62BP2k3Izi8fLC9nREXww9FDyDLNs1kvrq07VBoAf3HrKkt
LcuIaHXYuWV3ik/hMtf8CGNMbd+H1jCcjKyfYMF7yIXt3WCqP97/xGsnFFaX+X/VJLAz13uXoxj1
XZMrflbN9mOOv9E+5Dm7Mb+1USQHhv4X6aq1LJuhy4b3lFvyZbERdHaIfigGRpQehnH3p7O2Y5EE
JUGj9U2DYjEdG5piagUR03GoJiVei8hi3P8yQ2quNUTrvzj5HAtLZkX0npfDtV6cZMJwPRAxjXmA
qNrQfmptfJzx3Lw/s5XDQQ9d9l6BpbFVFp0v1wKHqndZ4Hcw8r29NLd8r0aIHh3SvMtBpJqC6WHS
470+CBBPEdwm90X0+SYIlGz9dmaOXdC2PmXZDK/O2f6c9dRnKLa+0o2H+pVcS+5bjBt12EWLvNbK
KKrLx6SfacgL6oGGSSbighQfIeTfX9OVbUmThTCqgrCnyLk4+7TyC0PLKs8XiRU/Q2uOHjq7T873
R1m5HmQKxsSALrL3FxNC5k8bSjJ5P0yz8dFtkhapaS387YXWFgdM02+j2R9DEwSzPdD7ywtXz0St
DVni+QlSmxeT+sppnPREPr7tEI9WdDOzNihgq3eg9BpIsML23K+1MYfnAMPHjfrnyrXs0ZkkoP1h
wC1LrRmFjbwe5f3fiJRGIdKEuHVBRAqpo+1jTKSOcW2T8XGhVYfXLzuqVhxKeV5uWsUx8DGnyxmb
XkudPA32CBzKLUxQubYyIrP3F8PxRiXsEMBvHuNoyYiuMCyyRQUji8ge4RmyJYZ3g5jQyb8/2EqY
Q+WdrJ4/TQ7KIt0Z8GqE385nnh2g1No4KihDQg4OAF/gf6ZumcWvFJXJTOkMAlKG8keF8fqawO9v
yAqr9Xzcd9t5l7e6ke877M3m44SwgnKyS0QLHynzN+k5D5u+RGrVQHHIy8cp2zhQfx7bizubX4Va
BNY8PBSXISJBDcFMXDPwm2TIzb1HEaZ6qMu8jN7WZU25NcoSNzgGs9KPB2yg08c+T8bf9mR3/0TY
JbcwsDMo2xhoJhr3AlazZ7XtnIeJsvqw6xBHCY6v/2Iyu/hTmpedyesFLII4HFVEWHwvqevfqMrF
39Q0Lb+Bl8umQ5H0lr6x/2/PHk8xOuXyUcGTdhkKHM45gsO5CyhgHqqz2fTat8AKKvUAuiJrj42I
6/QAKMf8ODeNt8UXv42t0PVokUnXHPnOXdxXHfos3hykLnmVUXt7lGIS55SOAPw27qf1gUzAjsBs
CDaLgSKQv10buo5fhaF7VhA9uHStOW6cuNsgznS4JQCsUWxhz11/vwZ5DzstG0ZJo+ykzb15yOsi
OoFL3KI5rk5IMuw9CUcE+Hg9VDSVXQRO2fGzABCNBz/AFzpmMfc35OqESCMoHFLVISu7HgWQrTo3
k+1gDFcXh8bT8PnsVePiKKhR/8VQPKUpRmLSdQOAlfTMeBQDpX5Cxd4t1OkovGjcz1Op/c2s/sjC
my7X33LTFzkJNqRbx5+j8asGWAgg9tCc3VQMG1fbbQiWCCsc/MiZ6cYuU/bYAmU426MDsKtsL7FW
YFeap8N+9BDiSsFJvzqA0EPjcQQA1gBOtqytBJGho0jIeSpKW30o1SDF2npujoWBvrtmD1shf2V+
7HaDQ+UitA989Hp/FFLgS09awoeTqO86Wt3vebdVzVOQ99ZPNSgTfeMltrIj4UAA3gSwJwlRiyMW
Dm2ddopw/UjpEM7BLWpHB985TGISG7FxbSg+HMkBqaZ2A+dy2rIFP2a4/lzM7kNktc2BFtCIkErR
bwy1cpqpGnKQZQokU8DrdUy9yrBbLh3f6KnStnWTHsZaGTb2/drXejHKn/v7RaEFgydwvFPj+oDE
AF96+kTPb+o/4RvQ+mNu23+xG9n0VMQdQjtJz/WsBtK3iW4u36qUojZF6b2f7HHaIRSKuoqZILv2
6hhCeQV+h8fGoJy0CIqKi3xYqJSu7/RBeHQarzvZAPLocmFDc38o+UWuswspckK9j7uaKrC3GKqz
koaEoGAta1Xft4LGVGqyI9N8TveIYKq+QLl6h96BhqJvrf+6P/xKDs/4wBOoggCuo99yvbZtOaeR
gbKUPziJKXxUGtPfXjUjzZnGrpPtc91uyndThQbi2a11pyIBMpqPua03D4ISGd1m1OfyjVVZSSeI
BSA84blIYZBlPKinpKtHw6HuZE0Cmb1Se4O4uPOj66pm2NN2RhPHNfruP62yaAHfXxRz5ZvQ5YLo
QokNJuFiv+USGl15JLx2jYH7mNnxHhqxcrk/ylpYYHPhKAOPB3zIMpUIHXOMFdoOiFBNz3VXJMek
n9yDO4qf90daSaglOZub6g9jiffC4iNzpGYKPK4P5KF/OxSANfYafQ57P6Is980smqTcxV44XFSV
x7anDVKe6JUiORLkw6/BVSmx3DwobrI0I0ZPqJw8HzW49LlLBXJ6U/FqaL4chcuEbhUqL7wIrydb
22aKpKbm+UGRxOizUx0BhT256JLeX1a5aoujK4HpUCzoMshy0/VAUR5KXEUY+JAMyuCQNYpRHeqs
Tr9kSJfFDwMSyG8MDbG/jf25En91XvfMDh7nbedjqum8F2XG/sxS7alltR9GJPremGHd7ovJtc/3
J7q6fyTeEGgfq0rf+XqmTqmTI6YaVRLT6L+lbiDe2A1+nIFB7yAagvFoxeSo0F29c5Mm+WnQ2q0O
5NqkaR+wf5AHMDEeu/4dRrNFsC2mi9XVVvptTMrGO9tOLpW1C2ztjvyLOd24eFaOKCk4cgk03LlX
lxcPZY/ByD0uOrd1un09R/HOKD1xSuppy7d8bSjGonQjwzBZ8vX0DGvqis6KuOMAMnzOYs9Eu6Gc
rR16rFiE3P+gK+EVrOr/DyYD4IsLXFVRXbMmXjE2EqUmonZ1+q2bs+YyAh9DGXYOtXeAPVxnhxBf
Nvr3R18JrzrPDbYlqG5a7ItopNN7NL1JcX38wcrn2EyHJ5gC+kbKvLagvKFkoNFlUUb+/cs5puQT
opsIr5NVH00jDvfjZJvHCB3jjeVcmxCVUlrIAEVvWTOIrM0zkpeuH6AydUmDOT64BZJ4r182IJjy
dS0buTeggDaBY1ekth9leXSe07w8zHG15Q62QrnBGoy2IGkxnlCUz6/XjQL2KGY7t/2yygRcO635
MGFngjIjIuKqmdp7EUzRWehjfGhEoCJTrTpPgMdoWpqdclCVQcOrpqqfc6T3dwHqvhtfdi3uUiek
78sbHO2RxW+IIh2fNoL26iV4AatlniFFcVSLSD2OUtzv/rKvBr+Xwy0OC1zKPFbD0PZF32s/gtY0
fnFU+/zUlfWAg1Rtpn4iovITRAFTPACe6c2jFyAOvdFuWNvRsIsIZrJJTFZ0/WVKE2VgYfcYgGJT
/w+CqvEe/Fb4Fu/O6Hh/0ms72iUppU0l2R7LaMSXR3TXnRxonYqxB1UyH8IIzOP9UdZCOoV+j0IV
BfibNBsY9RDjjkXMQ+TwEjWufjAAa1HmKIt3ldlHGwu4snEMNgAejzwktBtcD6Q30QovsEnr5+4x
6JFjQL1deWYFUFm2rAL8avMXgZ3Wt0FqTUmHGtmihaqnXhC6CoMabRbs0I/XD8OgWL7eWfEGiHpl
PeEgAJyRvRMO73KnYvaFnEbEV0Njdm9rJmKuogxxzm7SPSS+9nD/+61syKvxFiE2U7s56ZPE8UMb
w7A61vVnp2xGXghVsnFnrA5FN8OgdsRaLve+GJ2sA29r+7nAeioE8vp2qJThc2lvmf2tLSKXvWTn
ghInO78+ZTibNRXArvAylHG/C+KhOtaN2z7Og5vsE+DXG8mVPLWLLNIAvgLrEvkHSSe9Hq+Pc8WY
jTa8GLXjZJc26IvPSaFp5T4tjeG7a49Yc1MRcsMdbX79sU375HL/O66cdkoboDOktyGxZXEht9Go
cv+64aUTmMVY0peBO6jaOO0rSQehCzYyAiESC7LYLZaexVlVGSFJRouJsoj6N1gDOW+c2rafQpRb
vQMr1IZoFnrhh/szXAoKyaeHbJaQr5MRUJKTX/1FNtDyns+VsYguEVqrFZkAuGu6QblrPnXNAMRY
q0rqg6PgNYlaTBMFD1bW0+lEvR0rID3ozHM92uZ8knoPGBa4idOdB8V1U2T/RY0SgyaRys5gVlsU
grWFs+DUsHby/8t+dgeK3BCWBzCCMm6E/pHinIIuit5l8dw+eCpgJTdt1KMz5Vvm7WvHjkuATpME
dt10EwOnDDK3HRVfzdXhgI6bfg5ya0Qqexw2NuHaOQAkJJUYyKJu3xgcOjUv5viCBHnqnSsQH/Me
pHPWfrcDQ//u9ob2bVRMEChxZLpPqcYLaIM/uzZdVMh0+Z6j2bPsdBmYjdRYGEUXVxvjo4eT6BH3
op/NFM0boXPlKgI1wFMG63LJMFyc+gStfdWcYoA1nuhsnI1CaFJxh0MOJlOAI3e9jdPMMQZqvuUo
vRLgqPfwgKK6ISFgi6H1gbqo0TeKb1C/Rim6d5NqV/clb/6Sv/vQmFFXbdxMKwtrElQlpFWyM5a1
jhHZb+ElqeKDkf6cVW3xWc3yzzk+BhtfcG1dWU0SQLBESAEsQlnmWB02nWXgY982RjtV2oDMcDkf
qsHppcWSizfT6JT51pt8bYawGXkG8DnpPCyujUnVWoR5B5rPGIe6B0ShC8ShESo2ds5Yzxsp8EpI
ACvI1zOkkOiNwo6DfRxXCe3mehR6ePZaBzoqgu9u65eJVZcoe7n278jJwo+FEjbT60O5pOKy0LyL
kUpdbKEUhz+OqxsA0NCVzxo+1uUhdBrU8xvSjPGpg8lb+hhrlPWlmode+XI/nK/ECqmAQ/Wenjtn
aFE6Q+ao1KY6iS54Ojn9L/gUbfRQsv/6w6wPEB8EDhi4dDkpelyYrtZip2H39xeFfQn3B0NiqzTq
locYIFw1pQI4kzI24WPmdtI2toMqhJ/txgFa4YS7CD4T/0mY2dnL52xZuFk6K47i15WthG88YYTq
CfkSrBax7DAvpVMKCIjYP6CNENlq3nz18jDBwEkPM+dUYfqTnB34kg/WqCjd46Ao0/PY0d/Z2Jpr
B4EvQ2jjwr19pVj5IPCHCRXQ1EOHgZpIw+9K39fmPkhxsNx4na0FMzYhrWeCKR9jcezyNEBDKwWg
GGGF4StWVaJH70azcQkNEf6IOT/T6f7mW8mWuBEBi+u8PakJLUIMOQ56B9I+y5y0/NQIpzzNg60f
74/yR192kReSqGBMjz8zwPQlZjZ1cfIrXYuMpW6j/FcVplr82FgaNq61Pqf4Wxl66D1MrYf3Vodt
snLBh8CC3QJ4K7mEupElXyvTjBKcQw1EeIOi756jIUY4uTV6Ye2nOUHaH9/gbnrQE0fUH2Je6/Zv
hSys3Q25wClihgKxpdOyQm+A4cmhAaVLN/jm+A54CaUAXOOL4mWGd9Hs2RkpIwB12VUTbm5vukQV
9V4PUFTZd3PDCueW2egnbGqzZ+GlUN/ur/baN6VWxFlGGpVnmtzUL9JDW1MaFcOx+KI5gbjgLyX2
UQac7/4oK0eDvAZ8Mph1elnLwkVV6W5f2258yR0recBwonqXtvhZOnGhfbs/1OqEgDfwj03AWF5H
M37AcY0H20UPw/E8ArzYa9APN5Zt5baVP5tjDl2GDHERh/HRxvyXd+yl7cB1K05d4W1aAyYoBXwx
Yertm1CLxPlv5sYioqPF+3P5Fszm3iiqlgOo4zqLBd1kKsmhrNxsYw1XLlmwnZJbgOoElAb59y82
RTC4TWmHWXJJw4gnEXOkSBk7uiEwUi6C8ewFbiyeqfr3n1FdSV4PiOa9wwSlUDOyU8tAE1azGM0U
vRZzqnmWebq5r/JKPBe1GvgFLpv+/XVdiaVMFa0hSCIUR5a3OpoPWIubXnTJ0cU/zcCCMeRBADue
oumrOiZbwgkr40lNd0qZ6KCjHbbYPaC6HEgI2FXlaSOOON5iZYHD9hnlptFXq+IvbiZ0haHzuuBL
b9t6Dm6wGa2L8DL1NXiQNhMn3Nz0E/TRLXLKyklnKG5AE4AB2nWLa4nQnQwRvrmXxo49gHK2/lip
QrsI9MQu97/a6lCUa9mqlENvXhKoqWpZqfM67AfYpnPSZI9BFboPqP8PG5SbleOO5iY1Qak7SFN2
cfPNJW68fZdGlxkN4OIRC0ij3gkehMYBB2kYxlOUJPhS5O0cfb0/yxUUHl02cGU0Zcn5bjYnfp2V
btGdvpQzWk9nQCQQOUfXK39JX9LHdCTxPHVzFRgHmuYTQsBg3+yTY8dRtreTrpv2iiHMr30jOdhV
1zlPnc2/ONpWEj+HqmVGX+7/ymsfBog9PgkcKglPuw4fKdwkUC295w+VFe5DiHs+VaDsgZfPlrTg
Wo2aAgc6WbKFf8sewtIUE0d99iSMWX+O68okEcYwstfDEvO6KDoOeTMesaaJD1UdqfuqjbfEkVfC
JeondM1J/bgRluGqafDsTtRa9l1F/19Zjv0DGhnmIUDMdD+Z8fDBtfLfQVL1G3tj5a7jtUd9Aswo
T75lW3mOrBKtXBq+aR+02OAa9jtnHLZUR9aQEmQsuDGZyJ3fUqbGSXTGiGkAGCwzLSDZK2ZwmOK2
i056btTfgMEkX9tc6b9abc9/gNFkwVszKsvypMxRap+ddva2LBdWgihFOyjoGno6rL98Kr24pDIt
a/DhZW81dZ2+iZ1w/s/2whlJJHyoxBSIf+7v6pWvDAyNheYLo+d8gxccnBDpF3pdQ03fxbP/c7T4
bVTbb6rQ/lprxo+yAK5yf8yVuCOJpw73MJjgm9duM0AKqDH09efQKL9hPIvrGZa7R3y7KNPO4pea
2uZGrFs5vRxdHhYcXEnJW6yrbeRRS+oL2cJLvlFpanFOL+g113N9uD87+ZMWiT6poARz09ymVbC4
Bu3ashGKNmlsx1jF7ZVWR3apsRO8GKqK07Yr7dbqD3giVzhpzU2w93AYfT0cjjyc1eWT0j5bBquy
zpQ+rigoaAIzkp2TqvZz41gBxCC7xTb+/pTXFhdpK9lkpOZ8kwhbzQik1aRYMsQdxrt4o32prSjZ
x0a/ZauxNZQMHi/OB3bPfTjmfeDHTVKcq075ZohkOE1aOpzuT2rtJFLQgSyH+BEcx8XtmKMNoSdB
B2cmH5WL0CP1aa4JDu5UYsg1Nub5/nirMyPnZm9KmOsyXROGQTEtqwLfUFNE8BB4Vruj3rT5b0Ob
9S2E5toZ5G3Ei43GyG3vLC7USm1aG66HbTXhrh3jPHn2wIqkB32aBAWWRNeiHeIT8VZLem2ipOGA
kwnysh15/Qk9Y7SxWlQ4/m7SH6WPxHNR5ureKM3q+Po1pYJHW9kB5HWDyVLG2J7cCN5TVWLT29Fn
3TdmqPpa525VgNdmBT6YCgm4UNBKi2PfRr0qAKg7floO2btc1TDtFZOzxwUej+f701oLMSROtAVl
u/Um0x4cr0hnTBt9YXbOuwrFhEsXmOp7oPmIBmjt0LzhmdVcIJYO3wZaM1vv67VbAyylJYWPZRK3
yIVCM1XmIbd4GEZBoF70Kii600zZ5LeahcF/FZrW2AQPmfGVbCHbwvOtLbX3R7eCwj6/wXID0cOj
7eA5vpNPmCLn9ngSboMrABjyr/dXenUoF5knkhHgdssml4MbY2zR8PXLrg9OdWLMh6qP0wcVD9mN
vboWb2id2zwv+POm9GXoE28rhaEaz52fhG2gFAPIbR9Vybjr03prw65sIhZPgmnAgd02R0IrKbp4
dl1fon8bsF/W/LnCGLamElWG3yYr5fbCGNpCZsYtHya9iX/fX9yVRA9QAlcyUVYynxZHZgrbejZK
gEO6sJx93bTZoUc/f2NdVz4hvUL6lCAsoDst222GiwyiHgHX7kbXOQ14U8Ii0MdzUqdbvkh/UtPF
3U/ajjYY9IEV6Ykod7vS6jzP7zs17X1riFOj2LX0Nv5FNGzwvmoiC/CC6Lqs/h0qrfU0j2b8rInA
EF9mEzGeo9kLZ3ge0CsaT0NbTdkXZeid+pK2k4Plbl+G+Ztci3Lsz+m77CAEzc9233TKfhpwg3/q
haZ+pAHc1kcF6fDuPE/B9MtLBDobcdDoxkkfpurQgQkt9sPURvGlzLAQkGVnDSknKMbRwzQEu9rL
vH80Z5jG9wjzeXguG7Gp+UXcZB+1ucGzooE03h/0xiv/a8wuA+QsGoGVaF7oaNzZcftDKSs9QCWt
Yyu5VRN9sFN3GnfCxg/7krV91dNnwG8UzJ+HW4baJS0AJMy4hqOWC2vGMds1nxNvStKvaOQZ6sbe
WDlzcPt4bHMK2IDL4z3V/Zx08sxR1VL2w5CIi2IkCGEV1nzp9cJ+faLEeBLohKjRrUpITAoaWAP0
VLzBnPcl/h4PrQB41avextla2/XEQChU4HRRN5B//yJPansUXlCaDS+RZablyemKMNxraeg2Jz1O
ii0E4ko6wc0n7RugbdFsXR7lCrADb2fF7wAGnbgew0/WNDa7BPnmQ2Li9kfleNi4BlfnyE+VYrJg
m5Ynu7JrHGFU2PdFPzQXPl7wjIaW/Raic3u8H6rWgiX8cwRy0YSiUbe48BpnNKehqelLAFjp6Qjp
IUULq45tVHvqxD0YGW58+zhTzQfoVoixJZFjVP7932JtwuCOZMsVyvHNvQ81PYcoQbVQREP4GbQs
Vo1z7X7JFdxb7w/15xJdhjJ2KbVzELNgkxczzuPaMVrUtf2aRHD62HlF+Z1+qCN2IovN6JRl8zCd
Oj0ossc5VpKnECviapd0qf1Pih7/c54Jr70YmaUUB0TTbLq3FogmKEiKmbyPQxujSfy6nHinRF39
ucqK1N0PTauiPtamSr7Hij7+AXYj+UKqWignyNjaAz5H2JsPCJw81mGAefj9aa+ssBSb96RVBbDM
5T4eqckpeFcqqN7kn9PU8M5ispFgVkdj41uuXH5Sg4NxkNrmCpYn6uqAJrqHYAMnJsUAFhdsYm8p
4o3PuFZJotRMq5HGDNFg2aMohTC9Ojf5jLE5PlWlgSyGJbW8PY0lTgrT/FfAxT+OdvrP0GMIHHba
7/truhJk+RWoIgHaXVGL0ToKmYWncExRA/AVM82GXRmL+QhQSDtpaRFugAZWPyIlJHnZmxJ9fb20
zWynQ9agPJICb98VQZ/tTU+Jz53C3Xt/bqtfkRyYsPenTrY4JdU8GonVGYpvYfjjo+41+YNXWxtA
x7VReFhLQJdUVV0WheKiwiVmCBS/Cc0JmxaA8XoLhvf+XFb3igTJIaRKSZ0E5nrdSleJ3XGigK8G
tXPxoMT6xWiYb3ubyrfljfN/9KxVe2f2nv1k5NYcHUCA2e/v/xorVwmCKi5ieER0ahiLq2T0hhx3
oZiyfjpG/gTLdN93dXIkNUX52Ru7M23DLbm/tUElVgn4Adhy2BjXU6/oTOVmONDljkK011UleDC0
pniToeKJeUJRfdC7qj3dn+nKpYJqDBuUQCBNPRYhoG6q2B5HhE3CKBZfNMRJj2FbAVKcjfgwKnX+
OEJU30cjN6dW/A0DQ+JNMMXigXNbtVHRqBKhVXEuaXK+KVpRHDRP/A5cKo2SdPvqo0JdA3AHOHSY
eDftr0RrNaHrTeBHs6N/cowpknTXaePs37xMJQtCCrhIoDP/yKP0IqxOetVWLV0N3xON+77ua/G2
8/Tm0GWd81zlhgMJTwBKBL/06ocGQ0MqkVqOlJPJ6a+Hxi4tSPBz6Pyxjzp1N9tR9b0J5nnaOYUV
bFHkb0+rlA7n8U1LinYtbYnr4cLJNWdItrjB9OTRiBKUSoYSZzKHb3tnrOyDJiiE7udCpBN8Q5Hp
u0wfCnJqy0qSDTzLyrLzQPboWXJ6pFDP9S+TJK2thknRM/cCadkU4H5+DFmNr0nVuf+4atWZp7Ax
nIGmksVj4v5JWhmeirK8YEiPuE0XYbibUVMd6PD7pC3GvmwpLO3a2W52RRr3T00BqlNkmfOgd/nX
148M0Vm+LLnLb5oVHo5JFFnqgQsgqNEoEdmjWpjVuDPzYjhrc+g+1nXVHYBWB5f7Q/9xS7lK0dB7
AttIwk2LiHRlsQNQKMMDxLMGP5md/iGtWzM9TEWgH/Q+ms+j1ihPIumMb97U9XSN4uaUqEawq+xm
lj3MeocaXvSzC4ot1Z+baCqFqLjw+QPkkG3IjODFISwNiNFRovd+Nyj2F/yHPRS4ZucMB2H+VHuR
8bkzs+Hz/eW4STMovmH4TkGBEanALfaAAFwTWo3e+SITqnpE3jLzGyeK3w5eqdQnyIrmlmXdzb0s
630mAmd0bCSff7nr0XPXk1D0vlfw7rX0eDqqlMGP9ye2OgrYIcQwuCxuoGJtU5tFEDS9X9ed9S96
/+It5QXjL0bhjcYtBF5A9kiuv1llZm5RxxQt6sG1EGseSyx5vK1OwdpcaNg7KihZ5COWsLdmskwx
9UPvm60y7UU9RTinRZsaLzLULk4G/WysqwB0aeTyi0xGVFQqbLQGfHNw3HOnl2F9KAJbe5eElRUf
BOB4b0cBxHqe47J8h89n6R5Qv8JWYRKZu3X13WxN2BvgSFAxJ6GhoyDD18vz4MDhd7RqluIEqb4z
CqouCJCrZbSzvVJXaHyP069X7ho5JuU1nOOged402VpRRn0DAMxXSE/fdWbbPOciGDZ2zerMIMvC
hOFe50K6nhkWlJaF3upMCoNsb2li35h0cfWB9q1+1uLI26Ly30R6+uEcNfpqJGlkTYtTHo5ocPPV
J3/OzOToAWd7coo6+TgakdiNWuicda2s/LCNw9d2EOXI9BL4H3cMteTrqdoxzSBQIKqvKJU4mbkR
vzcnegm2p7RbgUX+rKv9K8fiPuPrSVDs8nHoGnA1W6HMPtBm81gH3vTU1nb0cajNfIvteJtIMBiq
d/CMSH7JYBbReqRDiOwc1jhDplRfjUGPHslH3fiUD3Xv7XoTDbJd21jtzyH0zGe398a3SUJFcCOH
uIkNtGmk2hexAToXLZvrBXbDVvTYnsy+XunFO8ga7QkkGFrRrz0YGrJGvPB1WKsazJXrYfq8La3E
YcuywYJkF1YoX+w9LRy33t5r83k50OJ2SDU9V6rMmH0tV8zHpO6rY55mr0ZdsWovRvmDO30RW/AX
JT9MptmHbNzsoqKf3wsz+Rnoc39Af37cyLRurnY5HP5ZkvMjWaVy0i+Gq2ekHiNkInz0sOZjiWHK
JTbN8Twkc7UrpAbQkFMU/otP9mLQxUoWxaRZs9nPvmuN2hnlofwhrAZ9Y//dHjqNAomEQ1EQZhMu
QkuKtY5pz5wDPK6nd5E+VcfWSXBlhuqwMdTt1iBhR6IDKiYyMjdi6IqSRG1j9oZfKGl0MCMQPGbX
bFHfbickR5FHmoozHONFxJIVSzCHaPXjVF3t9Skb9oMxio9xR/X9/he6vQcArLAxYBAAHb15yiam
ngVprBr+BHV65+LqfJzmxj22eR4fBtC4X++Pd7sNpQUmibfkTMBo0q+3YcvuziC741PiZf0ZM7Hq
e1kmaPeGIoyPSYYN9w4oq7pRiFlbUdknQBGQr0d96XrYEoqwg06E6QPkjP6Xs/PajRtZ2/UVEWAO
pyS7JcqyZdmW0wkxtscMxSrmePX/Q++TEdVbDS9gYRYwHriaFb/whhik3hRVBs3yWrP0K3v+0oxS
i9nhFEwrEKznQykyuVbHpuy2rUSb5MMonrLW3e433Ev+DVZKtlfuxf0QPX9zwJoRNPEa8PK8kFt2
EM8tmhz254wl2j9ow3vtHWRvCAlWI2sUkfEocG6qTuLNR6U/UbZZ/3x9VS9M797PJUoinCDSPbxE
qTn3VVMoBLhS3HTHwMP4UaTGyffLv9ZJoyfC6WDTEh2+bOyua06XKoMWv9VWfgMpzo035ub0+gdd
WESoMRwKAKrU0o+4USigjpy4RolWWo/WnIOURuOMMcTR5gZfDRxNXx/wcLHQieVhQ7uEGBPkDwWQ
57vGAwWg6DBVCZUV/95Jkase7PxafndhFCjQvCwgSAAYH7P9qhuxMO2rCr6OUO+woOzirfavkTwP
Z3z/FhPrPMo4JjzPF805z26FaIB+JrahxrAahXFC1OKHNxlbE9or2jNhBhLiygwejsGfUQHEkNTR
OqOPe4hox2EwYFl0VTI7hfqEL01/N6WYtqI7XNZBWIt2pxGPBahxJHes98Knn/a//AZY0ezNncNw
hF5qlr0uPKpVgnqz/8GxCLhwufLCNkvLyC227q2mBW3orqX8Wtld8/T6Jro08eQ6tPNIpsk39z//
zxvfVLR+p7qrE9rMKFyus/Ut9dw2JD4bIlMz1VvIYdx6fz2qBaUe+QD69KjwHLbuNndLH6xtnWyQ
zR6zQTdvWnfpP/f64r8tG/FvAQbj6+tjXtjI7C869h5NrpfVG6NW1bB1k0qCurUe2lprw1zTq9vX
R7mwpYAf8ACb1GpA3B/qNCg1AZBrNZUYmCx/99uyFKe5nUVzS2SD2pU0M1XjapSVbijqAHmTpk+7
4vH1X7HP33/u931jg2OjtE+kTxvr2NqaBz8YDaeqk72Y8DW1p5+rWp1QK0bz0+sjXZrVP6BDIkQu
8uMrmRvNhluhrJM2TYdzUGXOebMWcfP6KBe/hzvuz1NBaXmf9f/s0rwv8s7uNpX0JaknLcgurK3U
I1PR/hLu9GfqcPagpADRZ3fDfj5U7zh1qXBBSzxvMT/PVgUjdNQ4u28RA94jYLOe3CQr87KJKUQ6
8u+PBqUZKhngcz3K9Yc7CZ0YkLTF0CTbKLS4H6c1wZNxPM21LWP0u4l4lsG6EutcWEVASJ6lU0Xf
dfwP8zuXdYaX11Qnc6ZbZysd6zBY5mt2jBdWEVYMPZC9jw9+7vBpFsL85PqpSnKjskNRNM1NY5mo
0GnadHp9wxx5avsyMhYFEZukel/O58soKmr3usZp79u8W26sLm37ECMc+b6asaA7NwDP7zO3m9Z4
Qg9H3Jsw9rRTt3rtjEtvoK6JBV6aYrR5MI2HHme+kHdcZJ6Nm7Hy8dOifrbmPECGxy/0Ss52cRje
TxBWFN5e6JqOSy9a4p06EW3fPWaz8BIMaLX49ek9VGb+zC5/PYjEvQ/ygmzfFpXZLUGrEmcKhBUq
iplubMmxNM5Dls939pqjNF1OWnlTm0hAXlndCx8Z2KQD1MOhILFhny9ugL9bpvVbl9D6sD5pTj3f
GcFoXpnKS3sI/WUC8l18gjLpYRg6DTN5ieySTLP1p0Dr0oem070brTP6qBG2FjU450XTtA1nzBuD
yBRL+8nRpLiSQl44OPRoIUzTszRIRw53UrGMnTnkWZeAAlHvJtdRXygTtagoZtOVm/bS1II5IVsF
ScD/9p/yn5u2bIptMUq3TUZ6WqdJQZ5jD/1lC3YHKxGM7zpQkE6I/A43AXTnVCNTFonuKdRbK3Ya
XzMHE2eU51M/U4rv32dmOv+lr/CfkYl0dmwCJOAXYPlKEQqVLcRA6pXZB2uA9w09dbxCpH4xi3wf
4CEeEIqxxJWHBUuDblC+IUo4ZN4YKmiPoVrba2f95Qbdh6FbAPvVIkE9blBZZQURalok2dRyxlcJ
CSF0Ohk07yYh5/TJzIdNv5tns7fOkz4VgNmlo7QTHYBN+CGCHKWZvH41HOVa/szw3hbdCbkkKMfY
Lm1Ub3p5XyaqWa2Fd0snfFztTNIbXdhwJ12ma9J09eaFuV8GPy2i3zSEH6aXb9K82BtZgxCh3uHH
GS6u1X8zVshJZ8zk8k991wiFIJIorjFVXhwyJhMVCDDoEEYJMQ5rZo+TyvFxEgkqMMub0lVFstQV
7pSVDK48txeHIrgATY2EyIv7SwtoEstgEwlsJHG79bkZLrXwboutenp9NS6NtFvRk/wCVH3Bt81k
DYQtG0oOmnTDweqGpEoXC2GFSju9PtTR1OvPwkN3JY3bC1Hcms+vjgnF4gwDMZEQa5q/aps+GdQ1
K3jSYHStWB5X8nvLGnwvS12Udy6sWz80slH/Bsmtq6K2G22L3rbQxrdOMzmPQzU42smrCq+OFtNX
P/Q0tY1w6hfrc+3jxRqalQRtOmfWeu1rLk7cn8o8ciQv736zBclPw71MvBmDMjDEZdjqXRtNNFau
RHyXLgtSeMS6IXxzlg+hCg6XuQK3XCZ2gQHwNq7FPdCt7Pz68lwahScbnNvuUUbJ6PnqAMgdgsrz
ysQtAz8uc2SP6mJ1478fhZPP2wzQ5aV7Ad61G8X8sUgcuToxdnPWGd7hX9qx7DuNGxzsxw523Vk7
z7+lgK+S13hZJrMws/eLjyq3447y7y9xRiGOBFAOSv/YZF41d1bWmDGKvnYneEjijE68dSXKuLDR
6INQAdtF24lYD9dOpwU11T/BXaDa1Tt5mehRXlx8X4Vug3nPlW3wInJj6nY2yU5sJYY6vu9C5kgw
DluZAA9Zb8fJV5BIKlh5ATbBXxYjRxRcL61/9Kq8llntO+xZUroPTeLt/Ln2Xqil9bnn7gWVMqmD
zoo7K2s1mE/GZt0u+Ne+NfJl/qyAuv1Gvdj71erOr9f35qXxd8lmh8QchvfxBLipI5TqApFMStbr
majP72APV6OfuIEQGeaBbffYA78bT9xYmB1Ymy/qKwHWvp7HWUB8FtACgoIvQ+cKiVAL9xWR5Pok
b6yl5yK2gW59GIxSfcxFWZh3rd1fKzFf2GYWpVrSDyJJdtlhmyGIPqN+62BLOjvWGqW+ap2woPoN
9hYaw98/cCSRXDR7SYm8/RjfWR5oDEeppG5n3QwNnLE/tH6b/Vqs1b0W0l2Y0WeDmc9vA2GnreN0
KRn7KOQbzS+zGJ1+PezLJ63Uv9apU185RIdS737/IA9AqwUlXK7U4yEai2Fug8YWiYNi9BSKqpw/
9Qq1YRyoC93flZTk8vb13XvkMP8ZlOa+szf6KQ4cka51j5znhNN9Iv12e0TnPUN6bFlv0brDRNpV
83nCNjleStfAVrOeIvAP3Yn4sfvRr+oa/eXSpPMwgkvHRQ1I1KHOxe4plt70CSyckg/Wp/FuCfzm
fszyMk7Jm4CLC1yOX5+EC4/YflESVlOyReX28Iih4ySUq9UiwRN9exxqAGCtrvk/Xh/l0vLSiYFC
uAukuMfoHYkeHNUHApkt97Wzwpn6jCJB+7EDffBBYJN+5dG8dDY5IxxLzgtH/fCcuQPheR9ozKVF
vXnalvrkZCMWNa68Js5/eSjicuqgPDrHJoW+uAvGGVIkbmc6odMuPxrb2KI1cK4ZrFxcKmgvgATp
sL64Asq+0LQK0H6Sj6W61z1tvkuprV0pt154znZFUaLonVX2Qlg50Lt+9GYSLUztt+lBpX22hEtQ
bO2pQJW/w4U5s8w4SJfWu1N5nf9+fasctb32U4luBzcBgkjEVsesYbN7z+s3QnmhfMQcQY7rt5mG
1kCibZ2Yv1pG4VVfVFtj6+xTVJ/DQltRnw+HwKuf1qJ07bhsyq6PNqe01UnhpOmegyYwrvmOXVgQ
fmkAOYA34CX/CZyxsvKOs9P3ZDWiKuQbihtXjs6lQdjHtIXpZTLMYStPqU31F3R1UtC+vyGxEaGz
rc2VesiFA7rnlmxi8OvUSg+PGQpCatplQRNn7rwPRroWD72zFP+sjV89tcTq1+wCLg24ayVRL/jT
sTy8Zx6IRi2XU5Zodd3GQ4GW5rBk61tf275ZNL9Pr++qP6HlIUggUqc3CtJ1z/APlacmxa5jrqc8
GWRbP1rultshVL7ciel5q4/GnE71Wz/VXbiCdDxv53GbKO/b83rnrpvpnK1R+GWs9pbbP2UpLQku
oMzX2B3kZIX6KrI0Gkq12NG4mAZYYsPKs5MbFJagqu1b1GHg+GihkqWhRXWXCQR0dwmec6XL+hx4
pdbdtalvDWG3VKUVy9Lr6FqDv/TOnbHUxd/fkRTECSh4/8gvjzNSm8r2obGiIbPa62n2MVCCbGPF
6dCvV4a6tNh0VYnFOdZ7gep5PFHxRzPlVfgBS7AmqTLVp2Goq+9wF/WoEJr5v+wuapkIgaAZxcN+
2M4pvApbZpi6zsboxVltvcsMm3wTJ7a7bdOuSR9eOqM0PKn1c3ntrlTPv2+TQh8B7+Ahq+t9XFhO
FjeY81y5mS+8NOCkkaLaO9Qvu9M6OuRZG7jarWEOOtSu1njTy67/gCCI+Pj6cbn0Qf8dal/Q/9Qs
IYihzuwjo9RjVxfZmpA3Xo0Y1f8wCkwDigJAJhBRej6K625LPu2MmazqulBQF7+hi3fNA/TCg0bT
ENAh0m87k/lwgVZFvlT4OGRJ6lkYgghDO0EHL87Qas076Xb5TeZXepxV3Hmvf9+lbR/8QeXZcDbQ
Bn3+faM+mPCOOGHjshZRz5G/qafKCAPB586TdKLXx7sQQVK6xCxy1xIhmD7s+gBaGHmoh2SZvWqP
dm/4Z0H577xmOMyhoVJBnF2vAQIvDrqbPdAV4v+ONaqBZmtVOn6ezIaZnsS8TdHY5U6CJI0XT7Uz
3AbUVK9ErReOAvJOmGGiBwdHNdj373/2p9e7bappPXo3vjLeNcIdSHa98bM2Bdb59Um9OBQ8KtC5
PPMc8edDYdjoTn7F+6uKwj+PblqFUpPZO7+dfv0PI5HjASHnAXaOhKZSBdKRDYpsvtO2Y2QUGCjQ
YKvlN4kt5jXs8RG4usdZEHwI8Dh7vMEv9AOWLG8GkedJP4zjve1r4uxhd2+Fvp+5H/sZNb+TI7dN
Rnba29/t2mrv203Ka+3Z/88P2ZtfHBZai4dtmzWt19YVauSF0VpxbrTiBuOv8TybDVamU6CRA7YT
U2HUfoRqFrdSOnan1yf/wlndbwfeKNhzJGHm82WG1aNmZ0GPvRcjUmql90taZo+kk3AorLje/7CB
LZp+VHYB8lPZez5cVc+2mda7lfxe34vrZSygJw75jwF89DVhygu3ObuJPhdVZArWx6bGUm+4vNSN
dlvIeY5g5nV3q9D15PUZvHRQdvDirs4KLvj4CK6ydUengvy7NEU/xQ54rdtVQOsKp6Gwvr0+2MXl
Ig9Cf2cXOzu2u/JZd+vahHGYQ99yIjXUrFxq0AUpayOeN/KCKyt2aUQoCAhuUeiyXxhpNba38LbA
YYeJgE6+b8sRGEOZpe8qzV2H2Kmkp1+50C8tHIURWvg7KPQFBLVtNBK1asySsig5htIOIAm410a5
dIMTlhFXUHl4WcdO4RbR2iMU75Q2AsRwMQ++6SCsnVGZH94MdCHwHbdy5+b1NbywYfZWM/qaMP4g
Ox2iwmCmuJQrnW3plMZdntfFSVizF6bABq4s3tHHZ7/s3B24sLeiYDW7++r+58FA9Xtbg3IqkinP
pH5jynRoY6mqdIvG2ey0z+nstO7ZkqYsbpXraG2Uqh5kjLmlQGP0Uvc/6n5OHzUTVn0rRjk9VbIv
3XPppI5+JXC4NDP//bWHG7HT1rIaeom2CMCR2F4nxOvmwQyx1PxLb/v/NzHgxUzU2nFrOiZ+VV/S
v6NHTf1nmz7py1ZHtaJ1bGl9+1CPjR33wzBeWfl9ZQ/J2E6SIoIEW022f0j+kF7u2rojZvBUUD4O
s7GGrmbk0YiTduS7lRajgWF/Y3n0eBoD+fj6xrtwlEHl7MIM1Br3Z/D5Zpjq3B3mMssT11SWirOu
onHqO4M0b7IFY45w1b3xWg50IQwlPQAERaBLVnLM4yWCZAAxcVMINLN4Y4x1f3bmWYSbVhlsIkqs
BhaAQAXzv6Te/FligjOiJHouFMkPn7tkTSlMMJiJ1qTuQ+3pDQ2/3IjMsvOuLOylmYV0g+bhDsaj
LfJ8Zr3VBasn915Ime4hfWsZN9IV5o3bULnM9Ha7clIuzSpcCrIi4AeQUg4DlqMsLRCCZZJnU/Zl
7kUD4KotT51jrN5d0Y9BHXJlBmeyd01eGfzP337Yx7iVEmiT8wF2PZaqnNFI6Wq3zOyYlyPEUc1u
4woeR35nIXrSnbKynuh3TlkeWwMpL12QXDfDzvLVg5b381PWacBiRWb26gHKaedETWakd541DuIx
TYvhMej87i2avPihNo3fbOfOd2p15URceGigm0Jj4obERvG4OZcub22kSPOkbcrlAZNRIwtHLKjO
rx+8S8ME9EzIT2gYvagyQXsSKBBWeaImbb33R0SVlO1dEwG9cHsiHYtkBlsQLeVjPOn2zja6syuT
xoH1ElswUNDF1hoQcjZl4e+vf5N5YQv6aHAB8KF5CoLq8IxNmDw1Ym+WpFbvZ+e0b5YpBKFlfiyk
PY+RmzcqC9mmg3mzmmtThuhzBjCs+2WtvkvTKbcz31FU8Vqu4y8Lzbctshezq2692uMvWKSGAv0Y
+Gl/U2/Z8jhDzZgfbD3P5o+D62YishV+HtHYppl2h6Jty4s1jdUbOxvVI8ymrb2ykBemGCYfIjpA
7yiyHPcLQihy9EZLEi0ruUVpO803VmbnTTKW/PNKGHSkau83GB6pgH9g/MBHPQ63VWqYcPdjiovJ
8CN0riojGqXeyVA5VTZGuTnI7wPmic29DnVcv2kyrZxDN/MoMIEr7f1QmzpjpD5vocs4b7Jp49f3
waUpgREHrp+YHiGMwy2rdENuywTeXpU+668341lb1j50quovtS7/TAekUWCf8MhAfB+GGuw6z3F0
qRKEUo0zYmjDz1SmKhrNTf3++69CPRqux95dpT/0/ELP9u52gwRMog+1f16F5cYDOieRK9Sn10e6
dIx4nwDIUZ5FUvdQLJlTMYqtl1VCNeZ7JQv/FKA+GeqIpjzawTxFWLmIeDaa8koqceFS+uP+szvI
AoI7BiPp4GS6dJjNuh6ak7Wu3tsV8Nff9293VRiqMgh9oRpyuCWq3q5U3/VsD+zabjehNad8we9L
G41ryu57dHh4lRiKeiQvExClY0hXDHoqDb3kg/wsv8vlrKLOJSMrxtXgAdLyCIp//fT68l3Y/gEI
CHYIcISXeOd02A1QJqgzxdr1gKH69E1pYNhWe8UVEMmFjbLzDDFQIsZ4qbMzFGbQcRuLZF60aUsC
E7neu5zLtIlaa4HdsZX1srybgJq6H7PMN9Nr19GFKGfvxnAp88C8hD0Mayf1rNYh8Oh28TPVqNnj
JZ2Xnwy3qtqw91z5CbEuKrVI/5XuB21tINp0RLxuODp28WAOeHjfTCgyvAHjhbFsM2eZHVYp9NrT
6+tyYTOQ9NCY5EWEGXwsKhWePY2loJvWEJLdSHNxw1oX223tWFtUSeL7tFimK2Tvi0sESJNskvoS
XYbnt4bf1LOeepNIRq+yvhlBXT2ttZrJy+38puwHcS+ZX5433Ule/9xLxSQiDE4xzzEZ83Foqker
wgxSJKa35th4S6jYIUyVrYwqpNjbmJemqhAUqRsVTZMwLGzufAuK9tRqH17/MZfOBBSAHTpOcEij
8vk0DMoid/acCvVJt/VD8nvza5HZ7W7dog/LlZW+cI/BkoEkQy12D3/2X/OfFJcsW+Z1wwME9M+D
5tAjxIi+XPz330S8SzVip6+90CHKiFcoHI6MUhneIyBaK8z1VZ0y3sUrH3TpmBGMUtCGhr2XRJ9/
EO6DotUGFwabk4qbXkqviKwl974sYs4t+gWjevrbj4OFC44IPBXBHJHN8xERBYa0H5QyMSvE20Pf
xt0Q6cVmcMJ6wwr+9dEuFCWIhOl+Ulh2uc6OxBRlUwbUUu4Rf/JRFR/rEi1pJR3xGVNxMhlb9n4b
DRAEm8egnvMsTNMA+PjaOdp64/IQr9SHsyk9qdkt85Pb2rM6tcoc0hAbitb+6wVBsRhppj3qgNx2
zO7MHl0ThcxnAp28OxXB4twhp4Itsm+KhyEYtivjOUz384cMljDdSTA6UIdemHmAp2uou9RlkiId
HBF2dFHpY+ugrMm7vbIW+/t7HIvogwIpxShoHof3GeUw/NKMoUq4VNY+zscJQXZ3l6UOUZHQP9Wk
7d/Sqm/rm83rijFaoWssIRzVMoMr3TYibAeZu29ApS931ZIFvwAxdSNCsIsOjyGb5yyG6urO8VTO
vMZXfr/58vfTEPmjrwlMlGbq863rbWjgei0AqsIzuvcp5bYfc0pcB9XT3NyoSx37XxLHABaUDLiB
hGeXH6UQcr13VYVGcg6fprgS9Lw8wcjUsL8BxlB4e6FVznyOOM3tT7VRN5+MQnNDaw6C0yQn46kZ
ly+vT8KF4fbKPRcuMdZLzflC0+e5mooK5hz5SI5q+bux3AA0BS5FHXsrr7FmXj6uHF2iYgAB/gWs
TGlzxWvCAftTDMWHOQeTvej6Cnnf9rEGXcdb5M7LK/HPy3seTDOC7NgSEbDSU3++0rABajhsYkoa
obenze+rXWfau/KQ7kfs5ZaiZUpSS5QDf+7Y+XJlkeqTqIKkzzorP7uwWLJ3avWcU2CsWh7KGXPz
aM4X75sxzHV/yp2l92JkE6Y1lL42/cKERZk7Lc39OixO9tCkVS7fOW2Pl1pnyKm9h1Uy9NGslrWm
zdzlGZAeM+tv0jVF7KzNhmV638+qcsNiw2c8WkRa4T486rJD8d4L/un0Svtqt458L3llM8p4ZvrV
z7J8C92KsCoGdqj93lA2W2O1TfU7Q2bDP+u6VPI+2Jblp2NMUwk1wplUZAl4HRGfklchintoBgIY
6z/vRzgPF8qizrkdnHyNtsBbxXuUyqpPupLiq1ea9Vdj2cruJjer/nPuU9c+GcW2bWHVzTNuQGMq
xL9IxOR1MlIb0kI/qPI5bBw8XT/OqRowEIEbKeybeXZpnQTauDb/ZIVFjXBdW+eDptf+j2IOWudU
EIfPNybObAIZBTF090KjVXovoUtl8egslXgzSm3V3wAat6wfUxUUWoi40rz95EYTqG21lQlc3dhU
GhXBWr2Vpqvx4nVdY7yvVNp+lI6WZhNskSXQf21LG6hbzWxn621p1fRmsQJedJOr2dNU1SV4agNM
/WX6+ehG4LDUQrxrOb/oLCj3DQn8eiPWre2jcffKuV2oOE23lT9Vv/LUHL/SMCZSkcAZnkYdCe7b
peI/CEFZziouh9VcQhQWPYyDwNw3eOHlcxsBIMp++6qx7Ai+Y7mFo5LV93rNZsjdMptpWrS+/wFh
Y6MCESbzL62TNi0Us676NqDoWkWm3xOTrzx2ARg3gHsnzEdkG4LmMbZQbhVQnapTAZgrGPO/0gz5
tcgwAHsAx8/WLAanFlQx5d7lc7rmxjvCmOEbIKJBnfKmF91pqrK5Czu87sbQRe6/ivwAqd+oc7b+
N2fciSfgFY9rH6giLNbBvdfU6AO182g8ytoQRkQmIqIybdwxmoK8eNT6DtlfBz3lMYTmP74RpV/V
mG3W3eesFdWb0rHUjaZk82O1XBncmGI1mrjHN6OKAkSIH4uhdstQU+a0RGx/UWKTiKJL2G2O968x
WenXDae8u7pciuUEqwZvMKVXVhUPOu/Mfd62JuQS0dh3OfXqOtSbuX8zFuUKctfL0kdj04uvAU9o
hax6kX2sRVp+0p12+55rZb9FTpEba1SaafYTJ6RcCwtzqopIwLLMQg0bsjVOhaf828YYls+W2Vrv
g6ayxrCoM/F5EZvzFGT2OEdbu7rvRgmyNM4Lf/5Z29pqhuNUU7/sfL/OYXCNFtT/vikR8PZkocd5
Pa1jGNTbpPHvx+BU+mOX4jRRlw8ItGYGX1Z4bRmPfe20sbX2xfoT2h5HuQ8KJ49r+n/VrTa09r2k
ZfawpXkQSxjqKJlgOrmGwA7tLRom6L9xTXNPhhLtvkhW/fxBs9yuj9dhNh/szKr4h6O6WDabL6Nl
m508ksGovhaiq35jm2tBG1aNwequmTewC5V636642kfOWoxf8qzqs6hdMrmF+J9wQKZuGVCGdlT7
QziYXoUpl5mMexxq0/OQu+5nVy/n373rV58tNYrlNLjT4ERB7+bvnUZzsxvw5BCBVtWOWZxXnTMC
0aIQGBPwBwZRTpb24Zxp5o3dC5mdrZomUjhlffd2EaYuuOnk/JSaJsUvZRM3h7VXWj8Lvcjy09oh
GHUWYvUp7dB9+WZtqsxjn1IZdq2IwD31Wp6OkSxc5wv1vW44lVrW1SG8zO23Rp93p7Et/hZuhrZ+
wXhbdVGQafK2s0mqo7kVBmIT6LKK2GXPBKGhNeo9HLfyKwALMGBTP0xLGAT68D3L0hbzJFXr/+AX
MXypwFogYdCb4nvlrG57ypD1c8NgHtB99ArGisqi2DkWsM2csEyL5vdcACGKO8ct5WmaFs+LWl+v
HkzoAI8GrIQlGpY8HzBdy63PMLmpQerF6DdP6aC7A4i0Sf2z7QATjqOhdactU1gnmh5Og7YhBz3G
6W3oIt/Ll88NLB1CUyxrHdyeFBbVAm1N9FBwMTDCrTMRzqRoi8avq7bNO/na7IHB8TTgC+BUEVG1
0Q9Maj110pu+bnbGn2cXTIq5UPGPHCFMLVKNachTOWvmZ8oDdYvY6wxAb6xr61cvg+At7CPoht4K
xyVsZT0qvC2r9dFapubeEXnvhXbWAW7iiRQPq9mtT3Yttqe6atmrCIW5v/2UOO5Ub4TT3B3CvFtK
geZr1WV+e7YXbOvCoBmHFVglcqChVkq7urfayU6KbMz/yWquBdwR81xEazm1T71t5eJcTpBcJsr8
9R1SPFtL+8fuk6XpjX8wHyyxx2j4G0bU3guu+VHPTqrz5t/NtFlIakPsoZose65Bva+Dt5Ac0ixe
x9W7MUzVt5GVOq6K0Pwc/nVUWjnh1uh5fi7XwZOcsiz4DYm7w0KW20QLt5rXMpLAAHPMXAusQOlB
y99j4U4bsUVeU4uuK3sNDWAFQ2RkXVaFxqyChzzLEU3RV2eJ1gpzq9C22vLrVI35v3VjzlOcetJf
qWpr7mNm6TXn39FsRcepcggwUDUFoMTDKlrWObRH1T9svjn20UrI/CHVoMOde+7+ZHSXNIgXmRIc
N7xEJrXCdfSBUxco30LV49V13bT7Ytq1uQHCycSnbt2C6qRqALAhblL+Q4PewBR7S8qerM1h6W8F
bLV/LaWp90JTGOo40pZzlPl+I6K5DKYlXsV+a9HFWB+XrC7c29Isi7dIVWFf0WPXB57D6ab3AgeJ
9WatIfmfuSX09z6O8AtBgbGe6lE2wTtS+PIRewty385uPRkrZwXqtmo7XIL3ZuVG3rKqOemFXg1h
k+k8Ozi25R6COJVe3Gta1tTh0NVVE82QLXgfp6XhiHLb/6u2oXyPXBrZv2HneMbiSrKZt9ugll+B
MWY3vaucgPMyLJ9qd63f5Ks1fNJ1yTOI5D79B9X2bRrWJjdshJ+EnENp6zz+mhDIpPgeuAO3m91v
lV9ywvSts+7SUvoDX0DpM0w7LuXIqOYG/zwtn+owM2v3LblcsYQeArZNbJfWqJ82UZtmtOQt92Jn
LY4TA9IBRlShzmByRAL/ARAQzhxemqci1OY1VWy/XLvvEaWQYdP2E39YTMFDXdG3453xcBVO52Ce
b6aBniH9s4rAq8Q14N/GdMYCZj5BLHBKiVFp1ZvslXQdxS/8b5cUqeTc+Chlkz1pzhh89XqdRz6r
uNPHEpunmznP0+7c4ZKJNJFrGh0V6karcbFZXI0NrzRaKK6qv06BPjVU7sR4i+9rrm6rpbA+yW6s
LPIPo7DCpjPBNAZjZ6iz3mo2gG4HjEZMVwPxQ31W6YPt75bKuU2nGCySg9QlGVaFWedq5vM5p1Uz
oEGmIQO9QC8bQ811xI/RVFt3q+xc+yCljkhRD1D9ydgBIpHTIaAWli7w8RB0hHmrpLbQv0MBFuux
ZR4/BkXT6pEY/Ol7rxvZfY6XzBqJzqraW/Jko4ygVPCSaCQ7gvBQ2u86O1X0Bv3cuJtXzZhvJLC7
Pqz8efyETIrDr9adCqOv1dW/i6Ys72Y3nUWkPMRKo6Ftli8toL0hzI3enTECtpYlysduGkJkYNIG
x/FZ5CdjJBCPAkVmE7NVDRXRSup+5sKeUCsKCq8MeWU0/a2hAQR5Q3LgVaGJbBqp1GTKD21R1H2I
9I/5E9q5QwgSKMSqvbaRp7lUbDIbo5Y5RPCjfZ8BaaxDlAfSH9ZoDJ+3RnZLvBB8KOZpzwQ6ucgu
nlYxUDj3F9GFKU1L0DdtW3zsyy14gLDA+7+5azefe8IkOyzbIPs5tFb6D21PQ0aO3+pT5KZ2w7DI
CP8fR2eyHKmOheEnIoJ52AKZ6dkul6vs8oao4RrEKJBAgqfvL3vTi+6Oe9OZIJ3zj08TPNK/JYyY
sBs3fh0IDFzy0Vm6p1q6ELD7GNnfFAqRDJ95+KCLcJLKlDuT158w8pb3a8KYczbMIx/O4a1fpPYN
HR7SNb0e0sOu847p5ffQb/x5vto30GV8AE8VfIw5+04v/rKi2a9e9o2CEOh5RMNBLh3bxDabvG1C
DuHKRnxgYzxCW3p2jEEBMVWBfkTREIVFN8r+L+VRy9+wzrg1+pCAt3xu1CFK3TrhR7iymxWhTcwH
Cy0HGQcWOsmU4/mhq4dQFLsntqZkzJPX72cgUkQf/f4Z2XiWOfU97JaRfwSfGEWZfByxaVt2UdYv
+Je26UNUwvyL1gEpRzuwOuWIU5xnJvaI9XWd++qyzYNn8nXVlp+5j2ZxomheYV5AZ6m5Fe3+axCE
0OU6WVyn4IJv7yrKUDhtlm7/45ha3E++Ve230UMKNDlD/LPBKN6dpdkzzAiTzIJ7AtCFLFM11Je0
WnRXMndKBCzevsnLsBHPkNtlD2rm7GoakZ34K5vzEPq81oPtC7eKr4DxUHON08yy/EdpbtrlZj8E
OyDYX3+6XtqfhxNancdIg7qSM7p6snMgvuJYh20ZKad/3XxXjOX1ob6f6FJhcJ9jdy7wFfhUOrQJ
QJvSqOcM0+P3dI/XpVDGWLdAEuJw/Tnd+q+rDjxpmXNMUc6Sa2/GNpu9nNFq+VGne2qLpCWBIneW
xfndc2n8qWw8fXZBfZC63GcrZ380RWzEMVOXF1ov5fiTTla0vVTve59EgloduyRn7v39e+tO4jcy
mfkb+UvD5xIfXnKxmzfrIiMMvs5VvEtujGFcp6I5hoTjf0AOnA9sOCzHXRP+XtdFPwWCf28uaAT5
Z2U39Gzdh6nIEWgDrhru6qhwZ2teev631144mXOJB2//VQ1D9lptus3KykF4xZswL9zMIQB+/n+L
UN4ga7jd2upoCqdfA+Rg6RH5pTGj+NEx+16yIc0+zRGHnOPZ2Eacd8TU51JW2X9k/sxdzjC4LKds
qcL+TC5C2hZB2nCg7pUZ3pkavQdDfvqahzLyaGNPPKXOkzunv23V7p+h8fVd5F0z6qhu3f9xXPOs
pDriX5gN68gpiWKwzj0ggH96j9LnNTnmoyA8VvxhPsrCfE+d8Q5Thk5AKVYUB+ABc3XbyAMcSc3u
YS5tZloge7fl9oiPJclYaIPh0rKZ25uFjjEHU3zkeKdG9eoR3cq+F0KnYuJimoGgRqfm12/ndelz
5Y8911mwm/Tekcb9sTbL+ozlm2HoCIfmgaGZdW1v+npEJaE2Cqk3H8BOHE7AXIjSr88bSf7+aYj8
+ptLb8jN6PvTqzmUciizoHYmr7zUTqWpmkTmR7qZkYCINBVF0+y8HSuWCuCyzd9Padj0f47Nyz5d
Ry8tvXuZByE7H9mab+nu17lMAcmLdZXBW+Bu02erM0vJ6ZIaA/ispHvL3rgaJlaziIJ2O9crGoDl
Oo9SYlfrULJvxNvcPLlO1s8FE13jnDEmwnbgg4xe2yb2xrL3V7J0AwCuPQ+9mMCTNrHTv7jfqOmr
t+Tgrs9S9bNrbfVqbFBVJSSD/5/ir3nqMh8/YeL16TcrtOUzDu3VjewnnxWSrCHvWpayXFWA2nm4
ZPVvTZxjXQzTLLlh6iadT5Kt/T8/MGlTEiM+ca3oLTjySAbYQieExU9VMHCnzgA06uxdHXZ3+pi3
Z6dvhwY9oM5eZLysHNCOewBsJEugSwe0dTwd0eTwMMB4e7k7HP7dtE5xyAeu4g+yXHCzpf02fHNC
r3mkHsTGIHp2ek/2VYWFGwv7Zlq/5vuq9/jOWSYnuUN+nHoQS2ttCbmtk/iOHnP7Jclmo/YB/dyX
DHdgmTp0ibMekKMwr+h+/Scjsy75rjv/gclsXy/D1eqXZwKMp7CjtM8LY+znmMUrOTWQ8T8y6uIa
FnLVTuRBruknvXX920a3AleFJSYVHWTKLtYd0/aSZVPbsGlPvncKh2OIsVQl7ncIQWe5HTW7dZ5V
fvzUR1VwR9Bw5ufpVq+fto6GP0xw/lcw7HABDT3ClNPJgCAfWSVdw8R2eMulGoV7j4dULgirq8mW
qanlbxGsewqFltWKEIcsVid91MvPDazNZ3ivO3liFgBaTNZDEBg9NPNX786uggOqhr/bUnN89mC2
aWnSyeHNO+zwojqv+UKhw47tz+v2dnjKPu9hY37xfASvMSV0fxpQzi63CnUo0ZjV/DmQF/FY11Pt
X45uq3/vTIxpsbQ7PGCWsIzlR+dP77XZxl9H57kf2+jJ7wtZQR/OoJb4YtAPPuPXT34LUVeSWMS9
a8sZBG4sD8ezF3RpqAoZMv3/DlTgvxQhRh/9aAdbEHXE4sqk6v8bdnD+kiSpmGdu5SVZ06AjOM/1
urc4rIjP6/wKUUnI/e/mGdHMWb4PfbYUkWutvWQLCAtjy6R/Qlz739okm76vUTPde7NIuhs9uG5T
dmSDhIXhMrG5bgKXFhSfnsR8N2H9VjnzXsPD+e27yRqHY9MaKhymaYn+G51kB06F8vk4xEriZtML
GQJtd648wfmYOxkbm6B6SPRPr/abmUOtDpLLSIR0mvNcInnmryNqYF/dBw4ijjdRTRXMq/S2L6SE
nCru3tAfCbk0OWe+ryvbx2P+tsvEsi9otpzbQFoT5fsEj5jLrLNpzuixfc64BsYc20sKFtcyy+Y9
rMCYz1KEFJtoTph8QIAtoExWHqyg9vv/FAADeLbnIsZcVDCeQ7SFXhFqStfLvVmw42IT4WicnZ6V
+JCkquQRQOFeTqCnNVKSvn9Zu5nK6sYM8cSdO2VZUbfzcmd84t34iO3WlgMF5o/9PGRxQVmT+7Oy
S/yloC++j/XGjKE7ns8Vpe8CThhNIceTcjL6+vrx3deEledWJOLHtgZb8IMil/B1Rkomx3MqIb3f
4azVf+vsO5zxKl1pRr0o7rroQh+AfOz8bGWfmYflwRPoOW4I4NuG075N1efK2XHLZGiHcyvRUBR9
rKd/oahactOrPl3Ib42Bnqm6y1idp239MSvTgLJyZjeXLdHrY6Y1XnBa4LevZjbXjY0F8Vu0d/Jl
F14yknSwBIbhvx0ejfT8l26zrjjNGLREnk5q/2qHOLifmmR/i6TXvQ88pRFJx7N52W2w/J7aOf45
QrSDoImYdXMM2vVHj9x6ekjozVnYiHrDWjn7DM/b4LVAQtsWsUtwkIr5SYKuLt5NP6XB1gHCRHsU
AO27+6Rd1EyJP8SABYuqT7ACY8KU0+5M7i7C4O7ULF7FzuUF4k7S/8d/PVKjljup9dxy4Xz90Tpd
8JKCnDJuIMX5zxAC9L52yvlY+CxePpLhv8MLKQ97Itv6v0QHIfQKK3JQoDho7zSYliwbJa84IKfM
E8Gy/YQLyzfzqa34OLAaNr7DGjGGZ7fBIPSv93Ar5yHktyZ1rtqYZDIGShK52Og5HJChaTLcqlhU
T5ENXVts+5B9H81s5xufqN79sg2kvF7BBVfe+IYl7hT5g91OfTDW76ODThb4YgHSoUaxiQuX2Ne2
bPbm0PduXLfVyQZHkpXjGKc6F0omppyQYqSMJXp8xbGxtxDz+4wUOzF8EV22mO8AEZMq2qx303+N
20ewgmmzuHdq9Y4oT7g9m0LJgPFMp1Xf8TIxpl8ghihDUCuLwxzLeSjnYZh38FOsG6fAG10WQFG7
pHFlOwKPM3Wx1nuhDWdDuskd9+7vVQr4P0bXVEcZBoN7iofW/tySVWelCRKNgzmGyspDxBfHMz/f
7Bc6hnEr9ZbKey7t4WNbTHCTtf38t+MGa242lLndOTX70J7jec6eh00NXcnLAoTQ+sncsGbEXXaa
PNyiuVgjBkQBwC7P1+vRu62NmJLHlkXhb9WHlNfNW/Br0s0+lW3vjWNuSWeZiqzHq0Lq3OF9RWPI
ZJMDh+n44iXS1y97JNbjA9DDqscDCDw+hYwxTV71pv4PF1+9Xzyou+F+oPKIlWBtkuHnRAapf/Zm
ojBKQMFwvkVa3NbnLVma6SncZWXz2hzJeGuA0xc20ZCmcN4LhmDQaLHfDUGovA+OLTaaTOJCELkw
yxrnveAOfrJuL6IXJyP4JMidbLf6hHm0f2OqquJb1w7T8jz5V4FYl0a7Xw7udPybBFDg7/Vq3rxo
HjTNK+9C3DXC9U4BR157EjV+v2LTVKZz6o6Dd57TemU35fmBSvUMIW6C6GDN/3OqwjvSqGJ9n12H
7h/0hqT2b9s7q+IN5vDJO9ZHvi8llH0ie3XlaJvcdiGrtw+Cx8TaWNyx7Q5dgT2iBUg3piE5tOLG
j/9OcSSzC1D+UBd9quBHmqjOthPcRPaz2TMHLeB8+H+DPVT2ta9itZ4m03UZHckbI6qaYXKLwZuE
fzFyn80jAbOOd3FaAann0KYynTnn5i8bOItLL3RFbIOGCz33h2f+yboFB+mq3RqGl8z72viHbw9A
cHN3DgAx9Y+k4Qy67MfI8sj34z1PLu6zQuJQYMIlhicoPOJF9IPvjOJmlRsFe8T1rA8erYrLPy6W
1BQwT6P34lRzGhRNKjPnJWSAk4Q1HOv2lFUmhaLk/TffvGldzCNYdRJ+eASCJCdlVQjTMu2+uWv3
1OhH3gFPF2yZkpxOzQtRhhMu+XzbVOT+9eC5lzIVQPO3gel7eQusS7oA+nsuEY0fQXFucVncLJGW
TRnFwqiLvyInynGu7P5bDzyk8qEzLuCOC5RezPtkx8cxUdwFPXusKs0yIlC3ZNcMeU8SdJ8jlHDv
XW9rAZ1EsOyFL8NMsxoRkHqXAbz9O+QOx4w2XekTi2sVnOu5Igmw5rzYHsZs5jmC4j5sqRl9pu/t
1TzBXSWIxbGrXZ1yolK642OuVZud0ATEtqgmvX363bGFRYYx+sh54HR8U/dJq8+qO2K2iIy++pM/
bqMulpDu2lLRULifKhLm/LLR4by/d+ngu5CV4Rq/RUp6yV0Gt8qSSK5hETgjH5zmO/1jmW2Fw4Wa
6qnYMJnaQtHtfJSi3zbKb/Wutb275nrvpT1C0Z5w1fj8WfGBn6ZxFjM9ZWaMXvmHc0FO/HE/lTbK
Kw+9ZsRbwOv/Y5NST4Qg1fsNJF/zHlbX64hm8dR9cBvrmrPMDJNFZJg3Yewcxrwmrgd519aae7Fr
nCMuUYAcsN86CeReAKPOwR0dRuH3kPUW9V2rCbjLASu7kbWhWo+f0+7OQ07xYlpBL4wwv1O2VtXZ
3dxQ/oCIUPwwWzvU9wAZqACU0BqMGX4rPvW2QYiI7kxBZde9t/0Ehm/q82Er0kZxSsRzKen+Qecd
pdo+jWviPEbIK9Jb4IRY5o50hXcfgX38WLcqAixtEITBoSqHE2zJRqC5sAtpSEpQHhb9HhCNr/xB
gtB5Q9WcdVLHQ94Ktsk7eURkAtMK6L2CzLJiDP1Ctp7ORpDUYanUZxN601FO5hBVMcSHVFTlTaEo
2xH9zi85DEy+AfRUmydBP/Y3yySU+5x1eCjPwzak7qNL3h0n+AZkAKcJT8LUgzUgiE6MEIT69JWJ
9YWH8aCGfVFYe5q2B+T1UP46T0GF/PxbdE3keO900zSQwRts7Um2FXtviPI6+i5j4W7luhEw/K/V
VTpDFnCO9szn4DeAsy4P+uyyhF3CBcjy6fC9VpQOwtfgpCOT6ZuxDtV6ztAHNt/XxS6ME7jixrN1
SBKX/bZPN4Y25reBPOr7hYrrpfSFPmAV0XmUQeNF40MStJO85ZYbUBpaAUQitIIoXESw0V4fiOED
vKuKCzGnVUMtTLR+DYeOBQEB/RreynohlGnDCvJPSk89G8ivD7zt9v+4iQsRoPUenIGKHZ+aIeCB
N4rb0p3qtjCZS1+2TkWWECOxJQQZ0gt1QXAeR6ID38iuQbKe0EX4X7sqe9yNHILm5BiRogLhyCMH
X0LbGF43/xX9xTS5xdABf/839aZvLzhOu6FY4LGT0h+TeDvPITQ9tjLrrPOUJ0fbUf/tutsmH2ti
xTfiioFoHtC8iu0ct9P8qRe0UWBUqwBZzNyR+AyiPStOxJo6duUfGPT77Vje2SaG7XmJsuYBV/FS
X5pl34LzBEgMSrB18LYqO7wRmc0YVBTYdR3N40anqHviBVBQzW6Y5BGutCG3TmAeBZx9dhGGw6Tw
FJRhEQ3W3ynXWtjmVkeJ9Tx2s7xoxFZ1EVBU1Tz4kGZDWa04hm9SArJQ4e5jt5dULa+ymPzdO0pd
R9NawDFwY3PNiwBeO1ydYo+S+tFSN0SQ+mhSkL2sa540Ek6URM0a8YcJ7zjFwtPBZc/G5Vc7LvXT
hmsZLYzgc3sEAg/ngz3qZ9PM8dPO5x6LrEpXtu9aTO/G9v5vQhC61zDq5WddeQPKi+0Ij5er8iZ9
9IIN0BXtkiLEBtBbUueXTkduSJD9FF0kmzzQaa+AQByq6WoVZ8flsM74nyd4sc+9rfR4pgcxii68
jDo9+U2y9WeSIxBJ6Wnf5cV34s5eYhQFqlCiTqIzhiBVvW0ry3K5hOH1Qhi1+84/zFseNAOr95vO
2Sy6TJPj+eXUmKM5yzRW2XlvKTN5XatN/AjbkFdXTEv1q0szBYJhw+ATugcdV0ts2He9AxiebG2i
z6XGQpLPLHhwxQwtvPIcTD8VmFtTVM0yfxlqf4dSwA09gQh2yGpinbwQDbAgbkijrT3DrlveJL+p
3NwNJoHeaFrdkbDAOgYZH9zxRzPZ7Ee7x/IL1XDYP4a7KxAvDzgf/G3qhyKZGjC2yBUST9vMJ/uu
o3lqbpBu0W1oN5DrtzW5khZM2uu32Mz7Hw8tzkDYZMrOmjrT/A+CrhUPlCJy4VdxrML7YNdKfRj0
ksm5opcrvCwN58ud7wDxXupDBWs5q2BDM+ObAQtqxWLTAinZ21Uk+jvRvDyijhPLzwEv2x+D8vqb
k5HkXIw1ITO8kbRJ37SWuICymTdaRuRRueFVnRXQWoomdrxUctteD70N7NOLJBRGw9BnpZ/ucEe1
02vgukbQFSAl6y1iDrOrG4RMqymdbXZfsBiBlk3NvJAryr7bnAfWwf+mLbWQU3sCGb3UPHp/u9Eu
dR749vBBMTc73yL640tgkJC5oiJkOAeN9poytjr8xX6BZAAQbR9+rpM23ODrxp1EES2sdo43ZCIf
WfqqOa2AsO1jN7XiZ2O6vivnKfPcU5esy/SRzNUY86MFsCgBLbn6xvV0aEgWGtw/ujIIdxDjRweS
KrP9Udo5SFOYxapvUApRmZBEEW3qqaGNp0z8Lnp2mYfNv54e4jBfA+i5wrgKB3E/Os2EwmuJxbkJ
W7JlMzL3SOcLpPxpfJKuz4tZaNDlTOqCE//Zw5uwwo3wOh7Ps5oHbfCjiuPDa9pqvJDwS/YZsr1Q
nyoeVGBflPY/2r52k8c5rmq0CrX26pNtNBi6mznx3e6sErCoSeYeDme5TqiEYkYFVXAIRmqM54Cr
tVuhSIKAGW/HnkqYchvT2pZo35oGmYkExtpkrWnPlSnooDclzs99HNik+Lp+uU5Kse4qsZHB7EP/
lnZroInQWrqIIDihKfqs+ZXLY+2T5UZArv8+lAA+S8CON+a4umPQEM38tm0i225tY73/YtXE1WkB
//7WHgqREVdlg7NCJvGVnhzWE7bsGEuJbcISPjF6m5HTxCcsDdV/ZBGizbmG6LwcsT+0l6wa3OSO
43PrSsbtwOeKkDMbcXS4aIjY55tzzdiYXiJ++C+X72tmvtWJuPQIlfvfaiEpP2fkgJPORTL6N9AC
9R3OeGe9xVSadVcdzCGLeLDs9z4Q5Pw6xaDpuT+mgHyqTT17z7nZmiLKZHpKr96xXMMoeDcRwa3D
hcWowe1Xd01/h3K5s4gyI4UxPQFpO/OEj92jh8B04A0E5Thh2K/uxmVfHhvNz38+4tX9Dnm2vWZp
kH36ow/r3ShuRxd82uXhQajofoklc7pcQ2w2JUSQF5y7zEJugML3KMIsQPg6i+U1MaFrSlpzLJbO
dZRprhHOGYTLyvgnUPcO0s8TPvpxMHpx39FpsmCX83QNkQ+u9ZGMweQ8iIBBoMxmaOAidDvi6vzG
d45vaDZA3vRcZXFpejd67NGANa/7RLZRS4/1oNYCVYp47LX1xufgMAskn9qb7BI4QlyT9JX36uLD
JJzPEb79NmdTjXnYlfo/O+nW3Fsw4OmZkWS/ZhqkFfPw6E7uBeqVcSSM9ey/gExN+uSwSUtO17R9
n5Tpwjyo/Gh5O8B/Gae6GmyYIdw67948O9vD3nuwcwfmkugJ+KvfzrQJROEPZ+qPoETWZYGOYxGk
1y3F4N1AtNSUisFW5J1ptcPXJLOXlgUN+Bpi1L1B0Jz9ClB/t2e9hjw3WdZbpIxBsP9dt2znDuxm
qOcaJQ0PVaXrL0cu2faKdBziNYRWXV7CJt1RkQIWmZcjWLdPBLXdgqQV5V4+b0c8XEKNGOpU68xR
pDrvShWTTbaXY239jUG2mn5pBqEa/8nk/Nqlw7DYRz6upiwYNvOW4gPRf2NAYaTkodGYY6ZD2u8H
xSHuiwYwQjLhr2E43wizcUHVKOK++ckehuAgUfY+er37e86W5GeAUn+97nnzr6Hu2+y7X7WIx/1j
aLMH48q6f7FHcEWsUpHOFx/ZLRrfgNuqkD5k77dDgCw9LMs8Zw+eTOAXQr113yN8pvGTo1e/vTAB
Vf7J7yBSaCrKNgecy6kWNtu4FvahjcCjTmaNt78ZV+1WqEZKjmo1uSNFsDOrfuV5Cuyf/LfnFk3i
kMdCrsgvRjbhlx0AaSrJ+hqrnEljoLtVHv2WI4tdSMekkg7s3l7TDNi7NqYWedB7vDCMXRvqjkoX
ybJPQGGTvwZFzfdOdNU6m4npIk5l4XLgXkdYfIPltMN9A+yjobyreAWzYhdgmEU3D+nE/CLnsSAG
mU+YZtJdvg7bBn5z1Uev+2nJ/MgvPGDxX6IzvcnxgAb+aU2aJHxUy8TvGCrCmx/JtUBCLTNfqrce
jPY473SUXJ/GDFAOZ0bbF0esxv4cIlXZkWKy3bQkeaCJ4r7mEtzi6MOTAE0Fk643XDpHyeXebJ14
8xY5qGJT7e6Uq0WlCyMboFkOwa+fDxo4nDNl50NwGmVdyzvjzW1zH6ZyY1INNjSafDXMn6Mw+9NI
aAIRX3M/ka5q26ll6VSjYvTO9jv8IG3/geM5uSExdH2dgwb5kJ2l/G2ipP+Ci0zfaKcBEl/9Cvk9
BaiPvht1zz3O5xczTno5WZgKFJ7r7r/2DMJw3tDdr+HGJQSnSQQSs5FZdFH1PvJnd1Xb2YwqyB6A
Kb2kXNNGffI2zFylQABQ456h1WFiCv01pNuGWWJfkMPtdZR+1Tbz61MrVGcLhHFK3mTNHHwNDvLW
U9wjqmCRpHOP6Ny5lTF8dGf/rFgA3q3ijrhy2rE6h8fcuc/ezjlfQGP4y20g1uq4dEjWf6GSwgTh
70P65tF8vDxLRHoayCrxDDhLWk3Pa7pzSKt0I8Zus2n0uxFdm1yAOmDLplqJuyDZM0wNJNj3N1zq
GulpUrunJEqW4YSmFfGcwoN5fzBZ7ijtCBi8G7zM+zZpNd1U44SgyZ8r/qhdmIpBZnLDuzQZOGWD
ZVK/tsHx3XPStJzv7O0csnxIlqRO9PH82+NC+WGbWC1FQzxOcHKjJkhvBsGAf8INFUqmnDEiG6qq
pwTfi0RZ1sZm+Gv7dH3fd2de75zENbedrrfwNdVHuocQy+L450qDrSccfagAQ5bYrwV1fnR/cHCV
CMzbEVeunLPzsUbsX2C3thnOnmM9gYXBrC+N44z/SPxgH95dd/mcRN9OZ6Ra6JXbbQPan0Y5Rczn
o/tOdZpq3vDhmB9sKHjqbLpn5X5wb6KaCFzcNQv38M6o/oeqQ2NLZ1o5yCjIRp7lBiny54EV86lF
c/mDUAHotnBu5r8JWjWdp10m75NgokU7rVbAHHV04h7og+eHxFurirTxo0+Kw9ufu0hFkisIkyZf
dmQeeK/FseVh3wh0WFfy8CGle8aevEoxVybaQymO6RophwkcHwRF7aR/aZI03sJjqOEt0En8TVbc
zrfJZg581O4RL+fERyheVK4N5kvAmFZdef1MFBtExml2GqYvEuynv4IXsbnTI7Y1wETf70vHBByw
qzOFCxczI+3DMEBpoOSf0ZagKERAP/osBKdepY46yay2TyQnmfjPwTdJzgoTo3svk3DAJdWu/nZu
RLYGp9gEe3fTJzac+b4izoj+6DWOn62xomStIb8+twySis4TuBBAejl9kr2F6YufIhAl3OhVcCTd
7I8rUV7lKMd78XS4qp9PTpyi7WIiCUO+3HDkbB7nrVrPC2YZdZM6gO5QuQeq2UV7YMwK7asqaRSZ
MhQ3OxJfwfiNca+mRuxEorePtKXRT11i5GOSaFWXSaPr5CEOdu9PYMkuhlndTHgBWLL7RYnMyN+d
SpRfiA2N/N1VLSZLajHAQID40q2MnRqXF6NFmt4oz7Tt4zF701+W4/2V86wTF5w04tFR8SovxtYi
ukcknr0RTyX+jnrdCTlD5RwiCx4X6r+mUTSslER450OycTWjqhoFWwmy0wKzAXYk6NsakGliTTyT
mEad3ywCrmaEeNFBqfamwxeMVZ44V75uH4hhPvRJMep2T4oN4zyuAblbmTMvnJZUIH5R4hO2dwgP
t48srMRTyKZhS+SI+r86dpMPGWC7ekozs0w3x+Lqb0lvg+6XCwJx/DjqzQw3qd5rzTOKi6Qck3nL
GBG6RN22dcLdwuHn/bAeqbdFH/accgz7HLvcgCu5omxNijRabwwvjllDp8SrML4CYIuvydmcvxIZ
H3vdCpuIdHAdfjvDyISYeHQX3MAZxeIUNX3H+NTa5kSz6pXySgOBQIlp9mEBURjL2UWmi7c96MJT
5yVOBGp/JH9G20DeeRtOIaaXuTtKO+IyPfWJQE+4EcMW3MQOCpJLux7+r2RFUVV6CLP7ixsn1Z/Y
8FGXtVpJPIKPe8Y1gtRqtchirmk4aHn0MO76NgL7PnfxbmcUDzxLA4a4cXlv2s3xoXmuCYRLEBl7
mcE+Zw6FIf2Nhzj4hrzC/8OpvsVXLVVXnwEb5+a717irRNvPHa2/NZ2ZYHBQmVandrC74fqJRHfj
+bXPnB3vLJfI3MepdIDHP6a5CddLsLNqwWnV0/DY+JSo4O2rpvXFbSKpym3et4du60b0pogjWZ0C
mMBHjBeTiyxWHJD/QyBplgy1WO2N4wFv5yCs3o0v+9hF52Vx92DaUG1JINB4H7XjHD7TOdEs59i5
wjBqy8QLH2j8RGfM95Mf8GTMa7vXACnQtCy/B5WF9FiPTSPzJdIeV4yZdnXXJlM2nDIXhVqH3w4t
PmHl6YUzzt1unAYBK+KITHE6Apa/IVDfmZ+j2a8f62Ud9ZPJjmPFB5kcqBdc7BBQF/p/pJ3JjpxK
2KZv6EeCACJgmzM1u1y2y94gD8fM88zV94Nb6nZRqUy5W2fhhXUcCUTEN70DnJemg2p/pKfvq2d+
VE7/FuqOvx183fzkFwx2t6URUe6qMHR9wHg5l7EbAhmc9A7aeQ984M4Xmq0OOaSH2yRh039QOspJ
J+p0APrUWIDoZGVo/muajB390LwYftsAEWaPsqsejxpjXvMGuDyJpswT8wDUPWUjxVFy3xXGADoV
jPwL7CnQX+zTIn0m+XR/AnlM4A2roKu2ULoEFSsCoeGLrMLgOzgjNR1KpDxtKgm8+WBsWUocquxP
2YlSnsm5o+f+UwxlPWzA08b39Ijq6Aanh6xHjytpfo8ipMtNMwjcf4VoIBuoyvnaEYn7fNDtrpxv
Co5ysEutKHqKgiyGoaE4yp+JzjlcAJABwX0IWtq5AVgembsugY4KWJIx7s6f2uo2S83Y39LBc75U
iE4lR7iDZDJdlsSlp2ojCW8MERW4a2IMAUGHERPqmVif05v1mXtv69Rqyi9DkXDKhIgRtUQuDRsE
O9fbdk+320kfAeqiti/HCXbKJMrgEeu4gqjbp+OeIYDl77N4oMVdaqbzCV/1AkRKNQ3+PYcMiMVS
zH3UA8voTunskLn4yuGKkDZEJQnZ19k1RkPod82ykHfdqKAdKNoAXL7GoO6HRM6vUW2Dl2toyrvb
zPSZurmJTk0j4n56yliHtwJTIeIAl1QiiVB5tNWBD9h7E+eNYZ+Z8AL3uWHRoSgC+nqbrgZptZWB
sJIjcJzEOYjIyazjqDEsRZMrr4+6EwGvrZrJjE6W9CPr0EehueDH7PixbQe/AOOWyPJxzuoo/8D5
LaTnG9owehApaBenVvcYKpi026IMewCjvERyceSrhF4a3T0KQaNz45Z1/hBMENo9d0J1BPhLMlND
RJMD+sWPf88wXWuP8SblEy0pN9KfMs12yg0Sa4nFbovndJe1oV3sasaoP5qMUf5eNVpRbytFD4kU
aw4+NPACxu9VazIji8jYkr0POEQey55p16nsa0XmiD3Cb5MQCcdD4c+006WI82PfWf3w1BpFIiH3
pdNnNaDjzxIycyAsmPWtU4yBftRbcK+bbg4YTyD5wMWeB/AV6UNVRJ4sAQqzGRNp8EP9mLkHzbkU
uLKuyV9uqIJ6G4gxjLZOPVXGPkPS2htdrs8taEtkTu1ZyJr4NdbNp6YPZsmcCnelgqSJ1LoOuulT
k/jOh4ARj0HqAKR/p1stnt4GwCTwzkUI7TlHvhlWR2o3w8b2VfWdUQhjezd3TWpYKwRqyMuJ6FmQ
FyYnwORGshemmmnVyM6KmIJBKt4jnxOog1HT/PcmoDQ0rXLgp6Rgid7QDARet6vUEGnbOGmIbT7K
j5Y3zgDKT/aYOb+YOUDGoh0UB3tzrEZzPxfZ9IlTzDgRMua0cYypMI5mjhYtggq99VKBPyzuCneY
2pugsvvPHPDFoa/vgn3mFsUvszWn38B1IxhklTaBCXNInmUH4pOg4cB/KmP67bpbtEy8IdW5R21s
5no7Br4/72vTpH5iuz8VYKR+M0R3d2AAFy4Snen6dZ76OebHSXLhgXIDakkfVI8MqSrSwxHMi0fm
Pjjk5XXtbAp/5tYzXSQetlBv8mKPiYcN/qXiNtqNIbLwG5La6Uvv2u1HszKar2OmplOKTFF0U9Gn
vlUopS0k1gHyTYqRCjhehf4/PS0/vqvAwL2KsHZyUsvCKIFhc3Gz5VU17tG08uloYreiTs6gOclu
MkOoQe6A8kboAHY4lgD9kHTQKgdEghPkTxiFVV+Ruw2foynRvhpdzmAnU0STO7SxUnNPo7K3twDf
nTsVjxBJcNyxAELpmPqZiQIgkfliOC1DUEZ7gO7pq4Owu2+ssfyhY3887LvRQogAQQU448opAnkc
8e9w6QgCOXpuJ+lS4BF7NhRL7ucGLF4Eb8bvJDJDvv1ig2aOGdGI8UVlc/VFWgm2U6ZRhN9bbr1x
n9J//lFpIL42gIyD8Ygqvf6dLYFyKGWKTl2khvERgQlrUcybbQsfkTpJ9o3bNc0TPi81oGpzNn7K
as6pRpjD5btCoaa9C2ZVfoxQ/zH3VdkFTxESUr8I5krutC6dBIW0YYKszdP0R86kbgSCXinqmnmw
QNmZCSOtui+AE80myfxcwlkFG+sk9kkJirNtCO6e5pFAg3kja/QptsIImWhYY+CiUREhZ9QyoOmO
SVD0PmF+kK84sQ/wW8zMfgxUQC1kxK752vtKiGNXqPFDHKVBeisBrvyWqo9eG63kLGecrT8t0rnb
oXiXqS3SSOFnVRRxf6qiGb6GCpR70lxTDA/ww/D56t2xA08pInO6cSSoU5LHnm5IkeBhuknaUX6d
hhGYwNi5rX9MGEvfGpD2okOJe4pOatQsbWMIkdZx1ubprqvaofMEFDx3JxOKVhiHg6tumZI2GYew
4ldoXUEjGp5mnDADRVNiZxttXD7kgY/EBbtX/5RwW+RHIFt4PWlmMjXPiezip6SZ5p8GbAdvNGBV
LnNyDOnbvqgCXOMne4ac5NCwdn3piq1VkgV4uawsHSiKhuacFYVJcLTRZmAob1tFsBst8ssjHfnQ
+DY24/BSWL3WHCA1yvu5DbL6KJGE+Bp1VBa0V8vsGUBnPmwGmxfHNkCpYEvERG1j8OX8XKSdPW1o
JEygd2sNHbbAkKBZOm2i5KHan4JTQI9yL/SRCX8cZYZF4tJXv1rhUCS0QAvaTTvI0aLamf0PWZeZ
2sGEQPBTT1NTetYgzP+6ubQzWitSf/LnJANyXzjd62IhDVgE4j+pgpW79s0M0BKrd1RDHnO0q4Ay
M0zqbqayt+cDZPP8yaEBTtRAgfT7AIGeprljN99dmYWa19Fe+1jBT4g3UKKjhxYUccwMqLSeDFrh
7LLJZBYgpiLy7+EfRvA8k9p9bIw0HY/wMjHhFctEBgRN9VEzWhpTei7ccG+3acXx0eq2e3SHYAz2
05BiJdag/F6cuJ7IuNzMwNCX7ZhiHTQ6Scp+UmiJRDnYkTBgOsZN1DrmsRSWDX7nT4coW5ih9DYI
U9sJfvetXYw9Oy4DxUTiFDKJQcOlAxpoMLP6kdSh+xgT3lCHIZB8k9C76pso9AOx10ZF/4GGxGDu
FRoj0Q7qrXoW/mwAeTfLMMOuolZPbVhxyzcdSZ6WVbBjkcQBt0fjgoHchnlCYO7mxC/pr4lSHXTm
UmCc8tC0tx2zF/qPul48k6SRyA2FbkB1a7imjrNtTo+pwR266SfGaIMdR0sKXdNvnnsZ0xkronAb
jeCAN72PmdKtWepps9BRSCV/UNMohSKILR55z8QS29ZxDINPP32w0OP64hdVg/hCaILDnyNukAOq
XW19o1PBPAeDSqDh22UERAhCVb8pYuDo97QdaIQFRWN99p3Ef2qD2b/XmdT4t1YhZ7VFc0Mb9q47
GNlmngw53ZaBhX7a2OrZb9wHy69a2PmfJ8Cjs5egyPWb4UeEoVkOBGJDV7FHFbwK6Y0ZvpvdIQ/N
pWtaffgDPaNQHRGVwyxxmtJJUv4gi+Bpqqwe/bAy6MBLCq+9XTPq4zOEOTwmW/rmSWmA6OHjyxk0
Y13VzCAKx9hZeVZtE8wG7RNjMUYVoGNif2fNygG8BtIZ740k7fJnOA/d0xR3/QczKxquaQDtDWj8
cPxSW0t9An+kv0GLAdiYk2RquOWO8/WP7EaIFHIy8x7Imm0b+8CnWQIRFPzahsJ0Ed7X2+HWd0aw
krZmo5bJ8C7bSicw9GCTYLH0X8WEfYGswTTe0LTvv3aGAwKcOqV+DtsSyD5qOLcFKCl770+M4NBt
CuCj+WYQ/Qqqzhh3QMaRflk0M8RmBvLhH2z6Li2CAab7xfZF+Bmp9uJjMkYcnMjK29MkC11nDBNa
txB0ArGJ2TRI/5PvxHs7MVGVmCLdPRZubN4xlW1z3Lhpcz/mXQomh0a1/dK6Tt9sys6sOQjAf3za
CQER0yJ9bB5mP6rcTYBYlb1tjHxhcQfkNXstMOJX2cTVfKgYtHRP/NTxuSY4IcyvVS4dVGmb7X6G
bgCektgleV02E87MmpvPSD4x/UlTp/zZuL2qN0YgHUJF2sHcAMQBZsSqW5CAwWKOsI1NP4uOtT6C
9EEUB+sOukFm8yBmN3qh1S/tBzZiimaokJ2/NyqbmEbzn9F50IG2pmlpV8FeTwYUYfhf+2qP/DG6
BbGakcKDz4jIP+8WzhXtIxqvSDuoeFf3QxsfGiRtQwqssH8QotcXEQEnvJ9nU3M+Br41vWTLYaQ9
EVPlloUrX3QQIMgb2GVyG9ROaqKw4zavPUPP8ZjBsX/ICAjYqeXYwgaMnQpCQzd8a5GG/g/FBOvO
0jILaSPl+M42sABR38Bk01FwLovRQ53IvqlrLBc3EFtARcxkVuxX6nz7m0FD9IsBQpO0CcwRDU3o
m+qjFKlZ7vu6lyjdEJC3DSQjDyGKvjryd2GyaYYR8k0qZKnvTJhF2cGxuulbqgY623MfusFOUAFn
32jKOnsovktLx6zJmynvNPMEoLC76c2ePpLmVDZ5ibLd70zPRAoJ3wiX+IA6NHyJdDBfUGLTP46N
SH9q7JOvTTYW96EVTAttxOcGtf0p/wlRX18YygbtMhcRu//CTMPMjvmLHDcT8evWZadPt6mVpU9a
Eif2dgYXHG9sBdTgFWWMALYbPsSw05Bnpm8/UykSZxg279qxHJ7HOJ7b54JxHbwpt24/Z/QkgYYi
RP8KwmJwjsDHzAoUUM5NiSmksjdVReF5GvRCa74xGNfzrRiiqryjr1HcFORX87EGFiP2oR5oUBqA
cCHSk43hB/IQ8c0IfLLPfAY2Ama7BQM363HVIqeD88OmYq5U0FY2y/g4z+4EoyxPSZ5LqbvsuTC3
SJO5AMdDRgnHLVA0RvkIzDV5gExTx3dDmdpAgfQM0FUSmDlo4dgK9ja95JIUsl/moBUqjB9QQYO6
bhuRk3ugZKS5BZflf0eBK4ifys6u4wNWGCLf18IdAGU6onrAwLmqNkak86sh2ghxIxzg36C0nfSY
Glka3tAgLcjbsCfqQWU1k/7aOqX2i2o85+0OhfowycwCejnFtdwgG9lFHyugXwczGKdun4qRin8W
fQMA1vSLA6i6+MlA6QipqKIo54eoqkxsZ6HaYAAH+jbIHv4HZKDU2qgdPOn04Q3ynKW670Xku5tZ
TaOx+x/hm7UFKDbzZr/HKcvI8jJHcsfK0/2AKvB4AIWuF/xTM6CEIi6nU1lPudqnHRFr6vhwECeS
4Yq65xkhUUmCg7wm6q7UKMvf/yWNy/BzYtBTdh6C0frWsAsTXAj4XUGdeU0cehHaXAmJIhJCj1Ui
Rcl/KyHReFELhdHTeR0yCTsf0aN9JIXzMCEOs6VDpL5p/kw94ZIHMtMGe1aQjUMEjM0r6pvnhCKV
iXU8YyGFLdNKElRjS9Mu0zuvUXN76NDDRCY76o+XRTfPaGBKhTicI8zF1cFcyVFqAW3ciTLE6/z6
Ix8w+GKCMF9mi5pH/4AiqkohZF9e1Dj7lhHAN8AzYx609jTJoUAOPk1Hb+h74wkYg3O0hKFtLQYy
B7IulIvA1+yzRs67ckiqDeam7rYcimumvOe2FrJd/+eHLJqkf20t1JZqVUtecp9lqO8Bs3IcI7qF
LtpfsWg9+zmBa2AItQi7v1N4laNMlVV3nmR+fDQd036QyMZd0aw+u4qyFG/LNAG2rT5nDz6lM0CI
egJ3VrpTln0qhtreX/5+ZzfNX6uslLHNNpCgsMbOKyFFezhUBHuH6dAXlLjym7gGSEnO1185D2c+
FZY/Oiamhq7wFV49GgbyLo1Gq/MUeoh7u5zahy4ZfMTboP1dfr4zbxEsKKgaCVwJtfqVAHqH2BJ4
kLjzMKoT8Gdb6RyASjI8/9d1BLtBN3G/MZCiXV82Yc51DoiF3Rc35kMxC6Ci8xhc2RPvdXVZhTTS
tBQcyXeKs4g1ggu32Xk+cosHp6jEJ98dtfFmjmLh0Qf0xRVr9uX7v71E8aPCUpK7SyEgv97rAqsT
hR5R45EidJ9DmzJDi9NkP+YyQFJ50fpPZIH6my/EFeHbP0Ydq7UVpgmuRHMcv1W1fNu/TzRTF4hg
0ey1vSYNLwHoi/SSpbkUwGUuCq9X4A69uiMfOzEVkBVlimHfdB3shEOiuxV1lQ+nmBk9ui12qqZs
CyXCt085dFpABBk6oExaHTe4yZTNFL4E3r1JoeRne+ygQMhmaJ6AFExn60XVs1leuT7fb09UrgkM
FogZC++alfug4aZFFEVi8kInkS8IRYFjmEP9w+XN+f68Lass+4UbGnOk1XmrEy2xmGlMjKqQGQi1
oYVcGApvKOfmeHmpsw/kStdxLSQUkWV6+810qKqzEyiWwi97n1h0Zhfo4JVTfe6BMLnAQc6UlqTR
/nYVBKTcunYtTAYBE22nxkb6YKaog7NwzW3wzAGgs6nTW6XqUUzl3i4FtjmHt+iMXkCBVGzSbEAf
qhsWSSMEDEV4h8xq+H1wO2C3ItWm8MrFsvz7q0PgsLxhKSirzAVWFxjd1DjrrGr0aJdotBAz5rXF
AEyPjsNtVenxTprFNRPyM+/XoQNo41TGNYNz89uHLv0yilVbT16sRVh6yCHdq7ob9iayN//+KVlq
8UmwcPDASPLtUoGMEZFP2JuxNb5aYuxgdzHrlaaVXVnp7Jv8a6XVpmkrDQmZLpu8liT0GeyWfMjd
YoIaI3qvQuWEmawjD5fPw9lFXaaJJkY6OhnH28eDD0cB7UDoaABv/ODEBD+zkuLFyYVxnxmd+D4x
ef1xedFzn88i5lm8VMvR13rh0NYChjrJ4AVwXG6qDI6VZsF4oEVdX3mp55ZypLDA4rmGQJHw7fOh
PU2JOpSjN1iIgg9WBfko6v/rxsG9EonOvEnAE7rN2INYgAfV25WqySry3pCDFzd9+4SKqHmYMA/5
xGi3unP8APhipP+8/CLProlVEJwzYiDIzLdrRhMdRWMZj/bAgjOmvk16myIxv4tGhJPQCNCR/5lA
k1unywu/D/SmYRAP8KPV5WLw8XZhsHB5gi5SRdCzQ+jTDNtTPDB+FVlX/GciUhJc+Y7v720WtHSb
OIvRh1ybZtUcvCEUTYWWvdZQM6IllyVRc+Ubnl+FlJbkWXB3r3aL0eSoO45t5WXFCHzEBbb/wY2l
uPIw7zclD4MXrUNoFe8/m0Hr1Or9tvbqAT0z0DvNfJT0E4ddiHrx78uf6sxiconeuHIh6Ws7q0/F
dGtSVRS2HoI72m2L/eAhHP3sYdLLa4ZLyxZ/GwtMJDjJhqSxmCqsnbncwbYZKPiNV5ZN1f5Cr5kq
SnRT+oBAIajpnuFjfwPJx3/CwSil0jUI9Zcf98wnRASJ40dsxwxuXZagADn7CS1Vz/bD7k5vO+Au
8I0+X17l3EslW3Gp5vAPstdRz4nmAnupovPCTIQHf86+w9zN9soCbXx5pTMnbTnbmH0rilexfh6G
C0NojKr2ZDzrx250gpgeNmLQzJz77ojkavvvltPUhBj56pRAhL51TCgLzBRMpAk8vdbGJ6IBqkJy
dm8FxNzD5af7k0CutgwBnLjDkV7wq8sN91cODdMvBAeDKJIF9zO7WQzraibm0HM2sCqsm8aui/+g
xg7fMSMQe+5B/UUg833lPjvzPdkwQmBBYpK3rSMSyOZRVGLBLYDpfUG7ljGlEzXaacqA119+5jNf
1DURHOY6wxWJMPj2kZXKUtlFUedFoLtutaG0P/lVl0H4a2gUIQOJR8zuX5e0AJBzdVoAVDASWt0B
IHXyPI3ixsNiAiUHW+6ZvTY7HdnzbT7AWL+83PszyHKYMGKuojNGVKtMZh5od4WtU3uhEXYeghfF
UeNZr6zy/puxCmnvYlim06tbvccUXLHlD37tRa07PyC34xzTwAVcvUi9XH6g9VJ8KV1JenVEHolr
1iouaJWFcn+nMUCv++qmKcwGpKoqDoEd/WvC8mcpDrvpoDnovrNsZAADiqxOdQ8nkfxE0vIKcXBY
WFnBlfe3/krrlZZ9+tfRMxBwSJK2wKAiLIfD0PlyZ2nId1x+deuYsKwChUanTDeoutb1SR9PBpGi
MzyDbATFVVt+Nk1XeeTsat+3RrxHFdK9xzOl2Y9oHF45bGceEqcuk7NtkKdQir19yASrZLyLkIwU
gC5ucs3pTtFCNrj8kOsjzUOSDikALxAdHRo5b1dBzEtaETeLlyc23PQMHmqEjCc+MhGobuxg/tHZ
Z1nvf+cogj0JDeftet2skQ35mu4xGNT7bTYn8WtdK/ToLj/XmX3PmyMPckDJ6O8iQQ/aZ9JyKWCv
4OEKazqe0VhqaeTCsUHf4MpyZz4WyFNeIO0wFzrYKhjYRQVuHP4BZbMNCamK4zs+rvIuP5S5vJ2/
Yw5vj4ueskPoCiO89cUhWhlTzILC48Q37ueoyEMaHFbRvFSlBgbMwd0toqcShIfcaibcLyohCLcz
KpngV3ux1YLIQPDE6VR0CFy9PrG3jWZbOy4I52oOJ1wQuFahpTPP+1DUeavtENSRTzNYHVo3qWZa
BzkkkfsVYeYJNZRS9OCv4RMIhmIYndyMvp50WxRk8nCLS48OdhzE53Ql/p77wA5ObYbOzEPRsHi7
kcZAoDuDaqkX6k7szfANN7GWFjQTIJtdfu1nzghtU147Vu5nWklxjJAFevIzsllh/0XhYONBRxt2
ndWV/41Tf8VteYkxq49sMjowOShLf2RdMDj10OWzznLY9KErNAfZb4wmnU8BThVbxG/FI9oeOD9n
+JVcftA/yd+7pW1KFSoW2qDraJulQdxUFXAreruBfVvmVvQKHsJ97jXHXrxWHTTtwi54nDutehVZ
Vx3A9cuXyi/ElwElhMeeluH+8q8686X/9H9BqPNS3rXrs9EwgiixsEGFoH0K6ra5Qfej+ASCLr7y
As4vxWiL6atc+npvN5VrzUgZaJIv3epoRhY1aB07yu8LDYDJ/8NTLV16QROI+30VmLNeVPiqEy0R
MoG7hEh2u0u1MHyGcd4+XV7rzAY2l/pJ0uK2MJpePVY1kYLEjTN74APm5HNAbvdpBExw36WIAv0U
YtKuBK+zK8JkXDpPJn+sVgy1LAqMJJ89YygVHHskJUG94fTSBfRh0+CaM/W6ncDFSJw0baYEZG3v
6rem10pVJe3kJWEgdqOA9diXIKmAZ2QgRYOfumvKf8y8/6zJnuQiJuNh/LjaLCE4ziywuYBzVTwD
DoHPCQT4WAxp9P+51BJ+/kp42oL5ddA7kzcLJ472OeYDH7IEbNBGS3UxXdmaZ1+mjbWskiaehuuc
AKlg6YTAQDy3GYzbAYH/Y2el6e8FPH8K5rL8jC5ueWWPnjt6AhaXxQybsdI6tC2gvHLo6FbakI4e
RgQGj21ZR8ghweG+fBzOXbC07R0Wsxyp1qc8bmp43rk7QtMXDCmCojpBUzSgSyYofw1kP9hi4VIK
APdKl+baysux+fs7In4aa1POQ4JM3FaZAv3kToiKjrl7skaj+9WHDZiCWhb5laWNc2svM1wOG9a2
zjqsVHbZM4BP+Kp9XRdE8tbvQTROUb9DJjh2tliNhOMupywathKIsTfBa42R4PfdG3S0HGOjQwAI
t05uBUhcw45GXW0afWdT21WDWdEsBnjRA7o/+8sf7NzeoAtE8sNcwnqXiWdh5hsTcmdelTrpYXA1
tUM6ICV71J0re//cxUVCoQvyOO6tdb2k90g8W8M8e31dTYegCJsTdjnFTg+m+S4Mi+l4+dHOnTWk
AhkDkuTbtHrf7gjgwGYQIP7q9a7vioPVmd092BY/eOrNQjhe5i+qEkbStM+XF/4zL1rHehAj0A8I
9WTKq5VlQJzTEbjwCm0UJdoSkfW9dnGB8VpVOfXRAgfhHHDqSqL9UCch6gYV9BdwlqP9OiCbkD/C
OkkE0vIRdCa/sAZnV04RUvEO8gLJoYH7rZ+Kqo8/ZSihLVo5ftlB4Ajr4AYM/vwprnodjNJkSyCk
oNesb20AHXsLJ6n9ObfzjF6EA0RoB3umepmGWIFodqoRVH6H4t0tqjkmvkGXX8yZHUC3Fo0wl2hC
lr261sc4bySc3ZFUvltkzEoj1W7jJBy+AbeN00PTdVF1+Pc1DUWLjD4/Lf913lXiKRH2rUYHvoBb
v6vKfGLbcTPsAbz6BmTVnqbH/8uaTKAt2zVp6a4SkDqgOzzWrDlZyucjGACaW+6Gg62N48ded69s
uCVGrfYbgAtCpW7Sfmeu8XanI1Bo9j4i9F6Q4d2w8VtsbLY2wt3XgDNnjpRFb9qmRJKSvGD1AV0U
YiGeZaNnofYQojChGxraPhlupWi1Jsj8h/N8FzdT/P3yGz1zTVkWEsvkz/zBUPjtE85D3EjdZrYn
kBnHHkJGk7vHssfs972wxZXx5bl9yh41bMtA7oZ+3NvVrGxEsxYilVe1c4e2UYsQqBVpYtypdkav
RCJgfuUePhNCGGHYbFGKV5o8qy3jFGHQmmE1g0hCVfO+TRZ6sAwTCeQx+y417V7lyhy3udP6V2L2
sjvWu4dx6ZL+GzaewKulUUPL9Yby1ONOqU5c/uk+awHo1Y4VezjKWieJbdUur2Nt3pR9VV952+e+
rXQprjEqMOndrXYvLeCM5NzgVmjzDw5WQh6GBz9mXFiOlzeRcW4lhYb40vtxyb+Wv/8rR0gMVLXy
oOK7kiaJxzC2aapCPNDyHSo9TEQ27pyV96bq4Abj+ZJ/q5oqPwHScj7rWW6CQoTZ+INTUMmbCNxK
6yGtTB/p8u88c5wJV7iGWIIsivbY258JRqVVbjbOnhXC3RRdixJ4Awv5yirLYV19d/gysOvpK9Ll
XmctmjBwEEQW0jOI+unR77OuvAV2Hdx0+ANBVO6H2oRXY8S3CiNO1J6CfP5KH7fAnXRMoLYAoM+P
uooA/SsIxb8aHWQ3SsrCxORkFqrdoiiGmh96PVBMKDGx+vKzCbpH7Lqx+iG1BlFbJKF1cUt9mE4n
p6kwXZaWSgaETDOFSnDZTnykKCkR4G+5rO/6aYp/jFZYfrCiIPgtSpm1O38wAti7PgZsW8xKMapB
Kb++MVGlC3aZJqcch5xB3Jh6k+VfL7/Jd3BCyhVJ995YKkFmkesiMEUwFrGEwKaM7iLxk6ygHP7r
EPv5Ar86bJ50q7GoeaNeDrdVN6IYmvNhwi2NtOm3AiSeXQlAZzY6HX2OEv05ktL1NMExELhMK8Py
zALU+yawjU9U+dYT3oPjx8sPf+aupCZk3uVQj/Loy8X215nS3TofitLGW1PjbkHKra2Q0okVHsNB
C2/0mTFD+O8FDW0UepDAaFhyfVkGcyQipP9N1CAyKU+kDW50GAQeNK+TZahr07blvK0OigMqyEZA
b6n01ylE2EwMF2fD9DITDrcJa+FYSywAUF7PvgDfHg6ZXn64/FrPxAP2E81jaTHLMNZgIUpH1bd5
aDHVVuBPEToSWIs72fBUVy7Zc9XTpgrm5BYKdHAN8HzmAsKQHrAj0B2uZHf1TYdshnOP3yKoVBS6
oTohn4Wk+r9fcwRykIFMSiGSrJFyQ4R3SjLl0ks6e8CbUmGzHRrX/O7PHAVnQQQtkE1G+OuueNza
rm+RkHkj8vc7Fy0vrNZabW8WTA4vf7N3c0vuAWpAG6kq1zV4e8t7/essgMOHuYtFs1f3Cna5zOw7
y2mjfaTZ80lNaqJTnLWvVtebu1Bz4t2M78mVt3rmPC6IE74cjVt+yeo3SDgIaErFyrOhHX1JY7tF
1NzwD4Uz2F/wCQ+uDYbPPTWgYmvp6wnAsc7yi/56aqdJZQnZRy7Zbo6hvQ1dZs6haLp2uWOWhG/f
hD1OMoyosAbRgDnjrK5ceGef2iHLJ0Xkx6yPSzLp0ximukKa07UOCazcLW456FUBKdgVpoqvlfxn
joir07QW3PkLfnuFgYT4nsrY75QH5yl2EAhxE5RqrXzXOlibqNJabK+d6BngA8JRjt5ga0+/f7Lj
etPT8t2hP+8cIzRoPl/ehOd+GH1PCx8pgUqMvkoejAIJ+kHXbM6uYz0rUtyN3fXBlec/cyXypv/v
KqsbwkYgCTP0CLuLBKlXwt43fOnFl3GwvvcIAN80Q2teSVP/DHpW1zCBhok1k12INO5qZyNNT8ru
EGXLOuu0Tam0rj4U+Vhih4Ij8KbFxgWeTopowGOOngVcpRKBoXsRoyl8l+ht/xWx1umEy43ff41S
zcLvQeQI8EwopSASAlILiUXousG2Hobk2ZcDbkaJ6OWW/ujCltfS8TMzHA0HxCBobNz57EbtIhAr
xzBp0WAzsf6FcYiMP5YxdWz4O5xJbP/Z8UdwSYW59BUDoPjBrhnQdkBk17aujXDPHkiTVh98VAgO
uiXeHkiFOBY60o2kFVZM7iGOSd6OdaX08GQkeL5umtpytY0xRepkyG5CgEGAfoWQFfryeHk7nrl+
l9EOuxEKCWDs1Tlxo85YXF+kNzNp2McywB4tFph7uZl+5Q44EzJZis74AjVfJoZvHzuxE2hGjiBq
BVH4K4HjhG5xiT9hUE/3EN/GU4cOwQ0jfftaKs2/vN6ZC6qB9hmXAsPX1coZ0p/xNEuvmRF/y23R
b60xujYrO/cqmYFSJZJlYfu12v/IL05J5CjbG+YRs8TAyLjZYvMLQrWf/v2jcbNBaXCAS5FBvn0e
3DLwiDEzIrOL33OSRMV3ILfmfdQCp7i81LmLhF4xhtJLssog8O1SWo7CYFmyP7JRmTeBrVUvMsvE
XUTRfSdG5NaVrK/kVudepEt1RX+Gw8EV+HbNIEZ0LcaN1FNm0Km9RhKWbSO7L/foq8RXioPzi1EX
gMYmaRWrw2jVbpVh32N7EW7m3AzFol9uxCcknqwrB+D9UpStOgkjhDzSY3O1DacoshOr51J2RTrf
VvWEXLVvzx/LObzWy11e0dsdv1TIJqYUNHRJNVZLofeQcKkK27Ph2cOOJshniB4eLm8O+f5IG8s1
BkZ3AZ69a965feiHootNbwjsyj2OTC3EB7srhvAW4+c8xZbP7W6XffUrx6YC9WLCKmJhTfKChaH+
4lrgCrd1FlfIVhmxYGyOXJtC9hUvNbwWmtaod7HfOp9HJeGeG6HIf89wGz72Jfj8g19Iiw7l6Ps/
ZQqXcaPZYfAJpliR3TmooTmbuKP3uIFkoRlbp/flz7RLbPMYIRL4U9loLaCSrdn/4dRr/qwx7nvE
V9X50aKuW2wpYfsJXrooMT6sVHMM3bJTL3DNaHEl81z1z82YxvltgkPDhzm3h+Tg9+X8CwfFOjv5
BeL9u2kAEoScZiVeBtjxYJAqUL5bkF25caAnh/OLleaDuQmQCfiZJn7Y74spblEKIWG+T8r/xdl5
7MaNtGv4iggwhy3ZiZIlW5LzhnAYM+divPrz0IsDi000oX8GgxnMwtVVrPCFN0gmJnp5LeQ7fBjR
BFTkXHY7a5FTz0ytM3ee8Y1kmcY7T7i1JIxUOFYHIhayjGtCqvlEwTg0InPlhD/lOuI1xKBa0R/6
ShvAUaQJhpaR6WTocarW8IEnS/ky25XT7ERMf0Pi1WYGOEMaqbCZFWudTvaiH1CLlGlM5NGLjRsz
Mh8JgmToWY/Ngz1Z4oi/M9IXCa2rUtKdQ6RHCZJDmkaPSUI8iKryx9tbX1mWYf2jKJTDzCKXoAG7
uoPnvERWMitVX8+mLkU2xJaKd3GBHge7zQm/WDMYlstYxCiytAifJ17uyLN0BzdHZHd5lY/JSY9z
PCp3fthyI69/GE1lAn1A3pQqVz+M9hc406lErioqyx5VsqBKjtk01M7D5Mjdj1ly0snt29QuPeQc
ZfwAaGThtaLjI/ZZzcUoXyS0nrSDhlNuhSyEED9oz0/vq1jpf9/+tRv3lAqux15Q1UQf62zIwNwT
S9RGo1meyy8pjqWjN2kIOe6sinO9KBTgQRYD/WU0c/WM9R1ELDuSNV8eCudb1ocYOADifK8RqqJt
g11NjsTzgADR2GaIHtVYKSg7wIDrp5TXBdQ/4iOUD8EK8hv/ycMkuN/IBNXcyfzHC5/URi02V5Eb
QTE+RNp2ci4ZsMidVGBriXkI6OoAjlfAP78eNq5QcWrFTPFr7lUsePPkjsRB3TmkG2+bqmvAATDY
0uhjrxY4yGDyw0nRfboA2MSjmuL86pwqfNJBSCenN+8aEg1CSQrScM/WVxRRfT8WiGL7ZZUb/oQh
yNMsknCn7r2xcCSPFjVeeq+AHVZTqge7SFDQ1XzCyvAukJG4gcxVP96ey/KnrI4ryA3QeqpDqZeM
4PXnKWZhBdpQD34RB4HzxxlUMz3AK9BRv2w5gA8FPeudMTd2og6XAaIxwcF1P7yYzdG2SuhfSq21
3wd5QacgN+JayOwcKrQD300lTn63J6otM1nNFKMCg+IH/BMKdssZ/Wf/txq21fGo9X6fYmnykKs1
WDmk+emdAGdqPrA8OFlhNSoWAdmQHjeKX8YxNNqoWkTi4eYMVYRzSJzniXIIUVQM34+wiz8N8Uyf
awFqPFhZXeBbkEaV8jEKCXlcwPiL53LKhftDw1wl/VbxVP2QRKSUl5QLowXIpcbWachShGJzouvw
ObP73HSjcp+cubX27ClwmZR/ZL7861WwIkez9FoIP0m06SXA0AWjEIQFgbMI9TRSv8YaRamH59ur
v7HNltYcaH36c/Bul/P7z+JHRY2Amw5+XYFE9SELUT9HF8jyoLzaT1xWYufCXW6V9cemRkkvkgR3
IYm+Ho8SWEcADZAcW1XjaSiU9hfCXZGHagLCo42YfwG0qT3Un4qdfbZxbMktuYMMUgdWerXNjEpt
q6ChB9rpLTJoiIydjdAYz7fXU9lYUEbgFC23A5phqwi7nu1kqCsTjlrcIVkijEBuL2aiqL5ZDWbI
hi3T2cWsSJIOGTJE873RsideOkxIUxdH5UD8bkIMAk5cdD3iZmqjgvsppeGTih21vvN7N7YdtyV9
tYW7dE0owl4E7+ImoYmH3APtYbP6MGUZ4vu90NLOjZsg88tRZM7h9jptjcsVDZ4AyLOqrkElVaIh
HIPIvy+VVnXJOhE/6U2JJ3CfKu95JlsEWZv48+1BN77N39o4lb+FHrnu7/f9iKL6wh/U7LlCIVHG
3cnu7ePYlZ8DPKb828Nt7Dh8/mjO8r7KdKVXR7opUlnvsa7027ZD+sPqHWwY9Crbg2dsheb0YJdo
E5KBw0Xx+lDNRk07EBNL3wALPR+GUIt/FFSYFmnfYsIWOWp0X0G/tweqkcYvMnrr6rnXawPjc1Wf
ftye98a3tQhpND4TwRvgw9c/ZwwKCT1ZufVjLDax885i66liH59Fp5b3KTJj6lHJovLthZYlUuRY
aMu3ver3zGkqx7QkYBT2CIEHAe6JWRq2l56w4Hh7ihtxI9LL1D/IbSm0rFOPyZnIVeOq9cs5Ujwj
NBW3bmTHk5NYnEatCs5KIItTzFk6RZjpfbw9/EapUGFT0U3iLqVGsQZ0JDPY9lithI90xhwcVKtD
kqjApuBDjFg1LHULISyQSuz2oxZnOlXWRAm/yBHKvzs3+kaEZxFDEsHCFwSNsLpXR7JspB5h7oxp
Nx1MMDqmq0tj1xzavmz2euwbR5gbHAYD5woo2vqZJN8FuiVauF1DCWJPRN2FNKtzHTx0DkjkFztp
79bsLC5Iihl8bSLl13s5wpmt0pxE+Ag1Q9quGw0vobGYwm94crTq+9vfdeN1pClLesZDxdZaj0ZD
v0JFsRGwyTrhdZKCKL+hlH6XKNLJGlEIHhXLeKpRg9q5jw2Vibx+mCm3LGEz01x6tKvPCLwlCcoM
AhEMv5Sj2hOqY/TQ5bNLGUOmBQZ15HHO7OHFSSKMFEvdnr4g/i0NBzB8AVV22w7MYzjPto0SdCVj
GWUHAwJ6g2gxeZjrMXYnPBSUA2pQVXNshwzxujYELHO203JcVNRnFEFDLVD+5A7eM2g6hpPlWkFl
vShVK2XujJbZY9Apxp/UUqToZIx0DXyNmsnHMgxQAu6bogPo0XYvzoAAxcmBqIEMoDAkjY83YU7Z
W4PTo/pnpoB5MSM7GLASUdeJguFPGSFw50PaE5aH74tRHBq0JgNPMWOc4lwjR3TZC+vINHa22fWH
5yiD5aRcppCTrREuZjJB9EOKzUc7u9JfFiEG5w/2Wl10Rh8dNEmUN3BNEu7bwCVkU/egb9s/gLiI
soWsXEH86jDC0s2SeI9NXSTPcwu2BpXitn4IiebO9IySR8Ad7fsJRunX27v++kwTLy0tD+IPLrV1
Ty5u6bXNqTajucybIFvojMoYybkDIiqnaSAsuj3e9Zkm4CAIZKlJd1CbeX2ms9SKatx+4BnobXGM
UTA/Go38n+i7wbs90vVL+Hqk5dD9E12PqlrEuFbIvsAI/ShGp8OAqUcEnzfxpEZYABnjVJ9vD3od
djAop9hWiOcpRa0iUJFM8NEjpqcGFFGHWLPv+jFtdoIbWsTXNwZR9N+aNf3bq4u/yKdBUD9ZuuZJ
MXzWeuRuvzt1mWo/KgtSxb2sR+pwhm2GmbqIG/TFA3SukYnP0Fg86q3q1D6hSkpJCvBa4lbmJOYD
Zrwqlr9lPhuupoiqdjOMwRYBvapK7hMnoygemmnVob8DtvbARdPVflvpWf+B2GJW0f+3+9+VHsCM
jeJaoD0dBbOE/L+CPWadjlZ/qKOWu1VpFYHydxbgMRziZtfDopm07oMUWUShgLqj8SOQIOmTGSdo
Y4ZZ2IX3Rm9jKofJfPgnMK3UOugVarWHuovpPOpm1LrzgPKgN2N+nZyp+1ePdLTj7LhUl2ZkW2Lz
vU6vJEJ2RBS/SoLEk24EypMN+P1Dw4+/VwcH59IwCmXcKjEJaw/zTCkCPe4kqd9BaDYoPKP5/lkR
ip16ER5kI9MT6uMglDn52s7Y07lUxgWV9oBYgOcxb6rvdtLZzU+RlRRFkfxyonsD5cDpcZal5LOY
pig41HU7lCckT51zrxaa+IUpTvyCcGienk0TdeiLjXFX+UEuOTK/CmoCDfOVqhBbRrMFySVm9QUt
f7S82qFLsmM1Vl35IamhpnnyaNjxD7WlPHrX2g1Pi8TCaJ6SNyqqhkbROxeE/4PY5/CiHjJjtwGL
vBKIz6eNMt1hEWvbXhFBwXufCWBZ4KILTCRsPD+Cb2aVmHdCqPh4URynvK9R7v0qGU3bUxJX0vFj
Nleqc7Bhv2jvgzjRqyOshzz1LPSb7c9DCIDw3VyDIvxsosFd/gjTVFJc1WrERWvQX6PcL1ujqyeo
hL6TRBAO7jh2RFczLWv9vpljPbmEedmQT7UgyV1EgSUFJ+zJjPHcnuv2hGAir15mN/QA5MTQqi99
G1vDl9aQWtXNalX9EdZa1N6XcYH3R9hGCBqN3L/yZcItdMRNZAnnHKGV7w3D5JqEfGnJJywpZAQd
TQR6xxyQ74EPUTQHQSU+RoDWVPTkKBp80kHjzdmdXOJ97M2VoX7HWi9AVRcDPdCymZiesNHCW88O
MaVykG3W+E9zfCjzdKqR1iyizksBWPwMgsakNpTmSXVf2M7422mtmDdqqPjsFKpGLNEjy5B8S0BV
cDM8WmNcRolxjhm+EKZLBoEdH0+zmnltbwsFQ21b+9kY4CCOdH7o8OMfiuZSHok2P4RqI8eHYpTi
/KLknZIDVwuQ648rJ/lcYl58b+LnRlPcDrIn2RCmcbQTsOp38Hr66a5ylLg9WbMV+NzB6fCeTCJ+
wGtELs/ZYIrGw7abg2VFE83FMZry8J2siEG7ZJk8vGQoL/2C/I6rrp4hQOrNhtlFh2HoQ8xzKilB
9dFsutQLWkRCz/gNzA9TY9f3rBqLTgebVlZNCyp3J1sulOOcOJg8AkYxu8+jLBrrN3SPDgvatsPu
i3chwKy6UXl7J6NYTPOAhEDj4sn6XeDuofwaVbn/PMai+KBkqvLJgCYTnuMoi/1hbHPlMJVYm4Fb
rJvmzB+h+b1N5uWWjUHLBqGgveB1ox9DrXLpYC75tXNVfrXTyoiTLLb9QMRhTTQX2Sc9V/UfOgJy
L6k+ad8rw8gemkprHuI4tE9tqJqDazVG9D3sizE44giKRj02A8pOTroRYyAZhMAApH/1utUvmbFq
j50EVT0Iao9tX51GxxnvC7mZ7uW+MN7+8iMAyMGj+g1GWl1+zz8vvwgxtBMVa5GQFz41+GiMLq9Y
dgnYy5FbxKbzcSqD7vOb337wowoJqUEt8aotj8cQErnpZPkOohQHktT+XUDf7nR7lOvslyWkeAfu
nTqXsm4ddICThRMoli9lmpO5JIUBdtLJoD0W+Mx/buqouNeNqn+Hp+DwPDdz/ev2D9iI4BC4Mil4
qHBDtHUJHg2/RBUNq4t5jDi0GjjEKgQiO+KOdbk91NbG0cAgEhov+e0adCBDSZXHTmWuFMfcAMNu
UjIeBWTmnUcFCtReInYdVS0FeJPiIQIEV9GbmrQttgWa5Stq9EMPzfpuzhzzOQtmeWdmG3Giw1Gl
lQs6herUkhL8s0Vpkasp1wnYuzAiOcoG5dHoh+n59vpdh8DIRdC/wKsTWhXKMK9HCSZTrXtltH2j
leT7JAklfEYji0UU1YWOQOkNKrvn9qDX+wO6+IKRX4gRCzXj9aDmjPF52lPQU3FNQpARUwcayAag
9F45/i9D0bNlh9DDW58FTDvqQB4aylwTbvVoQWpupBvTOU+CaOfYXX8wSk5AleiJcravgLeYesUR
gZ3t1xEA+wWQ/kDUW+/UIK43PKPQCkCeBrAeVZbXazdngGuSQbd8bvJAPgLaDDNXCw0LOygJw3XE
LFHrfvsiOiDwqZZSjeYVeT2mnLScBizcEDRVl5iKU6B4PMSSZ4p62Mm1r28vYMsm+qLIAyEbuW5J
tm0bCVx0DL9bLAtc5GDC6DJg0A70dQDOfBhHzcZfnMgOd11QgAc6fmOzc87/FlRWBZe/CBneS/Yp
7bbXc84tq0TMyzb9obZDycPKyXikT2voHr0J5yOEhOQPlEADd0aQ45W7kDYar22GwsTpA6iiSzvB
qk5owErl2Qz6QTn0VZikp97uMHnA0LmxD6FjVs2HIRdqR0IxhcVLKEHheJjmGXkW+IWL+RYVVdwO
UMUZPOAJtt/PzUQLKEm1X4BZOnXn9r7ex9Q5UNviynFgsKxhd3XZzxM6WJYv6iK5RLh53s9y0e0s
8PVnRnkEeh11FUiLV+vrOHFfORIXaYn+83M3Nek3bDnLytVUoWjYaVrRXZHjieCqTV2e8Ymrv9ze
1X/lvF5/Yg18Cpc5HXAKCmvIhdzGSROg6udrg1WoB3AnZvEypFXT3dsFJVIPaLWTexkp0sceO9MW
2ygZe2iY+7H4FqEpOxyEhCXVBUIbfmEy+q31fZ0MlnacpAGTIgU/yT1a9PXn4ZvQeKYOufSB1+cj
my2pYtPoFC2U+RgnSo6TGAYatxdn44pedjOiT9S9OPbLr/jn9Rlw/HSa2DH8YnFcFilNAreK2eFz
nal7ukXLWVp9CA2NPm5NysYLreD1YAn+KyKUIUZI5MRe54zT134erASzlWj6oBOk1l4XWfK7WBO7
shYb66kxQxozMtUSlvT14Jrch1pqgrOvLcp24WSmnpiMvcdhg7wMthPJNPiyCD6Abn89DJoordXU
ne2jVise4OMxvQnD9KdWldCkIy+ZJAprslBrsnQOBeyXlKwgLSRtgOgvhwrm9ub8AxIXwDYqryGn
pEyU0kVgQeT46MwF9iHU9LOjnSbNXSWAdnuYpsYPNb10gMhp13wzeyIOvKUiu+sPFq+/fISM5/yy
FYHaFt642qOTk+WT/qlS6aHfgxO3Nhco3WIa4bz5rlmk8JeCJgB0SmLrW7bPA/5nYvt212ZHzKu1
iwYM5+3vF+KP9EB4WKieqqsgp3TkwAxHsosYXr43CivFaaDAV6me9l6vrd0EowlRMfmvvseqeNmr
Ga8orpbEh618oAZuHCKC9Z3q3tbp/HeU1YQo6CW1rqcsmxrPoHaq/BSOQf8xwVBoZ6iNAJEoFFmN
BYZN5LH6QsEQZ1UaRrbfycqA9fKEwSR3Ny6X1IbeOTXNeqjy1k6EuBHlwGDiOC4Qd1tdk5iCWWA/
plC81CNMaIxsHk7ygFckDYXx2OCk9OH2dbf12WjrWNiIsb+uYIG53Iy9PgyWn7KWjzPu2h7gM3sn
tNlay6UFx81K6MY+fn0HOBmIobhHkI0KpPOtxODbwbKTugqeZ3dVO0g+BlL9nq74xmaBYqcvVDuC
0qsHw6bElzVEEn42YvURV1LoY/KGV5wT2TvR9sZn4/amEUeSC/1snU1wu4PTK2QHtamoIOdMDfWX
pEnjI12e7AFKZb4DztvotAKSQwIY3D4vB03f10s6Yu4Q4kMY+FR/wwf0tazfACW1L9SnnI8j+MdD
kQouxDl1Dqmam091UgbjTuR/HcsA/kGSG6UPE9DE+v0imC1RhCvDu9KktI7nezLcz8k0olOCRsHn
iIDKwbMqSiPPUYuQIF0pqnjnkttY+0X9Bh8pojfULlcrYUU5VGpA2L5Q5HlyHVnKJ1Cg0vSnmAOu
1MiMyp3be+PdpmSjovsFoADZr9V+1g0ERKPRkfDQmWN/BL/xocQrz+vjqbnEUT26hRPNbk9GcX7z
eYXXvqAyob9oV599CHOjcmaKl4YlrA+DiY+aUzjZznn9e7mtAhOE2hBMIltdosTVo51AJA1np5Zw
PBhlBad1FKl6BbdPNx3AGLjAueX/ZMlKPyTwojG1cqb4vYzZ6A9VmY35Yx6lSeCaBIcRWZMxj49l
nJe5C8QcadlKqU3Fc6Re4MwSSrFyEkKxAvyaEhn/oC50KHRiLj8fe8is71q4leiVdJkyQHDK8AeL
zMnGTH2Kh/Rdn9FncHtw68alCkPlI0wGZ7gooKvpbYS99twObfAFnZ74WTRFph5SrLnbI62USJwn
eLBPM/pXGCwNiwO4IHcHqT7VOraz6eIw3Mf6+GKm8Pe9FAm+Edv0TnmP44SJXZmRZ899EeXmAdfU
4mNPtIbDo10RaYhAwrHKiIGVes2YN8Axa2G1h7x3qtwT2NCZrggV3OYM+kPPPDM96H4kVzo36saa
Xk45Fk9GGeHYhBcD5uF2kY3qhyJBcgjIuIZhapLa011BMvonN4T6pwsBeFcTa3wcwi7/jihl6rgj
5ezWk2lc/4RrrH1s8jj/SUsz+NY1YfPLzvBeuEu6ZP4EtwpTPJupNkhvdPY7qLQQuRJLyk7YhZHz
BdSHsMVEVCqD2pbY+qdcssxo5+3duLmX6BsAFo3nhQb++nKbOrvVlK6T4JvHX6ZRNekONIp91PUi
3nkAt4ZCRxqRDOJwoqRVRFFjcMzPIFCRi2J8Qn6l/FDgsnUX4++680hsvLULpFGl+AM54OqtpcGX
BJjI2b6gY3JJMfl8nBIMs27fEBvXob2wIYwF5Ucmu1o7E2MpjOst28exRPrKB6zvo9iRY5gqmk3K
VNplf7g95NbEwKGA/AFVJRO8rD5X0oYJDT4S9AnZDcnq+4dMhbt6e5StL0Xsx7pRHlyqWq9HsaNB
qWPw4v7QKvMh7fPxoHfDL+Bk6c7225wPNyyc9YWTqy3P3j85oG5KmWlGzMfCjvqC/yQGp1Ww1w/f
ns//j6Kv5iNBBC2yAiAaxc7MS1G/ONM4ij0BB/Zye+m2JsR7Rdl/EbtB5uD1hPC3t1PM/KhjKbjU
t5S7freSlfx88yi8v4sd3kJOu6qf4H9sZ1ITOX7Y9vlR68rppJRl8fZTBIdQ5lECU0dIuVq2BPmH
HJM7B1eA2FbI0IbAueAqPYidRdv4PmRMFJkWydJFjuL1ogl5DvK8behZVF33MR0SgAKqhnoaXfQ6
3AlitgbT2Wngq8B0XfER1KCn/CJIbCBjBAdY9qBw2350cRXb84TbCF4coMD4o9GisMh0X88rNAsi
F5VeTEb5Q/Lw96Q/HqR2orlTKVUCQEBv/ywi3PAU8u6n25tk43pCIZlPR4pD6LS+KyINBat8pu6O
eXXuSpOEI+gQVTos22r6iK5JuPMZt6YLGhEaLi0h/l7t/Tmj1poAzvARhEh/gfvF8LZvg/lAuy97
lDIwmDAy5Me2b9DHuz3Zra8KTYIGKUJTVPzXY6NOFndLdgW8d74TZm8Q6hiN9QD8Q1d37seNQw69
S8PrhIwATa3VYC0XSDBbpQUqLzSPjebkj3auZjujXE8JVQq6JjQwlhrpejl7rcNcsW0D3wHucAHZ
0LpdG5XvR2vX/2ODs4aiMfpjBiwdh8L4akYATBW61FHgFzWFngNZ+hQdlrJRTBlDsz+RUjSDh3Gs
ORxakbejV+a4nrt6pRfY4uo68eHRGltzD2Z7vaeWH0aRGC4GnLW1CIiMwpDZFvESn8xheKLumf5E
YFQ/4UCsVMjstUL31ClsYjcrsUU93t5Wm8MvQCo6E1y26zM02iWGG7IS+HHXGbmHYfbUI28E+tOV
wra87wdZ+wIuMouPYkDZ7M0Rhi4T5lEYQbOb62p1gZQNpph4bQQIg8P60SXHORRy1R+LwNGe8zDd
a9Vt5Lo8KOTVNuox5LvrdKtp6prOahn4soZ/eq8LGKWoHZjnqcPrtFOEfDSUBBeQyh4+4F+MvaQ+
VM+3F31r45NwgSChYGpd9Z9wWujb1mkkPxoHzZucEfJsJoqjWljGzhm7PsnLA0rJlDtjobKvFthK
WzMsh1Ly1RGLCj0hn7bUXPsfdhE9anTSeHgWqfLX74A1i64qCntZ1WQ6yUqGjaMokuOYIiXVYZ1y
yNJBO8QWIo63l3L5k19nl7zfuEQsYpogptZFrqiDmBfMeuCj+2t6tanpD2FXF54tS8V7iQ7E3uu6
oZatw/xezipjXnd7cX7TMfoSjj8DD1nytjxVv6MQFtbPRj+b+anIu+KLJYT2qe0LPfMsHO0trwjs
uMSfumz+9FD3nrSypbpzezG2bjnwkICqF10LkNzLaf8n2jRSe87kpgKSkRlpfuqHNH2RzURFrBV1
vi/DJCvVCfp48V2WnFB3kcYvnrTYUpvD0FnJ7NVSpaQ7W/C6sgMElXCEU2csdabVj2rTRQ2lsSw/
ieXnqcvflciQn2OnNe6mUMmOhAe/8dieD2FWZ19vr8h1tZB14C9yGAQjrvwAzUKNNDOnWhgq5kNX
pIc0ajyASNljVkbA3lDbvNweceNsgw7C95Zn06Ybor3+BGHYp5JW147vBBEAcEfuj1GmyL8rZXo7
uoHKLkElzxmqxrwgr4fqqgm+F51TP7Zy1dOkpjtA+RI7n29zQjBNlk4julvrwCONNYJUSjA+MD3M
TEn8yDCgGr7Mg0ay8fbVM6C588fQKSQsfz0lNKhUPRhJoUMTUCHY0+KAJI6Bz3OwlwMu2251cwDG
5sLi3aOBuW6byCWsdVvqHD83jC6+iB4KmRuMWGO4mE6NpSebMUh0tbfDFxnLx73DunFzMT5hFjkB
/1oDfKh92IRY3COyLc0HG2LAcdZEfSitPvMgre3pe2+8BADBmbBFwxY6y+qOhn+qKtOSzHetMTyQ
DOmo6sd7Pc+tWVFsgaRFQM4Dt3pvpl6iD0Bi4oeTY8Z3RqiUL3mscQ3LlRV0R8SG3o515xa2aeYi
SbCBrBiwlGzVkCzOGrT/VLlt3lX5HDxQicv2qJ1bZwF9WRRhKLxgaLJaw0nKO2dgj/pjJQ/Iu6J3
3FCT9GTEjXeqsxtD0R1EtZv2/qILuhpKnkHAaJOp+ZEFiv44D3Q+KJkZ0p8qatP8ePvcbb0clGah
WS0XF+oaq+HSWpmHGeUiH2Rn/WfINcTAwB3LqZtk5MjnaS7L8Vlrhhm1/bBBIKZ3YE8f0lRtqMK2
sFmPo1zJ2c77vrFrbYAxlKDYS1RrVnccAih1modQ+DNdar7McvhlNArp+fbsNwZxlrSO9A1xqqtO
mRwFmoJfs+krlRp6CpVCX5pA998e5fpoLAUt0Djg2Hmf16FnG9RKpy/Axc4uqyfJ7JwJz67YBPwy
Jz/iKdR3LtPrG44BFw1VCikG2hers5iidGm1Cnp78PiCJ2Hq+WmMneqlBBrkzlPUf4VrVHhOYrQ7
Rf/NqS4PPjU8oNnra7xVAqElcm8Bch+nM6iximaSZnoqhFs6kdrbVRFQbzdocvJu0Ai/unVSx6TD
XwPLDfrxXI6Bcmn6wXrz047cz1KMUhEkJgZc7cVORWiTGpHlQ16G5yVr4buimX86al++ff1QLaVQ
tOx6Ou6rZ1C3uj5VBxCZqGarj2rnAIsWLbqzjaScZjk2dqqU12ESnUaINOjm0TFGcff1s9tYfRKZ
MK+AECB+nphxcxxRmvB6KRjvpESfPIR73uparoMbWljZJq8Rz/C64wcww1HntqKn2jjmIS6xB2FD
VcdFAf7T7aN3fcBBLQJfWDpsDnnKqgoL2Kdj/DG4jGYcPfXt0Ph2pQx7tlrXd/YyDE8simss4poV
PGkCjUu4fZfS1qXKkxSlPEBJxINXVtO9FsDmYNS9gNAuJ3ytkYxEss7VmAeXSTazc9tV+DGZdXCJ
lHoP6f237/kqVkK2krY+MQnFcuOKvqZgdmbnZhPdSZMNLjNCnsM6yl2KDFIz6eLXlFfDeChRXjdd
ucnQIuoMUfwoZicpjqFlFCj4j2P9pTDK/L+hoOh06uZuKqk0ZOXPiHHhitVDHXi60VmZl8w1eOdR
syXrvRbyzVQ3DPGrdbM50S2EjuIu88qiRGE3V1FHO8xdGgYHHtPpi1YH9X/DlCbgCQF2dShIAejg
Zp/QNl4YrR53vYVdYjqx2YrOEr1XDUH93pBmSlz5HEZ4Vc5a/mUuBkSy5qbo/8xJ2FzAFRnKISoc
Baf2ocsgfMhz+jzONjSYN27YZcEXEx06s1Qa1zkTDMS8CHBAugvGNjzQ6in8QgXgcHuUqy0EyJYT
yBkk4wIsurpm5EhCokCMkt+CCfuky5V2yGale4wC3vTbQ12dwL9D/VWLYKQruLIdIQNhGKAzrKaN
j1rfqPdzke+BCDZH4R2gnrSUBdYx/Zx1nYm+B8W0IXPOqEhKxwL+2s5crl435FqQL1l0PiFaXFW9
q9lpkt42Ap/monoMLJF5iqTGXwOnS+70Zoz3vA02vhNVbnRzF+AbD/rq4aEV1pozHsV3GHsjWdvK
1jkAi+dGUb+XFV0DOpkcVvN0KehiLtr3r5+CUpnUGlim5M9RUH8is9TEYSmmvVNEMvcuxY2+P8RZ
lw1QHeeBoxKZ4g7LwPA5UZPxWS1G+WU0NBHhSDdKnVuWamIfObjFT1rPzV7ra+OTcyuhs7Lct3yO
1doos5mMAiqbb+VF8iQ3XfwdcqW8IxukbX0ChqDbQRsUeM7qhVTCVMpq04FYZUsxTfgoHBzeZI0U
Y2rgyl3SfrRntw1iJFonXK+kS0jTHo9wRdg/8tjRoietCKUexffe+IoTEIypCKko7ZIWaTO59B+F
dRxkLs/7HsWe1DMio4melGBMDcRicjNBRlYVxlmKY6n1YB2kP4pR7yev7Q3wiihjFtxwKAxqR8Pq
6voUaUZQUuqWwVqAM5r/UAWu4b4FgbrnEL31FQg1Vf4hL0Jp+vWukYxEMXAvoI6b6BGXbT3daUEN
ofT2LbL1FRZYNepBiJ1f3SJ9qw5G0RWBX+tS8asztOihUrJRd00E7N+M+eIkADBbnla0OJ11SqT0
iHxQng/8LOlTaIez6hpqlr8DSdcfb8/rKlJfhoIKQ6WKmuFV1xsh9S7QAroTUzzq3mCi+5CnmX2c
5Ll/11LYOksFVjr1aJr/3R75qjjHyIsAHZcLBdyr+nAfIVYp2YPj1w4QRbeaUuMS55QF0G6sPclG
klE1M+B1uTEfQeGXO5Hn1sYBLUHijigUV85q4wzKLPOcto5vFEF0N0Tm7KEGkJ9uz3JrfUEwyBRt
kR6AIfd6e6KXOfdGIDm+bjVI3OFH058zI8q+LVy+iyQNP5rBaj1AeW+uGLC+dJyW54guB7Hh65Gl
EvAWTtuBbwyzdq4aTT6PoJxAF1fFWysGxO+cZU4GvTRqL8tS/1P8bfUehb9lvwZ2k74rVLm4L+rO
OjVVv5dZbnw1tiqIkEXM+LpMNy0lOjRXwjsUxdvPtRYujM+835Hv2/hq0KqWvIT2MrnCau3MEjbH
qCNAp/V2+idU++Fc9DBsj1UzON9nJde414wiOudpFezsmK0ZLkSdv3DdpVP0ejGtVLJtQRfsrio7
4wz/XhsOsg7j6nB7Zy5zeB1ZA3SmFkCCTk+KWvXrcRwxpwVtg/Buht13BGd+mfP+6MRivOBpsuer
vbGiC1UNmiilDnbzakUnbYp1NQrju0ir6mOWWc6p6iYTUx0z+aTVau2rdt58FXCEdjbnVYa58JBg
qHD8uOZo+r2e55iWDiKUTXyXmWD8RqU3ziLL0o8wZrX7bG7+wI8Pdgouf2/o1eIC5kSAC5MKGlPr
G3zKTWCGVpbdQU2ogiO1ZQkJIbsMW9ca7G48irbMk5OIk1K7BKPS9nc5iDZga30Ufsnw8x3dCZW4
XzD5VcPt9biojpT9cQ5Rnc5ws7Zshav1bFO31aXwrEijqbmN0xg215ghvx8jTcnumt4U1V0bNYFw
S0tgmh6jfvnbzie4BJIT+33VNapblU78CLY2/Griu/s1COXhTxzK2HSFNVgvNxKO+gu8RfatwKwg
PJqIAUWPhoEfr0gN/ZkG7fxosWEh68+yOXloLdcfb+/Xze/IuSe/BbF6Vd+tnULphgzNAmrk9L3y
WRGKm6vOYLhtHlbmeZgwb/NGOMHazpHceKpIqhkY31RqFH/ZIf/cb+i1xEiZ59FdYnWZOGd9GoJj
bEPdeC7Ttnlgww8/JfDS7wmLO/Ud2q70tW5P/7pOyj7+u6eWeJzLafVexYqWdYMWx3dTkor0KTN4
tsEz0rGHSMK15HYoqs6ehHvyTxjq44cRvyL5AMe3jTyltvqXudcSaScjuW5r87NQNwR3j/QfFJnV
dWX+H2fntRy3sbXtK0IVcjgFZoYkSFGBkm3pBKXgjZwaGVf/Pc3/4BcxqEHJB7ussly7B0D36hXe
ME9R3PWEyrrquvHMQl0TjG0Ds2VmCKn5Xqml1p2mjU0fdEtrFb7V2Wblu4WpHVSVe98JSDGCUgaT
nCukijkAmKAdEIc6LLyTHHOes2aJnosCjFVU2vizKlV1SmcIhzlD45+3P5F81O2hB7DI3A+9x+sC
JlrGehJeGYeVKVrfVRbrKSKpPjgHO5koAuMYmYBSY1Nu5+qLSwUI0YpVYipNYE9oorDKZWrXo9C5
v5QcnjLaBa29SV4oQzsn8nKuiFz3zv0wmx+NTJtOaFi0B3no/lI023ksOLjb+rmJB7KYLI7DrJx6
nK1U81RW6+oP43A0Fd7dspSzOG5hgSnBRm9vBDEVSVVjf/hQVLn9iO5MdVYiw/psKFX3PKc1CmFq
VQQqCqGXftZgehlR8dftvbJ7nEH8SwqlZARuq90WZ7E00UhkBm1xvjLmTMmBW9G879QiQ8kEy9jy
bs7NBEx3Tnh7h59GvZ7q2Ji+1qameL5uV8aRIfVekGUHS2MKnJau4KlqXq4OUSQOudvGH0ixz0DZ
i1j94kR994ikJoxafcII7vbbeO1Pbo4OolFUIuTjeJGbxttPgufkyARRSUOmLmjQtxin/KjBpX+v
50X9WulD+2lcnKL6pGdjjXJJqw6qD9svQ1+nEBSlXt87n1DAyb6syOgWfumsyne8AccqqNZB+2w0
3pL4adW2o68ak2IGqNhow8m1k4WugtKIy1ibOpxvj4u1nZoONt6QOS94IhRWaMD9w2oqEfjWJmvS
fWN8URWPJaaHv7D8Han8C6c54wj3ClVH5iZAASgBtr4U2adsadtfSpbWU1DDAwAgj94J2khlkhnn
vKqjjsi41N87V6s1HwH7Fl22zCg/UBoq9T+da9WPAEQ74yVe5/xcmt3aPbbdnP1sk8L6N42T6dfB
B7kOZW++x+aINPHiLrnB7pys/Ls+ps55EU4bVGa+3v/xSpDugazD4mTAuY0xw0LhNJEHhYsJ6M0a
8e2qptE5Velsfbi9lPzRm00m5xrSK5PxkLMtU6quRYBZ6dNwrL36sV9RRrBrUZ9ur7ITyVD/pBZi
7oWA9fZCdADBYjkwZyEt8eFvM8rT58qL0kuFe85BmnmtTQpQkiQTZAtgAv60CdB0Z9HzteIsnBSv
/d5N6vptgVn4l4r2y8vQ9NP7STTld60d0+Y+VZMJn6XJGJrzZLrRt9vPvRM6uHd5s5T1SGtsJ0eJ
BcJ4bMlPwL6JZ7df0SDCmuXCxNc5W3Wm/+NZhX3wSXeKGNelHUPUAKF6JeghvEKp2lpLwhatrTNk
BMgdCCA/x4PoAzxM4i//4SHlII425Q5XDGGuYY15yjBLU3pMUq38JdYqhz8WafSV6f+8+iZdKOMg
Qu7tXRf5SmYggEauEDfEQqSdmNmGCeVu6huVu2JHnbifbj/fNcaMHUW9InHpFuYz23t4wZe8d/Ql
CUUSQVEGIDh+Vs0C0e4+MpE9a+LigwIH82dbRfNDNzYFUmsd7qznqZzaoO/VTLu069gefOi9UyW5
iRAZ2OxXc8JYhyohhoTsX9fy50lxprspcr2nfM2PZmk7r1oK7lEskofI7tTbu6hIRruqmzYJ9WRU
vzlCNy79Cgvy9pveOS4eArPwGAgWeIZtji4m1q23emYctjoXzmysp3SIgkXNliDKoVwNKFj8eWQC
zsE1S8uPFvs21E5zhepmj5VpZRXFybRj9c7WGMjbCLkcRPWdcwm2FuF5PBdYcdtcQEwsU9RiSsNm
6ZTHMXOH5zXNlCUoyPr7S6XU+nBwQnY6DBSFUqBYon8YKr/9bA2IXi3WOCGqUYh3LZn3S+e4yyOy
omqYpMnwaNmdqzDhy5ThfPtj7uxOeWiYZ8mjczWfH/XVdkrVpo3YGOWd6aRfx1apP+ht++/thfb2
Jq4ScFNArwMF2OzNJQdlNMrjWaM1/B640HcVuMFBGbW3CEk/aGXEPegibt5khCuisdKICLUOn50Z
BdHknBimOKKB7h0BLgMJgAGFdrVJFEur0qTnYYZ+fGlpQ98xu3YuZl+kAiKj2gSpgFt9sE/2vhW1
Kkgx5o7XOGy7QokFpz4iiWJGH0QzlYGr4Qtj18uRifNrtNxkHJL/TisPGhaBdVOzw9gwuthuihAS
7xxd9KFrs/fI5A//E6aF8iP0ERTa5j42Twb9RsdnhtF/aFCbADy7Jl+zbERN0kmj5nsHVOinGsfD
S1X0aC6WldW0/uQ1zlEyfv35LeYyMptArhhYhv72IHGEzG4plyJsDBcroiHSzmgNNweNg71V5NxM
lR2y67mN6w0ku05Mh2yq0lOGLsp5afPmjw8m29iga8Onhsh9FRSGZE76vkWScbWLCxu+uBNCax5y
AdviT48mwxroJHIIzNDmqqATbqZ305SFjgKWvim65izq8khA6vrMwJ2iA8Rx0Wi2b6eB5dIPZdxn
Waj26L/6et+ufYA+hvM+6pnM+noza+I8Ajk5gmK81mBvNzMTKdICOSeCJLmdBdsUUyhLpmUIPsiQ
iUinu8GoD2I+NdiCJH6mraY3UWTFdXdHP9a2fUWd1e9NoQ9fKuRBx9OUDVAquU1thk1jV/5sy17D
RKqN0TRMwATET16dJoBfgYn/Sxtyfm+hn2oHkCLM96aXpJ9azUYvpdU9AZKiLo35tPZage1f37v2
Ga1SA0h5EuvLHd+rWoK0WFFut6LRLWAwd6aAoa2VfeAKKc1SdKWZBnWjmn+tRg1devQsQk5WLxSA
ZiFcxIQs/vXtvXIdg3iVFnk7vTOUDLfzBWDx4CkNneux6rO7Apvvs143eVA7uXcQzPc2jOTaw/8F
q3MlkNNESzIpxpyGMwKnPohV+4eZC3C+zihe4KTg0DZ3f4zF5RJkHkuMpQuHEvQmhIxDrxltTpoM
ckS77xYIL2rtYQk368oJOGd7cPauG3/AVSjobIo7MM1XHZ1O9CgdVVmoubVVnNI8MX9mwo40SQbM
UYrlBro4i1dNZxAvzk89bpEpv/1Nr/MPabZBuoNh2p7wVpbkSheN5B9NVkXBGC3xZ3rRxWO3TOWT
3avtg6mLAVkZfv/B2nv7iXKTMQev/RpRLgBiLfrE2lVReIHEP0oNZRNV3OKo4bsXt6XTmU0dQid+
+6pzpaXEKdlPESLC59mtmvvaK/uDuH2dPyKvTTKF6gkdIZSd3t5BxWKsnFs7D3WlDOqiLO8i+u++
2iLtAuziIBfXdt4fnkOyaOWRrqUw4qzIFasGQxPrg44ywBLb9xnot89uUnXRWUaD+WTFHbxjd6Sb
44s2V57GElSRSNMiqBSsC+/tCdmwIIKo/pip8ZFYyiusbhN/6SzLCRYQUC7OzTuZYyIeumbcZTHO
AHcr8BeQMEwEsGXqkQd/0lAXVM/t0Azv42g2+wCc11if06EpPqtYMP4PK+ByfbTVtH6wdLWXstbC
xKQ4zZyzDcUuO6lj6kJALNSmfijofykhPjnFGLiu9IOKEGKZz2VkdznYzGzsDrbxzt4CaIQiiCNL
T/Qp3351m05Gugx8Bg01kM9maXq+gY70gQajI1Wcti+S8SpmnTAdQExuXuRqpA33OEAjzxXzEqbo
xWt+bTMfA5qnVOIRQCea20PaWtpHq6lNJTByxhd+Z0kqmw4sr0TNa5miIHPU6iWKVxNRDxjpsz8P
ak9LtzMHhA1Ht/Z1bA/KizcATgyyuCpEEM+L+456BAjjYjfqGgxqnv7Me3NgFLnaP8phNT5Z9TIZ
vgZELvXVLkmzc67Prn2KB8XqTl0BpeusDa2tn6aR8S5dFmf+qxZGaQbjtMT3dW1NvV+mmvqtbdLo
37KJ7GfNXnBxcADFfk6nwvgBhR6JxL7yGu8xqhBv9hsan9Flydfxq1iTUvEJ4igtFLGSTedygFD7
5MR0B/16mhRx8rBS/kKGpeSXFaOxhyUv1F9uVDmTr5ii/1G248L5BbsZo4WCKrpPZyPV3mVmO/+l
CZzXLy4EeIu8YDGOyt2d7hhVDBAtnoIm+9Utu9gJTkRogT+IbkaamV7pKTNFHMRqOb+XfcJnr8tq
JmZ99a5U+uHUM0MJHGfQD6LZa2W93XGgnWRBBY7rGoAf60aZT4v7gGiJYZ69eEyaU5t1rXhevbnl
ZOlJGj/mnjdld2VPdoDCvZKn9102C8vve2/y7oBpRcvFMCY06EsHaZUcHWTLt2jNu0+MTZbhX1UT
aR8glETbu2S7fFEHqytwgF0TJONjAb9nVka1/tQM7thc6j6ffpSFgz0Auuda/c51V++dvS62eRKJ
LT5klpL94zYYvELGMPOS/2zu+OV9uSyB0jlT5iuoCXxN61XNL6Wj9sDFl5TCZE3McvoEqZwDsyCM
XoXjMtTh1KUDtsIEmPlUeIv2XjVW7OIcj312EEx2Eh+KCwnt4ZiTGMgr5reh7dginrPOtfegq7jk
tnrZen5PjXWaNPaAknftKSHTPVh1b9OxLAIVcMsZMG3Hc1EtAbtCcR8S5An8zAa9MeVlfUqbgWnW
UBeBW3ZR0Heko6reTI+obok7o1uOILY7+QjXM+UIvwWm7xWOBI31jNEHPwRq2Wlq8/VZ0ef+zCzK
eu4HdUbVvnQulnXUCN65THWpbYEYpCpVSDdR3AE34BmN3OyqV12iLlODrPXMi5RqvLudc+20K7mo
mBnSCeFTX7Uq5opRq4kPwIObz/1HhHWw/c1cMNh+Z6zMgO0yXz9m6YjkvtOqTDIhhA3p52FS1m+G
jnhCizgjbCc/TiO1+mOEGbh/shjJkKSSvmrWzFiuTFJKxFVEcc7Tcg2NeSoPVtnb53JyRnyDJHKF
8+IvynKBZI+3YaYw3AI4+3nJPSFvj8EL5yF3cGS2kvQoE9R2sm7JbGDWboF+vULQgcyfnL5NlIc4
Krr5bIhYiiaWngV2hb8yQej3DbrQ1rj8mK10/pdY1H9i3zBcrfJFw7Q3MXrvbGuR1d6Tbeb6KXKa
8e8FoBnDPCdTLu4smN9n1KSfDrbO7q+X1SzpNpDq7ZyGdvKk6TH89GYlUoEjZaZtZUUHSEArzafF
wMYC8md8aWpNfZyjWBc+dbEVwAcznye8UoJOGZX3njErl9Ud1Jd46aZ7sCjKP4bZzXdJoRxp+uyk
xQjmcaNROwND3Vb/g7c6nZcAOSaOFA/ZWiZ3U2OW/2bznH9OS0U7eEk7RxmCjFRionty3W5M8hZO
Sc960KeKnwUMkzaox0F8iLn0j5gHu4vREHfwwUaRYdue7hHvx7jOVh6WechOtKBwaUGn+R4pNuty
++PvJJpw1QmNEqF1LeVYo/+GSAzPxSB5DrQV/eZ6sYyDqnTva0mMMzuax+G7vb2BeELSqaSiRiiA
njTtWpxNWkR3MYnQKan1I4zd3gvktqMLDiVtp58KFUVgDxI9zKU9nCwyq7OCj7qPmsafN1GJ7FIE
jGmMhhX3prFpRpEzF7F8tHTpn2Cmqkgvu5h+FWN6EN92nwqgLu07yRO7ggb0E2PWIVcezGZM3w2K
Nz/Qtey+lVri+Le3xdFSmw+G2YyWzHHG8UKU5eKoLq01uMRf4ij9Y2V7OutcCzb/Y1oKtuHt3nDA
AE7QfKOHDEuexB8WQwSYvUz3s0MQuf1YOzcEbRGUEGRBzfxMRsLfMiFF9HoGpgS+eT7E585cs+ek
HLOTY63f2iH51+y06eBi3nmTvy/pbnKAqVqtfLZW70GzU+hhuNvNLzXaqSPJaXcEIdh7PtoFYFZe
0c7blKuVEBsVv4+HxrWrZwWHmse87czHyu5Qn53iiUtwdQ76antPKO0xZNeFvtoW0Mq/XPtuiFw8
VtU8tJOB3mu96pfYmuqDbbkTR/DClMJaDLfQud1sywX/Vq3rSSnrUelPK7KMp8noMc4z0zSgVLfP
t/fL3npSlFVi2DAO2M6AYQdHw1ih7pAPY3ZJ+2n9NXXWV7Pv9TC1R++gHt95k1RndHoYg5Kubvnm
qZZWSiEk1iRJ0CS2cK0oMd65Q1ryyG9kdym+1ev9ec2jnesU3iJsg5DgOz0ZlbU80/WxPwwuXKPb
L3EH4GWhg4ZgF0ocjNS38wDLLnA9syOpPuppl3kplaCZK/M0g8u4UzRnoRBZIdZCUHsWRtP/VU55
FehaozzGMR3v2z9n78kZ+9rgFthLV5Moo2X92tMhV6F6el4gwN2T0ynnmE7tASpl5ziiP8POkdce
15/+NtyMYowmZ4Tbhxfa8tR0dXyvpYp6EWtcnEVnfZiVOjsAn8gjsCmwQQVwDzGup3/62vL5LcSp
XVkgbL8oD1lXxWdvqfKPzCLEgV7x7kv8bZXNkzVqWdv4PygPo52l1OPYWvqZ16Y+utCAl25/sb1K
Enw+3Fe+lnTz3lwRQ1SsZo/92wM0D+c7pujWw4QUxWmMYAiQinrGhxbHtsc+mr2/tDY3nSBdDaBk
bfTHLHeqCwgXclpBmXFVSxuC4j0zSM2aRS3C3naK0Iu9I1OJ3deLxJ2Ur4G6v61YFTVz4qxs4rAz
rDl0C0A0rpX0z55X/odhHe8USgBpkuRLb97tBKIwa1tAtO6cAMHUveq+GMuX219w9yBI1TfaDzTm
t1cEQgSecCOg0REuHP7iLLiB2DlOgxkyuGORdsGQJwdWXHvv8DVwA9/hetrqhABO0mYHgdzQXOKO
3qBeYw7L28wjSMO3H293KSkqQXzjH9tipCZ8FuiXoR8NAy9YlhyzjU4tHyLk2w7ydfk5tscbUAci
3RBIroHdTNBErbbUagi0FnfD4KpIrgz5BRHV7FQOU/aVAsz60sfzf2hJA060ST5Bskg2x9tgNs0I
6CAWTRRPGu+uRnLr5KTDcjCA2AtfFFi0S0in5ezs7Soo9GuT5XLUAR6jBSIU9SHX9fzgDtD2NiSF
o1QiwG0L1t/bZZxBY9zqIVmmCGuNfSSqWlC0/bhovo1FlbiPnNX4lwEZg1SxanNzEt0yiruyWC3Z
t5rHxmcS0Hsnx3OA08q9kfh1sZa/1GoV3Zn2pn40CtrbZlJEmbqGTgop7NsfretrMmPIpjxUo7qE
qyuKn16lG2fbmbX/cGAdoPtM8RAlvEITopMlJrUpaGjUpXuSMCo/tdXhrumr8ZLnS+WXdZ0dcM32
Psqrsx/abXTp3c0OA9noJUIFbqZE04j2o4YFJkYQ59xSPtruAl0BStZ/OLqSDG9TntKk23amPB0e
jY5neehosfmS1yINUOIWPxdn/Xo7SOycXO+16c0qVKXbnV1mq9Z0GTA3pUIpiXGCKR6NNNae8b7z
sJe04vLF7s1mvQNaelT47BwralMCPJ1IOj3bCOVk+FvhABuH1gz41teECmYTBVz14HXurkMPjE6Y
xJlsOxdmHdlJ21mw5EXeTP5oTc5lwrb9x5+/S+kACXZPJb/avsukREliNUeamCglhQybEbVaAIMy
741CZOf7wIuhCWL5cVTu7z0grUXyWQ+c21VrRmfYZXcRbVYxlOMnBlotdBNxdCnvZTzUw+iXI0Dj
cAY3YTDCF8VZWiirSSIlWde07dwTZAWpsdssK23MqWqcc5l5ZeRDTZlmurfJxLBkNQYnMERlNAfJ
7N6TSyItGAbQmlfN7NqdYyurYd+Xpro8d3QfYATMR9n57pNT4FEsSDAoz/82yFkFAokNZJUH2BHa
/UxnOsQWrT7FNhQPo1B08KBl/Az6Zva9ZBgf1N5rT8Pktgfdlt1fImfv2CYAMbyi2U3WoIwcWveh
UFAyOZUJEAZ44Vbanip7cex7JIgGRBzVFsdpnULl3CDSIi4GUAPXzxV7yg5+0s4F4IGmB7oia9Er
RRILaKVYrDx6yJe0uAhQOk9GNmsXCR78D18bTJpUuwDAf6ULXK51hLhYyj531ORs9W12Vub2iIC0
U18jnYieMukEwobbG21eqsjoWnwp7BwEVdI28f2oajkQIBGdmjX7eTts7L0/kG+8Op1u/RVDz6OY
rotaOvPaUPxVgTREU404yIx58ed3mbRqlDAjSS7edg7oT7RoU8UKImZpdNcZXab4pi2ap7FbLYNM
NNEMP7eS9a/bj7hzh5JmExVJTVBa2uIsa8TUewxyKZXwYbgTgyJC11nixyhzsb5AgiCcO+MoMTF2
cAQehBICAyGfcmtzcycN9HaMRMnvG6Uyz2mD+FKQJmixMP+oKMcgcg7hgKe34WdGIn4OwsWqy2kB
yUHFjLjo1dxUTpBQnOW+h6qR+wMs6DpohViGs5sU08dl9RSwJyIHKaqlw5z5WHFk32kvzkzWy7VM
Lz3yR//gvpnHAXxf8VXtYZ586LxxxGUOENR91gjXCUZCWHyQUu5d74QsdGcRswSBtIlbjpI0ads0
tJyVpEZUfnbyp3ZpvEvrZHSey6SrHxIv95j/NOnd7Y++F5qB0Lvw8wnPVwqrhQWJvNJaRLx1PT0P
rdHflWl0hCLYO6yeQS8EbJVcSm693zoLdcl8XZ24+pQ2K+4tVajgVDF9jhoLi5PayA/6iq/o6k2t
wyX7/xfc7CrR4JoI8QDVU6e26a93ZSAFut/HMwBB/uT55oIxUgHgzdcjdL6clEnJ7Ve7+9C0AIlS
9BspXt8+NM7i6KjASyNkNO37WfHEJV1jPVBaw/Jjrz6alF6HKPg7DBPIR10kA18njb+9ZKXtsjFB
Mwb/khED6dFE+QdWwtmOiqMi6DpUvFlK3zxanQEw8jIp2+w61Y+1XKfAQ00pYHZnPHfMqXnH5ZFU
kOywv/2mPJSUbmZkJy0sNt+0JcNmusk3nTOd9xl54CEBoZzdNCpGv7C7+mMe0/3zlA4DqsL+Y99j
yRgGUapxRCGPbwu/vLPcddaHJDSMMnmfzGv15A5tsz5kgFujgx289zE5J8gfoC97LYXVjd2kKzjZ
h3kcF89G1PW4qUTzh6Lus4P7em8pqkIUe1/JF9tW42zGi5mJAnCr7TWnPnMxGUKq4NzlqF/fPhJ7
S9H/wqrMhXF2RW9TRdWocQ8zNl1S5XHRlOJXZ4z9yVmM+fPtpa5PHz0weg2kYFL4bts3KoZSWbh2
gFhTeyodt4VlTPElj6b8RJNkPd9ebiflYz1pvyZN0Mj95O/57fSJLlvSeEIzF6lE9/Moqsif1wg0
slJq53EYFhBotnHBkWE5YXSVPzXYWAVzrhkHbZDr24RWC8wDOiEAzHFHeftD7GJKxmbkh0RTn33w
assLDJvaFNkCJzDnxfLTVgH7XY3WgaHHTrf+7dLysvntHSByVFjjsORhu6pqB1Kna3rrrFp5/m51
0ejzG7Gmo0/rGQJxqQkjHDAVaMKhiNRLx8Xc8/Za4yhw7NwGWNGgeYH4IUf4StJgHhhijdTnoV5h
G1FVnX3XK2t6ycaZcq8smkdj7LJTP44uH00kd1k9qf9h60v1RRzyqHGvavjO1LCrYI+EeW85QVQJ
9as2DH1g42528B32tj69HumOTVv2ClIyqnFLCwkiVd6sfyOlUKmBixrNSeka56Wik3AQQHbfLwkM
ySqy03i8bq4DIzHRqrCUJIyyobjoiUaHK11Kwx+0yD7VRmSeLUHcqnUteW+19GyxIBIH/YO9pyaT
kZhe8ldq7LebD516t+pi2HJam7nfVNHb78clry7IanSPJhnckcDY7oK8Xww6wQddUTkcLcuiwiNu
ai5byyrV4tOiZOWjMynJxwJt6INUbe/SpdBBbgGFByLoJsLUyZAbDUa3YTmgVOFMEy6D1YxRXTVk
C6XtGJ1EZhqfbge23acE3SHxn69t/revNYnJ/LMRzSHhjfPXuUl6v1KS7HmyIoa1cXrUpd675RnV
vHJjoDZtb1m9FaXaV24SOq2N+96EVIxWjl8XO7LQ5C9XjAOTPFiolv2qWH7dfti9nYyKE5LyMEuI
59uenjXWtOk9bCwj5lS4C8YaIpeahtrQndLb66XENivUhe5cMAqY3tEuMz5V45o4B+W6jJSbXEej
Hwu7DlEwxJ8339purTkp5iEOC+bZfoHAwkszKepBkrG7ClUmMG6DQ7NFb7m8YbdwmRUtaWv8ojP3
pUWS8O+Dd7pzIVGn45zFmJ8+4nbfGvQ92kFa5KiVslo+bSLaiOma9u8GtcHHeaFDEKpu4vzDyS1y
sK+IpvrVCLrULwYwv76SRKvwF4/N6GMbOsTBauM5jhtEa/WnoRqlt2Sd58rRpS7vyu1nkK06guie
8VdBnu2lpUYpbputFyhTsj5lc9K5d+mQmup9Ro5Tk3rq/T9xqY7WyXFn9VGL8uZ73A/Rk10Xbnki
F6j/2H5A2p+TRSH4DrDsqo05wcMoKksBVKbE02Vue+OSgKX/pRe1+nGu1iMhvL2tQuZCQxGdBMnr
fhsG2CqOMiLyHOrw0kNLjxAfGuDQfri9WXb4cWjzk0CBUqJavJqHofejJHTB4rAsssL1Ickl35PI
Nr90q96yE8oINUOoSfF3fXC0+Z2yGOU9mkViDFbYr92zsdS5c9ZLWZNA75y/Jo4NQqBxdcW9d6zC
FYgKjcs/oPydH2LMevVOmznxJ9vNWoQP1rJ8qd0IQ1GfmY7b308oinnneqjxe7Ogobr+ivnEdJlm
JBrul95dVn8x6/oRdJ8X+9Oo5S/V0uj2OzXJhoY27BCLOx2sxDeH/5P8f30CPx1orYidc9eQIp3h
y7Txy8Gb3Nm65L86XozA5q4imaOveb0uPQxddTFC0Nv289R11f3tVXbuJOaGBEyiFc2xbZwavbRG
AIC5S5PV6qNopvbRrtIuLNa8fIZ9+MWrI+2f22vuFBGURYQScCGME7cT7n5sOr2s2froLDTBXJrl
Q8sM+ASDJD0IADuXH9ABSMfM0pEM3oYuLv2saFdAQ0tb/2w8d+Sb5ssLZh/e+yj2quEgSdxZD94O
PQN5ATL0lqH0twR6idwYUEkJRCAyFgiUEjJwaQuFhlWsGGIOoFuq2Zfb73NvUYYSMmWi4LyaDeLS
W7TLMEYPfapo53XSfzjJ2vn20iDN2KxHlhA7nw/+Bu8S5iiBddulb520g6DEfGIQ9US+HcvozX9t
mUGdGtnBF9yJW4A56dxyT77mhm/faGwaTay2Ev9RtyhEqJjigRk0Di7SnVeIZCc4WNRFJJh7mwCb
kLAbm/GqUBmiXFqd7sSLPXkJEGhPrPW5EXVsn25/t50X+YoQotakXQs24u2jYRhrdagJKg/tZLZo
Hq7KJW8yxoMUuwdvcWcp5ipAISQXggHL5vmKbskSRMsArLRjfXEoX9+NjZGUQVscBi5955PJNJfi
RYqLXfW/oYDair4aReigu1ydx0iDjmmvqjX6ljUK208pI3+KwUm/pWU5lL6pjXMOTasw/83zrH1H
xG3WkyFgLp+bXEfjeY4T92IurvYXXB7XDhKv0T2IVwMcIWXqux/aqKu/DDe2MUyps+nFxU3ryJ18
77lIsnQ6+7R0rlqt5jzQIZiVPGxSTyB2vzSnCCuRg4i8t8prb4WuB9ar2+NlchNZc0wNbplrcd9M
SNx4xnLUC9tbBVQjrDASVNIPeS/8HqhiLU5dYyxCkID9UwovK+jq/shc8WiVTTgcWpaZ9K4IUwso
gTHbyUW3W/U/bG4ZjiTvgBRne58Az4fJDrkkbEpVCSaDfhHzt/piAk49iBPyB7/NJ8EKECQQw/1/
4lZvXxuokbnr1iwPtShORUA1Ic6RXbqfRs0u45MxWc4F5d97w8mTgyL9+giT5dM2fe1cYreyOcIe
eaGtzmYerpVZYeyUqr5hjkuYKMNyULzsPSWoRQZYjgTabnFhCeJzFVV3ERoJJLe7pMu64SKc2Y2D
ooJA/1N3RvQKzNKIwn5eIODeDoy76zNnhvRMJgl57e1bTkU+MYnmLfeNVT2a6xQ/0z9Vfbezkvsy
mbNnaGzqBUZZd7Dy7ktG1ApMP0XDFa+7150+BSfOyquqrQEe8e4PC8Zn7Lt6c7Rvr08HqkAcPwxm
WPIqD6qmphg6lPzDFDI2HvNL8gQzb7i7/TKvMzwYA0CQiFvw+6+8QzKjmpjzVhCmkdSrUO+brfKE
DkFX+2PUElvbpI/e2TRejoZGOy1VSVZADwT1OpLL7T4SalwNnZGXYY0ExZeoFvO7oshs9VyiFvYz
6a3xY99VzgmF/eExN5Q4D/KqqAvfdnEV+w+flrYdrGowNNdk+hhEdYamRkFvs/ncJqXzkFiJfoJ1
nHz+8zcOWEKiRGUeuJV9AmWs94OdlCHI9AJtYU/9uEBZ972i6T4Lb6guDijIg6HzTucDgR2Un+Qg
ABnBbXzoxpbebRmXYTXWzWWxYzQmNGv+MNFpPg2O/mtpB+8uFz2ijEVXnel5HM2C9zY0X5qdRt9E
1i2bc6tMEXoFTh4KGuR3Q+saQQau9yDc7z4pqASgpCBRrifOiunGmhpZeTh7oviI0eno+ao+e5lf
aE0iUebT8lT3cXJ27bSs/aqxpy8rDoZH4OTrrFECWqWNPYBr9ypaRPoEXR2buxBPlXz1G8OZfjQ5
tE+kM+f4XGn5fznMTM8IyhpQ6CsakBjQEh7ICySFGPccl8v1ceoY+gf5FNmtP+TpmAdCH4V1cHz2
vu3vK8u//y1hoP2Nr1GXFaFbK+uzObV2iHmxOOh8765CtUuLgjkd6Oe3q8w0SOOyjfi0nWdVISTA
CJ3TNB680+0zuvvpAJ0g8gT470rUN1Enqg2PKy4y9fZiGb9QovqB0ZceVB7SzbcX2wnBRAPiID1Y
WRrqb59q6NU5dnIjC/NJ17PPzEnyv3UcM/T3ue1Edxgh1A+qOsz3t5fdeUaofYy0iAvwgrctn95c
TKbUFprv3QACelypDoIoowWW6nn3qFfDeND9ue79Il6KMCQKtmgHXgm+A+scm1TQa7arie66P7WT
3j65Sq+AinXr8dOq6qNxaau0SP7XoUjVX8op7s3Pf/7ggGWlcCHt/auPi6KSnrN0GroAot9Baa1P
jS5GYHJ1/JQ4w5Eo1M7cjOcGSI8eNXz3K67QSEBkNILyjGsMmGQlUXMa08V8Eu7a3wnHxjokyZFc
WvQuwCtHBFjhPuZKrH0lrRsPPvvebpP3LugqCd7a3rqItA+mSWMnrJOcjmYxmEp5sTpv+asVbnoa
B7N78Bot/nPpQfDO8KXAL0ig1bb3EaPiFuUlU6s4jsqTuVbFSbgXrQTun45PY+99MDKnOrj2dgIG
SSqGNLI3cD2QBigEgmH0GJWpEfItTe88e2t9xAXbSQtZBRVAKaEgVfPeHuDE00uPQgnBU0tJA8gZ
4rJqS3RaSjxrb+/dvaUg6sldJLHJ25Z+BaCldlZEnLx1gv/U9gLXp7z3ItScRxwkb6+2FyKgKEGw
ocEvEe1vH6xVYBl3iZKFpTrj1JaCbukBENx7a/pjBVf151GX+oz2GGAkugPbHCXO/o+z81iSGmnX
8BUpQt5sVbbVNDTebBQM8yPvXSqv/jzibGiVohQ9GzYQZKXSfeY1sjKTVk8DvSuaB9rc7rGcjO6B
FDE7paHV7cS+Wx+TItxSjiZjv0HElYiIDLrCeOPUxUE8hfLUo6pzrJAXOt3/kptDLchMOvYblJNc
E7OSIJMeKAVBSS1L/ZSJTvva48O08xVv9zyEMn2praPyyS232o1dF3leWossQJWe+JLM86T30CHv
T2gjzGIYE3sZXpCNmhEQfJuNrzMMAsMHbGazy5LOnGovcqH1G+4z8mHNxUHS1Fc0YR5ts213Xs7b
B2X5DQ6OX2T2qO6tIkqR9kgJzUSUljWwYbjFr2JU5jcp632Yak9YPvd55eP6hbbOnO5xoZf//2W+
z/hoDaJOy469KY+rfWSjMOgSj+hdm/q23T5mbteeIvp7hwHkjz/Wcn7fO1myczI3F5mDSQkN73b2
48uT2WvdgMx6wdcv4v4kkU2/dKVpvHrX/imM0y1dgCawPV6OApy0TJoMISsRK+Gh4l8dplZzjlHX
KjsX29an1JC4pB9K5HoD7l549IrX1wwV9tV1cpz+3Fui9h1VevCmhHoGRTmdrb6z9jhaGwIpTJM8
Wycrg/Gzzsi6xuw1hTJG0Iyl815UZvqrGC3Qv0snYrxQmsScI4+V5InOW91cvd5JTjwEw9EWXfKp
kzFYE8QdX13S4WfRdgFwRGh9g/OIjHEsFcMiLozsZga5lYYfJLKQ3VFpW0DD9w/01o6CVQB8HB0G
CIarHSWiOnewi06DEPFsw0cfy/3UuH33eglAZsVhBRC7kKzWeypxaLzLpErJ+od2PKdIOn52EQce
0etwxWPVF+T2kJPzCEVCI9zJIHRt48iiPITeLJDNWyl9xxzzuveKNJBSNtkHvegFmmVGJKOjtigP
fi1EPSLlVGoJ2mJTOunz0QDJZvi6hvibn7hmHeOLkJaVryQgA4/C6tzumkvZfeuFXkPJGOoRPcc5
tM91MYvkqqqjEfpyNmNj5wK8fVZQZls4F6RD7N11bdNC9baoyiwNWlUvgiIT4ti7Vn7tpbG3PzYv
fLDjHBOUdCiBrS5bPfS0phvHNIgBU72rRtNAqQyVqtOMPtspaRLx5FoTck4Q3P7n9jGIPA3bpNfv
UjSMkKSDo0efaXUjpX0yRJaFgCw4w/6tkKNycIrC2bn3ts4CMSpedHThiRtXxVQkieOyd4EtFFkz
PlhOq1zRDHP3CgRbq8cYCGGyeOhxrL6oHN2xQm6O7mqr2cdYTexD18PY9PLI2WFl30ZyFCBAxqHz
BQz9RnGLS3uCmDIR5ci6f9IQiMeynZKlGLXxKA13Pt5fp83dAlaSrhl1Lqo4q084ZALtxcWJKZeG
+g9qQPN46p1yNB9zzSm1Y0sxvPFz1AVz3yuzynlOhtJ9p2Y9FKb7v2XrM6PJu5Q5CYhuMg9qtpHi
zki6x5CEjq7ZhkGces45xaFuZ9qbQ5HD0+PlnNyoJpqgSCCDAuutwAqORy1XO+1pQufrgHkLfd/7
E9taVPJKSqcs6C1IJMYaRXWUjJSqt8qDANL0GKVgD7wkNH8BwtyD924uKvgQmEbkO0hSr94IvUZR
nZIbzjfhpOc+Gof5o9GbZn1F51hmh6mieoA6VfRpLuO0OdVhG10zURt79ZmN74y48lL8R8/MJP56
GZh0fJXJQK+LkokUh0KTOMoAt0qvYzk1O0/G5lhcruQHtGJhOLwcS88HlhovmgB4s361vbQ9eQ58
ukyDhHJ/QTfuHVq91JsYhRb6+vtGU2vG0IjZPmgFXoqiq8+hGu7xUbbeQGIdjEWpxvAU/lnmv4p1
xiyg7UKgCGzUWk0fQUrxC18p7QfAJvetoZUVVh1TqJePQzXWPIZ4D4qfaK2n3gm19vpz783qcDKR
779WbR+px6lOp0zzDW3GFlUzUa0+pGTerY+5SbYAeFznZM517r3+aAOBIRkm90YXZR254TlOhxn1
4kCxDSx5G1fz8yLKrpmdWztHe+OwMRRXJ88OGNR1rlGMiTHqU5IHFfriT5oy9O6hhY70PRkUcTbM
cNZ2jvfWxoPiAmmIkBjM97Jb/lqmuJeodRRE37hUzE9DZ7qXRol6RBMHbyed2Ii+cfEAdEr8CyZz
Pbl6ruQIrY8ukBslz0rppQ+yzezqwsc3n6DMOQF9zQY7SniGO2u4telJYohjQBkR+y8f/q9poiUF
dKNg7AQdj9MMGPPUW0m/M8Otj7koY/Gkc13y3r4cpTJGLeyXbprXFI3tA2uy0GhX0t+2NNOdusLW
VgFHCradnOmWdIWmZorMfZ/j02anp0SP60ehRB9qfayOpeNOO9pAW8MBo1hCd0gB7JiXU5sQH6on
4HRBWRXmseO1+RIN0JsVc8wuhWHtNbC2PiUlY2IwNKNorK/CFivJnNY0izyQ6NIfM30Kj2zJ8lga
yutbRvgEUA6idAjH/wYDQ76ClgoorUANx/BRq8fmlEbFXkN5c0KIPdA0ASR1o3IIvHoYTJcyVz9H
zkFQm31b1Z7pS/R5P9+/4W+rr0wIKg4EbmruN6XCbKxAR9V5FrhtL88K9yI9sNh9B3S2uHRdlz3k
Tai+ugrKoMhZEC9zT94gdEsQfE0TZVwkDaGyFWkjb1n97/2Zbe1CSCnUJYm0aHstM//7GBdYputQ
ZgMDFC8U9NavvGY+R/PYHBWt3PmOe6Ot9qDZlB3PAirYY5VYb+q8+Jk2Wfbcc/QOdTdnp/uT29oh
gNmI1SnzoLW+Gs7TZ3gVZZQF8wjPYABycFBi2KdRxQm4P9TmzAAlA9VDIfYmhMSHVyJozGY0FcU7
J4aeX/Uu6g9JmqinNhbj+f54W9cv+x42OyjjW9qdoUvPKV0KL16m5WdC+ToIF1Xl+6NsfUBiJ8Qt
eKZve1y1iZWvN1SIwLmjd7Kg4Z5mKpXXaNDb/7BWdBjIUGm3ECSu1sqlZJxPNtdhlOrJuQqT2Dgq
QooT4s9jsTPY1mo5SOrS2KFKdlNsrSLptJHBXajEKiRFLZ4OiYOQsyrp1zlVt4dA2bo/QN2ATIU0
CIBu+T1/nTJQJzBPSp6x2SvKz23Rdz4Cusk5qTv1M/oy8qQnyh5sdWNQgkReGDJhVm8dZbEPizZb
6uR8gC6oclST/by3+8Ns99HBVgrMjIe2+3Z/y2yOyh25KEPxcK9VmhRHh2PqyDToSqwOEzLoS06L
6Jy3sfOITE95lrLSXr9PF8FOepOWttTqVxlOPXpyrNOWQecuezuUMv6Qakl2LHRh7oDFNo4EeT/F
MPhF5BbrpdSd2PTGEF9C4cSaew7tvHkXZSAnHyqb1GYntdjYqNwnC/YDVuSiovFy4wjcPHIjDsnH
s9z50cRNeBmHprtYyaR0Pr3WaefR2Vo+mhCkaIu89g3smI8oy3HE4hFanHJIErxEdDOOrkasj+cS
ePzBVLHCvr9nlrO9Ksgv6cDS1v0TEK2WT2/cYbSxaQ+aUqufHU28JY21z4mDL6cTN8lljkpxEZh1
fbo/8NZiMibpAdJ3t3UprWyHDOAJhTiEvdIDfj1I/xYTLKbRtsP/sJYLaJ2yP/f2TXlq1gkZUIdP
AsOu4v6ARn7dHWqjjimGVVCqnt2Sh37nXdp4J3gAeddRbAetsI768JwtlogXOtzSa7G9Mn9y8eDa
WcCtUdARI8Ei4uMOXy1gajfQonpq3k1h1cdsXsqN9Vju3Nob0DPOGy0/B+IPidV6MmmUTzXS2QD5
NIKIw0je981rauW55RimhwzVitLvyqasfQ0m0DGKTCs+ygSgieoY/U6FYfvnLODUhTS9WKG9PJyQ
E6oCBCPhhQHWIxqr4lDin/FGk6X9FZfw+luJTjneUUpxzem7HYes6Z8igWrk/W28/UuorC5qbhuU
sdgTOSdXI6HOM6s9zMJM3lipkrCl7dwLujDq37Zaa57nyprfodysPsUtnvK46PSv57kC0lA9tgP9
ZzSPVl8Fa2BblhW13jaLf+VozpC1pZ2P6Kp+mVKl+Q9bj6iLm59r/xYnHOUdEBTLJqTUUvnBcprs
XQxUYefsblwUBpG/hqvDIpa3LmAjvmHPEbrpAeCz6dQZ7q+5i/szoXK9875s3IUw/rkkOEYLb3s5
an+HCmPoCqdUIeO3Vf3TjKtUPBRul79VYS/UfhcXJZiXBtOLwRW2crm/k7ZGp/CLvCtaTQDWV4FK
JN26yylXBAq1VxrAwG3SpqvOWivia9aY9qXFd+Ckc5HtrOPWF6YMSU+fi5i3dfllf817iCJtnvOC
UreazafUUdxj7ITZhUpVtXOPbPSfAQ8Aj4CKz5W43qEouXALd1MUZLLrA1XtW2xEiuJQdJH45KDh
75fYpV2cGK9Inybr61mCJODLI8CLw8W8bvVjGzFh3s0Sz2N2gqEiz7KX8Gz6LjmysjsfduNF58bk
Z0I9oMy7RoPgeV6hwdiGD2XqocakWOMb14nnQ6u28zGjb3uKJzX6dH8fbTAGFwYkms6gB0gr18XK
jsi7inJeBBXXEHGSkUNX2JZ2UZxkU+HwMoIWQ73ayCoN3vBkf0itPoaCb9nheBBOrX3VtAjbAted
fqtTnDdHPcOK4dA2hfImq8Moh2etI1Db4n7lXEYpoveJJnoTN6G+fgyrTKo+shxReu7brvpmtpU2
X8ilstynCd//pF3UxGeaXe0XLGoTk0VHMfU4517iXkvLnpNjoUXVcwk9cDgOSEPmvyiPk9yh5SBP
sh/M6CqaKtK+6no/f8J/tttDSmwcRxRjoabQ3uVjrruuGZKJEByTOLDysLkUODWcxwEdvFyp0/+l
NQ2ZOSxjyDiJer2/gBu7BjoCBRwU64g8123DONSatpxocul1XAX4SsLeFPHwnqoH+hhj1CKImu1h
5zcOJvE7PHpsRUA7r2PrJscyZ/BgRxZDVJ88mavHDLnsr41u5Kj05PVFROV46BzwZ6Oohu/357wR
xVAtWEwLgTEt4ImXV1DljGkGLZQADSHyhy5xkrOay3ZHCWRrFCotgPiIY3BqWF3wdYFHljdnS4tt
rCIfH9/xWOWl2Ckvbg9DO2IpR8A4XYdkneR5iEEvWpMsC7+Yo+JnGVd7zhYbCQraRlzYXGh/IsyX
3yxadGrY+dg9xp71VLv4ESWdofsdggnHapJ7/ezNaRHMoh8DaYdN8nI8Y8IpyisJosteqYPU7fOP
Ih/3ei3bo3j0QT3eYv54OQrC/tYQ8dRT70Pl/xjNqnWIsjzRXx9W4HcMrJP3jih8jd5wUmjsIJEQ
L5rMPvJHrSLfqpwO2vKkAHJ//f5mJKpF0KpUwCkvZxVXmp4WDZi5vMT+rK1BZMftrtDg1p0FywYW
MGEZqJTVKHY/DHUDAikwI0N5y3Fyjinibm+km3UoWwrnyI1SHjRNvF5k+481FbwbHSWOmxKSVDy4
YhmwUU3SwJwrFVs6qQzvYQ1+u/8lN4IVOuQLKhhOBq3M1S6cYtcQbVEkQWTX4/fKKhtmlnSfBEDp
nUXbOmCL0j5UYJpKN87mqTcabtLj6Yz/J32I1gt6Pc8Pdim/9HH/9f68NgdjzagHL9t+HStAuHcV
IzMx+x6i/smzktgvBtU917hznwTfYqdXtnHOlmkhLkAJnyL3aq8k0tTzyaiQqCnS+UwgMT9IuKTH
+7PaWC1GIZ4ldoNutw4tkz6fxKwJzLj1RL4THW44Nt3AN0M37aE4Nza/DcaGyJITdhts2SreQRig
xAGNFs8MUjXL06Mth/ZauYpn4S1op5eWTfrFa6S9c+VvzRPoKKQNekrkpav3qzQqfGPwGQrElLfZ
MZwK7WOYTml9VGN9Pt//qFs5J3gCkCl0OSlqrs+AkkdhaTd2GeRoGJ602QiPmSpyP3V65Tw6enhN
NO8TiSIeyFbpQUrW4qM7ZDtHcWPLLm5s+D/w/NAqXP7+r7wBrfkmbNOxCHK9ih5KlHAOAqz62So8
grQx3YtRNlZ4IREuF9yCMVpPW1crxWwSpwwmQ6gt0iJJ/E0Vit4dHS2ciVwS+12XxclxhpD47/1v
vnFcAPkBHQGrQntt/Vw07sRjHppF0BVA/Fjg0HqOVKff01DaCP4ApxH3AfzHuGTNYdcL2VsKLM0g
n8YIZeIRaizv8ansAPk1SHofurYrrv9hclQcwfwgdHqT+EZpjR5aq5WBGardY2G2xUM7pc1Oer01
NXISWLCU4cD7LMv713YBh2rWmTKXAZ0h61c3Sv0aak723asrAzZNhJQT2sPZHmZ9a+WWljKFEQvw
8VoXF5gK8MUwLqmKZ8Mpa50E0U192oGLbVwAdHqgGdARQsJhXR8LKXxDPcqrQDXqSvWB8Rjf27Sr
Rmwpo11Ts42TQEGak0dtWsN4ZXV5Nz0R2qiEnITQ9oar60zdE92W8VvnaXF5dAygkwd8dgcN/OUs
Kutyf8NsAYD5ARChaF2SMKxzFDPUMnaNSxdHCsgpcjAz1Qcn1v7sYi/FiK+xankduTZi38mi4l8D
1/ovMu7EP02vuym15T7SfAWudbjzam+sBC82R0gD5LUBucI/Hg1Bm58WoaWqRu58dozcvJL5qDuf
YeMCJAShA/7nVrohhClA+G1qYDmxXFMfLVmNbzBHHLBGW6zXoVzvXEKbn52blksI6MetI7li5RHs
YpAfgxf2b7vUtp6J/Rv3jNvq7J4ToSoS/0CRqccOyWc7MHK7/YjaKiruzqCk6oMsMuMKBh85y/tb
Yuuzk+0s5UBoaRhsvzzdSh1PlSbYEVVqFb+UZIbbriDxEU6W+XqYN198eQAWG8Gb4q+iu7kg3kCf
wEh+W6HpvXHbYTwbFB8+v35S9LagoVCCXKyrXk5KwBgKE93Kg2zOquOsJgnZFQJzhT47O/nInxR3
1YmhU76ATUnCb0NoXDatOU6aIujzMP0xla1830+5DP0p87IHbfLMi00FxvbNtEB7x62s09RTvnn1
8fG4WGixuSTIt1iVVCsVL62MImgMbTIPMAuH7AjWbQG1zXq7JxN6u208ivVEEEu6t5D9Xn7hKhtG
V41BlzvLtVllc/5ltu2fCL0ar37kGIkOJfEoRNib4vjIq16GiM8HOg5avqWG8qGp8j38ze0jxyjo
MKFqiUPuzcVImXwyRjehMYH+7mf2iXoliMt+GeDtHF+N7eE0qmjM76za7U0EHAxXJy4+cH03NaOM
NzttUoEoobTzjygB6zCaq+6tPZtNdBmNRNPP94/G7bPKiCSz1OThBdzAlZ2qJUGzzCSYkgin7akv
jkrtaDs37NbnZFfAslhwEDdhl1Fx2XW064OuyaNrW1XaaS4G922Ct9qZVKD/uMh5vv4o0rZHKPdP
4scfq0glTkhUNEk2m6Sl7mchR096Q3ygUDh/bFG2/T3RLX3QhjY/I0IY+TWc8XJnSbc+MLccQKSl
m0NQ+PJk1K458U1o5lBJLy5h7IWPBC97ZZDbuh9NQ3iRVKpsEMrraxt8x6xh/ZAGtaLMw2VOTO+q
8Hh/inS0/M56P6oq/Pc4/wAANxkOdFLb59fvJBCGVFp1dhL3zsuJItsX9YUewx0Ix+jBMBTtOCGW
u1P72zohHE0wm9SvLOKjl6MMfOShx6Am0N1IHuZCDM9Zq6OHHkX/pDlgl/uT2rrXuMxtalgAh28Q
ciUqLjjzQB9QNS43pTUMXGli96FHdmxno2ydEVwctQUht6Rjq40yFrrB9nOAdsd5fRw8C4g5WqQw
TBw7XlSW++gqy3n4cn+GGyRtqiKQdxeOMs/+OucdZqWe1IqEO7IaER5cgDYHIUL1TQTk9bdVdG1/
gDOvXawomz2fXNEMT42U7js8txTaO2Xk/rr/m7bOzLK4CwOXqHidkRYoILrtPMZBNyXGP1nkls/m
+B8MXZdnmioUEEsg1OtcUHEVmBotrQHX6sPAmZBh8fRxfrJbdU8y/09D7GVUwMIigccFSLvqBs9J
LozklMfFnmZJjpkrag5vmmIqZl8aTQdGI4uwSYscZL3OKU/oJ9wEi+ifNqpi2CN693W06+Gd2vdF
e+ztZjQursOWp0TXS9uXcWVqPhKOBj0YASr27PaedcIxp+4uyqDWp7pzzZxyQpN86w1vmg9GN9IH
0IQEveVpSeUcJHhdwxea0o07t//Gci6SXdRLUaK6FUpFdJpYTwFBISrvkzbk9lOOMPtOWrpxUhmE
PYzPB3fh+gaMjFzvs95IAshF/RG/cHoCumwerXFSd97MjTsIcC6YkGUpb7MmPc7quVkwL+akamjK
y+nd1OvxkyOl/rNUxbhzM2yOt/Q62acbQl6jUyKZ7/BGKzkiiUlif0OHM7+OVC/foeDr7rybW8uF
Lgd5IbnULUtCqb0RdYwYnbpWHejPaeIEQ73fGWVrvZgPWsRU2m6L3E0kta6CeRmIOU8ftcGuj5Wi
aweoYfVOUr/cnKvDt0iGEwAs0uG8UC/fjAo9RlxIADjErTX/ytCaPAz0769iyIdDrbjpGwenqOc+
3TWt2pgkqonkU0tXnnK+/nJkrddoLhqIk3mUgawzup7Z26RI2+95qvQ/7l+aG7sEkBJ1BBhffNK1
ypDdGjPSygudQJ2TMzYOVX8YTHrGZdYprd+Wpr6TwG1sFIx5yarou0CwW1+gmWHIUiR1EchYqQ72
WBqXxXPmdH9eW98QOgHliaXyfONQZCsWnESZFEHbmVS4ozgJMOq1D4DS9qQ6toYihgLGTXxBrXy1
UdC9GjyMRosAHS75E0fBKDzQkLO/JXD0/r0/rY3nHkEYQDcW3VIe/NVYI5ezmVoYplb6lD9pYprb
Q1h0+sck1JPSF7pWoZZa5Tt38fawFNGwitPo8Sxr+lf1bljYyfUMjrZ1RTn4A9dK7Y9xbp1iYSrW
oUW1LJjVyduz29v6tnRhQH2CIydKXc135pT8P41oEoN9TPAX/FQaOJ8WQtU/3P+0W0MtRVfq6gsb
cR1JKZmli6xweAr60kJxBoF536nN/FRMBnCH+4NtXS68N6Bwwd7cqk5MWCTPhY0fhzpZ9tcuFxr6
tkbnPNh5az2ksjauGuyhp7RMzT1S8NZEKTFDz+Kjmo5uvFxME+TsbPZEFZYL7aVqTHlSm6Q5J4kb
7Zz1rdvl76FW+yYfpjyqhUbX2C3Sc5m63Xni9fgtjQTPoSYOX99qBQGNq+Cf4t9Crng5N0Ppmjop
cSEYtOl3Yo7hm7xL9sBavDP8N6u3YXno2C6UhqjFrW5ohFAS2gyApsI6tsxPBemNrHzY8gq83EFX
z7lMOscPQz3rD4jpWMMhRsGfdBliCdYrZVkcHG1Q5ovduHZ9mCNLfY/LjfHV6YrI8WHWpC1+AoWw
jqqZd/bzLLP2dwZFKfVdt/U+RZlVllfPRm7iYriNFp26uKw6X0GgO8g1DVd3r8hC9RCXYvptq6WL
A0vlqt80u/T0YwRK8v04TuGHbLRld5oKvayPti4QcPfSaHyjCK/rz42XGt/cUhHj0cyGqDmUuSGL
Y06bxjt2VjMOPia6ioLRqJRvhW7U9kM9DWDdJwXI/cGD5vrL6kgsP4RU2rgzQjvTLnrddtAfZ0md
dkRy7jAnVZYf+lBxhD9bPS15CWwRT8S5KLu3EI5wGm5yN6+JLirxT4HgIArX1JZAppSR+CIikX3m
lnLku85z6Ev5YP1z61/EJgVSEJ0Wf+/SJpkeitr0LsUIZ+RB0acuOhHNa+nByFQ3P4VqntkntYhM
XCTMSDe41xJDOVRGmryV4AXyI15P3f+4PYT9qOci0U+RorTgoqa0HD+nM0nOUbpmUT7Lquk+1mlj
PyGvFxW+tCfRPs92Hdd+3trym2tl3q/JlvPZE3hY+UOC0M9V0ezWuZRqU6BwOI3j2yEr9exp6qZx
8uGfRu6RvHIivC+sLDrKYoQ7mnmTKa8q3niRH6m8eidk+p38qM2D2R7qycbZsKY21V0zddQKP8rr
xjy2vZc8lvPUDRh/Z943NMgm99CL0vrceFZX+g5gHfdJV6YpsGptylEWhvN7UHloxHWMq7lB9sEt
zAR7k67Q/N6DOQXRp576Yw4+qnnQstjGe4vHovHdMer/bUxk/vwwV+wGuzo6zocOF3n1se6l9WVQ
whgAmJWWh3woEVW0M3rU/gzKLXoeSSY7v3DtRvlSila3DxH06kCpO/nRSBG5fy6x2ZU+MVs6sim9
eXwQSdN+HufO6n2z7o2vdaNL7YzQql39xpJSLw46Zhp7BaSNt5K8kPofnTzijnVmXGcigvEHEcMa
CuMZIG74yWs891dBbv6x6bR/W1HPO8/JzZW+EDCQgOKBJNi5UUrvMndyGhgE2OnMyaFbsHZ1oqSn
WbH+uf9w3ZSMqPCj1kxKijYmY60eZEFZX7UmpwjsTs+/u8Ir3kdGb4M58tL+W40+52XIuoqTN4sv
4HXT+nT/B9xMlZYTeRTlR8JVWomrG16kopP51KAb3XjVexGLGYfGcCJta7PzfxkK7Qyg3Twpa5RE
OpZl5KkQAcMJvmZRRhJ6Qm2ddSXcs6lafvX6QSGao3WIgs0tRyGJJWBHt6Tf20zNv4tb1y9toFP2
+gkt2ri8kItm0LqqGCVouwHmJ3syRo5tK0XqHVw3tX4u8rFyZ1NuPZIkvBifArlbwMUv32Kzr43Z
K0mgMpj6b7zEmC4jDWJxsQ1B2Np4iXgwx1I7Vaom9k7h1jbB+ZqyGN1mQCiril/ZAL6jRMQp7LCO
LHqzVX2dcR9Kpe9fr4YLiAZcALq8QNdu4DSlnah9LKmj6hqc/0zninJ7cekwI9n5pn+Qpy82ygJd
5Knki+Jbe5PX6LZiV0iy0tBO83Q6LgXTx7n1un+kWbr/s2OT90ot3Ez3i7YtnzK7jd2n2awN5djH
ipufQ5En39WwVGnZTiS293fYzZovPw+7NZgI9EZvdhiWnbOJXWkRxGFbHvBU5x3p5GQc89r7OUaO
cXJdkR/CsNwjUN2EmoxMpgC6fIGQItP5crdVWhJPUTMUpCGhOClGWZzyuh4vVubIN3pizXv1lZsd
tgxIxrfQd8ka1jch0sNN2MQMWOJqHFSzKjhW9QcoKflOkerPRbNedFi0JCY0IikJLl/9r/QL15sZ
hK5DJ1KX4ejrUwRiW+iTFR1No295F8PGrXwiloVV2ZQNkrZz2v7Qs7R6r2Li9Em3EnM+yhlG/HUc
EMv2y8Tq4qvhNc7nouvsCSOIOvsBXCD/nush2KVZML3TqFeaPE2NIX+VQkHssx5DwA0Irmo51nlt
q39hzw+9n3ZSjO/bmErdyekgldJlg2HvE/bYFNVA6X1vosgSPumAkxxwGE09n6dw7P2owv3lLddW
9rFFBir0tdmdvt7fmDcXLKsFb5CaNQp48CP1l5+wLGNbxCWy9glzPdky7D9biZK9Fle3jEIVjHYm
DJybi0B1Utyv1LwI1LzXuecS5aktmj1Vy1sIGMPQn+L+Igm57Q4laZrbOZjSQDphcsnzcDoR76hH
kaQD66+FhzjXzXdx0ie4zFnyR9w6xruJvvXx/le9iXWWH0IbkMgPEiEsqJdf1Z5ClUoWff8kM+cT
ZkRc9kpHb1o1xDFzFfYkl+POcdi6YxiOo2DiP3pDreOkeXIBnlADicr/RVYxPqRK5Do++aVzDs3K
/AE/LH0KEeXeI9xtHXr0fBZkN/gDIuCXE2Zr1RyyugzsYZ4eWzUfwZuFWKON3p787+ZQiBxTUmW0
G3WbVKlJ9xboEmLULgVOJYKpgliAyKS7E+hsLKOr0mBFlZWiHPX+l7Mii4iMGb2eYO686jKbWR3U
mWOfNFoNh7qJq0fVCcudQTfmR0EJdRhwk3SQ1sFIazQ2kbksAqS2+x8GjpSXpB36wU906ewh67SN
54F6GVJBlMM3TC8pnJFBjGyalrTRb0dLe7DbtvCrLkecMJlVH7h+emqzwf090So81gmYu8xWu2sK
ieailNJ6oArWL2qV0g8bdU/NaCOypt1LNQihJhWs4eoBW5SDNCF4TxLLAT6FwGPBZYlI3Rlrh+oT
ZkDdNwl++CwyNKJQ28jn6/3TvPmNljYpR3bpOK3uyMYF7tKSagdSz+xHdbCeMahAmXMqYErhcLIT
y2wNR1+HYjBty1tpw9puSknHqQhqV1M+u1WH8IBVoDxaj/lJOnMvdga8RdlQhoTegtkkGKXbpmU3
1qWXFz2Y1dCu34Ijik5FX8foLllZ+h1voumcN33tHIzSmz+FfTo+wHWqdmKkrY1PyR2KPlnUrT+o
LpS8LUxANoXdJY8F7Cd0e8fG75Ui2bmfNz8xzlnkacRigMdeHuwiV2XjZlMRuLndn5wo8S7opeRX
r46cx162zvf7O2hratT2TYBxIFKY48vx9FjU02QP8GGjuPvBSJY8oLxsfrbGsTV3lnNrcmwfDh0d
J/RWVwdmwGw6wsIqQ2sJd+1My+RFa/TmUiFMchgcEf+HyZFl44hJSZNdu0z+rygs18rMCSVOCTUn
5SLD8sPoCXFKsET98vrP+PdIy8z/GglUiRZJwqGgp8l8BBaWUfei7oZ/7F7BdGvFyCewRloIkdb6
zOsdLjCeRko4d3XlV+D4nvKux1UK9tvn/zCrBTNKNRR+2zpYmOG9YsYLOipVyz5IHA77sXK53yZs
2JSdVHfZaauQeYFsG3QN/uidrT5hRqlMpUqUBkMcDYfJNebHuHblTiiy9fUWYU1Cc2sj8Zs6OzF7
4LDoVEvjcyrj7CR6S55r2e2VeLYmRIJDukFmtfQGX+6JMfeoJzU06rooR5WIcnIAeGcPwbYRW7ER
CF55Buh2r5sgGHDbqWhwG4OwiS6q2sW+6c7dgzXa8Sl2Kc8mzdhdCAj3rqqtT0mEDoUDHOAtn7yw
c1AFPGrIcqUJfA11vlKFyg65yKrz/Y24+Sl54UCJ0LC9oS50tsBkKrbzgPAatvPco6k5Onvgxs3X
hmgKxhc5Mf3B1XOKvnYsOmdJOUJvOKVdKimUqvHH2ZDpmeAyT330kfqTkUkqddPQYVjsVDvclFvU
MG/ewkqBvsDDdxOxhgN6niQ/OV7ivR6dUj20BbX01DyPKVIEgErcAlawAtHer0qvHS5VVaBonGU4
tpJtF4UPlGB4IObeK3ptbTbuHH4ZNZNbsHY7RmkZ6jQBSuDSj5Pd0MSwHeW5SKp/plCoPz3E2n6M
tBx2Xo6tDcDVQPJAnnZL79VD11YMr84DoY72k9NPyVekSvakqbaial55wDvw1TDyWK0/ZhR6mdVF
ETiJE/0qBhF985R+9jUByR0IkfA9ke25u28dI6a0aPIsgND1JdubWOi4PXJOVmGpT4U2F7Ufek5v
+kCy9H/uH6StBVwU4HAGcal3rxHSdtu5Ui0YjB8DpdZIpvqCXkRIfNzG5gVNoPitaNTpSHW620m1
lwt8dcEvWGXyS0juVHwW5eq/3si4ziNEObkPaSiZHxpN+TcTufcbK66YHHgY251W5saeeTHeajXb
ONT/j7Pz3JEU2dr1FSHhzV8gMyuzXHv3B3Xv6cGbwMPVfw99pKMuQIVqZqTR1h5NRwIRK5Z5Te8s
I/A2U/rMLdR2+uXMauK//kp3l4ELDY+ElGaTgxP+oTdGWgp/v5QeJQFfmSHuQSazF5oQYFiYlEA/
9I1WOl9TZm6JjVkfqX1/h9AQrSTs2k3fjDNT8SXTjBXXKDpTdaO6rQsXl50483P8xt48jkawCvlW
AL6UnxyU1U0tW2lN8CNnFGX+QzNSXITtzvRAnZZvv62xNsECgZiMK8h6dCAHeq0lLUKTXZeXX9rS
pmtVlLADs8n8D5nB8hERtFwGFRsAb89wX+syGnE2OhMfKys1nqOkCnxr7K2Dsm2vHbQ0BQk1NCU4
+avUABuQQjIbVNWMRu/gnkxq92+eVuWvWhbVw5gowVnJGgGJHw+1ExTK/qpqRae4eNlpB/t3J/6w
o3DrBXmGCoXjvDyWU1NXtqSQJKtmFH7t6knxjKGsb1kWTqfXj8rrSwGUerlUic1xPzvApKIpiL2y
64SPaFX+JGkUzq8vtRPK4Q2gZEgfxlnwNy+XajTMgJslIY9SBcySBT9hjJL46oxtehEoo99N0RF2
YhsJQC4BF2S/UsBxg79cc1Rj0SZFTSt9DHBgC0LjE3WjfKQJvI2jLMNmpAG05OXrkk2LQsuYHXqJ
fW9PpziMtcdmkAo/kArzIW6aIyGBvfVUpA2hBLNp6ci+fCw1FaU2K7R94qhS3KZSgkd1iNInVetN
8EsY57z+6fZeI4xPgBoMZZce8Mv1CnN02kbAU22C3vrYSUr61MqKOFhluxcxicJ4gpGkRkazLqNi
nVreRBThNpD6/w/N3OCcdtH4qMnpgVDc9s5lJQrQhb1NdbOuA1KdedYUAZ+DUlL9b3ZwTfKsVjYu
djAyFEC39GoYzF5jG8PIg2Ow9y5Zc6F+UPHgS/HyXYLjgG2sAaorsVW6NuOoPMRjdYQk3dshf62i
rr6YHkRRPqkFO9Jo5XehOqXnKpqms6l03yWAz5fXN8jecvgrLuYFZIQbBGTSkZjDkkfqeKparxgk
K3ExsAjvY7NrLg3/zYF+2d4XZC5KxqsAN9tMsM1GU4IBVuKtVsTompEFxAYNBaT+xuCjBHabpmSf
fMfY3TmKY38s/15mTfScwEWxf5aif1PfgefvKKjy25BMLdgQiwzKbXEDV7ye+cinSqQKUVQGiaIF
3S0dO+kB1D5GVphBfiWfM38isZrWrj3mSY5QVdAf7O8tswBSLsNUTiwp5WJB8HKT2WpqDAwbIPiB
BfkQpmV6Huo++ISGUf+AZ/R8B8QLE+sMSxGR27KLZrPmhX1jP2alFR0c7D97ev3GAPTwiyiKicar
n2PIoKHitodtC6G/cDszD2ovSTX9NuSDXbtdZBSxj/lhPp2loaxK3x5RAHVjRctsD1iTnrt2UJu2
B5gX5+lQaaP4XZLUjeW1fYIfmZXPYK/iyKbDP7a1Kh88wnIq10/AnUwOQkgANrocgL8zZWFHZeyY
+c2h9jvpNJHOHQpDcELt+lENUPdxMoTipmoo0GCtj7Rsd86XgcEm+vwLQHZTkWDC6+CXrhY3u6+l
50Hu27NiZMalLifHoyd0JPe4k9xymDXUFylM6KSvIySHSyrCEIMXkTjydcKnzxOG9lUfnVJ4xjTP
2CRVJQgEyNr9kxBG/gUe1PjWtw5Cl1O2iPSggLG5V8vCxCeeaeYVJ9lvotbzd9DfzWXsatzVVZ0/
a3MNCkyeswWPZVxfD2qbhIX51EIRhpK7aMSvhys8mIlVyGheHQkuSAlu7JnZUf/I6GE85yoWpzRP
j8jXf6LHi52GYPYCoOWCsqAiGquabLSd2U7kxLk6OrKDD5pqQlJphlRP73VjdL4gN20j8pR1sWvW
tnjXd5VsurjWJ5GfIuv1TC9Plu4CZ2JyOAdp+LFg8z7JJrqos97M92QP6lH9sdmf/GhECRBbprOL
6NYSrv86HjSqxzErJfvai+hrgsHcRbfC9NxA9ffaRhcHWevOcuTFJoRTwO9bTg+mgE2wGKZeUWsc
PwRW03hMiPH/nkLply3qT2/dCJBRASfQVFuEO9cbwbZCudfxf72WWqEx0EqD7kHr1W9SFujvckQr
70CCtgdX6iYbwpED31k8X+nc6vQsX77SMa9ET23kXAEbTVdbF7anT6gLDgPihq8/3yYlYSnadLDs
GCYCNFoFt74rxzBoRraciY6fb6MuF97pYED+eX2d7WeDqgBNaCGD8ELXinC9wWmiV2VdxZDZfqJn
0tXqgPcEcxyf20ooB9tkE7TRp+KzIajETJl26mpXtupgi1xt7KvRhfV7Jy3bOwGg4i40qvKmjE7v
SlZZPtkjWueTlh+1z7fxA5kOih206Ohrb8AtQs8ceW4V65prcvCMtEP2nbFlx6pGYfxA2JBL2bFE
6L/+lrcbh2WR4+KyIEHaJOtd3aIaD8fiGlnSfEnBF3vIizpntMSTg42z80EhaJKE0Txi9LHeOGEe
ojqo9RLHXv4MQFu9DrFsnbHjLvy+GrMvrz/ZznKL+QdyPcDFOfmrNAK1wrxcdNGviVkPuQvdq/k+
2Gn8NJY5QvzD9GY8FOgImHN8RMb6y0T35RmcGgh0dAKcqz0U9kdJVLKboPn4Ddg50x2l/vf159vZ
MIvg5FL6E9bYNy+X6/D7o1ZVnGuwVHQDXNunKe2UZ02yhFs7SnedZa07v77oJpNenhGhAiY9C1t7
nSpCQwGeMtfOtc11J7yEOJ1VrpMvsI8ZlFF6RcRR+mFkhfKzzOv2yKl4G3tYHnjGouq2hKHVN0WL
tRtMk1Be89DnydbSu4CHPOha7a3Cn448K/c4h3HZWX/dT3aiaV3Q2s5V1EL/KtAQvZVx+Oa+o8Fm
YeBjAGqB279up+ZhM4aOBHnWigva8FKjnroqPcqmd873i1VWb8yudT2kz4+o2uQ0J+FU4IYDTXbp
Ohxd6zuvDZwwe5I7ga+zDthhybbXQxR1rXYWvtJN6lXr7OAgYO2uwqcB6q3S/15zv8aocgaJjJ75
bD5flTEFKx/Ob/Yt5OMwrbKY40Cs4EJ4uQWUUFFyUSP2qCXFl7kNskteK7EnLHM4yFqpQPmzXuZw
5OkLJgPtO+LiGjKg5mJQxxjL5GawrWerFOG3Hv2KZ2WWo8TttBSJobiI9dEdyhyRNXAhaval6A0o
9UHfmSAhowhcrz7Edwh64Lig05R8jqQs+TdVQzggHGngvguTLH2MTdTD/Cjp5P/JZWR2LlQN9YPV
WoBEC9p6OEsmvf4Y2Xk2ublO/9lNSWkxcZbw97BA3cae08a9es6UVqifSMpz2TXQ4OlPyI9bJJpZ
Lid+KXAJ9DB+ZdY1WaX5zpzTQqbmkazsJA06N5vTKfY/up3KFeyFkPsmrUf9nT111EZNODuzGw1i
np5Ico17o6lRjOxHW/5Zjk7ybxRp1nsovmHgDxJ6866J88lvvc6KD1mG5NylIPo/o5EUlP5gWuAv
5U5KNa/H9eVrIhXlj6bvcscbDCO3/ayvggEHTCv6lNowa/wW+t1JC+yhuwu60XwUvTS2t7KL68yX
mkD7lrRwMGjVawtmJ0ql09BpY+ia6DBK51SJxUM+Dk3sDamU/ogRrIrvCmS/RtdqlNo544sdFZ7t
SAL8aIzYA/yXEbmxTjXEM/5mivCDsVUrT89yoV/nBlEn9JySryW68AIHxgiKixTPnXCNprVN10yj
XvJhlFmdl5T85dqSUT0jWiylvgggC/smaZvMRzIlOhAtF/DTVIOBYlY0afdWbo31o6TmU/O+CTX5
d1HOiualAtUFtxdiFu/UIE0viVnirhHSs5JcsC71/yq+c+8NcxoknmgKOCO6PZbvZ2scLNdIHFHf
Saoq/kWJIIuuNUvyKVTINK4R24nzzkwqVX7ue5PWDIVJ80CsRUIBJFwFGsvKrJ+Yo0QpJKk+Tz4E
8ErLA62KbUhZpvwLCZGIvFXECGwwUToiylcuduN7HwbtF26V/q2BC94hoCu8lUidt0idKpolhuC4
peEMlD4lCEj9sGLDOchiN8+yrELsIpNjxAO4/2XgyvtUCizJTG89oRekTN3dQPNkd6+nAZtVCI+0
Fpi1AwRi6rlKdcxYKDJ0vPg2teFwr2hNcDLMoj4oqffuLpuLmCqR1HTD65m4t0Z8XdCF6YbYhw81
M7nvEr8OhiOTob2l6BjQqllE3hiQv3xtmBqiPBpnqMHPEv5J1GrASuL0Qt3YHLDcd5YiKYX+TW9r
Z7Ihq005GImQrkHSal4i6vxcCTN80NreOcIaLV97dbXAU8ItgNsYr9P11dIaJj5ygMDxxNC7kznJ
6ckojeynlIfZw4APYn2Q4+9sDC5/cjQE55eZ1CopzaAKq2VfBNfZakY/x6HCFwSmo47l7jLLVGhR
8N+Kd7WgqzPsYsnQyD39THSO59S4t9uIg7jmoOr/M/o6vTOnXPNzMyzvezH94nBmfjibxd1QqZ3X
1mV/cCx2UnL61ijUUW0AQlgnjsyUsLCZQ/vamBXWBaETgewX8qm17PKHPpnGhQz2CFuzs59YFEz4
Ypu7ZcYGhPA5A4h97egy+wHaIed+DoEFdJJ1ECi324km9jIIIYlZxMuXz/JXYjzNNrKCRqVelTDM
OjcKxyD+UstQp4ciauKf5RAcaUJsn47txFSeWQHjVnp7L5cMC7i4Y9Mr13gcbL9GN/MUqODdk0Ic
BWgA7evjwiIUU/y9POQGP1Ih5zzZgplSove2OOEYbZ5VOQxMr40QbXCnsbL+TQvM2M9p1ia2K+u5
ZZ+1MqgSDzV/67PKOC/0af7FgT8OIZxSsEIj92xplW6qqY3wow4bc5xoS/U5hl4/4qtckuEhD6yn
Z6kZjHdOjeHwJSum9kcGZPu3kqT5F8OZQvXi0J13rnKIm8CDRsjSvZxhNBeqM6r/mG1tNGccNIZv
FuKA012FKpB1CugEfi8w/4nhLWfNfG61LDvPytAzDaxLw7ourPHqrDjJZPtmjxjIvdQ1pCohYju6
b+hZ7HiyNHQIVeACE5yicgQqrJAd/sghDZe4ZOQicVXIA4Yf21KrurXu1B+bBsIzqYYNnAFxP0vx
yqCjuYAsvGah/t3XkUtaVQau5JiT6upZmCrfx7w0S0DwTQZRJdWSX0Zcx4FHFpD+L2Qapp+L2HG+
SZUNh8UJi+y+UZygvtRkOqWX6WYTnTv49r/SXAmyc2eM7QclrboE34O4HN0CUlrmllqnPQzzPMz3
WuVE4aOTSnbvBeC5vhlDbJLHRhby07mTzveRPA2ZbyPn0nq9XONdrndB+U+LHy12fiUSgb4SB6kE
T1urHmwnS3sPgZlJd5Mx1H7PWZ7/SNtWu8dbpRxOahaOjWtZSSjukrSR7zDdlFu3c3IwIEMh/aOa
SB/aSm38mAZHukt7NfvV1Y34Vhe4M8B9+IB2TtkFsX6XBZrzcUq1KTk1IfnpaYmGMJfNPCncaE76
33x08Zho3ay8Q+TfNE+22nfZe9yvMDHtYT/WvlCl6VMfj7CN8qzvL1IyxdpJD/IWXYYqdp6ReZIE
/PMhZoZizu0pt9UkuhadFpQeKU/1I8sgRbt6XBvtuXFmOb2zzED/XY6VI3yqRglUW0Tm42fdDIN1
TI3gLOSwKjy11bvYL5ouZAvI0lhP7qCMzYcAGv/i/V1q4kEOKRzctmgMyx/kQEtd7AYhnY+z1N6Z
fTY7d4wmEG4cMYB9FlKkcxrM4cNcBs5jU+ryxylitnlXhW0Wu3lvZp+ZwWUTX1MP65NobTu8NJbW
/IDWArGrgs7Y/wzVeVD83BEKlUc6GeISxRAD8ripU3duRRl5kWJXg29XfX43xkpV+wRh9UOrRMb8
5Ehj870uTeeXhR+BdI8bvNzeR1FIeSGFcXk/RGZkn8I2GYD7jFqmuJAh2uc61TK4jNDIpcskoagF
vzhwPmO6Ng4fkZPiVaoJO5zzSZB/Lkkh2o+IgcbN+1ktmtDrMmrbG19FBVI/t18DlMqMi17M1aeq
rMXsv54Nbq49cs4FTcSoDvjNJhu0c5S6YZgx8BexN0J3RIy1009ZXMPNnxvz1Jdv5s8sSxJNQBov
Ml1rcplVMhsEwwDMPh+Gcxtjk1E1deTTn6iv1mzFfq8n00Gpvsk6lkVBFy6CnQz21kliUZV/RKkh
BY5N8KVTU/09xd2RBtnmxvuzymLPC1SD9t7qxusVLcbaOIQyMYrcYxiqeFDwxYdOL48Ev5as9kV6
+GcpGqyL5hcKT6v7nHKHPjgyyjeulT52h67C7KROgS4ishC4Lb5AYJvK7JxqcfjtP2yaPyMr5uJ0
P1ZrlzFtvKYDQoV5luU1VWvRX9fHU2a1iCqMcSp5XATyj9dX3Xm5YBeZUDIuod+yBm7leYTexrCo
YFSx/ZBhku0KS0p+IIB61NDfW4oZCR8QOyI+5qrzBvW3Lcbl5c6znnr9hNK2ouWF32FJ8daGJW1g
VFDRPyDn3I6cNDto9DHD5EItlOeYzPe+RnjhIOneJH8kR8B5lkPnIPW5rfnAJBeLcBt6axC1Qjnp
T7bBLCYWhe46lPIHtcT2BdJglhfpAybpdGNXtcQgRzjNtzD0w4Qd0Uqydo/w6uyFMJ0PXuDOsy21
Mi+P1Harpmz1gQQjFn+7PBT5nUiL9FRnbXsRpVx5iJMczm03Pb+leU7gooKm2ASu/DKtBV1hmG08
pDe9jbPJF2g7SjhVa9n7XErm+reqpORGkaYOjGXTaHpXjLg+9dGkKO40JUjfGGyuu85aXJpfPyLb
KEcIh6zF2VyEkddBIdCjvI90rISlzG4wslKC903QdR/+yyog5PnADN7Wej6OVtMOSW2anp1a+RI6
209kLP0/r6+y3UIcjAW3tUiFMXpaBRmjhejG7YHIQxMFuCYGoYumd/Sp7cb6APa/txT+iARSWvrI
dq2WClL8ClKoE7egVZPHacyM90E+D6PbpuMQHxyN7TdabFLp8TBhBoC6BpjAgtWccEDpVDVT2Ru0
KD5rSn1ETdl5JO6fRfWMmwjd4VVTZDLTuaSLn+CoK/1ImyL3RylXr2iQDge7YbsSzqQLIpLxK0oL
66Z+3wmjqwoU43SjnB8CMf2TWROG7bH2ZqPsZcfB8F3ub8ZX6+m8ngxzg0RpilQ7JOK+oEMLl01y
1ag6gsVsBsrLUjwMzTgQyRs8SgumS0YOmtu1RJ8x7GrruwPj9Jyhsvm1LE3zM4/cX6s4hHwrAUM7
qNa3RJTlBwBYpFfHQBsL35dBpu8toywrbqCptcR4yYvYdFxNyE51sqqgCFyNOZ31vsZt8bfdVkrq
tw7TBqw9AyQKstRG06aNTMsNFcl4M6+bH8dsBbwOAWBrgoHYlaM1Bo1KPUyUWzWb+oWGvHQpMfg8
iGh7+SntEZWhLCJsbOiX7wFlp4m0jg+B8y7c3lzJnszCTN1hAALiRgFTgLKZjyAZe58fwCjIk2Ve
umEXt7gFILeObD4+6cYJmQUi+SDMi0Y9fmmZyn1G83r20iG6KNGRbdP2QiOlw2GEFhkw400Qt7QB
z7+KPEdIRvkZzzTJDZGydINcS1MX9xz5oKu5945BM8PtAn5C/295G3+1hvAtlAOphd8wGkbwpY9C
ycMxJ3DTdsgfuyqZl75HdZCQb8MGT/n/FyWhe7ko5HxCZBKTYiFVfjHQB78fxMIkF4fK6DsRF8gD
8Mgl8MIhXu0hMMCis2H23vpRpRlCb/dZDtKjS2T5U9YJ+eKlsYh1Ljqay2f96y1qUQdPOuCBGJCp
HzC6zc9NbxQe2lm64pZjbl6SaPgmKc3R3GBnt6JTBM6GWxKI7KagEiApxTSFN5Gq/a8Q5auZ9WqF
ub4KXtdFM8wR76vCsv6nTYVc3yNhmhwBg3desgozhd74Yj67EbdQek1AnS5CPMDNCdxmFJ51qTzi
Pe6sAhVlARYRgJRNXtnO5UimS68/QaHg3hnGyPCspLKPdufuOrQR0Q1yFq+A1ZYBkTG2Jtp2sKVj
BTvdLHzOYAQenIGdLQPgEVMievzmMpN5uWUUOzXVIZekq9rlhceM1sHWW5npGQn1ya4S1YvQlH8X
ghx7e8ZDdWj+YdwAxVhf2qoRyX2MuPEtDgOk6gwpOKHMbvtdOEcH0WXnVdKS5bAjPoKz6xp2Emr9
oBK8scxFuOBdPVjKT8hxycEqOzGMLgY/kaX+kLNfvso5FnEndUF4K238JE+KCNXfRmo6qP2MWW2f
IaxU47UMqXUOaqudQPb/2FjMuYBIrbFnWdHXpa2C0mgHumVOlNZ+PM2VPxZSdH1zSkwebBNc0JUF
P7QKMYPSxBk4NmTkqxi7U+qHAoxiGJ/xN1L/w2NxISxDNWBfm3562qdInQdWiJph2OGskkXm3QQH
lbFyXAxHBp17L5GhC+UUGGRI78sm+it4DrXh1FLcxLdUcLlb6DP5gwgM346lo0HP3n5cilKwehYZ
67pHY6tKa2fqTC1cBOEj7cXpImnDv69/qS2sGgd4gMxkLIBqGB6tHqh0amMwydpuVEfVKdHS+j2K
UViv14N2GpNW+Mx6cSFNJPMUxIOBMuf0ZiAMv2ERRkDPDfkdovPLlxrFVpfIAZn5IOfimmlCuWgD
auoibKaD3bL3UjndixafwgWw2ZlS7MhJgZhqmkXtnT0m02VM7fiAVbr7VuEhgx5jloV6y+qJaCgy
AYVBcJMrRfWjUrXO5ZzPrgUN3uvkLvMHBMW8EhEat566/L0I9DeTl5a3ChsEsD2ybRsoZDxNfRbK
VQyVtizPMQ0QAJfl4AJ6yQ7e6t6poI4ndsKHB3i9Ou8RLthV19T4uY8hdmHdZLn1ONY/puYQ4bC7
FCxvIHPUVpvsRVhapBtwzG+Q7pOTiiqar40xPOhYezNsFXUVQJYcDpoHcFNW/ZNFXExzMiWHY9/V
HwHOWF8QJkEswTEj86A4Xd7QKilb4BQsxwwdHY3VDStxui29QNJFytr+LMty584LBVutE+kiF5X9
6/Vzv/MaWY/l/mDQNsdelrokVGU0c7pqziPEh9X2QaMcewdcKzjYHTtXHuIxy1ILcHxD0O31aoCz
sFAeGZMnvkGu56OQ4BQIJ6Q5/4eeJhcEbq2Prz/jTtYCP4UbATwMxNV1/0s2Sq1CPJbMXS3nU61W
MfFNzp61vpHRuE0aBlOd/Fxk+fD2rIVGJuKtEFaWTs3qPIx5LnFKDCQQ2mH0jTCKfLwRs9OYH/oD
74Ua9ig2iIs4I9XDKtQ05oSSV4arOBNeXbhWbI6nSlXGc1KYJux9TRXnziytmyoBvPLLUXTmvXC0
7uub3/aSGtJypKG6va4qyYjDTJWwNwi6+jGS0saj98asNw1+pypuvjLONf44wjJ7feGdkM7CJsSY
Rfd8s5VxptemyqRqinLVeYQqrj+2VRKfXl9l58DQ/Caio/HE1WEvm/yvi78IM8EdRfdWZTDzSZG7
4ayG06KlcShyuvtAfy21igV4hfbWyPjx1o6V6TvKnPmW3B11jnZOx+JMrFORLfrCfziFfz0QCNeo
apZiOh2G/Ce03fCzCn3nUpFzXPWkiBMYhEbB3Nbsis+vv8ydaPdi7dX5ULWpr2VK25ue5sUJWS6L
8RPNU6KH4sa824MtsuXSL3x92jM0Z5bUfo1YK0XSTI2EqBTAzzACRBBm16RN7a80r3ABHDrkrNwG
yI8vT0HIkzuZ9mCE5fyIamB+BALZ20uLZAGteTSIEUp5uZcSfebrY8l34+pHq99iqvpogmWoXF0b
uk9vf9dQ3OG4awagoT/x46/vTCNw1BxgDegKVT8KZmznKEFYGZJj7GfK+GakEG8apZLlXiHUb+aX
DgpGoFMnuuGxU90iXW+8xNIlPwpN46D3uLeDqUjJGimwrY29thqJYIg03HS1GnQFcNEgej9IJZrp
UQfkZbBCRhh1bAajD9IoffseJvtYmq6EhW3OAx5hGg3kBG9yPJtAdcRveULqxlCr7n1iJdnBFt7Z
MwiyYOfCHUoMWl8pyqDZUwby+NbXffsO1Sj9XxEO4nvVS91RRN1da2GW0lA2txAz22Aa1JkI6bSW
MT4UgWlcFaBo186AXvn67txbCq4HCbnBAGBzUxaBzOxBIaxGbR89zdIwn80w7z8lklAvry+1E1bJ
cYnc8FjomK/TubQYTLkMmNNko5G8GwEG3wH4+A/fibSUN6fCnNr5TgFDZ2HLy8xJRN+nphVeC2Dn
se8a7eCB1J0DwICP65ZyBkrM+mhLSMglASoPt8GeLQnwcmXVJzzRdec8ArGJPa3Ok86DawbOSi0s
81dQ6Aj8JrUm/2hnjJkpTcoJvKahpJ+afOQ/idrBxBxF6ht0fLOQ/90akwGdcyARtvLcRtSqQzsM
//op6T0ncqTYx22IDR+WufYbP+shOctGgAFB3Nogd17/ijsbhsHKkvtDglrGbi9jJ2iuzhlziAzI
qIoTjK7p5CA4+Rw1w7vXV9p7uxhGAgdESYNCavn3fwVOyU6DpkbOHP0VFWVj8JgXezTTCx4NJR5t
ee5pXTjixYcF3usr71yPwIT5qMz1Fw7k6hk7q62DXC3xFOuT/JTwPlyRpsMlacPWzQu5P3jSnZMB
wpVxu86NtMWcMOueMG0CA92Zengqy2D+BrLeOUjH977cH7740sDfgUWoUTSDYYxvwQw/L+nV4YM0
IEyG8O5R5r+3FMNv/ItAkFLnrz8dfUIjDGUaCrVZ+iIO6zMckcxNIesffKsl71sVbkwVFxQ8PCsu
8+Xd/r1LJkj3shrgzqIn0nAxW018UyVErDynDOJzPib5e2imVfgfzsGCJUAPjARuM9sWg2LNYWKz
bgQwEL7U+D0PxqcusMSH13fj7svk1gGWRAax6SMwlwUQaxjxzZLCBKW5UPdQG9W9SSmPkuy9jb9s
QXrZdCw2l1w7/Bl/TDHaP1PumXBlf2ZBJnuGE04PlqCB8vqj/TFFWn89tP1JjOBTs11WJw0vMRNs
JwpA1hAZ3xg6qF8FyNn3MqjWr0aVR5/GTGDOE1t11KPEHqj/lmAnPtoQa2RP7ixp8sh38Oi0elFc
0SLoJtdu8MsbMEBtz11i9T97o7Erxp5ihOY0GiL3a7U07vW50I+M9HYmLPQOeBD0jPjHuj3JXdHr
KMYkt6KzewbdUv5PRd37q7SSuvf0Wbfp/9Tq6M9MiD5rg93MB5fSXixBBmhpOy3M0fV5aAx7tGph
weyfjfKrZoIsK9NwPMDS7J06UE/MtvlyiwL0y1MHSajtjQXZIdVTAVAxbi5jnH92nFHcARauPQe7
5LvXN8veOaDpuuDEmWBtCu2ZyrMJdMAXvSX9gnKkPFZpEt2pWdsdNEz2joG98IlJwWg+reuDOaRB
QcIFOmaWpR+2pCs/tSZLQ3TN5vJhaIojrbG9q84BjvMHcAhDcPU6Iwe/DtNYHLujunrmSEyeE+M1
VUm27srV0H7RGmk6ZRl79/WXuv2QGs0siJZA/ndAUY0GUaUsidStM2QnHJgHQNP2eLKxlvXGDj9L
kRvRwe7ZPi6LUsdDh0TJbQPQmwUZTJLg2SkFbXGnSvqvwUx1L5tDFaOjzHhugtLwVawvD/pCO2gJ
VuZkLmLVzCzWp8OeDK2OByxF9LJKvzFwzQx3iOcZFiK2AicoyfCdkzpFfKB1pIG4YzhfgqYpnwSe
TqrbkMKqXtNn0VHo3Qr0MPeCjrAwIbQdSBb656pKUUg9YyTWF7AcBTgmZNQD31D64jcGY6UBu0BK
npupLX7l4UxCpLeq9j0FNDq7TA7z7OCS2wYTfhP6NpB9qSrpqL085ko5llLWkUzLedfeaT3ypmYN
J/H1Pbg92LQVQG8hT7AnzmgVCaPvknTLCXLj1kupHXlVFkuq2+lOfuQqs7f5KOFA5NGMWFS3Xj5T
p+Sx3UmE6DSKpfs8M2TXkbPxRDEpX3JZm85dWOr3OvI+B6nK7nNSTIFPRrh0Y54D7QTmYwfUCkwK
dIAe5HQtuMYkBc2l11/p3kMuetpQHkH3bfotQmuSHCYluV4Y5dcIAkjsFYEj6b6dSQVucFNgfxFB
U90nM5KtB9tmGz8ZvZCuoOq34HHW+XOYhGai8wVvQpsab8ri9L0VWpE7l0Ny0dU0OrjzrL0oxlSV
7jbiKIsyz8tvCuRpikW5eFT3WvIYq+1QwgGuihaiRY38O7aMec3HhVnhzaUNOTVjYvnTSp3GPll2
N5ZXKBpT/QFxNxgjs2bDno2GeHjqtbm1v/bxILUnemZJ/jhbaklU7EDZ+NR3hnRXm+kYXHAejlO3
CSbF8SMd+7vzKJxGO+U9GFekXIOicWlVdBqkgl48DmaftHhFBSaqX6oS3OdpD9WgtGfzK9NoO3Tl
SBQLXabUH4Oqi2QPXGxfQepvyw+ZFaMqOoySVp7QX8rjUz3Dj3CtrKZnFnIv4mihZ/0CQtLQGesZ
/Ek8dFxCugFEj+VWN2kjuk1m/8sAdav6gzFaTDjrPuOQx/ZkeUUzYyWrGm0Nz62RisGf5aaFlTH2
qelWs9GrftYEpn1WuzhS3KyS85HzG+nVTUpwgz93iOGLO/I47XNeVHL3mEP3qHwx9vI7mQl/7HaB
2Uf+3A6K9uH1I7CzCSkLUO9c2gDsiWXP/FUYjBUeKWrFnZpiaebmzFq8SQz6U8Lv/scMrf7T6+vt
7EFMEIylxemoyDGswFG5Us6tJOLklpWdKnm685CjaJm5gRxq//SF3HzIe7s6uEn3QsoiTboIujGp
Xm/8DgELrmcwBVMSaj69K6wXyYEvYmjbg0xhd6nFm4Wgia7T+lC3TORFbGZgCpw5PxOlaw9RmeC+
wSD99Te58+UQj6EIQZhhuRmWW+mvL2fA0J/zuGd4i5KF5na1mXyg0jIv7Wi3vwwhH6H4lz/wZRWC
2gjtYBqZtHI2mWVrzT3AKAHTObcKw5WCUGBbKREvDsLy3pPBPacRvpA4N6JYstmZzEowD5/lpPYG
Zs5+p4jWpe3YU8FMR2ppe9+M+RtcFprc5BaruDgGOmLpNlZBmjxXFzyjhF+mffOhY4B7ev2j7S6F
4helI74YtIZefrSQ27SXiyi5mXLX34dooN+USmtO02Tq/2EnUgVQ5GiQYZW1Y0QxAaXMkpG3WBT6
SWpS3RVhVJ8iHcrC259q6XQxfzWXFsPqqVrTHLWoQi16yke0BqVhTO7QSgsCikzU3F9fbCeCwLlF
Yo8e0B/VrZevMNaVCVWNxdlPs1NPmx27c4Etdy4yFNWlRSX7iT7GEfhjW7IyM4SJpAGepWpdx60q
K5FVlcmH8lGPfzGWEqdUV4Tt1saIfzjTi4B5jAnVCpqrY34Opf/j7DyW20a2MPxEqEIOWwAMULCS
ZXu0QckJOTfi098PXlkkiizf8XJm3OxGhxP+0DtXg99zUi6YLP53VJLpWqBP+XHqltzy7vB+3sAy
syhJlY30SXJGpFbruMnvEJuxi+cIwnKLuD/ofA8bn/q1kOWC+CJBlObKp9g4qKDiV5OotcBLE/vj
75mUQh3MpEIlfKpQ+0Nh0m3TSnWNuM12pgiv8TE2GmSrLQS0cjYZtRf5ZAEcXiZweIRMsZqqrpid
6dj0i+2mdWz5mdFkR9Oq6r0eLdEuW5aUYnMf3iw2hqiXN+HGXYhzPcVPwPorEe7khyiDISeFzbOZ
5nl/tEIjeXIKPdxfHmVzvpSRaR7RNkdN8eRgtbQ7UX7GICW1V7yFXTh7jKt1HN6RgekGuwwsp4a/
Tx7ktQb6KVEHkEenwH64/Es27i0AWJTV6IDwU07ni15fVVloNdxM8xT5yBlymRjZ4uEifq3atTlp
ICssL12Qtef7cVcVXRImBTS7Gz1stMGVq842YLqq7U9ixPoBBmX6WiW9cTTi+W5EGZ9Ur1SDLu6u
yfxvXDVrm5Bpc1cDXD/d36pJcLLUzNroJLi1cT7c0t3qH80+6Q8k4+0Xqg7TtZt7Y1gEDOCW8RzB
6Twtj0VCUKGjohoo5YQhYbXYseJpqJjuW+hKpQeTHfmgrraRb7z8mTdGhj9Ht3CtjfF3naA0aivq
zEFkTqAbwtqrdVkGzmhNB0mHopui9YO5THlNl2vjLAGZXW1XVmbIWTVQQ2/EiksGTfBx2IORyXfm
QI3j8tQ2djBuX7RkqE5QezxlWQFQt+kTohydAl31pSaN/FbX9h0U6n+/G3DpowzNXURx7DSciJYl
BqrIhViDunAnrVUfRZSqV0bZQNQgCcxsVjAiA51m6FiwGgJTFTReMSsbvVE00nOq2B0R0xglkrv0
tanfyyDnV0ZU3SA8G3dVdNdQ2En/Pazh03FDOYhFsGlP9g3asqEVyiK6CUkW9xWqBa9jZhlubC3X
pAU35r2yjkEl8wCsgcCa1P8V9xL15mDeQHmbJeaqpRMuM++conzv1GJpvFRxGrGr6yV8SVZtCK9M
u+HBEa328/KG2v4hRIs8SLBLzvqadjPEQ88NfYNGQ4iZVJV4uN5qiUuhLITB2Cn7Lq5nT03U2S+S
SXXVUDd/Xf4V59ua1UCp4w9jE7Wj9XD9vRpNZdQYX0tBL9foO/N7EIqyTUSHjeLKCdqcMBuNG4IX
mC2nfhyrrgo9HiJDCrLVqMzToibV3KTScIXNQU8ckRVQxaGKZSl1rXAw4n1hRO0NGsjwGi9Pe+OR
AOzIfCmMQvxDE/Xjb2E4JxOGEdE762Jg21VtvqTovH0qonr4kUpagoPToj/PeTsHfYXM9Q5zUF1z
yyVGo+vyrzkPDj/+mNOFUWSS5wXGiFrK5XNsWCh6jcps3TVpPXr5rNgIDkEhc+zosUYX7N+vAkIh
gK2cQPQTETf6uBhNV2v9gPLdDYreKDDoRPh/kNHfMW8g9Muz2vk0D1W4R8tvFbiTnBvWQiqv3ALn
F/kKNScaglZorV5rH39GqrMZI7OPbjLDEsfCMGfJW/Kk66+Mcx528neTxq+4RVorp9++EpYTS6MC
m0SfIHNZKbhMo+r3i2HGLqJo0tPlz7t1xlY/EUrLjs6rfFKziFFKW3Rn4nYrasnvpno6tMvQu0iN
OFd4F1tDrbw8wDNMj/z+4xKW9hCV9sidkhpS4kY09fzIXhDoKxHnuBK9b44FJhOk4Orf8keM8a+r
w0qNsijLLLoRadxBBgYUaXTyBLbMuNZu2xxqpQfYZKQ0UU5uqTIDQDDFJnq3uRw/ISajvxbmOHzC
7Mv5dvljbW3CFQ9trXgdk3L8xxXsQgn3dTOFvaUP406vQ2lvZXlxJTK3t4ZZ2TFASQkmqIl8HEYr
IqMKxzkMnKSfkr2V6LK4nyGlR4/CUPqvSZvlildYC93noW7EewJzJz2gqFdmXlw5leHxQMwJGD4n
/VzMU5fuo4FasduIWf45tTydbh1OVYc4UJtk+L6IXD+0RBaLPywzlcsuNqPfiZ62tctbhAtNrCVT
6lVtbg2+6CQ4jotlJLGnUmz5XUK0JzUwjOkRe6IpdKkQ5dNDE1ZsZxk9TOGNjlqSM6atZR0jW250
b4hjs+RJzbU9mhtFg7Rdb7b+IKbJ2ZHzZwNeDGCJ7mV1sV9TJZuKO2x8BULVKGLuZj3FZrHDI+uY
W2UBPsSq4/S4ZKb2ZuaYAbhh2UfhLpuGYjlY+Sh1O0VUKHbWcp3bd4T78zGK0Op0V+2XT5pUgYme
R6n/0tp5EQax1rY/SW+deCfJdXavNqJBZWksEM6BDin6nQBDju5TmKAO2SJpULmd3EUvJEzoT8QR
nrNup2L15palMiMe1bXUzRJJr96p/SfplYdi4xyABlqbprJiUAE9iV3ChHawiv5NkOpjfsu7jptv
HgH5WKg2x1fO93l3g1x4NYbhqUZ2w1l/zF/nO2zbSovKNrlxzCjZ0U+YXPTCF79YZLFDYcAvixwt
QSu+NvB5FgFyhgrEWkszIFCevAO9WvVaa9nxjS5n2ZcU54WvozKm6LCrtghwFeYtFnVkXpnvxiuM
G5tBkWbVY4eq83G+thaHfZPpVHnjqnuwWZQjqvMPo24vt6mj/6CtKR3aaaAQX/XNlYt7o2dKOY/y
MsQgYAXognwc3TEWRS9En9wgI1o66GsN9QFfJupSvYCD2LX6UN2gDql2LoIkxRs4o/6x1xySSeRa
M3dSWu2QxP14vHwfbmw5KhVro8nm/ToDUFtFVCxJK4OaqnDR5Okkf0z7yZ9oil3Z3VvfHVdDLl2y
AJ6Vkw2XIL+mLmkbo0SUmFBKl97LneKXrEWVm/aOs6NnfK0zvzU9rmBdgZGywptOHsw4nYt8tCEq
wtxX91wgShAiSnaXSso1we+toZATJYkkO181Ez5+4UwAPyPAYlsrtFsNej/+0CoDltjlfLj80TYi
HPJhOsmrfOlq/fJxqHB0bMApOo9YOoeaW+VOdDf21SBou6fikEANk6+cno0haUeu/cjVl5KC8cch
I1xacNyzI1zG6niHx4Dxmf5TtHdiRNEyY5KuHJiNzbI2eWleQMg6L21VqTZSwUAiO3FUnuh+einb
vHoDl216C9eka4zz/H/cTICTWdmVLAXN9ORmyoGDW+bkkDsmTe+1g2o+SHNJ8jx1uYfusvCmuv5n
80a+omJSq0bDCqV482RQEwlDezCJ6SajQigxoiRpeSEHwvo/PuEajRCjkpMCg/v4CZWoq1B6W6RA
w5TapaERe1pa2f6qI3eoklzaXd6lGzEQRXEoPSuSmDrwyXhhFhapJSYpaLO2frPssvfszLi2Uda/
5WPbaWUiU3mnm0ZV7PTYScmwpFZmS0HelephnPvSq5bS9rqqNf792NEhhJ9jsilJ6U9O+DzNTp87
DKWrUXU/ShA+Cs35lqaNvcPb85qq09aR+2u4U0JpCobZpD9M7h47iRvHhnKYtVL4RpyrO9Bp18r1
WysJGI3H0aD4b53qjAkt7mYrnJxg1pfRRZiuukG3VPf6QRJXsLpbQ63sY8jOqw7+aXFqrqFxKAhf
Bt2crXOp6qNeT6xiD5v88i7808g62SDskBWARn/3vA7TtZytzIrxhCvV8mgiNd4DKkjHwKZ5fz/J
IXHdmLVOtsPGOv3Z6n07uiOlZ4BK/cyJ1LXZXo6i1FDzzkmezRc5cRbxGd1eXex0fGRkD2n6sPGL
apGNR0zT1INdZsbXVBfV6Blgc27jvDRfrGoxvqKGSuxumkuufaIoZ4V7nvnqZ51rBaKagy3uQ3Kh
6LtN4Dm78D5w9komgGXepCpx4ltg2GV3lELbcWsdiLyLzL+wv3fLIOQdLNboLcGsZHZzY5T1wG5L
efTCRB6+ZWo69geEcIwv1ON4pMhQUMnXYsTrdEmJMnewuhnswWylvwtK53SOLn+MjZiTMgR/1vyV
h2TdF3/FnItppmZSo+gcq5l5m49Z6M8KSutrg4jkg6RZAiTyK4fie+Xsbuw4iq4whyDYIzVzek10
CgGUjBMvfhhGtR/5L/w87qj3zMb0fHmSW4WwFUZAiIuSJuOtb9tfsxS1JMCZaVIgYd53nMltoYhJ
2Ux8zQ6U8llyebxGr41N/UEvtXe0b5qnyz/ifL6YuYBPpz2h05Q5LfwVOCH2RgkksRC145nAeL2w
tZbPmsiWK0/1+T2/ivesTT7ElSFLnVyLRaGXVmTSqh5pDB2JbqVjnjX978sT2hrFRpzJZoiNKoux
gOGpS8J3TB2Vu2oe9QAVW/Ua5ks5v3WRW0KZB/CJuQJkTwIdMTVoEYGzAq1n908KEJf3bJgW00NG
Lh88INaU0FHGEA9ks+IVd4HlMCfQYpNFMd8hryY/0rF1ACvL8ecZG4HjyHZ+vbwYf9AbHy81yqy0
nFDhI7g9q29SrslVuxzjGwSsu5uKWs3syn1c/B4kOzqSViA0qEINvJvLaCDvLZbPxZKNuzqVLN8Y
LHk/WL35MMTmElz+aRsbj24N0hy0a+hxGCe7Ie6XZMIXBiF1uxsOOAy2RyPE3qY0ldz/96FgDQD5
VcmXESr7eM5syaYNliOrIqRe9uW8x3OhbMJdrmVXZeQ2th9wdJgYPCNgOU8b/CVhAYg44tEI0vf7
QAm1cCvKjNkh1Prx3UR/sfZ6ktfIbYywfwD+MgwuaB/xblLWEHciQvpi0rtBBxJGtcefFkf9XgPx
wn3ZhizjIsO6TPs4kgWlPalqMrcZtO4z7o3JV7stxtjVaPMeZ3VKcz+NQmUtvVTTm2MAxvVlo+8f
6xWL7Wvmgqh6JymoohbFhE6ZEhm1AXlK1t4FPRjKv3lltO7AG/J7GqvYdgXC+iYNiTltPBXvkJBq
dJW8NPHiXMPvbOyQFVJJhk01mpbQ+u//uh4lOl5ZF6OrUtjJ4KnTUu5UYNtPk1Zdg+6sm+3kmKxN
eFwR6DhgDXKyGXsnN7TQIf1byvRN6bX4sEiG8OxCa33V7uRHBzaEjxu97CalmK/sz/McBj4gBQfa
fYjx0MD8OFEFxIHd5xSGWy2T/aJ1hA8NufEix8FYGF4IsMbmmjTP1pQ1IvzVvRXhw9NDEY1WkUnI
g99McmrvWvovgTC7FUvXj+FzGYYzoJSwCA9xXVFXaPoWiPDlc7l1h66kpTVOpt9ADfTjxJHKGWcn
VENUr0XGvnPyIqANFDq/Z5wblB8OhabeHWh8BALUZHLE3IlHcaGNLu3aUlcfxyy1v6hLafzWx2pE
TtEaKN4vo3QNubC1XDQjgO5TG9qoyzQ6KC6rDYPCXOwG5AR4MkSqE2LAmuKV6YokUS24O8vUHmsz
iuVXJel0+8qSbVwvYKnZqcBlwFXLJyFDmchkRllLeKI5szeqZv6ol6L+Z0oGCRLbEcbAylQ9zchE
llkdeu1SMNeJPPqG5MTPU4QiqFfNVavu0deuP1/eCxvPKZvfgpwEmea8KhLlxJhZJ8JAy3D99Fup
Ng9dMczODpyO82LT3H+9POLG9QJclf2/om+gRZ1svk4JgZ53URi0XIgNQfVOaNQLpjwrrtTO/tRj
T64XYnkUxZAxXZtNJw+QkTVhlsxCCsbJlO712Mktl2R0kb2knqbvbLgF4wCwSCCQ67KYgyxVku8j
tZvSl8q6fUejX2tc2HbOr9BEP9rVJVO5N7LReMQfZBrdTmlSxVsUeUL4spDkbt8OUmnczGpN1czq
qKD/Ujr0XDw1GidigLCOHNwMpva5HxO8TNV5CoG9ZWr9aiQdRVWSpLjATIVUcjcMzQAEIezFd9ot
SCWpk6R/HpSF5lJbO+WjRKc0cKhnkbAISXeeiUrkW8zLFMXXB92s7rm+J/FEpwqUtd2nxeKHSg7u
e9Cb5Ukn5JY8u3QyaLhFKbXHJCvRsbfLRol9SW117NVwVTw40FHzJ0J/AD1qNaMV0drOZHh4BFjC
S3pV7nG/rvuHRhZtQfXUonka5/JrD5fkpUfWqXWlWBruk7ypI0RnuJK9ZQLdWBWO/aJpJFQAtwfr
kwYW7IutdJUNcAbRaT+prEbfx3RNwbkv6bT45bJMjVu0A80uzC2j1hOsy+AuEY5MblOGse3bsWlz
HxVh3vvY0aS9DxtCzhFkWRwIJlOVwztRI0l2rawu/4MpgS8Tkqrpl8ub/fyJwfMTirsN0w351NOc
fWiFYdP7MwKZYvJOSGryLUedeS8XA4qSkzHtsSe4FndtJDir0yi7njwOTvHpGxMLkhnDaM1gRl0M
lSS90dG50qvZoCcJwN81tTb6lbcaXmdUJ20+iRq3c34LYSnrrizB+Xn/+GPWq/WvcAIZIj6OZMHu
z4rIL7Ej3FVmo+4m+aqj3sZqg3GGrk1dixbzKdHSMgsO1qjqgcLN6QHvl296o4oL3CsXZ79wUO6F
hrrY5W+8MUFwpQQxXDJrw2S9Yv+aIMw8kfTFoAUD1+YhNOXGR9oAbsZ4TWl+YyQSc6AC/MMsT+Vf
E2GiUp5iIdOD3fYbYaTPQo7l26Y34m+XJ3X2LvxR1QOoY6wwNt6Hk0mNUlIPauQEtSo9LyzrjTJ2
n50uQUNw0aJrj8LWcCqNNR4EZnjW9lVKvQKWlGJxikfNbomF7hFMKJ6ThpqnF8s1+82zlVw7a2tm
QtwJIvJU5BWnkNgI5QWMXmgVr+EgQvBVEhandblI1+QnzmKYdTAKdkgi8BqdFVoxCIyMHFnBwMiS
JDyW4IgMLy/VYteoZtd7y9zgtzfgzhFxS8b5Q9cv5RWxuK0FJt77w4I0eHhPvuei0o7A1tQKbNrW
99GsW/lhAG3aENvn5W3NFXolsvij7fPh9WXahDMaGvtknGcpmc7tXQDscYI4s83u2ChdvvgaPTSI
wdAUBkBVeIaUSmLAgXP6UvMVMYQ/u3JUA2H1kJdjO4te6yQewTfUXdZBrc/FtZrXWWjHz6QAQ1sX
hCy1/pPjK9kLz4+EEWwDjPGzimrzL2vQ/lmBfB0F6UOoYkA/ibo/nidHha2GzwZ+r2UzvdXFbIKx
munxRygkvV4+u1szWmliQPooP5wdpkpzxnChnxGgdjLtiIn726ROVP/yKFtHCKETB77NKjN0eoSI
7oqCZIVdnY6Zl+GFc6C+WruhQ0318lBbB4ikHlwItBVe0pM4zhw7HBcBsAedUsqRaxmD9q3m3X7q
+yL8moNKiLE7ilpC13ACwWfSNpmvZABbBwigHspjK42fSX/8gAqmVhhlzXYwgw9c7UApG0AG64aU
Qm4pyQFmpNfmvfEhKaVxakkJ9FXx++OYM6LmhOaqGZDS2H5ZFs1RQ/Q/uLy6fyCXJweVDIs4hcuJ
C/G0raa3ii2lMmZvEQSruvOrpRvbHfFF+lIgKCB2KYms7Std0wmso0wkPPHcyttHFEyB0CyJUTUe
DiiS8dZijPTYhxihuEDEo8iTlUXMnxxkceJPoRVX30RlCOl26RHG8mbHin4Oul4QY0vlskdu1+k8
2cAeTA8lTLZ6/Cswu+oULQ/qsQq/iNJKf9p9lr3ggq3ZPso+s31UdXyCvLFthjfZmsGYTPo4/hiF
Xl1Dt29s+lUAGejHKuhAzeDjF5HHwbayEeMyy27bgyJH3b4cNGlfiazcX/4sZ8EM9RBac7zyqBry
MJ4MVeZz3JoSJtwzsbYHGMRxOz1OfUghy8FQC1ImZMR2lwc9L1yuo1KxpNdJP/4MhUEJN6sNZBMD
JHqkPXl5STpA/+alUhTlJiGUjLySnt79NDTGw9Jlxb1EQeNBmFkamIMDh0ToqvnmIMcbX8nnNo6D
waqjVwONn193cg3wcBlLWlMLUCWz+hFKxvI0R1Pz/6w76QQcFZWE+DR4TrXOEkljO4FUoVGXIhBU
eWEe6+2dBaGhD1Kpq340aYag+OW137jlCEXWB4KEYCVPf9xbrZq3dZsOYQAwmVaPIxx/mZzQm820
3I1pJd+IKXd2QommZ4x6/xkFy5en/EBwyQbXz/YbvrxzhrK+Q3Bp9EEtnMST0rw45m1fo2al5Het
U/S7rh/VfZ0b6pUuxdbsAeTRj3EIySBEfpz9rJhprjQJEaBtt19WOYcHQ6tklt5CrU/pSr9R8s4l
gRy9yZKvoqM37ncsIXnOVlEYfsF68v+K4pnvbIdlHgb6yt5FLq8rH1M7TxVf9Iv6OC2qVJIhts2v
dBljNl5m/dcYsX4LomNUEE1etOkoaGS+haFOkFLqSfQ4wY6ur2yTrSvIgXO+8vr/iAJ9/KFzm2Fw
PRC6lknbvE1qagEWSGfy8FGLxiuP/MaRA+sGuZ2u45rDnhw5K5omqY1IA1RQrXRKhfHbnOT+v8s7
f2PtyZ8ACADTpVhzuvZlrOSyJFU8QNliHlHeUl7jWYi9HOqS7Inmn+lfEHvph62IDhR3z6L/TBNt
PbaxE4xZGR46hMTTnVX0bXElMzyXu2AgMKaaCniL1sQfm86/NtWiIsURpgQupSJwzciV2bSpQfTa
G55aUvXihPPwvVN1xHF5CMS7mic6Di6OTu3ZKpP6JrXqZPj3DfThR6kfNxC+nhZOl42NWWY779GK
D59UDIN3jRwuVwK380rEugCgFXjJQEMRXHwcq9FKq61q2Q4mPewPYwzuKYGc61qVUx8LbhsPooXm
cmQSnEknilR9mWdXNvHGieFi06nyr1URHraPP6JOmyWT6o4In+f2Xjcl+GhtFd6g2nvNzW9rqJVt
RocSHeKzML/sl3Y2CnZWpYvodyeGfodVufhimdXny2dm42SyccHqrwRybuyT8EAxqKQlYOeCzuj0
XRFG1fPSxdYVLZmNk8kYKyAS7PJ5eXixaVwaLVEvUlTLFzkW6XHEr+kxYakjL3N68/vlaW08AysF
aeX58xRSkv74rURaCCuSSzuoOmDKrjU2yVs+Wen0LVYKIFd65cTvS5v3z1MORdcb0FC9dkC2du1K
isXRByEAdPlOfgSizVbXlKMVoPw5vtGbCw8t5sSdaw9ambohKUDsQuYrFxoSbXsLRmC5mW2sTq6c
nzM8BonGWlriPV67VKfX77yEaF/1shE4MeXPqLc1VzHGbJcqqBwXdS6e5n6RPAMpoSvP8Z/39iQp
gC3BmV31TVAIPDk0FpY71hg1ZmBbtbXs9KnT9w0eqbarDqo23CFyWbeuhhjEsXK08HMsrPBz6ljL
p7nLwmtHeCMYxqtmRSRziazkxo/bIiTFivM8NAK1aDuMjvg+7gjxwTeRRdkrdVvv7KJd3i9vxo0z
hkSihZIgwOBzgjQXOiD5pjCDojffmqUpb+EixFcqMxtXBorSYJ7hRGM5dNoDJa3MIXgzNZFgcV/I
U4Nu+NzP3/GrM5vd5RltDgZIg+4LAG+MVk7WMY1Wh+2ZenRaVEGJdMvNahDrO92o/3u0TgUanCYt
7bXfc/LJWrkww9ycjIAqDuiMohb7WTayKydkc58StMIm51lEpPAkap7kQhvDOTWCRZ+abGfLZYHy
T5Gnz2GjpMJrFiW965MqzTwcIeNPfQ20yS2nEUfkUi5QZP73FYbuvfqN0j0/a2k7VtV1+ZyxU9Uq
vh0oLFXuCO8u8+XB1vsrT9vWDoW9ArwCwNt5aZFapT4tdmcGEu09T9BL8vABzq+kRFu7BtItgFuI
xTylJ59Sx2VoKCtGoY0PWU8zRi/Tm3kP+qb/P5YPgjrv2YqLQury4wZFyrA26pKh4ANkbu6MU+Ck
k+OHUatcGWpr7dia3KB/QNOnUWectNJSQxANZEsqbgbGA+k4XbNs23hM0FtZi3/0B3BoPC0ZOJRK
bPjgHLmkcH4KrLRDL1yEGN3FnJE6VoCm/iRGMtE4KpYcs+6qzHxNHylqXd6a5485v2QF960yskTb
J2vbRXTM7UQxAgsQ1f2QZQPISmFGAybRVnGnzkK9lj9sDbnCn9aTsNaXTnaOCWI1iQgRAxWm2hHe
0qoIA+VqH2EBdjNp/bVq7vlWpTwALJ2P+seW4eTppog+FJqdWAEEgsFPizbaU08ydmULovDycm4O
RUEC4bi1eHzaXdYmWQMhaZhBLpkFrGkZzzYkS/dNl8pXKKLrMn18jJkVPR+iaYsY9lRIggiMRjOG
aoFWt9ZODqdhP4vhXUkmfZelFiXR2A6RzmowaJjT66C7lQ53Nj7538rvN03Q3B9PpZxqUgz8xwom
nInAQETtC45Zyq08hHgBN8p4WLS26t0M56XE1cp4/IRszTWswtaCc9dRDQOycp4mDlDlUkOPrEDu
lGKvQq7wdG3Oj4pKv/7yt92og63gQr4ub8vKUV1/y9+ZWwXCGM63GQC6RkAVATD1R57GM0mLLX3O
QTAcJKNwXtp2MoNpKrG776Fp3i25PN62ttYc+mRIn60+m35f/mm6pZ5/DbY3AjLICSI8fHqO9dRm
6mA+gzCLnOGd8KvWn0YjVyRPkzSr2euLiYKZhWiZegerR4CUnqV5dleFNWU/xRh41m5pNMh1JRlo
QPOprqWyq++MTDeyRyL+Ltk1BX+9O7RTlbiDlTW/wbLZ1a+5NEW0bxQQrHdCLlP1rnHo7n42EjIC
t8fY3b5RqyECLjTL1fJfnDtd6Zmdjm6cZDgzdjqmFqXvgH6a0R+0udcOkqUVylHYitA8pw5N3UPf
uw9/W9hsFSAOJsTYPDrZUXrfDWOLRCn09Mkf0IznOdKr/j034zTbg8gHwxUXCNN5kYS+iFfafSF8
4lt6Eh3yuvNDnKoDhXvJ6XK3a9Pmpp+TMXQTOAmTi4w/AnbIIamPdlLRQWm7BvGZLJuVwlO1pCP2
BB5tgzSahu+tUQ2ml6hxH/ty0/N/tkkYPyKd1/Q3WdIo4TEKG1nd4WIHbruLnLH7kvVaoZq+RXHc
el/GVon2pd5Z4a7WAHbvJjuZsYYAQ7vkX4Fn2PXdlCZKeTumxlzt25yU4PtYFZPsAW83B6+cVL3a
JWWPQFSF7Gf7JOe1lKMzusxvbWOUug/TI38RqNBL3/Htrj5FVabJPqz60hiDbumUWri9Gcn6fT7j
VeM1ujbdrdwo0BSDML5bvWqEj4rZUe1G4a75apjNkPnICwMeU0QMCgtmtSq7KKWh+ovuiDxgeBWq
X6D1x78UrXeIuNRpuisayJoHs2b7PEPALd5pcViNS7U+i13kYZRvc6hK3QNkrUlxWwWX7jv6PNon
YzCXEbUoPf3ZI19af4mjPJ8P1JvHO3SjquJx4UmId0lkqKmbDtncucIwpxtMcoZwPy7V8AUpGNXx
Z1Uan5XQMG5lOZO+ODN/0CyeZ97gxCq8fo7D/yrSOsOV2zAb/FHMC4oIjlJajtsnVrx40Eyq94Je
buTpeq09thQ5hlsT+T0EDWfm6GpFr81erTVYb8XcL6/WWIp30dm96jtFSudCBq/T32ZhW2iHTEq0
/pgMffkLqlU9+iVm4d8Lp88aN3OMVnNr0tH9IszkPUE25K2w8LF1TTlHQiuSRuc16WJZoe+VKb0b
Df30JNUSsWCa1knnOgbNObdvzETZ6wA7nT0yh3i+SKTh/hSG9FjjwVLI8ZKiDAQe5fMx04o65Efq
yX2K4+tPMdpK4ytKPb320WzGPg499qOJflw5+GY7adbTpISF7mlJ2Bt7uuvQFVq9jgXZWa/IX7UO
Yb0gz82oum1hRISS15rCmn0N2jTAvtgAaVXWKx6x1S3y67GLnRBJjNEg8us1TXq29Lqwbqm3iddC
0Od7t+csx9Cz68P4XmlTxfwypXN2JFgFTp9UcQdSt8mnUdxOWaSFD5aaJO19atRW5aEw6dzSKRfp
LpKc+b525On7kC7UwCAOYDqQKo3+VMeZkB8XZJocrkK0YbhJc/2HQgsk8+CrOtONZnf6cKAR2d1N
FAJMN8dJK3IrdF9QkQTKLR6TdAJJGQ4NjogLJBE31JQB5Fmbll9HvBohPOj9MkIvpzb32Ndd/klC
1z08DmGdDbueilLEpitmA/m3pHquq1IBdzyzYo2xNC9dk1XjFyXuw3wXcb08LL1ILegukvxm1nbz
gKCu0JG37GQFbnclYLVSlppd1K0Xy7WFsB4thNF0+D4ok90pNSobTzD4xLellTgfWmS3963J3t7H
vAeARdvM9mQTno6HGngze6aG+5ZfIms4f8X+Kpv3kQac7bZalAQfmGhKqq+x1AnloMNQf4n7ubT2
fFvb+cRjP/cebmfDQx1W0eSBCRzH+3q2gKKhCmMJX0vaJUMqAgVAN0/mrnD1Ro5zz6ryodnnmWpG
+7oknOaJU/p8p6kI4hOQKNXeKHA385JoAP01ZKrxo9cnobhlr+YIwJPFuRTy2LwztmGuNefV8wTy
5bsi9ckvy2q1x7xAOwY6Y5n+TLp2/Clnlpn69RB1ljvCLJD9sZ/1FyrlKchUZZEhybD/vvIgd4Xv
9NX8n6M04ctgTt1tNZXz78k2J7rG+dy/DuTd3BPlJISL+2HzdVSXHNPcXFrafV4o5auldfV/dagk
L9SSYwxvsrzeoXypYIiRDPabkVEzxuC2TDK/RLrnt2nTF7gJ5XioAqUvq9gfh1h+qGwpawL0nZNP
S2+PppeBKA9dMeAz5yEoFb8ivF1bJCXsai+VraIOBPDP1Kfvbc53ojKNrzGQoBBziN6SXUS8p9+j
TccGJS2Mo2zIhPctAsi6a7QGKsO5aUR3el7WmQurJUanfRatHw4d95mRWQulYCE6PhnwwKeCfgtd
ThFNiyeVafJjqcNF35FU4CWkC717G6JKqb9Ok118obc4SlCRKkR5SiPmpsVZSbKCfq7jwMZpouLe
0Jy3cZjrHzouNvqOq6iQ/5uHqTH2YRsqeDXEs6zvRFOXn1Trf5ydV5LcWpKmt1J231ENLdq66gFA
CERmZDLFvUzyBUYJrTV2NOuYjc2HrJppBiIsYthVdslMhnAc5cfF779n9ScF9j0u+UFuj51Qy2/E
E9rZ0ZSmG22lx3+xC5nv25XFFOlu1YzAXuw2nUvzYFArrVAb1vS1ndRpBC0EtG+QmutF/jTMwagR
+s7SzvEb0fcwJY03HWcvcQix+a9mDpGtY05VU3/AhJS5X9KopGrXiq3CnQRh/pYbvajZRUeTFbcG
ooDvaOiTchhb2YxdavUnaTMK6Sju5F6r943UGporFHEf3qeyMT/XfVGpO3pIsseBPY1/1Sl4Sqdr
ZaNzQtNKUlakwuFOaqC5QJE0muVhL5QPNHKbp70Geyg+f+DPf7ZByCgtcLXPWRENkqPqA9yJ46Rk
QkhNrj/r3/O2qeqP183e81AoWJMlPgbN58LPunJe+57ToIaJ5GVGpnqJEHeD24oJYEZlwgWyA9EP
7hoooe/jzpCqGw7YBdcDmigIsrAyQaitnXiqxcWUG03yrNRajLQg+kA1cGaXenyLm+SCKMCLxHph
SCcbtvb1UMhZKrToYoirBzfAjnIM32/2U1v+NuMPA4IQn6COKhFdXnuwhSIGRThUmpc3irbx4Vbf
BkMWPF1fuQsxgIVQjcCtTJTqLLNbtFkndsWgeWCIhdmmEKb8a0QnvSj+UG91qIO/XRd4aQYBtuK+
UShOQfXKW+3VusiG1AKQiV25kfpWvh9yAyavNLnFK3phVy6E7tRz0LqALlareOrYUyhI20EV1VNI
1WaGU3rjl5Of71tfaHaw8Zn0OWqHnLuxlMJbnTjOp3ZJTyw7ksgA3A2rkWZJE+VBUQAIbQN1a4iR
fyenYGtVqxddyPSmGzFd3N8LvidNkIkGwoQCaG51DDPM/Lk3ZRmKwVD4UkJw6NO7gaew9blWUqeu
OzFx2rzve0fPTHG2k6Zp7itfEcFl5XQB3EwBZbd0MaE5NM8dm1/khh5IdkyOI7bVQOwrtxa5U7kq
lIJWRJVofZmUeoafbaGoclMjCWhoq8rtRzXohfHjkFdy4pRqrr31YqKiqIQoAdg8lzrEzT5Gmwir
eEwH9oyKmrluS+ymHlIZnIEyEjaJbLX+gW/x57tSXTQ9lr1Uu2FJZiaBBHcwH31wJ9NzUxlmtBH6
rDR3Y5WGH+pSnNTPtaSMCo2sZHjSMSilwCkJ+MEIE3LBBW5aWkJmixSo+Ts9qAecI19qni2rKRZ+
6aVb1kOcSd24B2ohQ/AR5SNplioTdEcUW79z1UiBUNOMRUHaEUYeE7cXAk3fRtYo5S5GUN5B1KJX
xb4aDUzuQJbj8qHXJYg8qGao4j8NeOYE24RjNbqjbrkqN0aplpAO0Sac1lwK5R9/qrjwj/MIxt6J
9VbpnLKL59kJFBjkbb0B30DMZxI/jJnZp0fg3NrLrFlx4YQWVaubPgykbCNZQUG7b4jfAZWTHFD3
ZV/MX8Zxlv7yYfbhKs7KMrgXJKPJbfJb3D1qVmTwqkRZVO/A8VUfOmuBbsFIklnYSfK4vBEmxo1M
KxxqPAl2h/bkC7NJFjAohU3b11HrGFBGEavotLhx8tJqngTFzLgZuMfardBWzIGTFJPympd62gV2
ZulDa7dJl1YPmR9V9c94rvOPuhjpuA+aOpl3kWQG99CI0jYSXyrpHJA7/qGqE9q8WrlgwkAppkVz
nw1yo+0nQcdxoVQ7+8vK00qnjEPWOAeAAD72Q6cfynKUrV0zSTHF1VkwHdpUqwu7jDS/3w1ZLM1u
q5vpWxdR9QcRYa+GdjomykunldYn3Jz4ZbQq+S4gESk4Xahl6X1pgpK16yIXrD0V8t0xVSfKLYdk
NuI9dPmN7zQJiYJtm8YYDhlg5MKl52ZX2hxVEb6lSjYfkhBOI0DJOVxiTRXkpaP3WfFFVemWxxFM
rW9qkIUD52Yu1Q3Glkg+MggoT4GXQJodmUIYDdbEon/uxFxN7sUUigbqGCf/o5plcwYLvxm9YSMa
qaOn2vxqERb/2c+VOG+qIB1fk3ksu51AuXkLLbmyfGc8Rsk2qXv9OZjbpWJDNFoCQbmWP5R9WhUk
PjXlOy7ALBynwepehhxmV7unxFncpGZUJZTxTIax880uItyT0ZpiW4DV+CGkejlR4QJQ0O6VTMlo
KqBNz1DeVbkTEmOUbYU2BplnlXm9i5rMspwWRu7CEScrEB1M+Cy/GyOAavBuiRGL1bUUHs9WpxR2
KCj+JkpK37JFQa+SLR6dgndHN2kWVdC2yhB2ZDckf7zr5L6LHRIPY0ZFcElK2yja4bWPapMUpyU3
r3FdGLILrEDXHUnD+yLzlNK5maZRb0ETqPJOq4LR9eO+hH6MLE7otEEjekmtjP0mq2uhc5IJdJM3
ygHdCKTejz/gc+ufM7kL6xtXxHlWBVI/auuJVAPl4pY4DZymElXmELMo3ryEUEgFN67cB9at+Ozy
NacRacQA2OLSI/Z+RgUjGTlOSRWrHsjYLrYHrWkerTzOa87zkP8gq54/Tk2u7ZIQclHb0uNSX2pI
ZagTlfjTdYPj3AoAPAuZqQjlH6bpeszmTINpgxiIR4uj4t7y8U8FWe4OxP2MJ0J8MTyKVmebapbs
rku+ZAAAmXtHnFzIzLVp1chG0yheU8vm09iNEj7GlG3VzswfBskXbuTMLo506QENTAsW0bVppYaw
Gw5lpXiLqWcXVlu4ZqVE29QvPvtWpr/hImXEKut+e32g5zYd1OkYdAvQnFKbtQEuxD1FiYoue3oa
zFBgaZ07yolJVEucbog6N3EQRfgKAjTqNmhXeLqDCW0kcawFigfcYXbTrAmOLcrsEXLueJsopDx7
3dCd6+O7cGyWVpNYq8T1gewvE/9LvqHXp6bo5lj0WrWqPKvzv2mTeKt9wYXdQhkK00cbRrovrfO4
ZR8WEQT7ojdKrV45ZjdkX2mz2x7hereqTWNG2o2K1gvLxm6hdIf/wBCtMa2R3kGAHiizNyVoUFEL
I2iU8mjbCWZ2A7FyniNbGjeD1LCwgwn2rpaN1otyX2id5NEbZN7MtS5/XajFdtS0qYcaRgYH/66G
fKDDy4c+9YZGujC30ETpsF/A+gC+YiU+CpPUSEnXeD0scJu6B8Kb6LGPWTrHTjeo/4MDAS5lMcPf
CTfW+JwsIROWteLs9XItOuWcFNBARr2naX16AwR2To4HeIDNuUBvmGDU+unmrDV9yLVOF73MLzjZ
omA0Xxb6+sqWhrD+ZqX0yoEYS8lLO44tIXZw+caWStFaeujaKqHU0RB72iSPVv7bziWPhlcJceCS
Yl9Pg1q1jd5he0FNGmnPtaJMX6V+jBN3MEv1WykROLlxUi+oBzQ9uCiIz+hwss4MVilVfrqRUJQB
2sLrxWZ0p1mhIaNWdoel+aHTUbZ6XTucHyMim0sR2eLnaTDlnS5AYeWjpM2z4ml+0W6kISenNJBm
sCAF/H1RSAJZTLSFTsZrDQ+OUo/8lBtFyjWf7NrQpTvYYvRpk3QQBdyYzHO1h8qj9A1vHcVEXdrp
wOBVpxGcYMre3IOnJ3aoH+dW1W6ohvMlA8UGBpUaNIBWgNlOpcQ05azSKhChNRKjY61h40Zypt9r
E+XEvSiWzqSk0pfra3ZpaBT8gSGkaRdcsyuh8Ej6hhqJokeDwOyuUavEK6zuFmncpaFxOsEoEmFZ
gF2nQzMpo5FVukZ6FBGZjzIwB5JsbfMhSQL1taos0benEKTqDTvgkliUHAAddohBS49TsS2qJ5qj
TvQkpRSfhCiGsCbVom1PEkx1pITyBKyDuK9uyL2ApqEohQnlMEBOxqY5FcxGktWeOiaP8LWxlMDU
ZGbT2pw/wqgPpqYaas13G0zQbRmN0IJJbZa5Sd4Yt9q5nJ9JnoTiHPLzSy/69X0jtNSfSFmFBTrN
ydYnoO3JYqNtpKq5hSG6IAqiEqJ0i2VwfrXlRttG2ZKeUavywY/M9iGRWhhLckHe/O6mfb9SdBBY
NA/kajmdXsrNmqKhkYknkxeoXMHXyIdpRSbdOJHnh4Oi26WF7AJqQdmstq08hmmU0djF08a4uAfr
n7tTL4s3dNkFaxVjgEJIitpAsK5HQywzF7RSFT195CKgmobymu04xbG8NeOq7B2t7eKvExE0UslN
ntw6nO9wypWXQmudJTooowfO9gjFGWoX6JOEVUcY0m6gS6Z6Jcnx+ck8piUe7TSINpB0+RkCC9Lk
1Imq3+CIs94svVS+ick4vPm0Rac1D7nWh64iZO+M4UInPpC9/Jwog9x/kaWOeFJN+t4WO2C0ngLB
waOCQ/QlCU3tUylHYeXSaF1oHKMxus+1Fs93SpO0Atx11Hi45UTE5sZhvWASAdpdLqyFyPis/Y0W
m0WTAPbzFBobEGsbIScXAvK+uNoOdWbd/vrmXR8TSsLMJUEgsugL/Gt5/RcbuskUOTd1ivO6PqxJ
nJGpV4W0dIQsLL0bomS+69eVfa+vBRoMgBCUOkrnVBaEYplJUHJED8Vk/BoCeg+pYIzyw5wApHes
emzvYFygWYEQROEn0JNDd6B2DDa9lpS37MRDURdvsepPxkMFBNipwSJ/GX2awX+vtdS6F4e2EUfb
rEJdJ1A0aBAY9pqUuBBXaOFjE44aWfK67ApnXHpqOUGq+wHl5Yb4aZ6sme6FsIa22zEVYUaVy6oe
XaHR08YRlmorm/5ilFSLc10F+24Ux4+aIIegZDOdAbWZaQZuGA9l/mEYhmarjW0/Pah+RuCigdrV
2quDFSkfKjmIuU6DPoHjBKO09AjpRcGuIB6i78HlTHTrMwnz/nl9BdY3EAvAPSCRi6E77Xl5JJQq
qcA56LzILE0IH2BX2ym+36V3Pdn2fk+UUX6zinAMblUCn91BiF6Q6EtpOxYS4LDTtadZiqwKgt57
ilkHiWOGJV2UwqEIPotFYvROSMcQ4aC3MEp7UitIf3E6YTTP0hl0/G/PAoYaR0sklQOUdTmCv2x5
o4tBwRNt95rG790CCgU7lmL9m6WCYNDLrHRUowluKO/3Aa42P+kckHFg5MB2r5GzNAog0FcWnTeA
i+txyXXrUcqIw0HyNkBqFqsj0d9w8gvxmI0BhRNVULW6K8RlA0ZHCuJbtIDro2/AJ7TcJ+SzMIL4
83QewjyKI9gqJ0/NC+sx6ITYM8VBceeqSW5otfXVhShme9kAeADyGZ43pWoUZ3eYSfl08V5ts/RQ
ArfbXV/YS1LgiwHWDj8X9N+reECWWLMvyL3ozWmXueGcUG1cp7fqSy5sZYW41XsvHibvDKSvQfI0
mAkqOqIB+sIsLsILaDYbo+okV06W1vSU1xRRdWcJlf4g5flwQ2mfn2OegJgZ0UL4Mcjwnq5cMTTg
dNRJ9Loh9fcg7KJ9RQHuNjJ8w0uUenIKPZhvGAZnHu2yiMRZOMGwneI+ruwcpYfgLh0gV6SNJXgc
2TdoSytQ0xxuu3wUvb5MKpUcBeFdSZ4aqPhUsboDXxe2sPyRiwmNQDDARcKTcuPZzsrx358NZgWK
Grhbzq6xNLDg6gjb2UulVL4r4kFfkkdm9dWY6VIDiKXPRtjhSNS4zZKkAANkzbkn9rUaOkCsg9wB
BQol1FQOeWRTy5TJ+7rFunCEllaZtg7JV+0oLX6J44eD/lFRGn206xLqGbeTq+aDjlM9OiKgjU/0
FG5KeLWrnoQJkfwvA6f/cczCuLb9xXyx67bKclsMxOEnbSwiYp+tEUe21pIesFNw9R9UWOw/iV1b
3mpctTbwlqmiTgDGGJbpnAxU1Us/stpm9mpN8h9ELTfuszigi4Y6J9b3HBTeT3oYd/XWKGr99foJ
vaAFCTsTg4EOgNDrma1MBZnccH5mD7BuVGyMSdZ+JgHcFLaaZMa4gKv8xyru4tRpUI65uxgNH9N2
pHeDpLZEx68/0OIrn2plRYahgtjsYgDhm52eJIFCAtVqW9Ers6KIthVsDj10WPRjkxSIo+02TMgF
SSC8MndSlQi0Lpvohtd7QRHDP4/BjfIiLr++GkZVyAN/qgevLOoYCIM4bUQh8V8w/MobKvKC5oDx
E/uLYD7G8bqsU218H+N+Hr2ZnMxj1SaklrOqdIagFA85mt/Nkjj91yT/x7fxP4MfxYd/zWfzz//i
929FOdURJ2316z+P0TdgMMXP9r+Wj/2/t51+6J+P/Y+67eoffzt+KZu/oTa+f2mjIl9/5uQrkPTv
J3G/tF9OftnkbdROT92Penr+0XRp+y6OZ17e+f/74t9+vH/L61T++Mcf34oub5dvC3isP/79kvf9
H38oGLv/8evX//u1hy8ZH7Pr//2/mihdf+DHl6b9xx+CbP59aR2CWUQQHf9OZ5cOP95fMpS/W8QM
8JqJwtAafnkpL+o2/Mcf2t/xbKkrgjx44RzFQ/njb8S7l5cERfn7ErMmhIyjiDdnGX/832c7Wa7/
Xr6/5V32oSCZ0/DNJ4cELbHU+CMfr33pO7EOXChCAGSdxr0ozTZVHJim2nrXQcdbHIJZi9vtL1Pz
b/HXxVExYaKlYH+jDOYsCAR9eJe06mhLSTNp3yE5BNdt5z4tal4C1arnb9flnZoNy/Dwf1QCMhhn
JhXPKx0gRnkCj1s12pUg5s8tXbFegd3GN04eOuV0GjF+KENR6LcA69l7C71TXcM/0bMvlJ7uvMft
497dbm17e3fcbl13e3T4/ejyp+s69p6f3OPd1rM93nM88uvBdXlt7x54bXPgR9699bxHd8+rRz7s
8VbH8fi27c7mK/n65S3bgs97r9tHz+PbbL7O3iwvb72t85m38Ai2s/wLP/PLxradvbNHLu/lGz/s
Hvn6O9flqz7zL97G3mz4xjf3aHveq+1tHD6z2WycjeM4y9s2fJ7vW77MueeHIyPhiZ4X8bu9c/hr
c1jeujl49sZ5cFx+ZtT7XcHgHZ5uu9nfO87WO26XB+XZdnzy2fnCt+556+HhZb9/WaaJiVo+7R6P
mb2IfXH45+sb490h/e/bQVuv2LpbQRbXjSrG0tNx+/jZ274yqI3zxdkfnJcbklbssueSVu4RafBU
btkbW/fp7etjYD/am08PjmjfkKOcFiWdy0Fr/er7wEZE2+BFDkv05j0/s84O882S7O+O7p3j3CjU
XV345wJXpqovwUQxI/Dofn5lt7BO19cIPXf9WFnLsfvFnWvkksaLERKe7rZ3y4beHt//z9+Pn7ec
jUf26vHzcfv5+FjZHJzj58+spX2/Y2N5zztvt9ttdrt7+4EddnDu9mznT/f379vx3nYe9qw3J49j
4TpPd47N+dwcnpy7O3bfYX/Dsr+5EVZOmSr2IA2YL/fNfeXcMGO3dvW7OXFtV6/83xlNDgAYPbT9
/BhsOJYc98flwDNtz/zPs3f8tJzqwGaEh5977AP7p7vf738O9tPLrS2ywsed75GVAs5aU4mzZVM+
eq+PW+fn3ovs7W67TPpxi45zX46LmmRhWIiNjQ50ll/dx+2r++o9H923At22s9/uvm75AobyuLN3
rx96ps9Fizx7O/bd5sA+L+3Nw5fYPryw1K4r2+4TG+KzZf+5eUCTbF17726e0EOH46Jgrm9Vbdnr
1yZ+5Z8mhTAqEjsVhX2039C5vc1zf9pt7ed/aWaGhxK9c9y7LQ+xQe9efwIq/m48wvL6L4dlNqZh
GpapfkO9H5mF46LXji/uo+vceR7aev+Z04KyRuNzS+w2mwr1ut0y51w9++UWcN9YnO1n13t8RGGz
bx6fA9v+yC7asibcEpsDp/ANrX2w33WZt/MevecfXmD/eF6+9Ovr4+fIfp3tr4HtoezQQ4/P/Prj
B7sRnb93Hl7Qsfz9tH/ZvOx/Oqj8/Yv9yi0y2nZg7ziqH+8fHj4+HPabP73D/vvLEzeF88R14Gw2
L6795Z6LaP90575wRO3N4XCPzj7smXqXWX2fZkb+k+nmckUid8v+yL18vHP2mweO+vsb/3rhnxel
8OLePb29sRGd7zdW5Lr2ksVVU0Uz8AvB4IrhlrzjP/bu7uhy5XH0bcc9/OuSc27sA8gTr+4DALGn
+yDpDaMvEItMpuP4yPnnqC1Sl9u7sjlF9tflrkddci48mzeiHbbPy63MQrPw/PTMBzz7AYNgy0/L
Zz1v98Df+xcmzT04T++GDdO6XW5NTtQDJ9d7Nxf2hwMHctnq22UPPm4XdRrae7YQ04+23rro47tl
Gd392xFLx90/unzm+gIst8N/n0mQR9izJpEUXSc4SUxjef2XA9HPM9C0pQzRlIXeBS8OVFKhBc51
Kaer/G8pkGmDGSdFDK/PqZQCWLpvKuA1/Ty2Nn5HIVpN643PVG5UbpRYwo0Q5/mogPxTQQ/UYUlw
Gosm+mVUKRgqzRrN2u4IkG8jc6AHQ0r11PVRXZICwSSJWhgzwcesRiV1dIusRR8YshrKH8Woyry2
JDt8Xcr53IG8oXJ5yRtgnq87VNXE+eFJoWPDSKNDA9zsuBRN15rWkS2disaWqiF8vS7z1ONZ1gsq
eZzxd2gR5vrKTLJypSrBTtV2UeXyQRQqze2bJD6KnanfGN4FUXh++DkkuxaDczWJMiU2BfkBRKXU
jvYWlI5l1JVOExMkvT6qCzNJuBDkPbxOAGAWX/LXXaGVem5SZkVgLmpir4tifa/jvt2r8CQ+wu5k
7K/Lu7A/fpW3bhg7tcVcgIit2evSDHWV5AM7BnId3ZBzaQop7KbBHaHlhVjgdFx+Zs5TVGiVbaUV
VUF0YYwnF37p+bMS9NUNYZcmcSFVhXGJCDMduE6FWVWtm01M0jCY5MTt+lp+INfkO9SMTK4+mrfC
zRcHB14AnA7dxQjanMrrKRMz20gGNpR2VIlZsbyJyGfaQUSZ7PX1uiRqaYUIGoveYsaaeY3yWC2B
8b2yp1pM3VZO9YcmnmXbyoL6xgFbTLpTtctQfhG1OmD9bJR1A5Oyrc3FY0hgeGcmU/UXsUv1flCT
6q/a7N6uj+7SbvxV5NlERsI4JBITGRLDVemZtY2aNrhxnC9KgXgCQBtpXLJsp8vVWGVYz0JYg0+3
ug9QOceOYObKDXTZRSlLHgX6ZciWzJXVAMJArUKLKvCiyeCOoNPYNuoL/UbI4tJWJ9xPWJSWNgbE
aadjqS0jqqNKr2wIeeinYVppckj1zP+ZkZJ6tdBX7Y3DdXEHwpkBGptvpJ/6qcRYCNM60inRbYmX
7dK++0Q+86sMB93m9zeDsfAfLTcXOKPlQX65IKEPDoNBQ2WEcOY6QwZVsJpK7Y0DtfJ+l3uEoA4Y
I5h5wFIAaDgVEwpmBMsuAOtKoYCzyRU6581hvCmp5tjlQ0GRuq7tfD9JdooGeSylAjkodZGkxO+O
F24LFTI/CJHfzZHTB7GiDMey55aBHiDVn3JYcRtaSXdZc2MF11mi9yErS+MQmT7rwKxXx2xsAjOU
xqK2Q+CdByoa+m1Vlcpr0ddHsBTjgdRIsamTQrKVBVY6TvRyYg0AHQFCoJbghil0rmlIu4LDJA4K
5gBAyenIB8qVTYESVrsUzUGxhwDENUUDA92qBjGQSztaaiWaroUC63fnHMkLhaNJGeS5eTTJyph1
EjcFLDAmZMSwac2Q99xY2Yvj+0XKaotNfWnNQYXSxq3r3S5IZWeofGGXgXaZrE+kwqrfVnGMiwVm
4qhXoEXe6Yya0DIoWJQVRaRm7QgW7TT7hb31+uydKx+kUJ8Hxxv5Kmh2T6XkhewnjdFC5hBY+jPc
5NVGSZp4J3Zp/BXat3l7Xd6leWTLguJCFqiAlUbwk2KOYOitIIQY1NLtK1O4k6mzdEwza45A9GFJ
GQOswBvjvCV3NU69g425KtTKTrO8vgPgUnglDeeOMQXVd51JMlWkw84N9XdpchdrkyQ5BvxZz0ra
DVKeBKu+nUBt9UarubHbyFYf74bcEks7zIX24/XpXabv9MK3loTEgkBcCN7WtmAHzW6uNUFFfzZo
ifWKDstKRq5NyMffNzsxpbFgIL8nGQxY7nTnJOpMV0BdLe0JHO5GTGZ6o7ba7xvTlAGTgSf3At8l
SZtTKTm1B/T+ps+qAPnITknUzKak+kmsIOOgXc2N3Xl+4Z9KW3bRL/fVEMh6M+poKzFKfQnCEMDU
ji/X83RjZyz2yWqdDFCMsApDG0laaWW/cI6jNAznkiS02BxCU8h2RZ6J9BzSzE1p6P3rOAhCYmeE
kYbfPwoQp5Ktwr7GIVdWgzSgVZqTltt/FlrrJa00+RG+AEoqZa3ySEbPcPyEvnZjxBd2pkXchRuC
lDT7ZnVB4JNQtykNmKJ02bJLxUrtUopDOxJ74fd1Ncyz79Y1HeO5Hk9X0SybqVEDKmmFcOG+6arO
y4AUHCLoRCl+NloqF6vmFj3ghSUlxEHcAUPkHX5zKrUOKxnqPKQqnS7TMiqKTHeIiuagFUr3MKoF
3QJMeghUUX+zxeR6Ny2XLv1BABfLSyn7akU1f4D6qEKjBLFZ2rKYK1tiMf3vFcwseMLlegXRRgNG
LNWV1VjTv6IeZvbsHLVSYTdU4Lq4uOleKY38Bo7r7CAusjBN8QCB+tKm5XQyExDFkVa2JRxDOf3L
qk6YP/eCnBo3tsrZrlzkqEAlaDMOE8BaiUWQ9puD2IF2lZLJbcpJvaMZaOZVI+WYv6maEQXFAGR8
dGqnr91KX7aDnxdFliGqChpqXSeQrfP0KSzEW6XwlyYPW+hfOB0QeCvlUmVmCD9cWdo0SYs2tYCt
Gw7hLb7WC1KWa4arkck7J/5raHRrVVGECtPm0Rb1JrSrIjN/f4EwqJd4HjIWuPLpRpikoJRjOISB
FIPYL1FUG7je4ie/CuZPv71AC5mxBj4XJYUNeyrKoBF3KARJCYFP52/bpG2cROlj6oetG7mYS1P3
q6Tl9V+umbyYqOef4tK29P4v08iVDY2XbiHzz4wPqDoITy76D71Liv9UiNSOVVZIQmFLeiHeV/FY
vcBHW3hWoKkwEAzjuLs+f9JikZ5caotEqrDo0QBph7Z2w+YqjcFYIlENLCZwadQ35jlkVFYvpza8
W+E+H/tgM0WatcvFSv4pAEZttLzchsqQPF9/nEuTzEJSwU4dD8jH1fiDPM0602fnGFY/u5COxYB9
8x+/L8TQgFkD4Sd6uma50KthjppSK+wxquXImQbYCSjxsMpbRZiXVnPhRkXJW+iPNYrUVxM68E5s
TgqJRycOIfMSB2Eraf0+b4Xpxqm7NHcmSAlINChJ4pif7p1uBHSX9QW9JlrNv0v6qfJKtKj7+5MH
w8s7lzd25DqwbaRwWE0BGjFusvq+oAf1ZtQAMP62FKYNJwqNyEKtZy7JCyGxonCxU43wIR0scJMR
IPX/iRRildxaOFPrVl3m3FN1s+z9JFKyYzaNslv6ubm5LuU80rHA58AHUQBDYJlmOKcLQ6fZAmik
Udhx50f3wgTLA+yrByhsLFsX+wdz0J5LQfQ3VWj4d8S7D7pVlvvrT7Gs/uqcc74lSuM0oi1AVE8f
Al6EzmoDSkRmvZelTTuGTf5BHTWxv9e6YVCccYAmyqt72NtvbMwLxwBvACyWTGM0zKyVaScUoSZ2
GbzVE0yFiROK+uQOZXSvqIHqdI3Pn9fHeuEkcPmAm4bYFeTS+tbuZGPMZhEtooZhZA+NAmAzm2+d
hHMzBFAi1NwAfhX4iNbuADHnYKwNllUPo8BJTaPwpnw2PNW3whtb6HwGEUXL4qXrH4S9a4cKXamL
tcYMFokWCe5UpJVJpUUo/QnjuvY9HLLhVonoYtmc7hfgJCAuiTSivqCHPd0vYVJpY1BBPlHmmeCq
VqX9VXXD/LXqjNSVpFz+ShhkvCtDpdhntdx8vr6E59tVonya5pfv1YBotVPxWV6JARQnhS2mNYw3
uvE9rY3PWk6AqrJy2CfVW1bl+aZZJOK0kk1bmlOsTmkzAPmXpaqwqYLDaa26bs9RuUWRdeZwWBK1
RABMNfYnd8/KzJPjFhRc0VK7HAs11JB5FL1V85Spbl366ocq6efITsyQmJGRps2tO+LCnqXjHeYs
NiDRozV+sJ5LI4H8rbCF1K+2WpBMrWP5UvhaNLUS3ziGFxQfqRJc5YVKftF+q8EqsgB7Uity8PXm
A3oxeZV8C64htU7pJ9yE2gu0oLjKoz807Vb2fd+whaap/gxrldrv6zvqwsyTjwWjCeUDDeLXXoOc
Nm09Q1ZpQ0zHce1pgjzAz+Lm4ggp0OQnx8b8S6qC8LevMiaBNDqRM/CakHqd7mQxs1KtoqjK1iY1
LaBS8ZV5Z/W04Lsx3ZfWFscLDCqF3ZTSLK//YqBmeR77IE8LO4DA9M9+ihVjM0mWfwf5W2fsrs/m
JWFwduCwE+Thv7VjRIuLUGgTeGqIrB9Kqege4EQT3B5m5Nfroi4ov4UHhU5axFTPuw9LdDedjJxx
GbHhf49bafrTbI1+l+RpuiehGX68Lu/C0IjRgzqmMB4KwzXsJFWFKIN+Db1e0KVQCElg1nVARp3P
/P6SUUhO7nIZGtHi1d6I9KwMmpbqJWtS68BWx67zSfvlVMvLObHA6wO7oFMpL2ZgaDl4Ht7TE79s
kHgEu08pU27TaTN2fOpkYluoSPw5vtnI39up7sVdxV1zw3O6JJdwIyIp2gRMstorXTtQeKIYyB1y
IjhjF6kP8rRUKOZR+OdQqMW92YfCDePuwjJSzo0JYGB88cPqOPRGr2atEKDqWqIEfs4ppwincAyj
0W+olgs7lHYZAAeoGlvqxpTTkzcrQ2f0Q1bYfgO/WUp/tx3lr+a+q/3YHfJAuBFouTQ03OolfUK8
GGfxVF41wGk2mlZOilPV6V44y24GC9fzbEa/SahA/Ij6LFhrQMsDp+eCPBWl0lm7DeAfpB4nSh/U
mvBRDFXf9vrOXPb5ytjALgQALmtkAylvPpUiZmWS6RrapIrTalP5onkXCuHw27EwxqITkUAUzSPe
efB/2f8UuBIonUqkpNpIdamop9NejcmrwYZlitUNFXlpVxChWvwYjAqqCFeDEme97iL0ltC2L307
P2VFNdg69pRtVHF1Q5VckkaMb4FQESbGrzuVRo+TWFdg3bfrqQoO9PKDSi5ZehuMY3k3D3N3Y3QX
lgyNTCSagk1kait/IjHkchgpCrCHvizJy4ai3LtQ6vq3rIgLmx0RS2BsIaQQ1xjmsVThuYw4x2Pf
U2mUgR1wjaQwIxvC9Prl+ka8MItMIqlJQAoQQ62F+aM05m1g5rZuhVru8jjVt7xWNd+melJSifyr
t/o1XdCO3NhLU2voPjG3V4d5LsxsDEc5h2U+8qGaDFxV9imz6zRho/r1aI+jNNy4CS7NKeRCUBvB
drM0kzndLLRdE8pMULExm/Qgk03cpJkS0PpAvhVgvyVpGf0vZ04vgYWBCsrtkq72vYeqbtNNPiV9
6UBox1JeX79Lk2ksidHFNuFOWQ0sa2szDRuaCrXj3O7mSRM+zLpv/R/Ozmu3bqTrtk9UAHO4JbmD
khUsy5JvCDkxZ7JYxaf/x+5zLtpbgoX+LhpooNvmZqiqFeaaIxncadgJFepLfyjSr//DRU/WJafl
QLZ0dtGxCVezCOw2miBmRgVSkC/wuL/kXjvuDW+w91jPOx9c8530jI2fqBp9KrKFc7eQKdi6qbTH
FvPswYyyvL0Me1V/1Vg6/ujwH/zmNsaYuMIYL6xVfUQ3fRtLn7pCbKEn0y/qWmeL33A6X9l10UaL
r8z7xWp1VOdj9irSYbnZApHupnSYboAkfnDyvd11Tp8rK4U4moLC+XHUzoxGztQn8e9EOERLI9uV
dmnd//2Fvt0FyDp96pDIyqijnZ+v0sf2EQwHBZt0yb9BkZZ5MjPB1+6dVHXf5sXNXv9+xbcP9JTn
0lZk8tOiLXu6738tk3zG7NoYiSDwwWlwnSla9y5ctpMRJ22VvWu3buS3mSExpE/Lj1QL7139nyie
+WM8Ft3Tf//X1aXojMJ0CEONvs/rxBcsTGr3eDnH4VqDoinadFuTXhl9daRYbP76+92/3SQAgfEh
c0pSa6BS+uf1PToShMlsEhbepBf881r1znqw8uA/8jQJZ6gn0sc8tXL+KbD/eSVyByvcak7JNg39
Nmm3YNWYj9PT33vS1fkH29HbVXqyFEIwe5K7sTGcPdipFFWpZnxpPWyUf3KAJNWKl5hZpVTg5rY7
ZI0eXvrV7w+ltp2nvz/Wt4uFq1NKDwi+fXzdTqX/f73WefG8apm4Osqx8srsPbADZfsRaPn9q8Au
PBkmIDE92wtYIQEq7ZUIcRXhZamdTxgKi4v/4VYCqIkItkkgznU1E1o/gSqNB7lu/R2i9FTThDbk
R1qwd1Y+xW0M4CxMzAmuz6Io+qdus7ZQxDLcQpNwYNQxNJvsAr2fugxg7P7nkBRRGF429MmYJH2j
CJsyS3fD6RUJUdq7Wgb1J5e6167JlHP390f43reI8tL4fwVLdOl/fg1NWRjkW5oz318neI2DE1NM
aBJLr/VFP43G5UC//d4dy/6FObj+g6Xwzh5DGMcjpeqEIP5cG+zWlUT6QfCdqkxY0UBF8c4JagAc
hvLHR8sSroxcpxgeAV3r8YObfxsXEGExwnpqGwegz852mO5E5nMpv0Tm1hkvvIziRBBiMWJ6nIEB
z5EZPmRCuf/DhsOF0Rfwkk9+kqfV8+81WBS4H+PiGml8vGLBL7yQwZY/m5C8PohdzxYiKy88OZoC
12Ven/d8dqlU5m0TOrpIjHVyEzOoQal1stz//TM6L+r9/8vgGUgVkUV/nqsxEN4YJ/vwpKRHMeMc
nMhsE7vOKEU8eJPxiX5ie1nZ4i5VqdoPdDvv02X+j5/zm59xtrk5vbHOBLdFUoxjEynXHw8Ehuuh
8xsb1MW2A5gzR6xmCm+IGXd/fwpnJ9Y/V0fgh2IF+zQ0smcb+9gVXVH6S5EEWbZcugN2hka2yH1X
yI/aDO+91n9f6rSu//UFeZvt49Usi2QJwwKvpzpILDV1H7zWs43vnxs6ITI5IXH2M8OzBSJkXmGm
CgA3LUZ/vTRQweLzrftqvLB1GRqf/X6GSPT3p/jOraGkZzWefGne8nBt7Qyj24VZsqZ5duMib0pO
lav471d559Z86nn4NWJsjLXxaW/41wNcGBZJBQWmJFQ6aK4Ws7ar42w3vnVkXB8MceH3H3Ijzzac
0/MkZ/VOSi2uTTLy50W71E/zQjtFAlmtTGkA90uxxf42rSZMF+Ur/L+DXK6HbBnotv/9jt88V/r5
fPuoFRDbs9eeHcmjnH1HpK0Tu8MMJRPSQOwhfP3gKmc7uoMDLyJxwijatNiWnMt9lro4WbpboPFA
zMmT5WV3Ww4q3AlPid2kOa2hu7V729qyD7bzN8uPSwOXOenh8PxH6f/n04URYKRV2dixaXS5eWe5
vRyeoP9YwonQuEzzB92o967HuuDMJ5ZDrn62BvPNqa1U9FasKwcPmnULEmwf6hgQ2pj8/d29cylq
9xiRn7xgWIdnt9Yz0TUCkMB3m6xjlw7tlijOZba0YfzgBZ5FBKcXiAqCFjv/wCo+H3QsK28w1bJy
V5PRXeVp2x9EirO+JfzsYZb0+NMVL/myUfb1CqT3g5f4Zl2eLk9rhKAO5Q5f6p8v0RIh7jJtbsV8
pMFBbLOFceFIYdoQNvFBZ3yQ1b1dFZC/6EFzENPTfOMN25/QN2XKtga3xTlWdSt3A/5LHzzUt3f1
x1Wss7VX4eAqhsrGqFkYfpzhHxjXCuWdmYf3UtofmfS8d7mToRd1TQYpuL8/H6ILcrovAi9L2MSg
Z+57Z9RFHudubePpH7SOttqdnmF67f/+nb73NBEOUQYg9Kfwfb4kKDWi4bdAhAad95JXtDFxZ3z4
rxc5efmaFNVRK1MCPN39v7buutMQOzH8jTW38xIaXZvQxeg/6E+8vRUGIE6m4mjcgSSd23qW2Apk
axmWCYhtogVInTtRFObFf70XrnKqEdESpTB1XpqaOiANfSBAvTkWkRkjr/vCmD76Ht5uH1jNI6BC
CsdYKGfrn0+MUn2q7QGIl5AacATGnnugWuVRpTTr/35Db464k6KJmMomeWFY6PyIG3EHNIwCTNzA
qNiPrVqaR9fNhj3gDpVMQScuM4qoH7Ra3rs/lBDYclKe5fpn9zduPOBs4CmWOJDSMkbKPlmtHylh
rh+s5PcuxYrifCFfoS5yvrTqXBaMftHB2ez5ts+7Ju5kYL44CAz/82I6Te+hQaKifirrnX3nxjYU
ul+CKukhix5Ayf4eAU7s/uv74nugHYHu/3Rsnu+3k23iHMRkKx+gr78s3bYlm3Dya+Zepxsj7+ub
FqzLR72xt4vrz6ue7ROppztGtmAjgajcjrIv5kM3Sev493t7G4vQ1KSCxrHJCDr9zT8/e1fpohoE
SYmAzHLXVAtudb4CfeT01pWZl2kTQeW1j04+p69/v/R7N8ghRmaLlT01kLMbVNvUC6EU+ZDnqQTz
+Oq6mo2PKknvXoWiNt19qr0MrJ3dYLmgeErdAtCvlHu77yo0ZFhV//1e3n7y5DRshIC4KIHgf/vn
VTrfaFoAvGViLFu6HLq1n6z9Vo5Vcxwaa54/2BJPn/W/2n7cBpdjIAUDLbIossk/LydBVQ0DDN4k
3cAJZtWw3bduUSeAualVhYsMP/hM3m5ZqKdIb/6pmxMen72rfHYcgcdimQQ+0cY8m/SsfNEFR6L5
eS/RlV9Lf5qaD1beO4+V/RjRDdV6nP3OuXg4exN8DbJMMg6fvduW20VaLJR0AfHAbv77O3znoRL8
e7TkWHhkVWcPNWwN7YfZgJnjPGcd42eEfjHqgwC0tBdO+bFyOkwV/37Rd+6QNI4yFgccNmHBWSzn
+Fj6TsvSJC3NUDBVTvoIC8s+bnYnf/z9Uu+sBBpXLHMKxbRzzxVU8wKqx8llA3OKAEua0oVNHf78
Xy5CJZo6B6Ng5+mwYfYZer4Zp1TmNHZ5axhJu4bbByfom6dG+YRjjL4fNZuT0PXP71+RvNFcLLuE
2fLhHqxYmBjTuB7Ab3pf/35DbzZIImyABYQerG+HfO3PS7VjO57E1UNSdq79CBS7Si+KTTPkmnTp
aIQJJ/ca5LEDjaf6Vq5LaH/widBCffPqyJ+QShIgn5QgDNP/+SNI5yqGPqthp128QMdIbHZt1Xey
3iZ8jz04680WeRi512HE/CQO/JERNIZXxSatu3TYhYVhNubnrbF1/lpAHQ+di7UOevGU+y0Viq8p
7M62PPpCTuJn25QiDWJRGCnA7aKSbVXujBWypx3nupWDkcySdm95mMNytB+lAqzXQQ7O19P/n2+D
/TL4eTP/xh2/X79u1ubZn8bGH5ufQ+XMS2wBezehl2FoezJKnsvmcunL4tLwSwyxF7DP+lnl7UyD
HKv2sfT3lgNaPdZmJdcwosMGB9moT24JpZ3XwRPlHcu58jI5GT/DidmnLxUJIRzDjrEosz1xnxo/
kTW40pYf36n0sh9L6NR0btv1swkxjnHJbi7TFLfKDpx3qedw/KIceyxvx84VNlA3iFJuwr107ssA
NdjeEntYle8eR/jim72bsbwWc1wbdej4xzGfxHqYG6RW0UTMr/KdqYuAYdomHMIm0rpPjaTLU1s/
wBwy25817GSrOMw4BX4dJtJZmdRj14tP6GW79NNcYEa8wxF4ghfoyomf6qEseTaXzGCo1d7advvc
ez2a1jDDOmKnJmOALuu7dXk/nXxomkTYYgm/upidT9/6ZazzJabI1C6fp66cAebKtqzHnFQ2Dc1j
bluzevAKNVdkEdm2DPQrgR86UJOtcdm+esqvsy+FG8hB7HEQWGV9US9yye/9fOmljBibCZz7dQUQ
DeCuzlZdxqeuLDF2oT3VfR19JvbJu+AEzk+bttdUAet2N3EfTHZW/3A4sa0sboQIsinZ1rG0Ajr+
hrt8hrliuL+sbXNAnLfWNORGnGfSL/O4CORoTrFeBnwvkyzs1ozLs5DDxzLVDZr1pfeC7aAzt21f
ArcyyipCL5FrzpZ68ddv7JXSMqJ5cartblgCZJAHMYV6siMLupmbQeGd7WWMimCz0l/T2Foun3Lq
TYwtCK1N4zlw9DYxs+6obZRxBlVav/R5uJmXq4Vf6henHZfssx2mc/vIdKuqEzdMxRozFrEBAwc4
2SYSUBTe3Vg6MfBPMX57wm1dGHPSLR4XH9fBv9a69JwnnN2XbR+kHTtQjOwOEH3CKJGZieOgazqv
UTs4Wr+0DhTFfN8YGpuGyK+MDYlIW4p2NK7s0Wr6MD61wEMjyWeRT3Jn5AFlwGizKnoBV4tgkjOM
Tdks20/Qo3SxkjSfUAFFZqeNzsGg3m8DJuZMsWkzKo2tXV9QWAqcyJkqT9try8oEKlV8fpAlR7oL
surVxRQfCqafGZvx4OU95glM7eg0LKNtRiKzRGyw7vKjKXWZ51DdsnBc4pMeYpoufbMeHFgcneHW
48U41zkAw1ExGjzFkqTA95Le9lL3urVLr1nwLiryNr+Y2a1LNNJmyOidjYeNG5/85PsqLhaoRbBw
7Ibt60sKJmFZHtrKHqpwBx7bX80vY9qR+xDdBa5dnnqSwr+BU63UVYBoaLJ2fbbBNFxDvZi7adLY
AiWhAMh215SDHo4Dfh5FiaJw7qoyCl1rDX8GjUXPYz+X2vs998XqX5lGNRnf/MKausfGZyIf1R9i
JYSHDJJ2Py2bPTmyJNFCvKpCyivDw7nwUZMgL0/G3I31oYY2YV1NAX5UIOlc47s/NxgcFTC6L8Z0
qw+rm5qYRKxDZkZetmY3XmrltyGTB3urDqtb+mo9/Z7GDyf3ETJZU+0oN40gv2l6d/mt18uV4d3e
HhzxbNnUvn9wT4X9PHvlRFlgESI88LNoOZh5tegYHQIURuTWRn016TZ1E28lTI+rMrSGZ3uxAmFE
osFC+Fq4VVg/WFVRD9cmJ3B6NziF0tfsdz1gcFPnT1kbDukPfyuC5r6sRODfz6Asw2e0QEO3nzpR
+Elu9lIfiFX1HEnVIhrdDaJJf3XhZI53yFaLZq+yQoXf+WTB5USpidzlfvSstv0Zpk7pMVg48hx2
3SZH+1fhSKrTkehGi6+ab8RQ967d0J4Cczl7n1u9DdtlLkqH0X5HpXX1lGbBbLSwGiZv8veGO2bK
PCoShVTF2xqU428ZgCD5JStnaFeAtaaziHiahWN9t0alFpsJ+lZ5W8KEhpzqGCekLFMR9N7CZVaj
y0+q1DG3BzXFnm6H9pe/NIZRR10wTEzL5pk1h6+DUxr9k184DagEr+NDzyOUYRscjBOR1UWZYi7N
DHszC9R4CADMMoNO32O4KYS72tBecyyDgk6xnyM9mJaXBl3oGDFDBfHTKs3KjCt0IGgszU7QSFJd
gazIqAoneFIZjVPos6L5Cdm0xDHdqWVFNbg3n0xBxSy2+Rbt2B+ysfkxLSeurMXflYSNkat7sMXq
mLG+0usqt3Ps1Zd8eA5MGr8csLJ6mRD1PNS6K396hTs3x75T9n2/rt49g6cZLFmOhZcsMEfFnOPk
XbbrkC+fiRQCStK5GzaHYcPc4oChSTrvDD91VGx34eget8lA1oLct3nqTJ+XpTdxMY7aMOF9prkR
5T2OBzFCPOwIgFzV5b703PSa7EZDJwc58VoAEw8v+tkanF2fTysS7HluduNgVnsv0Kazd4w2O5B8
4BrS66o3ELWlQ570TdsZsUQ0nox0L5bDyn282Ggx63hIOWNit5K8lELXOANJVK1zjPP3Ul1MhfR1
5MgA7RhucWGGgxDE76TQ8E8uM2wvNKC41j9WzTgrLGvWwAQNwzEUmadLxUtnVWg+zCV14tHsPJHY
ylImIrssf2C7s75OdtfKyNLh9MUp/eyLm6n0d05n594csT/hiQhh7POio49k+KPBeujKcI3CYCJY
xTim9677tFHVfddt7XSwnKnsL1THjM5+sWdLfamYNB8SZ/BFEZXutNIG6vg0vSlsnF2qA6OLS/7M
7ek9UAnXVSfjOU0tKyZG6fwEKle+oEvUDYdI6TcS/PVivYar21xldrepBGVzwT0YarYPhdgGpsq3
ovzW8WqKuFhrsbeZ/Hb5tRATKR/Cf6+bprJikp1mXzo1/0oZlhg8q4I2j2zI008j8Mr06GTpakU+
kQoSjDIIuzg06/62qr0g3/tWiadNOC3evLe7yaClH+KXDzB76nScS5S9kXDN3GHpN4a7g4PbP6z+
BO+5qbLSjFdPlIC5ld9PUZWDrr1xfTDMSZ/ZYRa32eqbScf77D8Nm2Edu6xs3IvOrlXKHxIO0aW/
QDSymQyS0ezPbGbTVjj1vm2kuLWQVnXfza7SkQjYM6PBUwssmmzgr7UrP6x2MpREfJ5fuBlK8da/
CuvSdw7EuIFYojpsq1/VZqv1l4fxynMDgLu6LfOisJN2CkNQyFtmcC/m1MZESw6O3Ctyj8tUje6T
5eopuGxT5gDi3JbZw+ZnrRH1KO+vlEwJLsHKE+TJrQ+txOucTMUYT4HIDnJV3OnBsr5NTphfF3XX
ONFs2NnMZhiWRdymko1x3Uzny2gZ+pvoKhDBQjqF+WAtM5YFLhKH5rkaB0ltrJrmpf3EstQbZouK
k89LC0Pc5cS1j9sisHYxOqu46kx3CWNY4vx/U9VVWZJleWAfeVWu3G9Lvk58qm34IBk3KXepKuY0
yuhR58diBeuxr5DqVIAlgtzfp3NKOXgTaQO+vFPms7OKkyCKac5yTxFy2oW2RA2aqjw9bJY08CFy
s6w5COLp/mte2mvUByCA4gnqEyVtF157E62MSDZAeWR3R+3NqhP6R9K8APVhMiEmyFlYX14h5AGD
c1UeWycY+ytiFbK2itdSYu8X8vcY5eJOyaTw/Y8YYMm/0tZvflnmlv3M+279if1L/rpmVX3dumjz
9jZZ+t1WLtVjm4oaABUf1PNit8Z0MCq7fRwrYbBnNuZm730FmDrxjDQUiUtAYR88U5nVhQ0D9pE+
uwt5lnyf7G2bW/thZMZOg3vL+iRPS4+zQHBqxch48cdKaycoCAZbElRZ294dXXnMKTaGmcI9Gn1j
3At/9NWXsg2DCj5YRTg8S8PfbbXkHIqmorXnXY9fXQGwQ+QvZcbkfIRozWgey0WvUyKbIbUPbMXd
DSKKlBFfe/MYu1lCL4I6ilcAQorwtzFa6rcxi/D35LhktrJMBx0vxuLStAwmzjMEdnVBHtJYu9Ql
PUf3cjKMVODtXtd1ZdIly+0G7lO42T9olpADzaFZESKL8UsAO+V702phX9pMpx9MwwuKmHL2OODF
QRV4z+RK1celm6I9yfPBfJJdKlku3ZZ989p+/eRtTvoazlrcL7a13IciXKtDT8SDfHJ2mSr2G5pO
u6Ish/3qNBPsdVMFaZQvhb5Zh1oZ+9pZ1XcfS9IqcoWef5Q2Pgk4vbS2l6TK8g+1MUqDwk22vU6G
IxmV74MWon012d/X1QHMGGrdvfZsHtvOX4LyxgJO+dtamvWTFNTB9/Ywea8yq8vHHFJWzUhjPV0u
XkaI5NJMkZFG4yOPNSJcnQxr0fxWgyG+t5MqLfY3rT8X3Ywty9RtdX5bFoND27SR7S+znsDcrDqs
qp0WTl2j3KyXK9GofiRB0MPvzHPSb9rus/uFI/zOq/P5JZ/doIkkT+2HP8zjlWoGk1i/5Z1HeLBA
gq4rQRxY1/lpbNeBb0eKp2tYBHm+fApH0vCoVNVMVqXzU5oQuMWdaTWq3fdG4VKRN3E02stJyyUq
h8L1D3QuzRdgR66HP8kkbp3RZblbjF36FKrI4RMQ1Kxkx1c+WSlKgoBuk9DhbrUVIxyVUt3lRs/X
2YMvzbadNcy0PWdnng9+ybOOwrmZvbhbrAU8yeTzkaXScW7TIcifUF7Uj6u1UAci8VvghfbhYEQp
Dgxe1HiBeqjqzP0lu7C+Wadiyi4VJHZnFwYEMftRNWDQquXUUTFSM7swB/9ER1Nh+MiZ3hWJdIv2
qmTCe74Yu9r71klb3KhSbO7eDPL8a0bAulz62Rg+5GGqFbOPFTMG1FjcNNb5MOwCU/nVcTCdtowz
p3d+AsdWiIDatL5ytnF7ctaln+PRnbwWyyMt1kjzZg4Nrch1L2W+PaeZ0uqa3cJt9qFVWbvGCeY1
HpBMEM72Gcldys3zdHSon0m67Ue3srPP1cigb1TMg2tFmSAGAN+kjd91UTZXjPudtnCqV95+lEXv
x0zRzHf+rCXmvXg78AC21Ys3xrJu8XWzVQxfyGsjGYCv32WE7W4sakCKrly5zZAhCLwgm9X3I9az
84MOX/rF6J3pq4Oc/httAn2V1Uup4jmvw6/BKrufVALru3Hpm++lC8m24zbHmC456a+iS4RbBpp/
dHBrmF7Y7VQHXHfRfFEindddatjSikwnHXiy7BnUQSx3eqgx9yDZt1BFsHv6w50kS10jjHxL86rX
wv0m9eTe+F45vtZF5Xy1fVpo0eTU8/dqwnkqUjX1TwA9ndew7ZW1FY3LFLzSYSZIXvIwu97cQY3A
lMzuBpiHUTBapZbrfskIUgwTTpZO/bpjrGsQXqTJO14E0qyXoPAcfrfVMxKCcKM7OH2ZVpGWoyIF
YqyU5H8ruuGQNmK9SYMTGMSjFTtHQ275WQyhKlh2RE26jZ1pK5+R6ad31uKtMmrIj6CgZ6eobXBk
d2w9PAkj2Xt+F2fwyfRlMOrxFas359HbQoe9W2ztfdfOwVfQ5qa+CKuseuznsvsxI7G+AT3a6X3h
FaGKOlwwng1FITWyOIEZ/i8G8wGCEUdAmmOdyRbr+feqNfyvi92TyqEidp5yKTk61k4z9eONlaov
Z6O0r+qJJJnY1+6WxG5N8VwEHdZ05AwpCWngYOY0EbVcNxtAl6h36kFGLHHvuxBrne3yYcX8qCQj
juusqm5bm3yCOhA95UM9pOX1uGGUcEhFaF4EU+X/yhqnvUS/ThRTS0IMcw7UI5Vlf0iQIafwNwMR
5Eng9gjoawpi2GUyN39T0Gz6sdZz6O3nubP2rieJ6Nu53IrYGsfpxRjW8M5D3IfWvsWSJKrcph4h
PVbdFa3Mzo1ovBWfs6aa+7ifW6vGlFUSewUYR9nRbGfN5yUU/ho3a29v8eyY6toJMh1yFM7FQ4AT
rx81/Vz4eztYTIi6FN6I3Bh1bqxJvCAuYtydoXdrStzana5rpuPWY0WX6NEX65hf4hzJ4ZgTVucR
e5E4hrmh5MHIet9PRjdgSt3N2GQcimWXqVlvt9NcD+FuU3l1pVsNk8ocXW1HodDTbQF5TEatn9HG
rJexPRY+jaLdhvLw2U377XUIlQHzL3Cqa3jflpmE68THXVdp83UWVf89bGoniz0ilB80GfRN6a9z
npAzt59mpUV9Z2DFMGcPYU8ROFGdPUPmSZdifDFt3RB2FIuzAJ20Mi8J2mDQ36tNGFPUVjOrAKwk
b8EgVCcznOzKPpwEAIw4F2P4w3OLsd0N47StL2u6mJ8DGodHLQ2ooM0ml+euWcMfzdLV+T6Aa/eE
ebrzdelEOcarLeCVFZy6kUHG/WUTZYjxkhd2e3P0+EpDD1rdTkxLGOzUkvbFEWInGEyrdcztOqtD
YpaNtPiz50yUF01l4QxgU8Cuk6KvAhVhV9qpXRCUHZj40G4+VwrjBOzTt1ZEaszVy+xAUk8s32z9
XVPzY5JODlxaBYM/Jcam1Q3B80Auq8G+xg0VvWLHdH7TUFPrh1ehpRdkP+rtVFLQxjDcB4C2g52F
XQ/BxjroNd4Kt6Uy5S+zARNUbR2HSj/2cUdP+7elfQPrX95DYR3dcO2/DemC02nqL4MdU2MmrdG+
vVDpEV7XX06OJWpsOm2b6hDmelSJxz5v4nbb3Ds4ldW1NMTaJmpeSYWyDdlenKsRI/l8nPt1b1nE
GChgMmTATd+MFQ0a1T6U42KBNt1k98m0S+I2XW5Gs9+o+jqx1xbefVOjGoiUXnoqbpDXPmFLZ/vR
3HvLTwbi1RJRDDH6xOM190kzipyCVR9md1JjjBNRKKmMg0S1uyauwqGTOnQYjHw6lnNTpylgXYhp
5Pa6a83T9l2/FspZ2KbxcOOPF0TTkUhN+WhtTnjbN2pWB+T65d3UZqaVuHhE3M8hBo54es+4vrfe
atGuMvOFSMCYLFPsl5CS0RNMPUiHW5lJM+66tthuKqciVXM5BpsomBdX7fpNYN4p6m2tr4oxMI9j
388y6un/P+Z8VTPKmjrIqVU4XcZmXLCgCrQyWaSQe5GIem52WDI72BLMiXtamWk5Z1GA8Xgae0uq
Xp22no1DTpZ6QU3Vvu381fudA1Jc2LeyWcdw17QfuXW9Gftqy6otGVNLPq6uaERkmoWe8MZwap8m
TOE3MRBSBN8abywVILqwt5UyL3rY6tOKh5ob06ddB6L9NbihSTR+SZHIGTT8KYXgZ7tuVP2AqAbo
QYZNxDqd0I+aBWdTbTr1d5FD1Yu1E1aPKR36ftf4ItSxID+4C1VJ5MR00ZhHhjFt1Jl1XV2ktsVc
76xoy0Quzgxt4hO5jvFCjw94Ybp1JADKccfYLXvnczia5NUmQ5cPtHxMShiDuRAILYBw5yqgJ6X9
ub9bCkLeBE/u6qKpcmIMmQmAqHLN5Xcr1UZNvLf212XV1NC151Q8jptj36P93ZrIndOQCqvRjuOu
odt3s3UuBbA8c+cv/zQZolCG/S9rGdWtaNP5SaTdUO/CcSh/ucBYMW2Tavu+ajHe2rrNfw0dFh4k
B3Z62+vWYwtKO+tJ1g6evZLq09G3OutHurDlcat8Y/RFtyVZVDt+81tBYX7bJI5bS5DXjCRj5YJf
W+nuOOecWzpo0wOp6tbHdubqZ0TS4ltLZ4KDLMzVFNWLKcobHEvpJ2XzID/3Osg1ev8N9EFv+eOv
0cCzhWjd+yUwcjRiktHgk2WtJZXeUU1fhGqIrPN5MW7q8rTTqDxP71uOzzleZ1Ne0Rxh+hYhsy+i
tJhM70a5m+PRmmnqe2Vq4l0u2d5aSnhYG0rOu8CXbFaj7xkPQ9CWw9UEyFfRYIKqnGR+TZkSG+3A
Oi6Dg1WWi8OKm8xmq3/zhE6bFaFmFfeUU5/MNadYWi1kW5HrUPbIsCZxjxyCwESbJqURbm1Nd1+d
nAb2YWvpa7Y9uyX9ILyPvEB0v8F5O07cqnwgFZZ291CqcFpj+uXFtA+dFtMXSxXm/UgIYsQeKp+7
ifB/ZDsIcppPjI8sTMYrYyTIzhQO8GnTy6hir2M8SRY+MFwmAn8Fblk6UWMuThPzkehnuZTiMTPL
saAVPI6vbZVSrZXA5KpoUbK/87An/TFy8txSaTbv8OztrLvh/zg7r924kSUMP1EDbDbjLTlBOVmW
Jd0QcmLOmU9/PvrcWKOBBl7sYm8Mbw/J7uqq+kPBhQ9o2eUp4zdWhHhKCtl8C+j8aftEzf1drsk2
vwysblm8muNl7RAjgv8lYjU9Xv2Gt3nbkssrJ3Zj2DytiH0ottH3IqU3i4iyoaAVTZoCE1VpdKej
hu23TTc02zBogfgnqHy831knqWgyzbpPZZrWvOqQXKGEDfpdSwGmt0VLKPbnZGLHOqVm/+6UNj8Y
cz+0l5VjceXMaG6kbw/m9EYf3Db8FhLy3sL6NjqPDejx6zWHJ2ZVlYr0rwzp22FDowdMFrWX52Qa
5MucZo70Bj0Vl4jey1+WPdJ4xugZw9UECPhbn9mD7THaGwzfDO36PG8F/+e8GWpSWsPOTL9OHfM3
uIcJ2gGLYAWLczRXhdFSZmEcr/2gd0JbvCCoDX4KfKhfzU2ufc2EUetbwczC2B/jzFn7yAFgvB3R
/93gJVc+pKOav08wuV54IKa0UGxkxdZGHWL5Rj203X7EP/2Cho82eiVb6AvZUpFtQhUIzS+dRaj9
LDv1wlzV+AmWavTa05t9wc5TRntw6vypTmLzV7MwZdsj6dHo+YPNfa/K2riemFg7NltzcOUPiOPV
wpDdBBMAplEY6bmWZuO3gvFd5oUeFUGz6WCDsJERdv7mPE413cManDgespkUD+ZNvbVSEVXbtomN
yxa3CeCmqTB+BQx5ZW5K6QSbqBmtcWfHC2zCuDc1QcVQija8Ds0k55lBBoQ/sV/nXdn3KvNzvt1F
IUsNLBlB5q+0Grv7qlhIakXQBqY/065WW7MwGSlbaZnSLpcgawIPYyLzRegTiFAROnq3SyhgH+xU
yMp3TSHm87iJ9EfosDgDaDIiN7BLPFzKTtKdCdc8wAuDoLrNClVlBPex+CIa4DFuaSZ+eIus7Hut
tYZwN4ouf7UrsiM/LmhWe5lg+run6Vn12NWT+RPNBf2ZIu1L22u6AvHFs4GTobxW86wvV2ljxMJT
aUC3aQhN+xaubpVuHO7hBajdqQlKwuyR1w24Q+xCBrhk+yCr7eRSJ3zQeY7qTm6ZVRk/JmnIvF/d
ZOjxtoSXZNDO02krV521+Prcwx6W6ZI+oetiZnGOn0XIX2+WjVXoS+dxRYJx9Nw0v1pMdI0NiI+8
sMY8SPGwdK0LK3XEREN/nL5EvMqnalkQGU8J43V9kRL7/CHSIyyHi7KudrSEwrs2Wv05GOUsn4QW
9d/Qe3D8ij6AgDLn1dRuIsNpDT8UFVQMI3D08zbh/L3BEyBAGnYB0KUrgm1KmsXhLPSm8mRMiwFz
E8iR+Ca2FLGxVXfMBsql2mcdvm/cBnawNSaKCMb9zu6uGDqRXJnzGFieM2lT7IUDzkR+VtBQPXNm
y/xVmXX0rSCkRLwEuz8vJSnRxoEDZTwsadZfzYZWxldkZ9bVWGl2sTeHYoh908wh1ZA50K2RcpDN
Jh90QQNmCdk8kWmWL8Pc8yA1Q33vc4qubxM1ARIfUWJwsDhV8DV1wmpGTbnYtk/jHxgAqLe5rCrS
lF1OTz31M8bh9shnVXMj+7H8ITJhxpcTs5fPUF/3P6whM7eaHvX1Da17MK8OUeRMUKqt3+6Qxz9n
sNVfGd3XJ6OyoE4EFY4+vkpDsreuJjXfxENl3HbQPWCIgcHiozTME5DDYKT+zJxtILVobN7shOny
Xs/U85qbpLMbP0njlk8x2mz9zqkKwyuYGv7E3OviLcrk9KTVttN7uV5MbwUm0XKTRIO4J59YYKjU
/Hjbyb8aRt88pVOpuR6xWiZooOCdwBwzGpKWOaxiLI+sYqF2W9rOizGAodWAgzxtrspuHE/2k/Fm
ys74qjS7vzcEBarXOkP7Q9fCgnyEIqjaBMCa5zkPSEoX9OoyJiW1/Cwe2hLOCr7VmH0qjGmHCpIF
Rz+v9tyF0XfbGM0Oe+l5Ufg81bG1MYRpx5uAFyh9aLk2ZzVgH/ixrmJoy3iGgZ9XELa8NSYjWuED
G17DWKmrwqHdCSKXVk8YTGU/02loSlj4S3ZbZGSe23kIK2At4N184yaDMe2mBFi7nqy89mc7NXiy
AJXodgm4YMDGnem1SrX0jYIAHXeci+VRl7OGakXU46MRzsmDPg+SppEcQeG4PsrKh68BMp05XXk7
dEF9kxu6+toUVPr3tJ2U4dcwr15nlHUvYTnnX1orJcWGAZ7ACYsD9RSZc4kCf47VjQDmjs7KIqzf
oqFcGYjUIKk3YuPW7XutSIU39C73hZj7BDgJMPHRsiC1JBE2l95YF92vAcHFq0UJGpJvKM6nIkkg
mwDjcrelNcadX7dL+FV2EjJRBaKzTtWIgCvMcuQ9xzn2017f6/J+UuN0nzOcrKJ1aSRvMOooQuZu
+DnBLM69qF13cdsacXm2VGnxXAIIs6HdbIp9QWNA88AOItej6UQrarHS6DrqqsL2G0NvuIdH/tKu
jow+YrxHRHM808ScnRl5AHGoDafuPmwDKBbJSrT3DGOMZvhovXimNs9ulUmrmzefiNuq6cI75DSY
5wayMM512dEDblaKEgfONDGITMve2dg01Z5oKlYvWjjq5tbWMvqyQxPLGziTheWjK6FxRb1mgUon
0p594izkDVKv4n7uGRGzEbXig0cdUPKGI4DKI4Sx9ywiVU0bFc3a2SiA34nh4fTmVGbwaJLF8J4s
0X+XagHlx8EzZsyMNGcKdTFGTzKIzeACS9bxtqhxjNlxFAhsUPO4K0uTWcggsEMdkrmrhn5TXjHf
Hj1NcyUMYotnd2GXbrrMqBdPWHNwi95ieBh0p/s+GJ3RnEk8Qy6LDCiezK0MgCUN840+3kj4s5vw
rFQo7OnFxuVeG2uYPcw5ry551BZqg61HkT8jufoVs39YAQ/3Xavl1u/KiDJrK5qheFvDA1UamAde
3mQS53Yw5dgagpe+1M4o0TtEKiy4oYRDe4YexU3WIC6AHmMFN4udMdFvoREHFyFaymHjBmVYkRIZ
8cViFnSwqwCeOg0M2B+7WszpTeqWXJ55nY8626dRF6kJ5oTnjVZm1FBW+qB1U/JjLBf7NYIPDiEz
Utq3dqkpiswM1x1jimDbhLqGxjDstYC03BrUN3ZhcgUV/8cUtFntq6Ii27Nj8nN7cXQcIYtMO0v0
Cj7TtAByErCTOtomDim7NwgqUS8BroNs5I76OaScyNnidMdsJqsQ6q2ADEe0UlzDSTFoZ1FbcyRo
/Lt3rV6pu4oOdLEJRjW+1Dq3JpvPGL/rBeOGvCRNrMuhhfvlFW4ZP40zcBk9qdG8RoM9ssMhV0bb
HmJfgzdUZVDN2ykohtVI7YIP18DVSCfxmLpTCJFtJSCWJhOH9kM9xATcoHhpEJE+j6otbwotntRZ
klXarhBTZ+wJrnXq213ZRQasCVqCjAOin5ANF2kB/ilXJBFOnePZKEqHs8k1c/CGPLZaIpBOs5dB
KQgd8MoH3h5UynniIwQNPKbOtAA+Buc6HWMmmrWK9vg1ojK6B8WUWjazZRr4ubQl6FZwb0Tddqjs
TO2YFERLO+lV81wm+vhrLLiDcOQCcd4k3Vx/sV0psiuIvvFlQrTIfXtcqyowZn4EdJk49Gxyr2d8
SMUlqkVgbHsZkzcjMsZfYHys2qRt6m7oW2XObWPkNISZcLhQD+B/C+paOGbzDR1cZV5GZhl/hXTQ
dSRcQ9VDmYkFnJEJKUvqNxUMrLOQllp7hZy2vR4gmve+Q7trOWNCYhVHt2Ctk/4Iw2L5TuI1wIef
bCNon7owRQqybbDgss8FUP4bLt/j8xSqqd+DyTvlxqUqhmPRC9whqa9pbof2Il5cLNGw7XIs9ybq
UzeCDRY5JNdl+aUFxodYpcXadwE9otgscWoGW8ghLtQoStN8Y7RwhEC61wNg9DNmhXrhDLXvcKdY
ZNg2TDOQPvexK2vnfunVqAFWLjwmCuV6D9N2vF6GdqH9thAZNgAj/UMIaboHH5JpTU/TSZ9i7BHU
pi/LBtcfWIAkmWk+0ytuTUJOI1OKfgdiiIQy1nUdvBQRpUAMgm0DfouNY1otdnBW01uOMSkiwfVL
TQcyBIIrrB22YxXeTFipOTs69yl3k9KB5gxo5HjGNQvlctEMOqCVEuEXksdx2EY4qF5gJiPpsGiF
EBTHLdt3nDRcFeoknwMvnQnv4Ig0fM5xBaeYhnBiw+1aEvlmpnqKfrjARhO31SGdNrkajJ/RUhAD
Rcw0Gk+onB6tm8AB9nqC9UOT1dlXiImq2lLVT09DGOXRuSDxBtuIK3VvhzoOW5Os2JGdVXQS1FDK
65Hk5q1OBucLdsEu5COmFQXbzF2QdC5K724aJ9Zfo1K3zU2STNr5YoZlddu4ZXM/zoWpwd1wYLCX
a2qfByptfEPrYYWRkQuU14XVfiuijDo3wRaUIA+JM9jQGTfuCQdgSGjMoOSqIhMC8pvo7whTy+Cr
JIXjWCU4Go31n3vA6NzBK7WyuyY0ghPDIwqeUWJkZzPOqtMGwgPwIDSf+mVGH9duaghv9QVzU7Tf
4VQ4aq8Jenw+bQLJVaJZTJAkuAhnK0dF+Yn7efczD/V2JKFOwyc8dof7OWoGbpjKCt/qbp5/hzY0
u13auOl3l0u62VocLJCIOnFqLGgSG17oTMrps+MBu41IcG5QMZD4UXqnP+jRF29lZcejJ7GGfwLF
pUcztt18XZaj+4b3C2weEGOzBgVYEijLSjg/syRfvsfUVjyVzOC09bk9GH4SJ2a3wnnm4Guxnb3G
eLsyuEcuyO0NOnWgnvGq6WgHF7JoUS455BNN4+OHwHYX7TjrnafZ+mhyDgwRwTJKwmbrVC60a+4W
Rio5obGEPoBsfcPkMW3e2JqlXZlhwbCBWI5ZuSd/TL/VJVGZJA7qUa9XhH4Ij/kP6KbJHbrWDp5h
rOdiCyM8uOuIT5FPmi8p0+Ky/6LDFf9agd08mhY4gsHteJWXmXpIMmUU93Uy9ljtuPEwn+nOMH1p
o7bFBnVpFDZAVdYF+7lUyUNfqZbO0zgjWpm1hW4juQumqYvupM6WKklY29goKRentraajd5xarZh
F0/ER3dsivPCmPQeOe5oOC69VZP4YKqOP46Q8/yo4qUSPl5rJY4GiZyT704JcWKPRcYQXA/UOBC6
mFT/MMGb+2VQGvCp5WrmUoT02gMjgk42w4CB3tBp2fexmYLHgEz/J6ZQa5t1nkaDQEAOuEWKo17Q
g8D0yJEHvdTxxEXedNLd19mYgrKiEMrPJvidD9QqFYONE72FPm8iDhrlUku/zVAieqmuZxkME5ok
myBAJkMeadt39KbJNk1UAZdJA/1uEzNi0gE86LmeINeoJ32u4++TA7PXzzKbLBf1X1P7teYEd0Vi
wDMi8yfJBXaN0l2pcuuLyHWIPD2mIXetkN3i107Qjx7yN9hMla2Vj6kdz69Ob8kvFoCWtpXBoolN
5LqAE8yGCmM/bXJS00yo4l46nfPA9MbyRROtCWGpLEPdJx7SPmQ6XHGFJE0U6Job9YafPIRP6Lj5
eYPwathKfN87n9+jPQZoni+WZSzhiNBA/dmmcfii002DUVtPeQwSyxbzdJWLGabgsPIuIbhBDoAC
/y0o5sjYwEhagOFtp9rDsOdvKrh1Jfce6BvJMZR8r1f4pG3DprNvusQUE6E6kya9vyR5bqo0fnSD
1L0DNqTjMgbBItYG11R6jiWQtkyxQbo/E9neSBooNXRYll5XInbwEFYF362IVsWudevE2MxwIVx4
Xt18YSxWjteFtt4wiVZn8dYYItqyGYwOtZW5Y9+udadJUOmX87Zsw8YP+oHeHv5N+lU7LMbXMCWK
eRhcxkwgoizZOU1FOoN5c/N7RPB3Fdd5p2+GRgMvjx1UBbxpNqRvdnWYecMyi2cEiHzjacYS3YkX
+agmG6uWGt6lTmuMFM0b01JHeJMW7n2XBovpUaxHJA2BlBwITRdfx1gtX4N46CWE8LXPjBlc/2Yk
rar9ZaQP4y9MoAhWX8EZwI2e0V0+V6GAPktZ7c3KltfIxZobxw0hHNsyJ7MPDbtjWJRbjRORHnhe
b2eg3mVKx2AHUdQIzzLZuveiiHDRcF0Q+0s1jKAZwOHtJiDst0gsuOvP9cRwhdd2zFLuikZQi3bA
7luK1SJBhpiU5b0+S2gBcMZaRDSBBt6FRq7f1lM0V5tGm6ThOwsSaH/S+v5tUKMYt2PfyGTnRm7K
mYpci0wLAuoCfS4Mk42kJRj/nEIaM9t+EXLw8xIBPInZnEK5cGs9vsB/zM2vxyF27sw4zeqNGpYM
mVYJx+4WyQ+gdo9OgZdRq/ynTAvZ7uZoCabNPNGy2oURifFG8habzUIQJ7dIQKl4sVklJF0hPXiI
a5tcomb0hYDoOZCEzJzVX1kxMVA9RvfxUHYzDi81YwCuGYjQPcOZNQAhy9a6rk1wZ18tcwW12KkS
vBiNQMK8JXJ5AiDlRgYSystEJxUm3ggte5OhH/pZBtX8tcxkcmvAStdWwiC9Y7qxNoVoWf12goHi
j74uvUK6h2RciQlg09mZ9krGN3Y+JUpBCjo0zq2sVC33geEsr6EYtWskpoN2iZhM/RxNqdbmTAY9
k1lC4TmN4WgBH9WKW8QFSsLhV30EzM6AAx8SECfKnhLtPmLoQeqXhsYHGzTNfOzbBli57i3g3VRr
3fNZhN24H/neXxZu8OnMoJtxntA9ue/UQA8Jj7P+CkIEt2QJ++SG7IDrItPacvCWlibG3onrhgaW
jprgCz3JjBSkHHT4UkXq3Ft5CRmW6ya8rTOYxN7AW/4GQ324XQs9qDhahh5MiLK9QycZ/EgrOsj+
oCYqDGNyMmgijFR5caOZwxxW0WzDz8poV+QJxrpb3PCMHxnNNpxh9Sp6jIyio/LV3PoFnyEro8lW
ZD9CWTewIIKUlhJq7qyCk15Uj7KEAUCQhX9hmHgee3HLUPINp3h+dWdrGcjjFVyQkVatCQuHtBGe
tJE9GDFaBh8UyvpuOo19zx3Uql0ZhODcbN1mq3VhQ4rfVKry1+g87/SE5s42mTra2KazQIyMnPx2
5aDOm2iqp2syl6K1zkIQ7XkbGdKpsZarxXU7cGuepWWpzh16IrrnYDBPCV9OlbxtEQP+bAJtubVQ
i3beCLGiP+sW+m93aM8CvE2FXfJuIsMst0zx6uyrpbOy6om6QDwJl8YoMFClwc+3ErLcbqzkS1Ys
hkYOSHn0ww2TQXiUX3AUA4loal/VsMa/2UwNdYFc3MIkSChaY/BsQ5rwEIDi+Svs0oF5Gy7SpZ2q
0PJ4ZT8zi/ZzxfXqJfC3uQHDA7D+xK5Bc22dLuSBuDuTs+nWEH8AhA39VfRl4PVp3e/tdJzuhMgw
exVByKfr+k2W9nL/+fKHgu91eWa1Isd3sLEFBXuvtUbD2nTQVnIP6RXlUAaVuT/TYAkq1J3VLRiF
6y2mEV42UwYt+PPFD6eKMWCO1XVNA3VU1uqf8n515oRZJtBd4aUBV+62kQEHKWcs4DalqoihNdFF
C1Fmg5/HVFRoRLdpAduEJIaGd211zyd+0aH2/PAXHVisQHgO6ibnc4SlQRwGwtwkoav7pEpPNakw
gQcsvEGNts260cTfy5n3RUEHQB9DqOEzLQf4JO6JN3VoAfDnZzHEcHW9leqDs1g9EaF7g5K4yEPa
rWjnQogdGd3ItC2tcvP5Wzj0hlhXWx0+7NXdFE7MgU1KNRoFY95hgkAHdr4bsa2gxyGXIi2czOk7
g371E44ix7YhlnvSMtc9KM0D3xIIkm2ZtuDwyAH1OwuaCWmuhIvbadM57Dl3XxVot0tl/dv4h3XE
oQXT2Fp3IOvLgx3olCgQ4b8A92GEh+SK9m9cfc0N7oJzOkFA25+/2o8P+n69g/01WwJhSlUhPCy0
kYp2nK9n1r2Ej6Hgitfdpnbq+sE1s3D3+cofdzYrYz5jYmpsM49q/WV/mWS1s1nK2GBnMyFJuwjh
tnLxVuU/erX8eZ8MCWTboMigifN+FZaOlVtzotUouwtzpb45ubwAlB+/2PCtT+ybj+cC923CB+gx
gCBf8/1yjuEGbi7YqU3HbdbRGvbpOH5DXCPPPn99H8+Egc+GzTRy4B78fdfX+9frQ8rVNFPM3RDU
en1OBoMWC/lw7EPwRJXc0M49MXb96IoKIyYU8EgTDt0LJRV2nfec+SoS449gptHldsnaSWyi9A63
RueEz8ixHcLoBAchhIP906G7+MhECAPklmjc9NQr7lK11aay26H4D1uREUR4wkvD4KsdvMsYMjkZ
Be9yqe0arnPnwjma6hOrHHt/2JVLyFNMQYET//6LjTY83TRilQ6GgIW00F3OkkhvthM9VhB8emGf
b5Fjm9HVXNgDpGVEs4MTZpWNGc7OukXk4N6PBcYg/hSGttj2GUnNiUhyaFK0njRX2Rpv0cA14nBM
Sen2GTkwyuNGhvlbDKAHPzSFurJUV05brCOJRTc8ff6IR8IXFwMmZJJYyeA3/f07XQJnUSYkUQ9P
ARSd0g727Uy/VeXJrs4Chy6EMvaGgvB44nGPfE1MYEGbmWVAcDEOEpVBj8vIqTnpbdA7LzrC64S7
WA5nDCvrdyH66O3nj3rkNKwJGaNZlORKOgwt7eh2cOwysCzooRsTZ8tdL9SpqeRHvqKt4+hmSVyK
sH4+eCzsasKkWM9coKdygvWetsleta3UdrLQYCPHiTbfSvi/0YmAdnRlLgIkbAwLxC/9/acM4P1P
HdPAvMTpqaMRwwSboOVs0CRp5XdiO2TXESlncGLhI8eE9TSyC8yu4betP+yvSNogebdRmPJi02q6
aAtt2OIEK+5dOignItqRZ8T+TzHAhKOyjgt/v1SdafoymjnqfLR/G9FALZvMBuFtDIB0X0FTfk6l
e8qv+MgDuqs3PPODTDoo2sE3RTCNB/PAIYklBjpaAx0JaUuwDzVUCv+8SV04Hy5TNhh7gwnm+wdM
EJ3TT+IBAwyBNm4Hj2mszVN+bx+PwjpxQWMogonjm3VoCagNDlM8aubACAwEbtMxhc8XJcOJVOzI
Kqs3Hv8QPbHQPwifPXqVvDBdwGgbjmglCxO2TmT987Emi+bI6Xgo6hruZ+/f2KRFw0T6DskC0kh+
22CuU27KRnSnzteRxyEwS9zsNS45dsL7hUCUjLCgf+otI86kca43PoTFE47DH6Pin5Gi+GUxIp70
5+BpdBKWcSpocvK46QXBM563cQv/o5pQ/W9RWFfzy79uOcx4GdYIRd1cR6scxI0YWjf9AzJmpSpK
tsipdtU8TZvPVznyYLZDXDQ0LjeLOu/92xvxbw2btKYUd2sgwyyyrxgm0+4cu4/8agpPDec5vh4l
AINMye8OXfEHXettm74OFATRgv8xThR0NQhR2iRaUt73U6N+fP6IRzYIj8gYM24ZPP8/lN7446Na
4UXOURGj3C1BF8pu+ff9jicPjTFTrVHXPTAadlsLjTuiA6/PtODOmRA8tUk6n5he+TEvoBVlcpXY
3JVI4g/ObmBF2E2t9pmK0XYwtXFlQTUzfoGy7+7d0UGDm4YTEF7b5fvPX+ORL0e6hV+gyaxCSS/l
/U4ZYi2uawaWeKVlhM9IgMxnpHlGu8tKbDs8K4VStPt8yY/XCoMpeJUrksPteXhpR6NeuCNTtL1A
FcvehJX1mgkQySuhU57fBSh4pVfWEf3czxc+smUcbD0dDqDD+Tv0mmXuJQksfoPegFvVTWIauddW
1fjPeSyP5+J7qSO4wvL74P4qqwktvwPxy82cYo+uMcDkTRQ2RyHLcvPEBj22dbia6QaubxTS3Pvv
1ytGYsFTpS51pniPtxfcuiwWuNIHdnKNH+F8bdK02yuS68d/f502r5FpIw7bx1y31l+ZiB3Tuw4t
E/Y/ZKY7iefTtsRT8USNemyD2jo1MTmkSal6kDPj+VQpHOdhJlup7bUQFl7VhKsn/Nv6DJ1Ie/Yf
nopSGqNbyh5C9funWrBTKZEIsjuNsoo3qNwrC5oXJlknduPRB6PKX5MP/usc1Po4U0ELxaEBB5cA
DQGTgQFM2tKdsrM0N7X2YUH5c6oTdmTRdUgKdQ8vkyv84GJYdGjK1YLOZmZiGxgVEq4ZHnyJr02Y
55vPX+XHTI7NQYVqUqdyK6iD2JKPKSpbbHWQRHWIi/x4mersGe2XXU8oxOdRP1XV/ZmL8r4fvI5M
obJyeK9kDwdfb8rdKLSAJjyXY5dv46HTrscJBzE37oqzwAE6knHd7iOYkcwAFMBTXjjbAII5Hnkn
tu6ReONifEJIVxax/TC9jEaYmUyHKuHWNOGWQbpQ+EKc4j9/y8ef+a9l1s/w1zlMrC4btIDpN8Gy
TJbX9Ku5FqMiDdPPldvdmnkkzrURfM3JcKytMqBojMsdpvIk2olhI8f2F1/8/4MViAwHp7XETC6w
DR45hDvuG7BVf6mmTqGEaeHF0FKjff7wx14xzW/uEm7Odajb+2c3rIXZFNgyerapanzXUBDZcz6e
eKpjG9lmkLjEHF/xLden/usNwww2sqmnTsBCr34JkhAcsdbDNwZvn0oFjj4QNdfqUA63Vzt4gbgj
QxCQJBwNQ8Q3QQMjEKAmOpFwHF0FUQmBh94H8fv9A6FrCiqdsamMCQ5jZ4dNkdFvqLRQQH/+fY69
Ocb3cLXSeKf5cJDGNyT3DqJWFhKdthMw0zd2Odj3FYrhL/9lKYyf3TWxZgb4+2fK26ntXMFHqqau
unWCLgLhdKDxwiYak6//YTGmXdGCI8WWh1U4djYR7tAkvAMAzK7vOwZfwhDfDF2W7z5f6ti3IkXj
AsSOmRv+4LngMBlWm9O6UcrM77GycG4sZ3BOxKr1/3IYODFJttf2EDfEoRdzkQ3WHC/su6KFN+n1
cEXPCY7jU0SHalf1qH0+f6xjO4NmHxRF2EpgWAfXn+oQjecW0Bl+WoWfLMjjmoQhYeT10YmP9fHZ
6JYYbAouPjoZh882GtLNWjjVq5q62UdBfV86zQVUOetMa+LhxIMdWc3Bd5nxCcx8Welm7/fh2CvB
tHHgdXMU1kWYu+KR0U5Id2S/3GHRF5zINz/uDzrrksE55BE6SteDsxxrFoR9USJqB2N/qeQy03PT
x4fPP9fRVZhyyDGmlQHm+f6phBisacGdCUYbDqzGEDY3UDhPzVQ68u7WXAigheKApvP6538FWtr1
qKMcePXFMA93UgYrZQLV74WRj9Y3vQ6y3//8WGxBmkw6bvUgPAePpaysicOIkgCHMZL1XP8ZF/Y/
zqimsUA9YBCWCOhcHocppS4wmyiWgfKuVLjotnjH0F02Ch8qBgI1jW924jR//FrEdZPxm9SUpJiH
gGA9VChwBhc+X1b3V/aSBNdaP6rxn6M7kgrNZnK5TXTXnYPo7uTwfSCApDhjdOU2T/Nfy0o1a6zk
1BisDw9kKUkFbmuUyDrTyw8OFU6/jeg1hIiynuOXvBTVNu2if+7PswqlKenEOiyBB3q//SCCwva2
sRtukOHWXlo4WOGM85iq66GvoO0lrQuJDp08hx+ny/okTnbsOdewQUVOBAFxfP8LMiqdVfALe6nJ
4MrEjYqujNjM//X+5zpZZ2xxMXMzExrfL6NhD98baxsPWZizcdX4q4BkfPb52Vpz7XdXCh3PdVzI
ioW767/vF2niom261nrt0QhXpbi34rNcs3el1D0m3pDgIPpiXsOJPfmhu7CuitiItq6xGgYdfEO4
hLj1Ttbr1F+4kXOVD1u9DPzMSjbL8vz5Ax4uRe9YA31gSA4dVxTQB8EjxldigRqKKtiawhvcTgK/
H/PhUuC3vtUsdGp09qLt54se7pA/i4Lxg2nqpBiHrb0E1yFzLKfIw78jvUcfkG0XZ3Y2n69yeDv/
fxWHnFepdbDewXkDhA6xA+bRImROI6QSsbZicVHy0ZWfIkwcWWwdFoIODcSbERkHUb8pS8aUmSsb
MQpYa6ycBy40bsypC/5x4/Nc75Y62PimFQT2UrMU2sQREUMe7DFX+deUbV2Fzg+zMeirEUkO4mLf
ywjmPe6MBBlzP4IaA7Yt9u7zb/RxJ4DOooIgTtFtoj/y/nyhOFgS00KcGMRVRRXbRjgsZv8aeUF+
3q1ycIopSPAEmCgeMQQNPHyzXrRUvnz+JB83AO0IrFkZzrGiTfbBV5ky0enhgpUaQ4usn3LCzyFD
oLv6StinRiX92bp/hyUSDBajRQBaAr4kDx5oxCPBmAdQLFB0XGTIGQVibbu9akRe30C+LXed1fdn
mL/q/hQn+jkuudmJ2Pjh21EjM/NEwt5yVg3nwRPnNQ7reWQ/uzEKgBqbRX+y0lPZ1NFFYHjwTkFs
LO1wEWxfsBEOX9K5zt2tqpV5UTCrzt3/09dbGTEGhRAQCgsx/+QgVvRZNrmRNY0ew/AimMuV8xXf
FCSkRhKdqPEOnuj/S5HlMqoVDJtxhu+3vArsOC1Ibj0rR/zd8oCbPhPy34LEn1WAfv48DCMwD5kI
S1liI1VEKG0iHQc2FNFXSltOAXaH9L3/LwO6sA7fo1w1D94bvjkD+JmARj+YzVky1fMVLnL9jdmH
5j6iYEbZNZkIMdFvjSlDVBBK9+G5iW+Lzyc9ddAPDuGfn2MBBaxHkIT4Qz/SKXQs9LCKKOcp81oj
zS4n7Ax2Mdq2EwO5//DC/jqDf9aCJqezcQDvyY3ff0fDyLF+nvmOUdI89oh7sM5S+yVIz7AsPjPL
5rWPx9deMj7HCL4UZv88gUDPZH11l57jS3+qT7HGyoMfxEXucKG766zcQ7YQEgtUuQ4W+ZpsXPUr
x/81vShaUM47vDOLdJfGS64/4AkX/1hi3KhPsJWOvPx1jK0GVQnCBOZ7719I0Cx6j/3n4EENw8PX
KssN/OFqU0dJtvn8uB45Q++WWn/KXzVWLWc9mtdtF3WWOE/ZEFcko/2/n1RWcTmjMNnWu/D9Kg2y
1qDIOEP9EkY73Z3ErtLxmvoPz0JZJYEAASGsg33kMmUhw3qNfVQmySuq6PZGDMJ6+HyVY5sDqgdH
gv4I2O1B1IFwEVZDjqo6jWWyZ2RrZKMIkeE2NMLuSqtwddD7qrpQQzJ8/feluaNglcH1+HhQkFYX
csyRFiqac9eTNMc35iKIc6Te5l2OqxzWaZZ1R+w/xQ38uE0gzlNvQVcimSYkvP+AYgTaEU2Cf4dj
1NdJWpRnkdueQls+vloHBJBPpzkaBd5hvz7S6sH6H2XntWM3liXYX0nkO6vpTaOrHmiujRveSHoh
womePPTm62cxqnpGukooJlFAAQlJwSB5eMw2a8mimF3a8m5l03gedPs+XMzDAMEFZmu3s/Tm75W1
MPkQkVShBRBmVSnRPVsW6T8aOXaXM52nwAq+OAIw+E4oWmJ6IGZFDLOxjUjCgOhMH3//OteR8vM0
YyusW9QzkH6hpObs0hTP0EyWcWnbpCBbm8I0qERcB7iOaHboms8iD+vP+/V6OqkQapIpXj0bubOy
hHqkwsNpR3AH6lSkT3kUhRvqrFOaGy2xg0X8mf/v17lsTQdSokRZKSPnPFoe4xqkMRq+IkAjycvk
SvIzvXU2Ar7WJ3PZX16KMztNoLAMWbF/HqSA2hZ8jUBmIAeOKguInMlB6CRlsVHSRTH/3q4Ny4zN
Wk1BBUN2zdWfrdjSRO+0bdCBYUywO6QGvpXIEKf9zUGyVqpzCWZPqhQ5Wf58U05IwdkCgwpQXmG3
wTzGaennZmy80Rtmw0IT6Wee4V+e49klz59jTgOgjdHAo9VT+IqevaeW0vlFnQ+f3Nwv08pHGT4l
DuyuyFubZ+tCvMyxDBIJluhc93tYJYVHb1D5ybj49SrENcjCk+hkSYXd/vMjhCo6pFZNl7KTtUZQ
x8MCsclctr9/UedfF3sXviq+K0a5akMi/fkqdGYpOJ+odOnDUL6dnAFpUtTvZ80aXARE0+1QfZYe
+uWSPDEOLmvZ9lq1fX7myxVLm7SWRoqkbRR/gl9ueE7VSdcKZKUrx+5WXt3cBb+/0fX1/ziNEBRT
2aatZYdclGLLn280n8Z+kDNEUN0mcXtvDKqtdlL9z0Ib55lMJo2fr3O25rBb7M065zrC//ZY+rg3
3LfD9fPvb+bjPPK7u9F+vpvJbGM6/7iKuqWgwMXlESiXYF58/CeeEZB6c4+NewCf785Pv7/2+eHz
lztcB+4Pmy+Oz7nerEotaad7o0cRvPtqnazD311Xz5/k+sH/cJ0pL+FBlFxHvwm3NW31jxQ0H8JP
xsX56n1+lbPlhXb8NJfWu1k2uEE8wIFe6YlPvuVfzknnV1m/iR/uRUsaRU/X93Wqg5fMu383ts+P
d5+ZMz/kvr8bFmfTLoXM+awkXKYOKDv14A+4j8A2rxbPeoDfuf9kJKxj+XeXO5tyHYyVTB9cbvRe
gL66r6V7+O7dfbLhUP5iwvjx0z0/nBdt2VqgQNe7goDlESzycAZ5tm/6z9uvrf8AK+izF/bJdHHe
ANXZmnDi9ZqDz8GODywJnhb39eEydq9b/5kzgQts85OF5bP3d15crwHpUPP1/c3ey7KRtxixgnYT
Xyb70M23vfvJ+1vX+t+8P/VsFsl0eihpL1xvMvYK/qe7ED894GyfPM7ztfls+J+X7OgSKqKYzKW7
VrS7Q0grRNX0hyGzPrunz8bK2aRhW2lrl+uHZhtf+nCXwEoWKrKzMgNF8lnC+SPO9rsHeDZ5pLak
GgDH/v0A8ys8Db61wQHnPSR+4n+n6Z6JWHa/f3aXH/vP3134bD4ZowKXQM2FtTv10D5Wl/VBewmv
CTeC3RbP8315SK60a+P+kxHz2eM9m2CibkrMah0xGmMG8gLjc9ixy/NC1/JEUAaRb3u291nJ9i/B
lvMBdDbTzGqZ5e36YZCA3CQ7xb8vvMV9D13B4602qvvpOv5XEwAJQYr412456rh/nrHbzC5KeR2y
SIgDhe9D8x12DrrnHAsPhd9New3Retts9Qtn/8lT/qt59cdrnz1leDJzToKEvYo/BuZjvok342b2
s027V3efxcz+6pWSTyBpQVEdSfGzA0EKqDqdG9G6DfR3WaH7FjyVPr/3ZeOny83vb+18ImDbT9yT
YIemUeRP0cLPT9XsEjWMc33xJK3TNvCRoCorTYJjbV4+mXP0s8mNS1HZSaKfHiTbgov186VyWzUn
dcCcFdKlfqycsqQeWMs/mUPPn956FZ0MFqeBtVv2PK6iY6nGBwnuqKMr9wropHVohrz15FktrlJR
FA+0MinXf/spEsHhWMWmnSSouY6fH3YTFaCEphW4GhFOigAuK3Oq3hU34Orzz8biOoX9ONNwg5zh
CNxQiG/QfnX2HWDjaRbHkmbPKofS8WBftA/A32AoNUalZfe5MnQAXwtLjC6R7VZyYSMW13k6h49G
V3YVAIFhGPZ1Yao3VJPUOIaaRNiukPEm/f65/LL5JudKbsxUCDVRF0bu6ucHoyPRKDvLQmKpDAPO
ESmPZmZDmLWxP7V4XsFAG8OUbjCcDs8NmcfXqHUi21fIDi6bVGjmZx3u5/vL9VfSGB+kt0C94jH6
+VeSgDQlWOInD8VCBmhYU11kFMVXAv/ACEYx2IdZqCy7yTB9srX99WPTeGmUpxEPJkKvna1OkFyl
caY7xGs6+1tN8cZDB3zoCuLmZ1Wif3GltZPGJA1PVIFanp9vMmpX5Z2jLuD0UpNSCnqd/GpOoYWS
p3r//Uv+9bsmhEnMC2wAvRryeUo+suSpqEBZeRYonKBrJgRPdfRJ+uSXQw6vja5KjZJMEsgsAesd
//CJRSQntHTpBy+U4tCdMIq6aRFpLgOqOCT9UgVWHuaBKqf6iWx+/m4Us/LJDPbrp8fvQN3N2q1E
mdl5pG1ehjGqar4uG5azGURVKN3pmUxNoNPBwtmDLwbl8ref7jqP0eBDqY9CpP7n+y6MuNCqPKTR
vq0g4Mx6tikKS9v9/atQ3LwmC6g5oFP256tE40Buak4HMC/4PCEhQRlGpv23n58ua9yIQmSNXOXH
O/7hHWazllkdhSFeMorylOut4icS9JkReqhf9FO4+bt3tdZsUFFJBoSRo5+NGXWW2xwXLXz4JYkO
aSUt+xAnyyeHhF8nFFs16Nnkpki5/VJ0SNcvKb3Zbj38sKUvy/BvciDtO9k2pMAujBEy7NQO+1Bq
/1OS9V+v039H79X1v6f99l//w3+/VsCe1rKxs//81yl5bXj337v/Wf/Z//1rP/+jf10N703XN+9/
nJ5F+8emL9+eu6Qqz//NTz+CK/3nN/Gfu+ef/iMou6Sbb/r3Zr59b/u8+7gcv/P6N/9///CP94+f
cj+L93/++Vr1Zbf+tIhf68///NH+7Z9/rrWp//Xjj//Pn10+F/wzt4KWnTBj/ftn/e8/eH9uu3/+
CRP7H+SOQakpLD+OTHnLn3+M7x9/ZDr/oIeNL+ujUwneBB9WWTVdzD/jj0BeUKfy0WlAmzq/Al/X
x5+p6j9s2nCYBAi2q6wk6p//+8v99L7+3/v7o+yL6yrBWcbNsM3i0/phPdfVtaRjjYBRFkOl7Pmn
Z49Do45kMYKhpyksIKJYoShI1aYfTmWUqOO9tPr7DlY+SpqLBBoDd1Mp+vxizJ3+EkUitL51Curc
gEIyrCiaaYJLzmm90npPzEi6YKpJ5W1XYereyEJkQJ261EHIMaGLj+kVmUsFkJKNAJJM+wiGq9GM
+kKWKx2PW6FZ8XhfKsIAnQk6excO604jGDJjmXTAWHXdBt1Qz9ljDjMx2+t11RQbvbHG7yMSs2/w
FVVrg3KMJt/ZMgNIJqlPQP1ykrXpvqEG3oNXZ2H1rK4kJIhBVvQjfzV5pGQC+jzdYn67MsutaH6h
VFk7LpOEPDoKvdgaMF93COyXMiPcllA9LRDGbJdUOhJXF8csM/gyo6zbKKYIAZc4R6M1gGJnJSqx
2ML1rek37bxg2W1EjZl6jIIh74bLJWNzSqGx6YPrvgkpFnWxpJNJn+J9F8/NXY9lL7CHyN5ThKR6
YIOwKBvde1koE8Rr64psV7OvB+kg7Oo7loEbzcgWJlZA+4ArHvJ+QKXNjniDiqO6UXL1xcHQAo47
1309FPWDKJIG7k5R0vGYvUiR/Y3GUs1lXFZbU15eNTOWrmStF4GapLWrN7ikM5vyN7VKhrvM6b/M
fAS3QnCrzYcQuYwwAKhz9i1hBOwSYQrkZSZ2xsbGOBMVOQ0d1thP94lCYuJtXOrsUR3khM7+0erN
u7pM5r3pgD09tOzotLdwyG3qGaoKFkarMdupl2mCBHkjEKB321QCnSmQsNiBA18rPsS9bd3BSC4V
As4zVHVwb3qdKCMAN8We+5Pd6bF5bc2dY1eB3dJzbH8XJO3m+SKy+tZRr2MdlBkd3GMnK8mhbeju
9pGxDPWWPmstDvRogZsri2o+4nxBkhBJjXI3CkN9thbL9qRumXZM2jW4Rd25QczX7BLakj0Fuz3+
my6MPTPpzC8MW81bpB70M2WVKFnov9/FWVOfmjAV37VI69wyQkHhYe00D2MZzRBDP+DDlQjpWn0k
YQ2Izkqz0MuGUvWiaEwulUm7jqwKMC7Kbq+zUfS4TmGCXFyZ/rwA1KDDsWC+sA+qks/C2ra1NC27
draEh2VaOo4KZG3b6SYw4QYONkQjgRNT0xF/EJPbD3pyK5oUQWo5hbRLIdF2Xpy4DjHQDNCWxziE
vKyTuNv1IWDeuW4f4qYyvkkjVgobMwQdy6D6NuQ94mu9MrE2SZISOJLibOCJyxu9bqAROJHw7NCG
dVxQ/hRXyZdFGJiYurLeK6Mh+U26IjljXClOmWQ3SbosGOI+yNCRrqX2VZtgrm6oZt6LCNNzZqDJ
tOVm3MBhhVQN2/hYdaPmj1Vnn+yVNx1FdJlksHUDTqk8DC1yQK2tf2UBc4PDN9/a2WhvYTbE4JgA
VR3p2bC3ctXYW1uVWhZoU/bSHrVtmwjnIlsc+7Iqdc2vnFTeyXqSHsd4lI42Ld4PiSF3WGjgh7dt
kwczO70WuNqdzHeCw3tlZa30bH0ObVd2Pn4r5zFqmLHccXCQN/A6uG7SNV8+3mDVCnlXTYvmw3rk
J0jm+N5MWBVpqnrOqhU9NOrSoUG6so/icrq3MWG5zL3hVddpraeAqPPiRiR7VCPdptWBWK40nw1A
d4fe12yhoN7RMM8k0FmnWb2qrWEMbChHXiKMtVnb/IpsJH3+uH4FfvFptMx8m7X8DbmOnMuPZ1hF
1XTP5r7b2+SYp1OUG/ET5r7ojfOFfSq1WHtDrCbfYA9In1srL/22WdLnbCWMl2W4vEwFWOzCinr4
cugTPYMz39dMkaZ9F8HBttppuINqKj0mJKyxRTpA7SmvA0dY2hejQha0UO3xO2jI6JS1NnZ3ZUFS
3JSOsJ80w8ChuRchjOZsfcaU5/Gpf0DWtckUINczGhywaRMvUGNaWEXfHchrt6jHLCPbI4/J7tvE
0A6TNU/bbjSv0FzcdXV2O5vlbiq1xa/sMYiNcavm7b60AOX2867XtBdh25Unp5Hu21FbHmiT+PBI
X1HizUC3lWuMBE9IKCusJzWlyib79qVQ2u0idZKvDz2DaQbglzQdWJ+ozTZ6b4ggrGyNAt/FRqWR
UAuSOCDC7RjPkVa1Wzkue88cEg3doQWjMjKiXQMklUy8WYBrbLtnq1YoMOwbtFXj/Egtc8LzB0Kr
ht/6Jnw1aqfylVK6U5qxvmQtcagunssdtQ1FkK4qS/oWR79fYicYFjvfOV1mPkwVClU1XtovM1qK
wBos6UiPi7RtqzgOykaZtuS/9opTz0zcuv19ktvNMls7GbRhMeeAmLVkuW1xXh+lZtq2oeYPo6n5
YlayK9RL1kkYU+zbY4ft1krs45yXhNozKlEQIru0QyEDjFIO6uFMiWV7qLv0qe6WrTBRFJj0GW1J
ECAbU7LXRE9m1zIVLLH0iX7vqItycWxgtW4phcJggYhLmXdLL9VBb1hFIDsTJZumg4ljtDfwlvaU
cqrAhc0cgacwOJ8Uk1+VI3KCPGYaNCzpMMgg8eWm3/O9pltpms2gV8S+c9a5uoqJPs3lczonE4ti
p92MuqltOWWFtFCjLyigyN4qrTl6GtROqPi5fVc1lrqNwBDTqRuCj5DyZPIjFOd+KyvW4ueWXu4G
U3FuwghpRD7aqZ+s3gSyf6tCQcTJ5dIW+ZVDCmjDXI35VZkl+aaxw+apmXWzJqKY9HsbC6TPhtRO
IeqxjJiz2h0sJ3xLBnu+DHG2nGS8HHDFdcC2QhQ3iVxX3lLXmLJZpIOwoA6ZJQ8cdqj32raxMsYr
DN7LUC7rTSNTf1cI/GtMbdSckX5dvpVOKW2t3mh8aC+ttyzRuB+GwjzMQAk26KCkY1LY2d4oW+Wo
mam1G5mv3qa+EgxJzCVp1QwM0yi7UJxmAd9aKvvB1Kkmp0p08gByOYVPcGPBx+RoM6TrWcU+klD2
4BL3mP0okTicq2bsXNAsHPmWINchiFycqqQisppl+aYiMoVEQW7uyjFBRKSxYzTtOfJEZs3fYFsS
dMjVJMJkYkW3nA5G3zKGJSinMX5PjcoIxrJPyY1i+6B/xWBQzArai0IY1B1RBREu43wtRtW5EWG7
bqGnDZ4b6RJQc/jKD86uHVRsQVcz/w9ytzwM07w1Q71zTbCZ+2V0Dto4676ZzfN7pBbmmw1keish
JazpoUIbq+m7JA2R1CA43k5KCvBgNFEHxVXIwT5hTbLT8LtTFElg5hZAjST70mVjeyLqW93ooIq9
saweUfBlgcAZfCibLL532DL6RHeTvQme2YNjXW27uTeDFClsQHvLd1b020UFnYF1gRlNti8Hp78N
ZfyXSE5hdI742ndNw2oSOnFxo4PlctnVMKvVk/WUO919ytb+EBntm4VjSsbGDftY0vxyLeXMR0yf
GEgWs2O6LJvNoKYv5pg6fh+lzxZaiM2IZ9FV+vqq4RujS1PXXXoLWGmRr1A3zMIZUSoAfQIDpwzc
NBg66wRtSb3gLFJsS9jzHu7d+JEAngLtBtTCMSKK51WCkrFEqB4UzFVGVY0bJGWV33C2w7Beik0i
q892mnN/qVw+d+uIYBNPHDGOXSmunF2oJwJNNsbnHovnkSY3HMopeKcmd4ZDD4XIS+T5bi5tc6fX
qOwTGpfcoR1zP8z1y9Iwn23ivGmpqxvZypZgxgHrQYqVNm0dmpEr5xkf/SJuJYs9pR3Z60t91xIb
QGRt9tdRBQu6y+r3sZXY6ALUpFemhPeNgflOja3+ZkDGA7QmMdXDgiTAM2o7ZbD14WNbC0n4bLDM
zchuCQH6Uu+zpNG3sO8bb8qd16FH5JWZOEV1nffUNmq4H1jqdrmGQgXILEj/+hDqo7zrqIm7GlAd
SBiSt1JcRAfF0VfQSok1lFo2hEZoSoTUqF7et8t2Jfq6LNtaGXBIj/aRoTOc2YH7BN3k2zDWpKex
A3g8hNPNXPbPyiLyh3JsXL3TxW0rael9RL/edtAb7SvnqnYz2fJbTUfigWAUc6FVX8mTdEXb92WB
a2202WmVeOI8IdKSatZi3iuV1rgM3JdsSi5knutTSMkvmpma90gzC3IU55CZ2KGaEEFGBxkDMzco
4UHNsy3lXaoMu0PoF6Pelbejbne4eVL0WiGNicgv5M3gLN0OzjEuuTJyjkMYsT2TcLDG/clyBpRJ
hTS8Y05sHrVEKWA4Js5Gl0Zjx/wVsViK8JGoW3mZJ/D3F+w/p3HVuUShLfsjzGMf+PheCnmYJsWK
16OlITGZW+MKjFsmPMqDW8SC3XgyugxxnqIZJ6S4hQf4ubtMmZy9WMLoDOu6vkzUudg2YpKB4XOK
92J5eSsRsfjpFA83xIGl7bSeQ9msmO6sdwYH77p/QRQzsX1TZz9XzJkymSIuPYrSX+IBsR/wSrqb
qDrcUrDdX1R82GMGONhYxsIz7FQ5JEatM/5n9jqd/mXGCu9hE6YjkTn7CTlbsx3r0LpHNC/fREOn
X6QO9O1wGiU25g4A6GiOjkmZ3QwYhMEJmNoGOfsT5DxzZ+vC8In+W17e1cN+HGxy1nGNtT0yk3pj
zlN4zd0lQY3wR18gpbkYXIy7JdW/NiBSKLDOYlQAQneuy7JcAuLv7UtlFqhdUzzM7NDCzIXBIft9
X1IzMZoQFUaKQg2Q6seS/kbf7tcWkmJybnQtH+5aW40AAKep6mMfnW/jKlICzsIZ6jP0d1aU9hcc
UbugsiILNqrS+n0zZveVU1S3GA1YBnTm2VOt5cuuyLvmqGETvuxDe3ibp4x5vKjVnYV9964gcefm
SBaDCcrul04zJzQ7PfH1phRX8Dzrr3KtCyLtqDfdKEunjUJbo9vpRvzYxulNLFcnncN/FMvfckO0
DzbhLC/DK7MRZE63pRPW22UyHpIaeWBmzMWXWs3ri4zeXFdTxuSpRlJ00adsApDXPUN7FcBtwnnb
N8ZyoRvlu+wMyjEa4+UiHCnzV/R+2mnZ1LGb6C2ayvjknDRqd3pJGbWx4l1EGL1W1Lbhrghfhrrt
t3lTnBqOXy1IlqvGmsoba/XChaadr+XQ/UXHju9GasJka5FVwNmJHO9bWRr5BY8u8a3c1rd0GTgE
euP2xmIzft1z2NrZVSgfBUEHjzgnfHGj7k2kL3ws6zMiGw8hXOEXWkrqvNF5+XJsGv4S03oK07dO
b8cYTjoETms7Es3zEEKNW6ekjwi3s0RBcajTJrdQSFyHxR3S78mLqKvkwcT1QbAd2pCAZK+M2Knj
3GOoDEKNTg+8QUMcYModtghDMF51uPeytA8vJ+oY0Y7NhV+iT/1WzfxS7RClZLmBQO9UURe3C9vq
oIwV6cHsOJ7EzdT5vWpl23KNEsi4wDZSymo7Z/LeqeVux+8V7x0KZz1iDflJH/JmG+ld8j1fkvy5
tISyoe0k3yFBbbdDXcxfW8HkI0dOk7tMfPqrqcLoFNViP9tGlQWQ1vvdYnT2zoSguZkJ23zJ5R4L
ZqLDkkr6Tnlzerl87GzR5oBYeudWEbZ8VS+p/Fo6XYh51kYo21n6e084ySeVFPlVak8uNvVy4/RE
aFQs0gRQJvFICCp86cu0ukSH3kFCtaqLSHQ1ZNlyfAXn/qRFOsbyKKl3fdeysTGQLH6jKVO/VScZ
s+iUTl/tRHRMIbr9MiQI5YQkD7uMhbvwJlwtt60hpXdDGzIJ4y/1RqwF93I5S4dqUha/rePE0wWL
UBVzanYjCh+w+lUKyi+UM0e0UMmLlo15sy47kekOapFed81iIcZZdZJmm9hsHhrrUjOlbD6Oi5OI
bWxqeNsKNHQqDjxdWK2GXjFh0UnRaPeSU++xoiqc1aLauSJxaN0SbctO+JOi51ytcWJSmIcyCvsI
+lV7eCqUSPbDmfW/IeaG+NEMj47ZS34+Syr9GdF4qJJEwP/F31NLkvTeC7r9VTm5butouFYLazpU
IZZJgDbJNlRq5sZsOTmKE20H4o0XqZWFNxKvjU3p7FxTbK4Q4DRtb+5zcRKhHB6YW4vLOFO0oDDq
6YrPo3OtOereHDZCoopekH+9SIZ8pxNcvZDK8qlTwju0G+yHBnnwZQNSnsUwsWP1rShIxVIW/s3s
0yDP8S40aKeOBBfz+07RVXZBqi9n1oM5QvC3of9RWBBtFOTI7kgqCnVFWAfarPoGG1lXAknixWSD
3Igcd5lG89aoB6Z4MbLBnMUBeWV310g2w6YFaINXmukO18GQlqMXU7V7qDUM23k3P0Zl/6WqHSRJ
EP/bcthUnEZd8OzDCYNAgoeg2PGBIzxWpPAkOuwlC0HuoyWX1m5Sckw96sh2TbMjP3Jiy1PTLt3T
b9Pt5qmdt3Mz577sZIeqCbsTxyScMHRNvgwWGmnIKhPfmnqjVfW4qx1pow8YvNREi7aiWfR3Gi6a
O5Nqg2DJdEKz4LXYKeSppzVUzI/xZLtSlyLqjA014GzlELrvs9NYOsRei44+mNooOUUijull/LBW
rMvXadpJp6SW4MqS+tUDlhTnitZEelKT4b7ANeMrrRVi+RyLVQ+reLWh5ZvaDOOboSN6II+W5Lda
e1pwCPCxEL7t+ybag+CrTiWxpI3VjJyjNA7ZTcWzp7HEa0xFOmgfd8ZwuJ/K+ZZalRXjmyGib0J2
fXXdYMzCdunEQ1BDM/ASYzqEvTr5La3+l2Na7dUqfRIopwchvVE5LvlSotLBPVvJpRy1N/KMgGuw
uhmtRGjtFkrcfTmy2f3Bd7fNtuG0Un4hxFN7AxXUHKLsmCrwyMbvuO7bC3VTkct0l74IJPrvbgah
MQBGCLG03XstxwkAKFINJm6Q3MzRUB1No30V83F7uiqSYMAfu7cL6wL/+qZVqy/jLINAy+mmn2vb
Qyj51KZJFXB8CF1KqO0NHtt2Y2RmTXZjkX2SEyc9re4nI2V9ozWfK5sXJVhul4oSaoPjeAxqzZqC
pZgStI9iY+Y60b2Y4qYqnFRXbTLt3pLar71DmE4ld4ye2ZpYMeVjiGjKS2d79NFCtkfdHh/a2UkI
blXyphDyl9TWIqaWbNiZvXNfYeulkU+bTmqc4DDmLLp1NKEdhNHfWqYgOzLlw2VOZFwjCkDXn1NN
ycYo542jDt+G2LkzAPC6aZVumel7P+vUkLlX2Pt+yuR7to/pNnFeF5ovid9Bh8pk55595FOUTFcc
NMBTYcm6S0i9zuRzLjP6CDY9zY4nXVLerNAi0CR8GUcf9nGxdeql3I34VQ6aPW1ZMdHG9AwJS0nG
7bweA5ycAildvA1dscdG9xDWoe5XmXxL/011SKMivWgKTraOkvqqUz6bdkx8q+DcoyQDqa1Qb/eZ
ZrC9CFk+pNIuL5Y0PXBKig6jJYutKimvuSLuoyx5RimjHOhJVnbZmOa7AjWtj383O0YdjaMaW7UL
2cxwtGT2uAMoNwSYTJyrWVPftGLI7zJZnfaVVM+4Q4W40ex6cO0ypuMwpn+Xw3tzEy3q6mXovyYT
y8jFGI1+Et8zpY/7nP78tdN33kJr5LMwq+ibwESC5rBkiMtt6rHv2iPrpXw+lFK/NYatVhb7fFy+
Fr1y0Ub9ZqHj2a1BNODkuKp6BiCu2Gyj5OnXGfcez3s/aToO93V4Zixzcy0HRF23yLHupjb0p5TU
H03U4XUS85eGvjg2dYsyrxW3ZNputanZ9Gq8F4btF6qKuqYOAwVHPdB00R31sPPLPr7uHQzkEZ+6
mPZZpsX8af+W5RPkLUl5aQt5b/A1DAyN7dinJ8qu9lTC3lGckXuDXhymNjoYWhZYuuYuTqZeT2ml
uOTXetchQumDaD1QUOtwnqzNx7gpvxjUbMSwer/Wk3RtZDDSlPZOr2OEUYuyH8lEYoVB1L7M4gsI
+8s4nFyp6HyWKB+HyAM+QlowBOpyU7vUFNEGCsb4fe+E82UUVruqS0IPK6IeJAX9+slMrkuVEn+M
phcE0taBrqXsMEiYY7su/ELfu+YaEjsoM+99s0dCJvqoDfJ5+lrQKBdMS3hSObYYgywHTR0yN/Ad
5Y5FBrdyrhB9IiutrUNkx86xbpWEE55WWk8ExAyXY2ECBrYbr8D1HeuFfRzoqjQoqGXEEaSJL3oz
d9eTpacHKU2SE4VkgkiClRJNpZos18wtcZZkH7eSuenUFYlCYlE86hjRXvSaDXs7EXdhkJf5c2Ia
nNbZV6MGJG2gzVIgt40IJrZyksjeTBMpYUHdBgkZufcnZ4kG9l/kdAu5JZ9H6CkedCvAPHQN8CMN
Skdj9WZrggzKt1raG3oiyRHRjGSw7hJbznaDNQ2B3vavepYReSBJRczCxeG85w167AYrgup96cOn
bZg0DOOgjsWtUpgDKQ1pE/fzox6Wh9rKOreX5WuzX7JAxRroFWH9mMf9NeU+D6RCM9cU5P8lU0/9
Womafbk0kAMM+7WJsOlNktxvh9Ss7vtqsA62nt6Ct9rboaNt+loLPW1SaLLUlxuEtSIomqGi1nLx
zXzOyccrX4eOqpixFikiPTJtupzdGLxRy8pMt0gMNq6RtZ1JjLo2AVqcYq1X5EDBJju8zIro1ioJ
WrQ0PsVdjOZFX3ZDjDk4pNmw6o1vra1864cp9xpyisEg6H5s0u4xqvpXR8baETqkUkwjGPQoYRxr
13E/ik2Vt6SCcvnVzJJiJ5k2hhOL/JyVxRZbBzUY7KWGAJAfkbr6UT+a+8pKv0oVyYgsV9kqdpe4
qLWtHtfKZmnrWztUOHIbt51pNVfRZE1+E07mRVPBvws7wttDwarM9KkdbATGFkVkPjno+NANib5Z
lLraORnbdtLnBNPp9rqwqOn2msh+VJy0vSxFZuADT470XfSBVUY7JZyuUp1hKK8LTcgBo0mzgDLw
gMwluvRMa4gAkcHN1PRqlBFUVK2MLM+aS29MkmzTk7BHB8VGIbPVmK9uTva5TdBaNqETSBwLwJcP
F0au3w3LYAaTMd6AeiDOaMmPbZvKeKuEzv9V8T4Z1GcNwKhRFSeQw0VAcXh+kiM9ZwPq4PoCTc2O
XON0U0hWSRSXg11CWDgl7qk9DpqYcgpoIrpl3xdVhDUWIbL3LhLc6v+Qd2bLcSPJtv0itGEeHm8O
yOQokhI1vcAkUQUgMA+BCODrz8q63XVFdOnQCq/XrJ+6u6LAyPAY3LevPV05jQyKG60XHx19N5TO
HTVZq99b3lT0V0NoWNZt1/YZzqsYmVGJ6lPDELE34G55II/efxNtVpKnH4flU0aqTj8OpJLwcicZ
qU78j1hCj7w/m2MZ+nP2wPme9O96o5n/WPBn7I+U2lvy9RXw/HNVeX0R04U+pfZOUypp9lXaNeZB
eL1h3aL+4ELoz0H2pWtV6tyP9GK2TzZFMW7TrPsiv9Ue/p9PU59EXFxTG3imRKNUX9dpFsk4otxN
8t6LpL9vnW4yQcngQfneLJamMG5Qzy7zvdJ4RGFt2ZDSQo88jAfsmnkt4K44WbnGeUVp93PdqcW8
jujXvfg1atcaj9x7/PBdjniCdawqw99ZmIwflCVyugurMHpATRHeAyf8rjvvIewxu3SnyQd1VOen
sRjUE/3saEFE252HJEkEy0mmXyuh2gejMKZi19fjYmPOyFm6N2srvELoAXU28D5UafE57YPYFxkJ
cCvZ25Wc4rRwHkJVvTiJPBgocLDhm3v3kcJ5c40BWxvu2Q3l8tHNZRj+MfW9ffn3T/5NVA/Pqh19
NpgsNtLkR+ZixVWVwSkSPQha7sB9eTt7uXXAuXTE2a3JKYVkC0WYnKxjYMcUL8qrYeJ/rMW4XNE5
VR76LkL2E4z6Y7d457bXzU0y2jzeuPbeqGrGIyHS9g26zOwQXCapxnSd1Hd/wsqguRp0NJ+U036v
jfAex0p8KvPuGvoQJdICmuS+WjpNWHrZ0UjZR+E99nszI0LUGFjPyRCwH2vbRx1p4h7Q1jNSBpFc
GVPvfpoha1IDXT61Y/HScOk4jLo/XRqjz0HbiX06RpgEL574VLfRC5pEcSUbed8EfXFqJvUBw2d9
M5H5euy6sDx6KuhjkZtf67HO9nk2cMo4BvnofmnTWPBAq3fZJJpvQciDNoIi7mrq5DobULpm+lij
XeNRRbcoALVrinbOGVsEeYhmuz26lppPZVr63BKCz1BheSkDwHhMrcRH843jvW9HIMKtBMMefGnu
wqB/cuuw/RBc4G9CLv4jmr7orLo0OFBc6X4kCgsTlUfpMeo8TW1msM7DhMYLMARvCUGlNuvtFC9X
ihScsxjM9V19RbSTdw3DmxwxzUtH4YDk/oL/slLLuxCR6L4uIm+XeAby76T4QvN1dRhyjrbGFu8L
Mel9FerwSBn2/YKt3x2mlZR1o47bYCDH6OBVQn9sXKfiMoNG6pqCt5xRWjD3KK+bGdvEMFq+IQ+z
v5dR6TWPY8TjEFjhZMU07GnUAnMjhhhjaPPaE1X7fcG9GL3JxB9668LWbfZG6X4CFZFTYWzaZ5Rt
3g2iR0nfBgVOufTXy2XL2o1DUty5YVtTDqtvS+SC2NeSc8HeeMCHgsuNNRjLmTuH+CiKNkPzlKlr
e0j0NRsYF+swKS/u66yDY530Ktv30uLWNdSqNa9BDxF9zih1+MKjrx72k/SiY4hT1y0G0YfG7dS1
xqftCbfx4TqUlX3QmeE/RJWeY2oS4n4Erf+UtfUPu0/tO4K43hdVaTw2RfUIzKm96nvDfU9Z5ETq
+CdIgRCTEHHrTx5b4eK6j6205IQPc2IcFj8VCRqgbBlvQj/96pTNM5VHeYA6epSdaVyJhCeynedP
uqCQ587kpjiHzyH2fj/rDo1BEwX7YW5Owq6bve4WdcUOEXseoh5Mv8JjRS8OBO2ycA+Wl1iczH5x
h+T9/RRR2zNL60Tlq93Zrrpp3dG+sgF17hOAMPspV/ESFsy9UkP+QO811pZRTT1yBPXRzVV68BAI
PNst7rmpT9MKD8Nh3DeiN/fA6MYrKyuALGR2/7yI4qMT2hzesnvhATQ+IcFD5dCo9xnb7oLuSuuf
yLo/kCDKY0m9hUr9U1qZ2T7po4D7t/rAFVRAQmWf6GSh4kK2n5aoikjPluo6GUx+GmukJq58enyj
neoVhOTdrHG4uk09z9tRQA+eHeAud6XyyhghQ37SkX0EOP4yR9VyvKTy+XeT3wrFQh5c+gAcofWM
t0HW1W5sW8Z3aYb+kTxReGXr3LwP5ewSdaywxEKnovoQaRpEZIyIPf/soA6Ay4TJ6t5aCut+acav
hdepO4kX3qkUw3wsZereUIwc7h3dubvJrF9q1uOhlXlx0/XIVndVnf70sxylUHdUo47J6N/ONpEW
de/V1CBno2hxrrrpNjCCgxVN2blyEHQ442JxGa9zTO7MnKVuQw8JIqQZfhN3FBoGlD+U3q8jaZ0l
JTl7HstDNcj91KOIGIT1PkrH+6BqbyvojGTGmiluqxSBrdt7xaF0A3lMl6i9FaI3kO+IDHtqOzv0
dUc1NVXWwc+SBu/fMDkPvXsBaxgxfy/CrzyaP1bW2OzLICOdzywVQ54i6xXVTmrxZAz4cOI6Tn0r
aneRp5PdqGjpUpb30FRTcVPWHjUtKuZ5Ug03RqHqGDEoRq1IfTKLK3nTkKh0CnNC/BB+KTMTR1lt
/HCs+T32TvZ+JP1+LPrpVilhxMbkXbycF56HXuj+vCSfr9QS/LTE6IZ7y5/GY8FVYYdP93JVM1l3
SS2xVvq/3RL/lqG/Elj/pXT//00Qf2my+r0g/v/06UUKX7+SxF/+kf9I4p2L7h0UF4A4l26dC0D/
35L4wPkX/jEImvkv6eT5s43tP5J42/oXh5Rrmha0VDoTL1ZAVNv/lMR73r/+bMmkBQjjDV4I3j+R
xF9aTf6fHt6w4UWDCMJs6HULitvhs9rQi3hMS8nGNH9P5MdfJuLfa+NXsf1vRl4DnUovNUdXMjLt
ADvB/Xjpw3/UpfPXR69tmPKFOnSnSdbMUfBgOsZDaXHt2PbZ60Y/Gdh1UiQFWWxnuWs8W++ptfhv
9OT8blJocfi1nwoHclSkeQh4dorNxtunKM23ffeq66YRptBzaBXHRdfT9VJzIywRH7/fNvrl7/ml
h8iGaqbqoCmPrepJu7uCfIPhfto2+Kr/PpizgGSPLo6yKjBNrsdvyizCjfNCw8mvX76EQ+52wGmO
zkD1P11u8/4tOu7vfsxLj8kvk+LB2g9HE+FYibXP8K3MN0bOKib52doWOiPMg3Sw7wevlj8cHgxv
dVD95rPXpCVkCEEoclmiknOuaA76UFBP2/RLrom9Qac65dOlR9VB6ptGSOsuCY03AHu/++5VZHqU
kmU/My2Z/QPZ3d5PvW0x762j0vcTHQibH5Knkd8iSsAe9q0W6d999iow82koBrcJimPedu8SWrHP
HgqeeNOEu6ul4gdkMigmi+NAB8/Oky4v+mnjrFz+oF+WNz2LTTtYbXns57n8sfRVejUI+60u/99N
yyro3dItNHQ23sO0LuydtyiQvxt2Fe4JqMo5FwyrBpqSerjee3extu0l3irgazhVXVCzAqkrk/FS
9o4yxNYvX/2UU2GNLfpPtGtBOuxwoEj2KpTdG43sv5mXNaYTQk2C+JeDJ4xKNqsw3/NueavJ+3eD
X3o1f1kpS1WhqBrAVwdpXlGs9zElImG78dNXce/bUvIUZ/RW3A7yQ9O+0eT8u69eRT1M7ppSLc3T
VIjvqqSEdo/oaltcroLedzDtiaDnHUmbXvHIrr5ljed83Tb45Q/6Zbo7PxyolTjieLEk+tpjklTs
oqH/Z+bEf92u3FVkYt+Rdxfc8DEZ8nhRjXue6R05bfv2VXyWzSyRrzAxdlk2hwQgDer6ceP5464C
VGDxgiS1QuDbQ0RxURhNL5u+e+10R3pVGGUWorpuKcHr9muGyHvbRrs217KgBHaL04njhRuKUcBw
rni9HrZ9+Cp6xovYoaeKyEMwva4cjx5VUTxuG3sVQVOY1ZXt8eGCYU2nfh6q6mHb0KsAqjFqisKa
oftgDK5Gqp1mr/8Zdv2vFX7pT/41gApo+G4/MHiVCbL+SMo3fvUqdPTgDn3FmXMkGbnPbDZYPxDW
xmWyCp2BXozZ9DOWSYcp4IAr2NGP5udt872KnDIx0KXLShx9UdLIl1jR7H0h09W0225vzup4C4Jm
bLOxxApgGfeh8SnrnW13oDXhZg4MGAYOIzfGfD1S0NpVw/Jh07SsbURo2xNyCpbsKCr1HS3AbeK1
3bbL8hoc35iBpA8cWdVE39yTMPWz66X2G35nl6X8N+/6tdVUUnd57kQyP6ZWdof/Oe8eUw3bTk4y
D6/iJ7KRTtNwkPEa/ImuK6zP22Z7FZeDk5X4UDJuosy9GRkHLYtty89eRSbiYJ6UVpGRyD8itaFZ
cOPlZw2rs1PXotGmzI70yNMuUNdfeNBm22J+zd9L2oLPHilb5SNe06FBhrip+m2XFHsVkrVBniq3
GLzNv0QZOuPM3HZlW/OtDLMVInXcjNWHBLFvrYh0gdVsW9trcqopTK/FiYNlQkqZAHq0x8beNuF/
Qhh/uVuNvUoN3O2zo06/cSgXu0TSlrFpea9pymVIv72sLiultGmyT8eP9NyE22LnT3TcLx+uJoy1
7ZTBgxGppHeym43vwLVNjfRs7vczy0SJcQ+8A+ijX7zFfPzNPvUnCvKXz7ZITFK8Z76rkP4rUTV0
60eG2rgOV0emEBeom2FnR3uGCUj/jaALO5+23WUv6d5frxHeNKGDQchxbEx1X9L4RXvLWx4nv5uX
VWyKpE/wimQrRKbsokBzj8UyvMW8+83ga1S7m1JC7jI/O/qdLQ4Q3Sn0VF22LTzX9vVUGGVqznx6
SC/X0j747edN8bM2QemrcBnTNMiODl2ZKIGjCYpEGG4cfXWZhXfSiiJr2FUQ/2dlgmBm2zXZXB2X
NAHCXqE9Gb2dOMz9uVyWbTuKuTow+zmJFL3lRI9BY0jmfNf47m0ce3Vioruhn+xyrhUKPnU2e/Ve
6uoN+5DfrcBVYEJmoGrcDISOjPQOsdNhAv+z8ctXcZkNpY9Pbsfg420+n6pp27XHXMVkYFOZmRaZ
HfFWuW3L8m6ZjltWNpZ1r3cSsw8XDVeEL6aXBrDApgMegNLrYWtXyQHTe24Pob7yrfHGSbLDti9e
PSsjXBfCLKPHycHhoVJ3zpy/4e3w90sDnOTrjy5nx0RHxXGDYYp4ypzhmZJlsWlvwg7t9eC66gHF
aH7CBo1dH961XbJp+6BotxoZQe7Yuxxk7vwhlXRvbVp08LFej2uVroHQhjCEEvoDVdluWZxtV9cw
WkXhGPnpOFYsO90m8pQA+9vTmZtuCsMwWoVhlZbFYOrLom6M/rjg3UenpbHp8YTt7OtpcarAmZuu
ZvC0bpFKtdZt5i2I+DYt73AVkGXk95OIGF4idcbMDk5Jajjbvn1t2Uxfuwm0mPurB9To05I00o+d
QCKu2vbxq9hMTbMwRNpydyjFY4FRtwjn87ahV8GJIDkrp4H4qSrrnJUIW/NLS+62wVfB2XT+FPTq
EpzVKXDnd7NuNx03OH+8Xi2zoCGDbh12qzo8F/XSnWCgiU35B0CZrwcvqkIMvsMuO492O8dBSnv3
LhBSb12MqzDtTZiaXsa/AI3WclOU8kV0tvu0bdJXUSrRkOPCZrJvWR9oIaD5bFutO1xbrMiktJV7
2RHtjL4zJwEIGVXmtrUSrAI06Jrc0JrBS4WbUX63GPmmW/1/WcYBTB5JZbJtFeHwUKJ0jv1sDrYd
m2t7xGBeLBsJTnCconG6pU2gvu2o92y7RqwpzHQDpkVFs0Cciz499JNbX82q8zaOvgrPorYER9Ho
x1h1VaeoR7ubANzZOO2rEA2CdtTWmLMTJmoCSpDOx8wXb7GAL6P8dzosDNYxaoTLrKLej4togBeS
LlaseeZv29CDVYCauEBHqMf8OJRtdQ/iEW4Q2N+N876K0Br/oDlJUj/OCrCLHp4x8Dust5b7Zef+
u5lZHaQ1B11NX7Qfo9QWP4JFLw9ioG8EpqSIrTb3t23BazkQlAY9tmbgxUHSWzec3nSU5GmyLa7W
iqBmzmyt5oa/IvLrx87tHABNmGZv2iP91YEK+iHo9NLStyS1fPSMTp/LLNAP20Zfnak5dz686mow
LzIEQUr7zufKlXLjvK+itq+WTBey9ON6ho5rFJnzMNG0+7jt29dRW1XRaI+snqawm11ND/Ed3FBj
20XGX0UtbVVORyvnZW3KEDCi3y135ugZGz9+HbZD4hqzwfDY9iEtNULrUMHw2bhoVmEbWHOINRyL
hk6JR5BL1W07hWrby25tol46ZA4FMn/MLKv82hk8fU5Mf+OFY60Q8kw48HXKfua5uvvgNbX9B4jJ
YNvErEVC+QTEQadMjB5ldUjMoDlLbn3b1swa1B+ZgxM0l92yCucx1qrxd72/+NtOqbVSCIFyUWUq
8eJUyuxE+7BL45pZbEpXht4qVl30eqJ3OWHp2bfjYaJZ88Ls3Djvq1jNFQl5mRl8O8SGw2iq6kb6
3jbRGu1ar2/BfgGPWAQVa8ab7DPXsZBm8LnYdsf2VqGql84fQmleUFiDfJd5aUqXm9VsO2HXup7K
dULESIC2elU/dYbnXsva/WeOg/8pNofe6oCVRVG3tpr82Bybl2JooytnFM2299ha1oP/DRJxmuNj
WUIySJ1CnjKIH9tWjLvKHzmyy5fC134812b2tXNL5ySCNt9UkkP7/HrFFK7onbJy/NgCxnuqEpeO
5tmBkr3paHJXx2oNmhB3xYGjqaMvKAmdeVcGutoWqmvIfUJ3RGnVkRfbojL3VT37+3ARybZtZu1h
PCUg0GB5eLFbVMb7BKHpAbpOVG2cmlWshoF09eSwJHtK2zeihpdpVvqf+UP+teDdVazaQAUrXRBN
XW7T2loVeWwAU31jxV/2wr+5r64lPqGw86bybD+W2TDs9NANsIv1BBG0C7ddJteiSh1k1ZK0bGWu
Zc+fW8vsH+nYgRj1vy/M3/wFaylR7roBlXn+gj5q6nugnvWeJBaLvwta/ca/47Kn/80srSVFWeuH
LBrfi2nz9a+izEg/c4yrH//7X/C70VeRW8PLsvgPrSyhzM+tlYNfHa2NqeW1X0sViNw2JteLlyUU
J927VRxN/j9zqfhrdTqrM9YGYm1x7HlwrvOAR2ASnNAFlNvyy2tlUekVkgcmSydzDR+agJ0fEXPb
+23zvopbLzONbnQXL559GC91DUILznG0cfRV3HpmmPnDwgvcGNIKvCHs8MVr37K++t2aWV2HwcNi
G5WDuZk99koUheE5CMNthTDM31+fJdaYqDwV3PpMqK8vuh38GwXV98OmeV8rjEavSCar5dY3OrZ9
tA0VnfsxD7bdWNcao8nsCGmD27YYJ2BQhgj6n23a2NsUgOFaZ6QDv1fezPgDeBF3Fy5BcEom19i4
16ylRhogR12HxCtyjPFTaA757YUh8MZ+f9lT/mYnW2uNULoCs7ysygHmUAolclr2UQSvpAIWdUiK
gT5cSpXptiBYWzROVCgEpL0gdigHHwZoD/cNjfrbnvprFRKPNliPeKLHaYmTqy3glNBO7G67xq6V
SBCZfW22XJJnBAnPnOo9JnaL+35bEKwC2GPBzK7mPjWYarqhqjjGC0ilbZfBtRaJ6lFf6NTzYx+F
jLWvMd/p9uxBTrKtjraWJFkU3cuUrSfuKnv5KMPE/aOPwo05nLUkqagdNU1ewPtk0vr9VLvWO/fi
PL9p6teipMpu7CIwQqbetsaHyYDEGlRls+1ttZYlAV8zMgNv2TgaVZNcASNs3o8sVGPbslwrkwy6
u1rTrqLY62W0S2iAi42Z+862ubmcN78IiETnShiytBPDR3Huq7Iyb6OhCD5vG3114rqFB04rC6M4
HGioM2QQPad9q7bl5i5mSL9++2DSEmlJBx4eFKSrdsbSLG31tG2zWcuT6qRZZGj4UZxcbAqxUKx+
ABRsfm6bmdWJO9MXENGbzbz7xvwRQdgIQwTx5tOm4dcSJT/IsKUI5ig2CrsbD95SYksRJdG8LYG2
Fil5FypGBj02ninJ3DXFGO1Ms3e2Lfm1UslzpBptvDji0oON05kKH0BwYYdtc7N62Ta5FzUufcOx
U4zQNirTOLdjGW2cee/1osxxZCzpVk4u6ejyRo2Zc404ZdwWrmvFUlXSVpYWfRJnLXdj3Dah9dQS
duW2qVnFa54lEcYdUxJDBzKPhmOIb1Vdjd+3jW6/npreGWZMVYB95Qo5oT8JO/Ym6o/bRl8dsIGO
moSEBSixqLKeffwHDy04kpdto6/idWkLx+RybMRJNeujDK0E4rFhbfpZoSq/npmqhhYyRGUSp0NZ
7o1+Lh4Cp3B+bPl2Gj9ejz7rptCXIltcOqV9Bxe5+8ATvdxvG331ml1wkhx9ORvx1E36s63T4joJ
zGVToihYy5ncQLQ20I8krpfFjlUr7kE/NJvyRMFazoQ7mgUXXSVx4IHWtIClYy6HOcy2iVkdrcnk
161RTBfqLBRqNP8wOm1MdreNvgpVO3Fk6i2eEeNQly5XHYzQ907it9v24GAtbkqrkUpp6hixFRQO
gg+lWmtvy9zcFFDBWt4kAie0Opfvr8zRP5BCTj45bp5vDKhVuBaerPWQsdXIue9usnkWV1iQvfWo
uvyC//2o4qh4HVCc08DRQo9dGKLzlU3z8MfCh4D/xk97OYj+bvhVvOJ1CPK/UUYcZtJLcZ7W5oku
NxkXXVbgPdz4wb89OfHW/HtLx9/9JavgRcIWlhWElHgeAgWl0rFpMMJSYdMaDVcnbQ4FDtT3wpbs
aOfadFMXM5+53HT9Azf3+lfI0VJFBuTV06A85V6bjuc/NyRG+k0X+2CtesqiZh7x3OhOo7SS2HM8
dRbtsHF3WMueRsN2G0yuhlNTpOVBzlNR75YmX/7YNvWrs9aVXpZbNKCfgkiDFMyApuLfIrZtbeHq
rBXZbPi5XRknV3K7zJpSnTpIZhuXzSp4kywyEsPxkpM31/hB2dgx/nSnPt2UMArW2ieTpoNsKMb0
XNiGWR/amrI4lGAwd5umPliF74SVVpOEYDKC1jXB3E/4M0Cj37Yq1xIo4JRB7pp2fx7k6BqHtkxb
YCJZta19OViLoAoJ5rWQYXdWeBru25BftYZXsm3hBKuYhdLqm0mRwigUUD/QD7SPhTOqTenjYO1K
C3tbsS61cc679tOscN8oAzV82fazrg7cHlyvqvKqvZoct/zqWaJ9acf6LfGm/2fd7m92/bUKqpCm
Pbu2bK+yeXTSG49sETy5YHQcr4b8leF1QIMPFNMbjFkD965QyghPeLbPyU9l45FNga4WPYxSc2ha
KXaZgZcRhkVBPdV7HBWcIA58IxPfu1rN1S6wTT2D2J4rzJOyRhZttXeWJDKhK04Oxq3aaekLW1xf
WV+Cyz+iuUDm3fLk67kvr+uLAdVdkAWivvbSsE2/wE7rYDK3zaD792bX4XawL+ZxvND3COf0u2Er
K01gkIOZfzGUMaplryOp0+dkzhTwbdc1gP0Ddu2xkbBcoW+rEYhqvx8svNPxXK2K5KmdAEncNdRt
F+Mg0IyKpwA4HK59SqemDg5zO3v9x7Lvy+xEz0HdXkWhDHG9Gqdqag6TWZYVf38mcYRaejeiacA0
cOiw29Kp78PGAke3V73rj7cww+2u2iulw/Clcluruw8yrzM/Q/+fbPMwWRWOHjtAdpAg97WdpRj+
OWNYzPJqYsyuwxgjdK3vS2nieQJjrhN4S8yOTkyYZ562g2YX2VwVMWoKEtxj0kQlzb2Y69F77GFd
M0LoGQamXSWm0d58BETreO/EUBfiPrKXCbtD3iYgSAMI63M8DhbvziUM8/JR6ArbtgMHfLOcMm/2
hrtBOiWuj7mBzuA9/H4bzzz8//wUSxC9pO05My3P+FI54zzUOwxBKOftJl1dTMQwnfAw7cOzRA3y
gJ7R6RVwv2p2nJtZlBNpNdOaR8jPmIZ54gRVqkyHfbcMBl4ySx0mWCVZTuS23yZnUOpZ5vgDPHcJ
9hI9ZAB4N1iIYI4I0MDApza7AsPt+V/zwS4FnoiBsYgYIfli19DWDf4xnBkmoc9C81dZp7lKhtLY
QZNLLHNn1QH/XtDVyOSICdXI8A8TQ1S4stgOJ/QmdqGsjc/GMkpP7PtscZYf+DjNxotrBmV1oIsC
B5VMtFF1dFrV6fqmnotLgAXdmHVH+smbCO5c3UyRvnHzBsJvLMzAH+ujEWUjnGJPOlmCT2OYV+qn
Tb5BPoVVOufDYWzGxN8XMv3i6x4baTGMYYc3o8ky77sgH39YWECol04MdpsyeZU1X9dmjfMBTeyD
/QToMaBXm3dj+Vj5fn6trMJ8iGxsmF8aAIHFHsTX8sNeBnFw3DkA+2Nd7E4K62KF6vuOe0oDHDVw
C3A0Drt3umzG4laB33NBoms3iYoUBCqLCjYn1pp2fg1xRuflXhVRn30a2B3c5tgLHeTZwU581VyX
mIVM3QEpZCq6g1vOvvrkG+aw/NRGP7XPPmbfgdiNGUlkEycqd1wegepyHB/gGJsX+0sVFGLZsXsY
uts1JmXGNp6o4/d4PpkThKsTrY7+kOwqqEPdHzSHtbPapVBTMPmcR+ApIU4Mc2hPu0AK0X3BHQz1
Qqy5zJXRHoJQATt9qCOJ/+5iuJ3JtM8grj57bKXRU2/Xyv8CMn0ElhxNVe/ybWpS7h9YUTnNI8TZ
sPusm6qxYHBrt5UYSApbf1PpJEpQbbPZ5qcy8cApHjGhgxS1M2VW5XgIpT5YYLbE3ins22KyzMna
lW7dORNG14mDjqDE59f6rLE3NUHpQ638Qxo8wgD+NsCeyzgoSPTHlmkP/X03CQlVvcj1BPyTQkjw
PoPMYH7nZ5Uq2YU69LC142hQ0QP+Tri4H6cGTQr/TID543fhND1uRAFWtPg9GmmtbXkqcAXAgMNF
r5m+87Gp63Cl9BbzyszdkfMi8KcQnm+nkpe5KKfsscDVE+uCpMMCjbnBDAnXg+rifhJ6YfrMQS8F
7PIQNjpM9KGq1VUIFb3T6NlDhXkE9SFq4KAZp9rGdloCx3zGa6oZz2ZvD+rzUCq3NnBJybNCHctR
d6Pat0qb06Ps2GfuQFCWF3iOmVtAedGTHdISb2Qc/ZrGesSUZZS7upxzW+xaV+nyk5FIDOsfuduL
cj70XuSL9mYO2iU4Kmto9Q2VPsx3drYNu/yEXBvjeqxqoqoMYZE2c/XdK7Wbe/B6M0VyMuvgXApM
FqH2FNAZ0uydCHAA25VJot1vwMfKGp/PSYyY7tF707f+rrYZ4xP2wNHwrioK0dQnaJVZEZ5qa+pD
82ilFqbKdlObw/xOhVMBSTUaZjtd7pxl4bfCOHYsewQE44wz5KGxjUpgi+Xz49b7rr08rnfj4hjt
YwvSnrCjMxN70eOiSPLVu7H30jp8V3Yq/ZIYGGRWO92Ptv5p8bcveKM4tphecGmNEKVpPKgUTkq6
Hs8u7sYOlidmojrsckYVPpnSQrqaRkM+RTuvnHnS/5EnyzR3cUvlKHpmBzRtGO9uDgwU43kp/VPv
t1OB4Uqd2fP3uVva/iaxi9m8Fl2wqA91uQzTnWvOzWjusTfG8pi7xcImUOxa4nHJnrUaWCB7e4BC
jUeQ54wY8s3arvRHdnVhfJXBHMBWFnaFTiEVkYPhKQ4l/QeIrU6TntzGyUIMeEq/i249swtTfy9l
U0yYClptk5/x6MvN6ADzuG6nXQdLtnhSRjCxJbtu59YPjq98iTmoHv3HxQQ8msIsyT1cOe0Rrvyw
75kTbISs1EHlwZVUqn2RpQ1tRYFlO+X7CG4t1jiNl3njV0OrKf3ZClxQWuTAFUjm3UQ1XnyJCjx9
L17CpXA+WVMksOjo+oYHzC4J5WI0O53BebKOwwJ5n3ibuRB6u6l0Z3Hj+VPvP1GcdaL3kLY7TOwn
7KU7krB+l9ekv0Kf8fwlLVocExJPfCwX6dU/Ajtv7XnnYspmYXUdYYv0I4efj3sInptl/glrwqRP
6fU1uPvsdIuJ6VWFsx4eVK6DqvwjpO3cvNgQmZnBBPrjyNJK5jxIT17OPdbGQtQEdr0rJw968xTB
gJHcoHqexfh+lXjZZpkcmMFi1tYtdw43/OhgK1zE7WJdUF/1AiLu89w4RRHrzlZ9gS1V5SRfqiVq
hkc+xWOTS2QJMRav8cF+wN0wNHYRyjzsqKtawqmOitEq9wL2XvLUJK7uryxdlna8uPw+XLgB7j6P
QaZ7Wh6HdP6SLODJ5W7GXBKXBAtgtntnLMQEFkkC8RnU/why7g6jM6/M2WLLMeLPn/EB8Tg1prqq
uZK4uVscnWhIg59DAcGs3bWmF/H/rwQFVpzVOaU+LXMSBNdahI33GQ65dn8sDRP2WPSjN73LmsqZ
7jXCluwaKVRAux3PZxVej/XQj39Y7VJj6gK51JO7SVpZc05wW5OfsagU83sHUWL2NCnDkc2uoVF5
/ljgQ9RhyTRlytqFph80H3uTmunLUoVWbR2dftK+2tkUCdWHIupsLvRTqlrMMrEiyYNzlYqSxtM8
M2QFKL2V3k9LFsLjfC3S6qNiE2F+yMjlcPpxME34FYjnrrvRS1Uu30zEe494Y+XebSAx3t5NozQf
dCNpOnFwh4+e8zwXE+aas9t7d0YRFcWX/2HvTJbjxrYs+yvPclQ1gAztBWCWWQM03tHZimJImsCo
EIW+7/EHNanvqPcd8WO1wAhlkC4G+fRGlZbPLGQKiXKHA37vPefss8/eKupSyWUKCKFusLNN5fuw
rdmTmAoGNn6Ck4KDyYJawsMQlJJ9PaMQMFE8jZJs7AoZoZ49TWiruy0ztYu+zHZjcfsc9el8aY5F
lrPbsrkrzkNpTnpHDaOx+Ih2c8A3XQlT3idVWNXHRo4mbTug4pzeGkYV5Sm2FrOa7zBRLWtOgVa7
62FjVZd9MAzptsUrTKpX/WdLuo1weVIf0qwb+y2RD8X9AgKd4hAWTValkqitJ3dDIh8bvQ/su6Iq
Mp0z2zIqDwdBq/qAIyJ4JE95YRO0i9kxVNALUrJrqR07oOc+DYrEH4xaSr3BGjrzRgrbST00Q6ib
uwSDRuyk08nOLjDfTJfQyRdOn1vsASbDLYumL4k2IQ6di0ja/kyWx0jcoLWHNrMbFGbWhb6l4Ad6
AwxntJtkGlJOwlFHbW2jLyZq6FWbW5hKVXg2th4jyvqI2WwUFUeST3M4mFaoCB816hAtf+w8GY5e
CoEbor4kFLtmrNTHYEjlVYy0LxHLjnN9zOCCKBg07mUMhi1Ppd7NLgbIV+2+jxZ6rCLKyjx0kG7O
xA4rklhcTGjra8dcpiXiGUJKKj4s418mPoLWgo9Xg7nfrwicW+3H3lRq5VLJyKIp4BhREpdh1aaN
j/A5StJiVEWFCSHu7q6Kyru8j/VGmfBfjFCgcARa0vZnnAKraWPFy1DcpuxiZB2SRam3jUZRcymG
Vq9IrazExA1rUHFgOM/SQl0uBsGDLjK3lyZZTfbGHOrS4kHnixH4DqTZtFHdVIWkvQE9/wUebJ4A
e0ZeK1KZ6OF+IiKi3pKXGAjl9I0//3Mgygm0V6sB+2poon02yfUZ7XX5Ii3Kf24AwDwdklLzrjfJ
k5a9UeJDMLZKfTtbVXD9T3320yEp01gwZtDKcV8LbMfUKMOxgoz5jUbXIyPrBfzndEoK4fQmnGfc
jrMyi6rE17GSSRxFb4K9AReJ0TUEF0OvE6rEsp9zeIw43scPMTY8a8kVGhcxC6kDMCX1WibMOO1m
diSMpTQCkcX4oaf3ucU/wHQ1DLZqXaKyjp+CamItBMf1XLLNoj2EQ6xELOuWnpi8zNlbSq4r6v/S
Da5//4RqAll67sJkGve2SfmwGRq7m/BjUcZvpdwpKc5tef1WL/gv1rE4wRmnOtWkoZ3b/YDunXTI
4tKWDLykFbn07HIBhsFrftENDzRBQr0/0m3wMyhyimQAiS3y7BAxRjzFjE5qNlMWtM3OzjXVwNQh
kFK3KpiY6329SyW7BxBosqLFYDoTJGRdV/VWh1py21bNJYTBsb9AIiCieGgjqz6s/LJS8swgpar2
40TqU8PPpjIxPbWJ5pETk3NH3aYiVKftEDbKeItNEr0NJxNDHk3YHAUIclHNUr/PWzyOFICYegnb
CJP4uS49dUR1yM9DrOqHg25N9nCRYzaBHlg6tmMRe49b4l8K9n9bZem7ef/1P/5Nw/qQJfvXIvbv
74ESpPN7uKvF3/7Hprkvfn34n0jYn77DH5r2Qn1nm5hD4qAMN5jfOWv/0LQX2jvF0DQNSXvDJvVe
Oa1/aNor1jtF1W0saRRbEYa80t//kLTnR7IuiFsWXGDZkGk8/K9/f9YB/N104OWO4LpD/tylSOoL
AwKxKvBuMARGGSe7NZ3StptkzGHXmetdWeMIHmmLjAQAWvRPHtPV72/6VOL+kZ14ei2bKymAe5ap
nw4QacZiKxPVmYcr0LgzW1zZQITUNNJdrcQyejRnB/MqQDph07DBN3Ceso3V8ElMGSCr+xbL9BS6
dLE9S4dJJYNI6U1xNFPZ2Lz+YR+HR04+rIWSqJANYEBVOW07qlZnMlqmaXjtmXdhuqTONFjZ0bKi
89IeqYGYMq4r64PIDPZ4vZPludgmExhk3lqc4pKGOQVwtVNr1pc0rm8xITVdQBc3N9HwmsAMPdVa
j3Tg7bRMga7ioduGkXlQkXl3dAlNaWMsLC+5UDucaIoQ1NhqandceCMjL+ONoiYHS07OGgH4F8df
Iyu40Wp72uIXdGvVwcEIyj/m2n/qDLisHor3XfPw0J3fV/++vvQ/DS8el+Kff7ocHpqubx7+xj9s
/7bBX/Se4rw4fc2zt2D5/vFpvPvu/tkf/MdNdt0/NPPNQ9tn3feVv/7Lf/SHf2zV27l6+I9/+7Xs
C9Tbbx5CPtazXSzba2z+x86BF174fftr70DSdcNcd7oqayt78cn218hebEU1FdtkrT3d/vjmMgVH
i896fNmz7U91iJmRwhsL8orvz+CPLfja7n9klZ6scmhIto5fJ6MFymnrvivLKJkDXfNGhGgQAhcD
fiz1HcaselndAcKTHJbFbc8QhVcloe6mGchw1eeYO4nkly4G59BRfvg90Dw7pZ4eFdpKSDj5XBaO
F5aG24bK/50cS+T6k1wYg+ZV9L8wjhqKndHIZ302f4nqCp/LLPgsdZ2CBNlyVVXNVVqYvaNn5d0a
1PdmtjXXfdmwQRWFpGqsRoySwnM7XLKjGWLUqPWYJRe5dbUsQYvhnMluS4fabRqKGHzY9cy1raVy
zFQvXViQW7WdHQG8iXH2Mvs6LsDVEmX/RIT977C7DIWS4K295RBjo9/+nj3k89MN9vja79tLfQef
SyYUqiwXaCyE0O/bS32HgoWCXYxqmhrCUoS+79HVfGeroAAEI+txT/Kj79HV5FUEaVkWOKc+bsqf
2F+Pk0zP1zHtDEIrsmz0qcHgnyfDbdPHCO/SnJvlSPeGZO6cqcOddkg+aHWxlfFUrzvzwU6CWwEM
5uRdLPlNMx1W8za3U+Pb4Gg1kFj12f44MnPh4R23L2aQtKTv7jq0TLAoK89xbnNMKZ3cuJMKdxgw
LMR31GRHS8PWnDCvLZKp8WlI5mfykh7SQPr6+AX9Ky6cxAXaJ6+v3C/3Txfr4z//vli1dyw6U7U1
2caejGDw52LlR+taZFlaxu/H+pPFSgKo4sEmeIlQNBgJfy5WoeiGLMsEGFNoBKyfWKyP4xfPFyvr
lKYS5Q05oXman9GfgXEWWKq3dLaE9625Y43ajtWP31TEGNvxVlQ0ehNt/LUNlb2txPIe/+ILzK4t
r1yaY1YM6jkUhU0mafq50X36+SV2Hv/KUEv5rTtNIZ4lIf910w51Hdr/64Pxt/+TPbR/u4sRjOb3
r/z67X93910rMajUPlt36/t8X3f6O0PoBrFUt6g2rDXX/X5IYo9l4fNKibLWH5xUfx6S1judLr2C
aqqFH4jxtAQx3+F7wWo1yByoHYT6M+uOqz+P9SsbyNYMQxeMJFqnWhSSpapMIaqBZ6fDRkWKcrYC
/8lDeqH04C5evcQJV4ssai3zucQU6edqNW1jcggxvOX7tGYlzzbQ452Q0ck8kzXCPD/tOzxmw06W
Ay/Ixk2p58eynL3UsO+k8i386HHe6PRairCppRTZ1O1TTQPbKJsa2Aa1wGE4i1CtLGn2pYqMtTRQ
QZG6sTaclTPNryg9xPmMgyIWFaG2W5+uPc5bWRLvX3/K61P84SOZBDyGoQw+2wl1Skl0JSsX/A3L
SLqptGwX4VmfKv1ZuH6xjfUhzKY3BuHeuuS6tp6ATboazgJ4OvByOfylmLlsF7tT0btFn7jI+8F2
sX+KdUbFzJesPLnLda09uSSkH2E09erimCVuIkeHSE93rz/Ix6Gj0ydJW1xlY5ADi9OFhBf2UKJ8
zZcblFeLXHxmcnQncS1D1c7pa50Poj9rQaLtrryS9bdUAx5Hqk6vD7agGDjxCRi1J3zhRjdwDmX+
xBPD50pvLpcu9+Y2QxTQPlpBfJjD+JAY9s1oZ7s6tz5EbffGxNHjkOcPH0GnCKIsUWXzlCdnB7MV
agMmJZiRbsSSfFIbtIHMEBKX9aGADFnGOH73ow+D6IAEQetYUFcsMnJovH5R924I3Sdh47EUjpnd
n6U2fKLVwp5awOjLq9e/MwCZHxY/+9ACRgHNQWb0+bKom6oQerSqd87ivGsTN5NCH6LfqhX6Xmrb
M7zKzmnyf3n9si+dbJasaAJWmKYDVzy/LA1vNtxYsBqL8Yvd5FdVOfiNiG5ev8yPiSyr3iJp0UxV
VwgLJyuCdokSNF0SeKl8W6bVVaFbLW0jza+6ciMnxiEZ9ENNOwdVzeN6xCToLduzdFRn+0hn7boq
lu2ClaoUL95khtcCkkeOCHsnoWWizZxH2DdbSbiRSqhuVX1ZoQ8nFgzAWXt4sR9kZfC5OBLr29fv
TX3UtTtda5ZJA1oHUVPl0+22RJaVSp1pQ3azbyMzv1Kn4Sw07HMISF4WCA/IMIVhM2yWuKNnAi2g
S+/7FrPnPDnQq3akMv40TVAn9MCvjM4dp8ua5TdhQVLNw4Zeu0tzlf50Mvpmk+8Kc9hkjcYJKXbL
ktzMDeuyKZ0llXwz7SFCzrTBst2kDj78Li9sw22RG45hDf76JOU4gePEydqyIdrxi9mOPobfDNzD
f+TvI3u8MGqc1PLPtTldoA+8hyUIv5RRiSm6mcfVB83GbrzMeycdEhxd86NtDrgZGa5dJ58mK/TX
C+p5ecUuP/bMjputfhFOGb2J7FM9d2e5aX0dGR1h+nxbx8gVRMlhoc0oBbAVlsWTNXVXzP3GkJt7
VY8PcVJcDXGYu7A/LwEkzy10EQcRbQ1ElkoE+8wwgKxY30uVprlVM12oI9sWJkCuxDdm2l3GdWZ4
1ZLeDnNVYkSVXSW2vrP1EMNyVGjD7tKypH2fxl+tInMIRtsyjP2sGvzYVH+JE75RYd3huoCfDXrx
s+3DQRR94htbQztPsd4cODzWg6QU3yKe7Xrurs+6mquNVvh6/dkSonLjgr/SjK9TqO+KOsgdwt7O
FNWNkuRHtEq8fDHfS+N4lsXSpimk4/pe5bBsw6W9tNPoYEaB33bZcRqwGxq70jGNedtL+m3MfQxh
dGhrXHOD2M2l5UOgGefCYOFJy16Lh/MuBH3Rs2MF0oeF7jEpxK6m272eOlIsb0NFO0fxaKuK0KdV
vgvhWOAxejMWUOK0Ch/2Zpy+zEyKJdaw/nIqiT7j1PZ76NrvAYk/rFLKU7d25WUWyKjkx6Smq9sb
Tm6yb5V239aCJoTuZkl0gOGLB31yEEboj+ZwppWDq7SzVwXdHsKH04yL13Y8WFPs47C/CfTEtWp6
JnxxpT57GoIOYQ2paeQ1IYvQHDuXWaJf24LWOm0UJ1abfd/qh/WrjjL+LEisLGyEh25P3xmzn3Qn
h4Ob1cyJlMxihVgpRyZGxziyF0O/78bwhuT4kOIzbC/B4xrooFPOevhtTpctLUs/ixYPHtF7wWyY
nhFdCKxCvWX42KUtf6D7gv9rtG3WryZMXaWJP7VmwRYZnZx1MuT5zlCCDzndnNdPqJcOeRvM3BCg
guAdJ4cvDUmRWZ1qe5rVXJpW58Lh2+I48Uba8SNAzyFvW5oOHCkLULeT1AY+EuNl6K57o51+g9Hq
NALST1ZeZcbstYp+oB+56wsRO3PZ+7VUALuFH9eYKhvBLxFUA6ed8hthdb+YU3YMZMPFbtV7/WEo
axp5elrTLrFJjSCmAKs+D3mdlmCoFVi2JylQnxAeypzZXn4dDX2XqNph4nfJVg6K6L8smnquG9MW
8nrqhOVbdhwv5kn2ij2tiZIifhBxMrIRZoGwvXmMbuLOutWL5Uufztsuzz1hdr6qdWfFWN/HZufW
JoeF/pZewItr48lHOHka05BLeQvK7BnadGHW8NKjsrpPWvP29cf+0uKA161rtiFMhTVysggHGF6S
2mm2B33kUyXr58KUfMq6XbfYj3ukGALfNGev5xiqtejj3Fzq0AA1TiE7aPaSPGwa2z6WTXzIe7Zt
1L8x6fNS2kz8pmtjClYwMxHPVwYUmCYzG2x0+hLu6jz4UcPBI0l+kuLUng0bpQl8Biw+QLalT0N4
e/0ZvVD/0YhSDJPogVLAqQIFmjRaBHBte7nymblE3wrUX2PyoKx4q/x7oe7B6VpTFEPRScse8fMn
RYhU6WaZZrXtwRbJew0/MtVLAsuDxrfVKp0T+Q0mh/oouHWy7bikbZMocQIZp+LAmWgm0EkuWekk
YgSO3jBc5p8Ae0K/UeAFmrXkrz9cq854CTe9ZlVOMKa7dUXMFGV6bRxmbfRnfdjki7oz5mwnRHZk
QOHQLs2+7cKPSzxtqlLe9vng1+OAeyMUfV6D8ppvkgU1YXhuifyYx9JdhezbhFtVUreXypy4g2Uf
45TgFxkHODtuHBoHrOcPbS75epNc55gRmoOxq0XyeaaqmifzTs7gc/Gh19d307CZE5wrKm3XEW3g
4jma1fujToyboo9rNobRkQ9d+MzAOaPKuv1QhOdTkrhK313qc+APZIHzoh8UedlalNnrLultft42
lzInJsT93ZosjbDve6j3MH08qaRi6ZJDGKXfBivdadTKej/dQC6E0T3JTpoMG1GRIsbtXiEPXjMt
k2DbDQPRLdsFkeQje3VjpfAtlXBLtDvo8/SrrnZnSzhdrOf33OiHQP0c18HNQmuRjPestVNiNHJq
ayoSDNZRS0IoO+ciKj4rfbgNpNity+BObknBhXUEhnDnAT9uvocAg7q2YhXY8XVI9lmT9ZplSFZj
H2dTd7ImOowaJnY8w6GrL+U8vIFf5iqqvV1fFy8khkRUeTJ2w6RBSuHXKL0f6/jbxPPDFvkst24Z
JKXSM1zd7jedHLv0SPewh70lSK9TZv9tYd8spu03HflTlnmjPG/XREZP7Dv46aojAu28lSbPDk3G
j6RjYHeXZjFfDPFwpqcE/ITvlLUWQtxEmPdoiOnCyC8XM7lBHnxbtJ+FYrj1mF+tmJEVkFYZ41ap
tMOYD6sayWEl4KI35kVxer3MsYuTzVlBcVoa6XVBwZrAMvSkhsfGixlkIUmuovcrFrKuEaastiHH
1DByPLEG1xCb2+1+NtPj3C5bXc5Zr6Nv691ecLp2AesTsyO1WbZNZLjrd9NIvS9y4ZqR9B4Hwb0q
UXbG2c6Y0p2CIv403rKlP7x+2P0Y/OiNi5W9sJIbaJaelJ70UJKee4c2HUrv13pA1fuzhaxyXQZF
ou/iNHxvmss21udtG5AGavYbZekPBy4fYe3SgxpqKgfhCfxTyjWjNNpke/T2/KHoGKzQncDIdnPe
ua/fLpXuad6xgjECPryMJDH4+Mn9omMpFYUUWlj3JgdpsWf4CV3jxG10gxCCpy2k8a2eXkurKwvn
cFIrd3U0fa7r6Kaa694BgT0ElXSEc7uhkHGggX8ReuxaE3x0vaTk5GyA+hw580CmLgnpmKTxYViy
nmmsNc1ZHy5FWlWF2z42dkxh7ae4BPkYt/DT3RXsWgRZ2LRMW1HN23HUA6fM010Q9Gc26W9pasi4
aAdDAz8y4xvqj5uWrZM344UtWFEzEyVRNzqLBTF1mPXzMgsLL46E0+aMo/dR+EtiLZDIxXJRKPPF
2K0VKDQ/R1O7yWFw4FJf8qPeiHNEUT4WWnwtpeVV18CEtqbAbwyKCnzv3D43OWNZqwWFoxrcNErw
Xk4ZmBgln3P48e47Rn6yQnoPe1dz1Ty66VWmdWY52+l690Vqood5EpqTWtoOEYYrC4r+wPZFFvHQ
htJNmqTCk4bgfSkMBtL4BsJaOuZp+EunURFSOUIhrfygHnxOggOuzNsxTg6BVVx1BkWdQbiKKNbU
ghq4HDYhyhduG4Y3dcf05ICwDLGus46Sar9PuSaQ2bUSdBuZHnMtawfVls8t6ulMsv11X7SaBK9G
303K7LHMDjPFvibYotQZvTFssP48VMm4SZvwZj1mzcr8oIyFY3a9OzTwevVK8h7f3E528ZRB/+9j
1+yoZuts16kExaXZiZYf9C2DYVb3Xq2MNQQnLvD+V0bWQo8Jyb0StcyMRLXGkIdhOTAz3dD61mdm
BWeQL1cPokMmpbu0nS40a/aMznBbubhPU+t93PSwhrNrwdliduVxLbwTDuWFQqqSuy9Rw/SMlEuN
k0rLfKjm7LrrzDtDjW5a1bqpOZx9G/6AL6z8KmyDD2uJHSVZ6jJghiZKv1E40dAXgWCQ+lUQ+iIj
UpaG248j04PU1qXkF5W5Zwgjcuz+s4gp48m3M8VGNYEz05GX4KxUtAOQ/yEzxW3bkp3Uy3SBq5Hh
lKZZuEmtZcR2Ji6YPd9oTNT0tEjO1kjfFOEbufMLJ4cl04M27ZVd9gNW3wFv5XMrm55lj2RHPEwC
r1i3oF4cU9CJ14+qHy8HQwiImg0N8Eml9DwNlmMBPb0rKJCy/mzNTyKqZqso7teVXk3jG5d7IRDo
oI+WpVCVgYCKE+hzxlJLCH00PSjFu4wCG6bT4KSLvAWzYcIm/SzP0Xts1Y9xlO+QpmYaOLl+vOef
aj/fljn/vdoY/Mfah9uH8uI+f2hP3+r/Q5qSuipl/6P9wi9N3N0XRVz3D+3zZiFv8mezcO01y/AR
Zc1UWK1/Ngv1d7QkKADwm/ydOPG0WQj4TRWsAaLIxEnWwPcmtfVOk03IFmvItOBcKD/TLPwh4gNR
CF1fUw+bNtOpXNu84FmOvCIRH9FJVx+RcyhagTce2d/87cmjuvq9tnnKQnqptIanaCm0OZkKPdUn
k9tswcYJzLsrGKtZmPnGClKufDtq716/0qPo5ElxRUqBlj3dWRr9NFSfNZWmpbDtIOa2ljFyC80+
G6y7Ip9GT5kZgcqbJoZ+OOwFvA0vGKuPszmRAstXURyWn3PtG2FcYpDeN6Rc9oLZaYPZZho/Vd1B
13I/SrzXP/APR8yKFAmd8hOzdZyi1vr0Sf2ZWE3OjPhaac+M6y1tLdPnKGFLjZBOKiWYPdq6byp2
rk/h2VMSq8AB/Wt5pTs8MiGeXjXLYiPr55wSlKFTEMTympD8LWMYmnDUnI9BVDi5NJbnEbZH7qQp
2MwJ+3zQV9MNWOA1YqVxbF0zKsr8pqy5WkueFdbn1XA3Sem4iRVlduntGpRwZuwwmVW7Vmh/ng3h
ZGlVvh8bcT0N7eQjysF0U7Tobi8sPMrMeJsacuQFuRk4qODOEMlsxFggbSLTkP3SNpKrIdL6RjPy
hbNXhVbEF/HYiRenRDmA3HCM0eXzIqufvMbMDRf3ha+MMsVODBkFNCb8mHeMSCltcJQD+5BBumKa
KXzL7OFHXE7wUdgnVAR8pB/GMuYyNfV8qGxPtslJhzFvkWiYZtQsrNxd6qRj/EC2/Vj10kjRaVt0
nctslzsa9S8o/zdvoEE/nBTPP85pum7rfWkyA055gvQu0+916A1aY7tafwce/RYUuFYaJ0tTZ10S
3wGebBT5nm+IeArxRxhsy6vrAN/ssaOirMRbkf0xlJ5exoA9pKGbJSucgs8vgzQFgvpM3xLag8QZ
pu6zNk2Za8b9eS6RNYfJ4s2TpR0qRrqdQAFvMSuqZaZVI2PXikx2o9JsqTpzOvSMGifZsCsK86tW
9K0z2Od9pgTnC/PaSDP0m6AA8WBAdish1E25Q9rIiIG2xINbR/aHxlCYcGv1s0pktbe0eNzVYZQ4
dlyVfjUmzizy7oJs12JwbV+HJGlBVDZeLplbjDFzH6XcxjWz4B7VtK9pMX4KQ7k+olXlSDA1PWuS
m7VNZTL9/mGIy8WxRK2gjNUuLtfBfKywWtceircsLl5cy4bOUjYVhbB1iq9FE/PSAm8kz8yy2Qe2
QOpgcbTCKHcd3GosPcszRY4Q4mU21DFDT1jq5GWG5Q687A1Y8Qewj5XMgWeunWVqxJU29vTYM+2q
76wAdM9sLHql7SjW8XTZkX+FiF61Y+tUEcPTr5/wL17UUhTot5oM++fkovIy5hwSXLQIr4auszeh
GDpHb+rzJW5Mx0qZjwyT3xlef8n7ffE4g40D70G3V1bbuqmfxJVihOsy1Anh3ej3Lem0b81Tuh14
puUg2a7U9p/NcpGcoTSB8NL4LAfPs1opeuP2X2BGk0TrGpmQZqCPciofFSCGgLxOaHthM4J65fLg
BjKlOTq9uSvXEabNICNuHU7NIUAdw6vbzvJVU7pYxQcOFpVnybTtNDXJ7vVv5rHdc3oIsC5NkgWN
o+axV//kIaVxFoZrQu7Z+SfNrLPLbL6Y084xRpTd4bayeeRqW+ranjbqIoL5XGcy1xmMuPeT3Oi8
lGFeRZEHZ16FCsvK/sQkNXVqG+Ww+25otrVu1Cb2drIX3g38xcVfygUKdYIhOa+t0fLBXj9N8eyF
dlM5Ir0XMpoA0szqoPOTjsnOHoPA0ZCboHiLEQOR6soZRXQPc0h2omXeMOm0wMW+rM1icqUcrK4I
2zNJrnvY6BIECh50GE6JJ9Dt8ACUabnV2XWc6m9wTV6KFKZqMGWz8oVBt58vOgR7qgKHA8sbE3vw
NNxXQ4vWTRd/iFW1+b1a+qlC5b8Dw1tdqYR/XZjcNoyudr/9XXropNvyy31YPitI1hd/L0jkdxQN
lA/w3MAUIcf+WZAo7+DS0opSSDg4rFftvu8Ub+WdpuuQ0ATDAzbDVxTB3wsSmQGqdbSC7xrsluzp
ZwqS08Bvq6YA++SNdBs+5Gngh7kUTjVcEReJEEREhlbzx2l6S8TY0liDT/Y8u5zUgmORk5gUWJZP
CoRmjBUJyCVwpQCueIwB0ORn7WA0jjU20SdmqPAzmmMMEjykCSbFX4Y4RR2pm6ZLTMnjebMERiw7
opKH1kcWRbSbOe4T4omAMtdGsjodK03vL/OhnjMfZanpi54H3QHVACndhjR/7pZWj8yNWmiy4Q1A
nJXbZkr7iRHs5qqhkx6etWIJTBDYWbvO4l6tHWReGpoAwp6J5Aq7HCAJcYR9kHUWdAOzHq4SFEiZ
PRmq6WKwalv4dp3CP57Y9o1bB0AkeRGmtZMUBSI75RIARto6t+eieLN8G82xDl01CcvLVIriu5gm
JiParejvajXTR7fRixjsTCrmIxBXou3nttH3agLkN6NkQG6Uq8PiVyhm0MivM4RHkDGhwCjTCMDP
SMtZdwfuBnKIXtzmj4JkJWxWaDVkP049GtF1pUtjCuaBuK9WFHWIOJYeWK7eZbh3xHWaD66OSDfY
ZKp+SUNLS91cTNbXJ3vohYr1ZDESNU2YukxCQAxVAUVPTrI0n5D/mddSY2ntXTstaBtpUb95/Srr
rMbzxbhehnqVTjDoO+NLzw/MuQiszu5byUU8bNynsXnTDorqlZ3enllahapKEARnCuQ7l22bHKcg
id/4DCdn9uOdajaHtkIMZPD1pAANkyqY7LySXNOI2vNsgksVt/GqYxdVfh8L1Xv9ntcn92z/cctr
oUUSxjCmOL1ep2tTqsuJ5Fb5BO6wEEWzDpCV3FnZvn4p9YVv0dRlrgO4wzM+NVKpqyiIWysJXJQo
YglqStx+pJstgL4jhp6o6wtjIb1IjNQRRntV4mX9MJZ5nG40dGOO05JGFizYcrisBz43vTob5Xbq
E+SXxo5GXaCFdYxuNv4F7iwSiw7Rgv4Jah/XUWGb54kom9+Zuj8V9/4x9O2/MHl/hYj+Oub9Pjns
Rk3cdmUVPayx7yL+7e/Db//3ORy3vs336Ke+Y3qQUWCGhImCz7j7DDgBwRDfBCUK+SAx4Xv0M+Hu
Q0mRaYpB4gfM+zP6me/IcFaK9ioVBpBm/0z0e7StebIvVjQOqFlWVQIzkPPpgFNSxbMSW6HsJVKX
nItST2804sPs5WaoXiVTmm0xEIC4XMZK6GtGObRO0gboR47mXKDeIHVTTodC+bXso3gjT0p6F88z
gmc0jmcmX5WmcEZ1QcQoN3LpLJuqz1Y4TF+gxYvKK6I6RY5Qbx50Re/f2PMvVCOMOYCtrDkGj/dU
JNUWqLEV4wT90hDxPVWC8m1S1q6cCp3RsSWyScculL1EIfEeJTJSb5vi+ONSD/t1qOKPHuS/9tCT
6XkyvNf20Laf74v7p7ni4wv+2C2GeAdcu24FfZXHPMkVNYbwFLhLK0Wbou4/d4v1uMXI3ta8am1l
P8kV3/EC8HCZPophrEXVz+wWhvRPwojCoU4ep8Gus5m5PWWJE2IskdJxciOIW4oTU0IWbpuWeuU2
kwhsSqBk+Twsiv4BkoCSQUC1k9g1ljrq0D3thvdjPE21Myup9hmVifhKVps1B0EE/RYeo/Z1XCpb
9dqwONRyUN2MWYgsX0ereXBKLJnPtEopZOAwEGMUsFQkOIslve77zjgqemDWHkLSxt2UrsZmqEqV
o2Nl1UgzUp91KLWpwih6u4Ty+zGU0RVRgyT82Mp9dxFHMVZT7RgodEC7kDtC+aL9SFYfjB7SYnnt
q5Ns3jd6H17XFcJITtRr6QNqFrQcG0TJF+4wbahRiVGO1LTt/Sq0lLlzs2oKGnib6lta8OYZZE0j
9HIV8UamMHLROY3OxXxFLS3FQ8g2/ERbuj8fupBeKFTBWUe8Kp8RoSxifYstXHvIZUvqvTwfpMtm
ifVs05odvGC1piGIcGKvLE7e28bgFVqGYQDfS27sq0VWdyH6jtXFGEY6oprGZH76f+ydyXLcSLam
X6Wt90gD3DEuegMgIjiLFCmJ0gYmSiJmwDEPL3Ufol+sPygrM8kQizTdZd+yMiurzCylBwD342f4
B8RDojgwnZjxbNTlXnKqTZWF7qszIgPW8xegKNMRFEvXtF1y6KkjTuDa5dapnKzbvB6j9xpqPMNh
6uTg+sCKjPdamSAY3jiugyxnasbg4BH3CtCXWzHXiUDY2Hrinup2GaGF6jTupgQcLZsSTCIgPky9
qvwCy/UHgFsyCRQI4gdjtmbyByTIxhOhl9at1ac4NrpaMd5NecHUzjC7Za/iocEjIclcrACss7TK
1900pcwV6sFTl2M5WRbpD+JhINwd49GlRCCIM5So/KExcJwc4yLKkT7ztMxfAWU0QZ+1YHadcZQq
qBdNf5cN5vJdot34Y1xt/RHtWv2d3S5rc6DrKJXf6xHqX2oq0GDNacWhRWdqPZ+sWdKHxJ4AKbRi
XVY0J7vxyzhH6otT1UkcLKjpw3ddzPWksCHL4M83Xa5IkKU7vatIjic3Q7dFMEr6kk1gPXx76gLc
o0YUFcy8N3cNQOUzq8ctJnSQZVuZ/SRMM8qm5DKyRa3ah0WLiivyqmLYrYmDAlUaMzBwR2T2dws5
unVwxFgwirYHsYais0iHZRnRFFbqDkyPdIMqTejEZ8JuqgDth0oPljgvgay32XjTekuZnZImegwk
qkIa6E2u7gPYf8OmokmNTbXUqFG40sQwIHW7Tu8Mo6l7X4+H4ntvuF173npOckFvViInoc+bvQCg
kHTXI/ABL2HlW4A0qdWjXlbJj1wU0X3a1etXrebTB0Kz7c9VMeh8O91Un5EOUhreAdkICAHhUs2H
9lFmzNURiA6WKJnvXDFCephyMV6NKklSP16N4YuFENzXKTcXLaRnyxignKr8HUYf2ldnsCwZzoYL
OAHEhoM0ftTdpWvp9KeS8JfsYBY1t1VTGjfsMdnx9pWyAqA2iNxHXQZh311o8DPssdOPbqSnVdCX
bFwfdpwAgohLKWAkbAKH895UwIIHXU0UmmY6O34/IVgZRPM49Gc2GtDSN5u2KYLSMpIkGFCbg6tQ
rK19V2PJQPOvVw09+dDMMoIcduv5HOapNiE4qNf5FUpkqbNrk06H4I3O2XKZTUlsvjPKWH8AHCp0
FH2SyD0UxWqLYKVSzVAl20r0xnLr7KSRSs8vaqutq3CxlXU9FNrS39QrHliB2VUpzMIFqfH3pqEl
yLklSAxhiJrO0Vk7lJaN+nJqGxSqJjU8GiKoHqZ07Fsj7XbdMugfENy0W6ReFk1D7t2ZmAbw1lc/
Sej/Xwn4GO1H5Nv6An26fAZdAWVzwr9UjIpxm+suhzweFFFiKcxPNPDda0rptEPamj8flrMwHmKr
1h5Kzn3mtxj0Wn4u00kPDbfs7+hUdGtYmLCK92A2nXmvmak9h92SJFeWnk9nHb5/9ynKzkNgr152
uTKgNg4RHMcayV0XxdqJMeO3uI/XbxbibO/qJs++qGZ2zpPENj7Br3G/GRgCrcHUe7MEwb44bTjl
q/PdoUHzQSJrifpKOgIQk1WEfvowRowslM5MM2y7CFqTgHLySY44DZ3breZ0Qb+iT75r+rbbCbdZ
EdttCDnDtCbSj0gSG16ACUsnW9baCEZPn1fuSzu7SBnM3Aq7MpeTqVPWx3qaiglM/LB8QIWcvUdj
O479ronN0ZfTVCV+urln7hFCLqG46S4vsGnXuDkz0nim3AP3mOyNUaD4myezMwVD1AwfdXs2ZaCR
zEZ0WQbarcXqojM5oMj3IUUcnzLP8TBTBL+t91wXGatmXpQDvS15HuKxvdOseGWbpbX4IgZTpX5N
QBm5/tH/3WelZ32xY6t8dGIvwou3sFW71waZfa7qegbfkzEjV5FuPyAc3t8xxhDcoObMLKcQncct
PvfdNwdVxtOx97rvbor7kdcMgPIncxRV2FodCtwqsYqbpUqzej5w23qVfl6VKvo4ZFGzAL7qQXGt
veY95nW5PI567D0aptKJTqV5lcrVrv0yb7t3VqWVJ4xh68uOpsh95TZFEkqjr+/Szmpyf10yFKEH
8DOnKRqwzomrjbTA6WxAY0eYP/VpYOIs7+iVGEJjLXowdI4cdsYqShkk7qKhAJZI/btNgbCEs0rM
+mSxnKgNQdEWp/o8oqwnKRXuXDmYdxUTJG8vFkSz/UnPIj3QYkXONWfuXd9FtNdReGtRB1SVVjNM
L/V7vbLHew/1N7mL7RZLmKqTTNsNhJSuGAgbQ9gNQ3ea2il40BQ66tVgxgUSYOCcjdDKyvgDN4qe
n2Zebnx0nAbdZTl3+Nl0gMT8WdN7M1wSV1CYOQzy92KuCrBVVWt/6CVcxQMgR/O+xYFlDqVM8rs1
09V1ZuMiG4w6gt8+NlDFBUE9+drTkvtegmj+Tja7PKAGXX9xEZckCvXbp5PpCjYTYBBDR8680zIl
V0CBbDvqr1MnSj50c+FGQTyQjm3Foa6jfIjA5pQNUR6iomN/XoZsPUfX0WrwaZk870w5vWFDL4p6
47RLIzhhehaDukT//zr2lhqDXlXM3+lhJV0Iz1adG9EwJSEtQWMM2nhIaj+JGue0H7JR+L2RGWcT
fLwilF1mn60VGpvBkEoJsSXpnDhgD+dcmmLUpT/EKjq4ciQ2rhSEuxVWdLzHmrCv4JrMxj05AoKi
cBGsOaSx2X1KelsbA6rfTds4bpGhBC2NnxDaTRoDk6hLIXCZ0aby0a7e+6VaF5hbLgqsZtYkn2rp
KcWkpIoY2iDE+6nSlumHi+psHFY5qRNKotbgBXmNonRulgnC2R26o/E0OXelyoza546Pr9LWbRPf
0LFUCDwMsIWvFTN/2lWJd7U6RipB1KOlzSTkXlaaI08yTa5GUA9TdUabs0mCEZeB07yxzQ/ZmCkC
bItDIIjnLno3SsFvgJLqtQBIDQCbk5xod3pDggr4z9rvPwXxk4KYJs5rBfF13fb1/3qffns+QNn+
0F8tJOsPpAiohkHPHBfFCOEApmKqTPKxUVeetJCoig14LLSWSGm45yll/xqgoJGDU7EBZpzOz+/K
jhy3Oy2aqVsjigGHK8GIHdfEVTrGY5F15a6ObAgk60C5CNg49SHApqi5QulugFeeLcK5dfXhNpV5
tVOwwM7Io+BGmHZ64qRtA27ZhcCZae6FXSDuW7fDWZJg/N1VzTnaxDN2GKP3LhaGfrap/O6evPYX
eu9b0/tZJ4yuAhww3QMNT8/tGBI1KdNIIyMtd0UdtYG2DKB/ovTaKvUu0BqcEIfMmP7c//92Xn7U
ld60CMC9Gza6HcaG+dy65E8mwTGOIX21VPEuInEMpVc8Cqf64qEo/kYr7Kgl/ctC28M/WWjw5jV1
I0D2JqY4bQaHl27X3esv8KU1eBodGXJ2F2ia52v0g0yrpE/h8iqN/H3qplDrW/XGZ3qJJGYBHAA9
yN61nWMypZ0ovV6ZXoeIwzPdL4rzuvQ+IR9+8Ib2fmyHD21nQMLujT3avTflm+7HR6OL7V2CKCB1
ZniCMqR+xCOw69HwVJZq6J3UF0U95Zdrz6QsH3sDFsj0llH98bTmz/VoeBkebh8CHarn7xWVeola
fIR/wcA9jDPEAzURVAUUkKlHnHeVZ3V+a5k31pA9jnZz+/pnZYzOAs9PBrQxpLaAhoEqgC3y/AfI
Chr8akYpkHt1pqzmqsDbZUd+/Egxsd7ktsVQf6oOgMdI2J3iwZTZI/yVCyV6uhql6sJ8ST2IwCtQ
bTB314PpXjWpdVM65QXqwldrlj/qsNOr1M3Deim4oiec2+sBLX0DbfAzGDXJdW6QEpMLfB8LiE2t
zn8tkbxZseBEXj69tYzmSx4BF3fNm7q1blz0q0PaOh9QPCqABWYPIPLpta0tCt2sNvVQZLefQee+
8+PKuZvqGqXw2bihx/UQoaMAPl3/7C6ZB2CFf2TlwrrVo7nf2aJo/SJxN7z+LDb7mS4suorR0iLy
UFv09cZsazdMSdV8NZYXaSZusg6Nl59PJjLzEguW5dykKvPHVMt3lQbsRHea/DKl7bbJLZNMZvN6
Wa04G80THKS6FzvonVcN6WWwWvZnipvqUw9SI1z6zoPlzJuj8QRdIKcYxtfAO4iIhJUC/MEunKt5
dK9w6K1hBtQr2tWDt18s986OKDaJ4eulC/8PGhLoGIscel+l1Rhy85CuVtJHCqIi63Rmf3XkjcrL
B9yqPgpAFqHndPckS8WudPgJRlotH7bvGjnVRdZD4y7mInk3eHC0M8cIBgXsy6qBuo7MXXdmQt5s
dqsXzNtL/vkaZ7PbrEkaN0z6ePngxFgeov/uhqgke/sKMs9hSXQvcFPnysNh8GCRwRyommm/JekD
I+MswMhH7XXBC469SewAGa17OnTrSV1bNxRAFpo7bAXINtb5xGtI7HLdtzkrZSTOl1EczXhJyDy0
8kYEUclfkudru6YpHl1AvCJxTn/+9iJ20IKrnNOqXMegntev0yge7Ui7a+ZB7RNm23AaeMixSR7t
JV73eTwJaHiLFzCdGX8M0OJ2brY0J/lY4BOU1ge3nhEdhgGxwyJ63ZNc3q9ZpVMW2HmYGrTTimLq
Qpp14PWAEcOBqBbobhxBp+rvV4sNoFnpoxab1QGnrvt+dvLd7NqMYzQcv5ySj1m1M9crcL+g8Iwb
z1D4PIz8Mg16hY8MxMV2aPSRf/E08H+KFH97O+5Dkre0nuiojJrZ+WZC83YePBeGU/5ojRyyYi0f
0pYR+2Rcimh61+jeXTlQrudzl182QBJ2K3H7kEaio8w1b9Zo9IKmm92Qjt5VVUEtrIqUHk/lgUAE
jpBxkFBEeJAeL2apDdaI2ntL1BdIrd5rGm9qcdJPuEkN9Lf4YBR9KhBeot1lyA1cJk6y+OamyWCN
2xF11m+jpBk3u+6dvq450F/tDh03SFD8HRmjYdYVD1XMkXVM567DkHe3BV/YMDlgsfY+K8VNi178
mQ6iwke0Xvo68Eh/IymjQDwj/zeBWa4pNKVJyFgddAFV2s9n+H25YbnJwdOIx5fCMZMr2Q9rFJgx
n9Pp+DRWx4/UNS271Fd+01S4HFFVPFioHqAem4zK3zi6Gv5tQTvW5bdyTU5pfKSBpzjxXdZuhd/D
KIf7tmzvi3p792YtAsduCcoO+8RN+N21mzwW2MXtf55TTVFpFNAah8yl/bdQCbR1i52AO3IqYov3
NrJJ3FG7m5eczaV5Z15eqL2LB8P70cyKj6MTLUA7omw5FF70Q594tWKGOqWZ/KlIFzdFXkqfKzP6
2mXW7Ftb2hd5W2hs8A6R9BhSP6eHd5DdxNDBcmiN9nzLNR7ma1cSBKmP810Lf+bUrPCHmlq2Nsr+
KHzyUbSTmAopLFrt6zLHybV0SxFkxO+TQRDwc6u+t1PMEv2NCnNhRp3aY7kl3htrivovMi/t+egs
RFqZ0xXvE03HiSnBBSM3Bu2kRI/AR5sA1qe+8COWkUhfyps2EcTFeRiDPlfw4KI06z5hbZeAaqnQ
Jm2tr9TAeWga4Konr8MAge7D/Wya1nk3N2ofQU34bGguKjoVkD8Ne3IrxGrogcZq/j7Vta+IZMAX
S7Pt+2U6jZlIrdpOTIbYjVNjfseRtj5JDYl3VcxhGQvELao4LnbzgicFCu7uHryOjg5l8QDq+EJt
wUnV7GBAHo8uSEduqvb+57VI3oq7RyvgSmfAhPTtXsyj9pw2ErpBrgWImH1YORwDvOvAq4w8UGm1
56aBRHLXTe+ssU+/1BUR/GeMyHFz0DtV3WpV9hBjGHOm4sTw+1qke0L8dqcUd8VYF35mg8fd4vG8
DoJiOH0clLhWcrjEge2bmRSfKyc/zxct8elBQ36eE3KLqqQnOeoiaFMOHK1ftaenz8RDL2zfSum+
yLxczueGDi28cQoVWkV06ID7c+jgJI+3WTeWe1HoQ9gzZ7kWkAkD0LnzGXJV3Ip5f+9W22MKGicE
KiJw3qxfhtRDqjh5SGPeH75zjwgfIZ/SbId2SzB+pguV0d4vdv7QZLxNF/f5HUpAdfB6pnY0nNzS
UqQTpERlhKoQ0dSjPK2k1Ktwxt4VLrEK4vrdxEoEzexxStutYQ1DD43K9I11X0C1M2CH1IECE0KA
dPufLzwDBBg6I0ZH28HqJnXCvodWbY43ETMp6CRo+cQV4DW9LXCgqy/tXvtoOM19ZiZQzCpIHyb3
+WpKUrY8C/S22eFRuc/a9TaeQL7GFG4AWrvTqNe/WW6v+TLSPlHt3oJcO28MV+2bGa6nFn8wuuF7
JooTI4a5veWhYxE9qjbrA7zdzvBPJE0rRijiWp+flQtnuYoI3NAhTqctdwdQxkFnz1mZiTAmUSfD
ZG5XFkTIrs/fYVRhA3ZLuTfBn5M1Fh5HcgLQPrlYc5UKDVcEhiUyFeINk+xfClTQg4ZAYJQaG+TW
saJarRxld6mrhTZOIjsmVSRphn26OvFjpoieXKyPr2+onx64zzJ/lnSAo7HspiN5DKMXg6x6+BBa
WG1vio9jnnomqa1MkOXpuvXz4DqnTcatUhbmYYzcqy2dFIAP/RJLzqDvKQCMlTt3y5n0iRRo+8ot
ycAi84c54SrFZ+1+rNzTJR3DLnPa01oUj41q76Ui0xlW6ppM3qBn5fkeDIUgTRVZENe+SNJiN/bm
jTBJHbd0U1vJHEqS8E7ndKaCSwJiOTzvUe/J2ihafuZ0Y6s8Wn7uHbjzu0njfkIrTzsxJr52V1lX
Cg/7HYXU/ZwZ3V3NcCRFPDWrIMpzJ69YEp39eTNSc8V4hfnbNG03z8mS8xOhqIhJEVhL7uJCcCt4
6KhtiV0XUqo8DPaEVSHpFiat97m99juS5+gMUOX6p+bHb3XX/idyKml7Pdnnm7T8v9pxGyn0//zv
y7rqux9t+7V/BkPZ/tBfHTfxB5xtSAMmDTdOAAjjvwVXxR904eBC0qzxIJg8gaEYNvRKIU3AJnTv
AXX903Cz0VtFV3P7m9YGgv4tvdWfMjTPTiWsFk6juZE1LQidR+F2dKfOngWzy8GWHQ1ctX5OcgSl
zEKvAoyW6IFrk7wpG7v+QXFjX6fayiUmM407dxo+23EuzvM0H87B18YcPFG8tw0PG5ufr/W39t//
75BBTEFe3WtfN5uRFMLu8732hK+r/+HSVOE/f2lH/7PXDBq/0GgI9dB4Hbpdf0OeDKi8wMlBFdIE
48png/7V3DX/wJqXf4SaBoApGnK/g3g6BjwxhaK/66DUBYKR3t5mrfK0cVh0g14jBVnhn9tsA2XH
iU5wPZ5Rw2BicFeOiXkqh9zZzxMD1CQecJIFZv6jtJPoq9KcE1AiYxUKlXmbD6toPmE3fKhaVV+P
+azdmn3nXqxZ692lmWwCh9z0MIjJC+dcVV+aoUOuckrhQyvrJo6dxvYXqY/hXI3NOSOf5F1X0h5K
0OwIwLw6W5OCzo7b1jhjlh6THFoexne7HKx75Lfb661oxRdt7m5j4LIM0frSIo9MZX+bYY5INaKK
x0V1XuM3iwGOiUpB/2iIRn5fsxKAzeRZ2Q1SSrCnpOoLX5DB14EothlTbeFmWvSjVe/l2LlYRBnL
Dqzues+ULPV1t6gv60Yfv0Rl4zDXn1Az0DH33Q+LwzWV911yWnu5+F7UY3wARb/P8NRToCs/2FT2
35nB9R+lVmNiIMEMnziiomeyqlaEhSJvGeeswUQ7wx6h0dDgcUccVxncDhMIgTz99mQnv9Aw3/q5
T8MQEzuYjOxanDYg2m1E86dbA1ARcHoAlkAgOi9MLez19EVzw98PIv8z+DaE8X+PPf5TOPxuaDfu
/wY8Dr7+3//6RQdgg5r/6w5zDByIoNozFELUFptQ/tG/RMMdAcpSoEYvNgT+RgH4O64IGDmwFYk6
kNjBHW/X278CC/9IkN4L2u7I59jwbn4rsBxtHgsrSxMkpcO/ynYpGp5vnkVjuJr0NDDElPcflxJ3
doPua2gXJp6Iffo4tpn6KI0aLOnfb+2FTcul/mzT/lwXhKhuQnynh8/zPd206+JUk9J0JImxbglh
+7TvM8pv7E2rYXxjunN8QLa1MLsA9c3oDubPVq89GbrwKodxHBcU1ly4b25Jk66zQZO9/kTbL356
DLdVCLvk3STrcKiOxhFdZzqlbbAKKPNy13fltHciIz+ht1KdTQmqsZs8mTAPbTeVp6+vfVySsLCt
M12EYwqPCh7X8ye0piFe3YK1Z3BgOyycL1ptvaz1Id2LNjV2LX6abxSbL3xA6lvA3BS7m63T0eNK
K6J/rRfxfooasF/V5lbgZmuA2E/yBq/whTdL2uNgQLKRxOARP386z0tUO2nID2qdSq9FNOtIj1bp
aWTRf9C65YuV6+fuin5b0dtvjn1e2D2cwC2+wo4DEH1Uzdtal7O2RaMCLfEgUQhxYYAufa5c96Sc
DHAqAma1uyn0Ah/k5utB9hku1tVrfg/YnT+kp9Yb7+Sl188UCB0H9jVmB4SOp3t6NawEyCfdPAaJ
OHY2axGQQyjwsRTsr28u44U3wIB6m3oD4qcZd3R+jM2otjDTZD9iqn4OytZ6SGq3+MLdb32gkTWi
HofFuJ5VSAZfaE2JiMUQZbu0mZv9OmJanxsROODXf9YvlAk2PZZL5PhbhmXB1Hr+ChgIqxh1QULX
LOFBIFmJJbe+uHWYAlCs/cYt3DvKTuNKjquMfTUtSVBG0XLl1XI6m8SkfRpA0ADbAiGJEIoNG76q
8KUVg9gvlXRQLCnjsGtd8yKNQePlM4ilJOGG12Zk4QDwWLcMoaArvP5ov1QWFDZ43Dlc56iRM2w8
io65UwPCs/i6LZX53hrX4dzxspJ2V63P4HnqBKBvVNs+8KkZTJHZR3PgLUBvhhlJJ7+lBr4sZw3m
hEJJ4lNZdoCGkRVHkdeQy1s0/180Lfm9BuMnk/NJjEWe5vmnwNjXWurZipglRHXYt9nQ4H+LViyd
yPI8S2rjPUrIRk3wrYbLNTPd60wM0wgWEWySb2zSzxSBPWCgWaDDNeVdjygNADL60x5oxVlo+MSh
c3yrsKO8Ths9uWlpIqQohoNZxOreuqYXVLxPC/QBi2ofwzzsw2jozUOTdOKMpp31PrUjF+XEbqYd
aSDsMq3V+iGXDugbXXrferNHNWtof1fTwsLIwtK5qJ1NlYYo/fztyNEarViiaB6hOv2hUIuOakNj
vXH//HpKt1U2YT3wJK53fMuhN5ZFENYxpYhdOtti+VEr230j6m8f8vklxyI4GhALKW2srVZ/GnY0
Bi9rY03RzpjsnhnY6ty3QpZ+HFdFmI70+gY1tTANKvHGFffCysx5SQaQUuAO2JhYT1fOQHhRIHce
dswSJgY9HpjC+eovbQdMzPkwxW3yUXMr540n3hjTx4+8ycNCzNJtCyWnozDTJnaqJZn0drLWcYaV
sxt9lGPbfRVdliN+3uKPVhq6ts/TqWTgwsj5pGayhNBaJhTQPtdRF0muL9/ha10ggNnReyVq+HlV
tHeRyLRzFLbl3QqOEf/jqkrea3lVfrMLzXwnlZddz/hQH16PML9eqX8GTkdu7G025/O3OSvZLEqh
IpMoD1n9yfVuARS87/KeAO/Mw971qN6kSA6eNuf/rVfKgUNvEq0AqJnPV89X09RMvfV2OCAMh741
EyCKVRtUjL0OWd6M7wqtrH2FiGKoZQidSMPK92uhy+tSRMuuqdyPuROhCpFEa2iKdTO2dKoTVZuw
nhlWBegwilDp6kcsEe4byvZrkaroqheoubz+Jn/BwXC6OQ3EakitwKdIx59tzHiejTEZHWeHHbnz
fiWc+JHppedJ2Rs9KAMa/vR2vdO0j0yUTRrvdC7b+jpqu/jjf+OnSCIxBm6gp8zjwQOoU3Ctec0Z
afOWC3lov44DtuS2BN7qrob2zklAejVmXPpMTuHnLM6FIdv+/Rs/ZItoR2FiS4FN8DkbRex4e3l8
TYbiCT+kaS+qQZyuq6Wf4r6RXpChIWAEnzIoZIwyq2aewHT2DrCci1Clwnpjs72w02H6E6k2giXs
s6OrKZGCeTKJ3a7pavkBZWD30uaknndG1QChj52DExtfPVxtz0FxNG+IJ70QlCVfhGhJDQc27yh4
1E3UO1nD6rMXRZdR57l7WZrtn3vwPw2+J/BNm3P1d4H5Sy85hJX9S3tv+yN/dZIpmumacSiMny7A
W//sL+su4w8EJfk+HF6ES5ig/V2FG9YfNlDKrSymBw3zlc/3V3sPMKju0Swk3dkEcylgf8MyTh7f
brT3YGAgjIv1IjDSY8VzQ58yIHtGE4q+1Pdr5urBXJgC6SkgxbhXDLJfgbSjHIU554KZHKS2LsQl
wQ7RREBvdOp190deZWfmuJAvFZ66NrBbPwydvXmRlqJ6FLWmD76Xq1lh5+QwmhceEkgIyHbnqa0t
DeipmMrRnYYLzCyWT6qGzLVLzLH8aA+G+AB6aTgMNXoPHlyZ82hWdeO3qm0ZKyFGtJuT9UoZffMv
nYT/bO8n23urXv799j60P6qv33887V1vf+Cfzc0tyjgS4ji6cRTlTzc39HWc56hcSdsADf6zuWHE
s6sFmSKa40CH2fd/bW66T3SENrlGuLXke7/VYjpOoBiGY4oLNNqlfqf7cpRrLJ7hUpM0WCtnqBF1
ZgNFxhi7EyiUzhs58Ob0/ezi2dbi5yL4wHHnfx2tZdRlYsxFl4WN5WmXxTBygiLTDj26BBhkQ0/M
NzLcTH03xeq6SGWBMNeicJtC9c20MM3O+waU1Zqci7wykQNfEXiJNTilZb2HD5Fhpdt6Pg5AsObd
nB422Uwg4fb6QGJLTh6IvorK5ebJB7/+8/J8KqL5wpPRCkSeW3h4sSJk8DzNcKrY9nIwhOGqGcV+
4x8FxtzVwHJAbEvNRCl+8Gx/hb+2f33l4zuMd8rK+FhuW2wj8j9f2Z4p4aEqZaFhgJC2xrIK4T0u
f95h/xaC/VPs5GnOwDIW4gcOewQkvb4pnz5N8OsJH8zB81IgJ9kIhcxCITQfEkBkXgU4pGxli0sD
4OnAMOLoWw9h+vOi1k/NlC1OYOSafeto65mz5OKgyrJHJ6eo5WMyuekN+luMIAxzageqFNQIcH0d
svPZNbIvWTs7IXVt3fplbctz2eT96TBZ86efr/E/UexJFNsy+X8fxYLhuafr9v/+q0tu/mEA8sMa
zfvT0fWfEOaaf6CzQeCg6033j1T57xAmcHt1QFnQBdpSaELcPyHMYwhMZ8wjHFK30bX7jev5+AQw
29t0ENAIIdWnzcsyz7Zm0/c0JPrx0HXusm+lEaPk/mYD+ThObqt4zAnR4aHYxL72+SpKqx014a5y
0BSY0blBTRy+FUqrGsXnk/f+QjB5ayne9tMHyjIPgUCjHA/8om9Wj/5s5OJBBZVKfwMsc5x+81Bw
ZWgPMz6lSySPVnLdqTABXwyHutbi0KgthOPHqQOm3yfqMHqeOpSd3u1JwbrPk9fKr68/6QufjqKd
kLJJUAITOPp0BqoOXqFNwwH+uO3rmgesM5J1+PoqL7xPnGrYwIC9uE6PkQCdSjojypsBPwtNO1+z
Jj2LAUD6uGnYb9QzLz3Q1oeGNcT1zZX+/NMZUwmBnSHJoWOienBk5OyixJNvROMXVmHuxGbcrm5k
c472IpQ1FbtO1B8EUrfvCrN3btH7qH7/WcBj0FNH6XaTez3aHIMzpWmhzP6g3N48p4MY3SxeN7+x
yvHNyRbkuzAC+pkCcZCfvzHA+u5UT6I/xKJqTxvD7H3V6EyF+8I5i0mEAtjteA2liLW+vi1eeoub
keU2n2XOZRytjMyVU/ZV3x+GYcFqDnWS3QQEevf6Kr9uvk0rl9ApN1MhRCSfP5+z6nXalEIdqogO
az3jzWDMOOMYECx+c+oABodQi24434wTLY6WijxrATs6q0NjlM7ZKgbnlDuzvWocqzr9/acik2NC
6AIBYrM/f6oecRcMMFLFFkfwv+raMqg1ke2hvGi//ZnwbX6yFNfS02gom3kx+7Jgqb6TJ0gvWefI
EL/1QL9uhuerHEWicdQGpVqtPpRcV75HsXmZ1vFblrcvbQbU5i2bLwVH6ThNTMtsKenz8yxrvJxY
iZjQV7LSMNPLNHz9C734QP8sdRyJoPv3EZjo+oBgiXvqxBYmPKn48foibzzP8aVoD7Kh4+/VB4X8
9SGJBsdPJs0Iuw4V3deX2j7z0wR029xb49wDIIZs7jHxEDhZtES6Wx+yzmoPMYCUk1Tvy33qlt+I
hsXJ68u9+Pp+4oYMZK1MSz7fdQhGrFnvOvWhcDC31PqkCnINHObvrgI/DwASE0Kmd8Sg56s0o+ZU
ZQktJk/6j8M8YgXimdP+9UV++Uj0X0neAOe6bFuu6ueL1H0mUiDBxaFHYAImTdJ/l0nf7CPV2uUb
X+mX1/ZzrW3eRMlLs+botXFbRTWZYnFQoz1/ZQSE4INnIZT++iP9MoLjNreEDjSCxJM53NYVehoU
aguljaTqi4Pu5smVZnvpRbXgzzXlVnmxttXwzsAe5FKTU3PRFLl4l3uu9WkYKiTRYQ/AC4Rhd+kM
oOOdaM7OuQG620ou6o0O4y+7dvudvHRIsxIw5E/S4BNwQyQwMEr7FLRWPHhf2j6yrgy7bg7wjRxo
C+Nv5x/gWOgus5Xoqm5irc/fiylQ2OlipzgIQ/u46JMMCx0Thdff/gsfmauM7toGoKfxdpQY5NAs
mek3xSGPinbvlPitRNb4ls/hz+vq2YnnWVhHBxhC454E5vmzFM0gdW1AlbXjM31VRSKXEDZQhYKy
6SokwTM1Bsyz9ADu33yPdIN3aJhq3BHJhZ+ITt26EPMvJoSVL0rJiwDvNaJfWo7dugOMUu8nVTOK
RsRC3fzuK9og6BaSvWh4gkDdzuST7y4kGilcIvkhLxZQ3gNkwlZb3DdO9i+5E/0GSYFlop5J+/T4
wtdiTx/cZkD6slUR5XaGesEEzgQVzfS8Hdv2IpqWH86a9LevP97P3Oj5t2FlJPo3vWIceI5zQwmO
TnPtPjvAgszggiF+dGuti/UV1SjM4aYBjoOP+cp8gwJJXocN1mB5oLo8Xi+U63Hsov7/kXZeO3Ij
Tdq+oZ8AvTklq8g2aqmlkflGJ8RIGtF7z6vfJ3sX+LtY3CJaezCDwQhQViYzIyMjXtM537PZbr5H
sYn0fGYgmRsfxInr4yfKFcBCKV/wAN22FwajULCOSLJgRR7qNOXpd0Owucq+WLxl1YaD4fa+B3UY
0TfDtuCqFpM7UeW08poG2RBqXlEa/dkQTw8P8eEwMLNa/z5kmRnUi1l+uf1Frs+kKjYCqRi5Onic
TeCN1TZdunhIgxmpnnOPBodH4TELbo/ycrQ3351nB0hXsnUsdLeV8DKpkEVp8zRo0haVsFxWFtcc
i/lT1836g5W02sOyKPGXNY5Dr1oj/X5qRjpruNbN9zTqnLde00JhR7zp4H0Twbd3G2YJikIjPQm6
Qs7Y/BJCyAlW67envbO4KPiCTaNWwXW9hfO06wLJKjeSYIil+RypRX1WUpiC/7dRNp8QXYVlqLku
gmkBokan0nTVMpMOYsbe0eXkIt9Au80hgG9CU1hBph4WOEXLWHywQYb9BS+2xQcuxl8NyiNoYq9u
Ft3EL9tMPufg1LDtU6vYt1NTvk/QCy35T0f9pXKoftcYmv0PmvV/rTburbchtDeoG5F82epl9Oyr
RKKIaMdBOkzLnZCiftZzLT3fXm8x0e1eFlgFXku81VmOy1FgpSlRmqxJkGTF9GAI4SgJ+ZYzmfsR
xlGkI9uhHJVOI0g1ERw2Q8VTDk/V7mPI/9PvObU+dAnMyry3vtR1iDe5+uP21K7a3gipq5RUkIBQ
NapjlljhV/dPbCvj2s5lHEh9kwXFkCCxk4RRf2p4wiOht06B1Jr945xC21yNqIThqMXPfErj2+2f
cr3KosELPg1Tb/rwW2QIYpXy4mRJTEaYr59NO1Uw8RHyjIlZHASD62h/OdQ2KVy1Pk5HhlJJq33L
wRESmTCcUhMnemcOjf5/HE9cB68WGRHJUW5CxpOXMvPNqtZ+JRnMNjCos2tCiDo4ulfVOoKQKnI7
+DEGq7kJEFBI296RqzjQ4lC5azIZqVLIihH4jGVUnsBoZN6EstYpDHv77zwNld+3v+XetmKJEfXl
rgGRbGz3MVzfplPYx1GjNh/baai+QqNPkGcLtceJr3xurCIPcuy8HpyowYbajtEHq8e3lh9YCXDX
kChf6lNbfHI8V5YT4b0bzJNCHY9j5w3j0LoR1j+n23Pe27/Uv4RvBoVSCm6XHxnZxFaJqigO2tbI
PJxv0b9fFhvOWn3UZNnbv0AlUS/BsgHxzM3q9lU622j3w2mQY5ihMR6GRQtsL13QN1ziPD3YT9dh
lpIrjyjAmYQmboTLqWVjK9Eq1qIgWzH6KdtR+Q1OpzyoSl3HPkYhZ6DKDGQeMPLlKM2c1n3XyFEg
V+H4rc4lYJCRpviqJYRVeZedIJ4elXx3p8YOJTmgKUcV83LQiNosqWYZBbkm13+taHqhiqtNBwFg
Jx0SPGJamRTdyGa36DMJHvqcS2kUrLlefMzWbPkZERYellQL36tTYz10ixWf9VJFDlZKS28srfkZ
1ysAlVV5hLm98nMi6iPvRiGB84mm1bYXGDcrAQRBvIBiJD4RZHBfy3iFjb92jeekmfZJtkvMNDCu
aP6tUkU7y8Wi32Vhmj7VahTdayVmEO7tA7T3KcBp8FSHCSPqrZefopCVScKxA0/z2tH+leVyxBNi
nI7soxRR3by8Y5k86AwQX7x8uW4ux1kmbenMPsYzmP3wAy1U55y3bf2I9KPxWA9mdb84bXzvRB1g
cVyfPq7zAlfr9mT3fwX+keCrgNy+YFJe3wnsBQeTHUnytSVd/1NOre6lFaqhfZx3XoPDFSVgbFH7
NU3fwzSH1J041X9u/4idFafkANRAUNx4D2xWYrQIWbVuS34hWxg1I5J/tlFdPNj84m/ZrDcNPEKr
RegAwbA51+LYxSY+xn4E3Qp9++4J31O/bIyZ+OUcPDj3BuN4gXIHPgDLbnOetaQGrj/2kj+n2eDz
JLUA/OfGs5GX9iNRP/v09iUk6uvQGTDRgTp4uZliB+tFTF2YnOasJ3Q0Jk9KrOzpD0ahc2ogvG9j
d7dZwqGcSJyGFrvrAUWH2kzJBUMQ47dH2QnAIPB5/oKx43xYm7YATY54bRtGGVsjfY4WuwCFKc6+
HHW4VjXTY1t1ycHUxE/f7o7Xg26KjlG+tEO/8npJ+1V/6uupf2z6xQnGrtJ/WNoU3nW2PQZhHVr+
7enu7H7whBCwgM5QZd92+7JSop4DIcB30C4P5JGov0L+DW6PspMWsBkhJ7G0fMGtB02SmcpktLPj
K4WZezPitUg1OaqLAcRbAepEde4xKrgwXEEEbV9DY9gq+RS3jh/Ho/3Fnpr1sa376SClEo367Rcj
rQQNSrGNp+G2paPCF2rXVtBVWm32Z7PCuVAJU0xFk1n+qWHRDfJNTn5hpJKv3myM0c9KH5T36ipn
gWVm4wmnuui5G3BDQ83AahW3JhB63bjWT3FpIEo1DNORM+hOYACShzIgIEHxktvkMDKPmtAKE8c3
0Nd5r4NrDYMV0Cy6PHYxFAWingOKRlQzF9gHKwLEjhwnPzPooZ9UNNOe48VSE7dXUJ5ycz45Nm96
pZUeCKQhen7zphGps6hGUe6nl3EZVaCqDqakDLYvjaVydmqcvNE5y89W22YHF9HO/nw91LbtKE9O
ZLb9bPt2l8wfuCYQb1Hn6amZ1/DgGxwNtTnqy4gFnoVDvA96t/uMRCuUW3on75oYRu0fLCC2ErDp
wCsAjr9cQNCNUerQHfYHuQUspNVpPHgZfqefQrswz7cH2wkkuJfACKGhymW6rfpIVHzGeWltvzf6
1ZNiez07EzLifzIKeqCmuLMhcF1OKWf4JW3ZE1TuwX+WmI/WcVl4t0fZy0uYzP8fZrP1MtvAGyBv
ADiPTfMV6hdt71DS3ym1/DvtwVhroTFQE8C+QR4ggrum2WVvj8wwQ4Bai8AJOUyc5Vfv5cnCdVWX
O7Z/W6Crb2gLbgqYbtye6u5ngwiCs5QCOnLLtFlXZKCTrGbnK4mCtnMGH78sors/GYV6q0lVmfr7
ZtMjdrhg3FDaPkXy3zHeeD6I9fGge7R7snhoiw4IDzV9c3MPFHF4b7LdkU7Q38exlH+dJNsIOlSZ
DpKEo6E286nawm4jk0MMvq54BKbtBL0+rai418UfDAVOQVyePJ04W5fbQDXHWIB+bB9dc8TE+7R7
QBspOWEnbP3BEaY7QR4g9ERAnF4OhTuKQ22TI1xB1CSDq9ozWYd6cIR3Eiyg64isInQqhIQ3USks
kTwqx5TPNI3GA8YdyUMOWu0OKVsNfR0bpbQyrr/d3oC7g5LhA2sCNwxQ53Jq46BI5ZiZFnJeU30W
HbCzE+rTY9X36wfKxj2tBu3IiHvvtnXgsDFXHnQveOXXJ7jGamO0F3Z9nWbm+2KaUFO3pfqMYbn1
ZMVa/vaIgXyMKO9T3ed1J876q4gxZsZayz1nua/a8jQkfXUyqql5+/ejDg5jE/Qg4ILtWdY1BVrY
yCiKnI1nHH+EHbCZn5Qaz5IWxPGXxhmOLui92gH9GirPwl3MYTUv55ZWRd2OrLRPwpDC+JHU7qMa
JWXlm0Np/z3gauPqtVY+R11t+nUiOmqTqeiPZRap9xJ5y8Ey7IQAwGSQcUBlkjtvA6cmI0KyQJP0
nSpMTsUytJ4sh42P5smffFdI/zoVPAxNqXhdzl0HpNlmqm35oLWTjyPWksjLjfZBSrtzE1C3IzcX
eGVSaHGEXu0eU6omuSMA+b3FHh3ktDglQ3fkobw7Cvg1USSkJLltwkbD2qVhyig17DM/tYZ/1nYs
g9unfW8QCP06Txq6+lciCZk1ylhAKZafdOl61pYc6WhDfzPUSnwMNBjAq4m27lZD2XZWNUEv1fI1
p209B58pd7Lj4eCz7O0z0CgCJg9FnL715WfRFClvTXwG/K5b7LtJipSHUIqLj4Dm29PtZdsbijcg
4CDRveOIXw61wnvV4JVbfouz88mMzOSMZPngl7GsH3yhvaEgc2CsTMtZYSNcDpXFymitc4RKjZTV
J5w0MOZQrOIUSagQ357VXhmeNhLZHF1PcDbbQrGipFBFgHn4SmvcJxkcbdhDZ4rU/7EwC3OlyPpS
OvbgNaVMzOjU71Pf/Lj9G3anC8qEjYI7Ex3ny+mG+GRlGb1AotdQ+kj6UNXL9PLcNs6RKrtITTel
BJEDIbFkEaLR0L8cypjtPivkxfS7WpUeo8qAOxqpsVchPf1kJCrqRVPZnNs+Hj/aTRf9wR3E/YqQ
Bs9vUvRNnI6cPsMhSTER0Mh119LL3huJlQfB9/qbIk1CsVpcBEIkcisqgGNMibZfY/pS5ejuhAtS
6XZ0A35JSqM+GqgIneouNM8tQlNfkAIe/aQcumc9XZFjuv1tr4INP4WgCVQG9BLNO/Hnr+Lm2ijq
nM2D6fe2XDxiPJA/mKP87fYgV8xtUBmo+WPUjmY75YZtY3CqZ0kbwbX7ulkNy3ltBqVxp7YAfimP
w+zbpbL8CrWMbKqRJWWmmjDF7xdnRUHB0mKExScMwuZTjyfsHIy97IzBaHTl72qyMsN1ZotbFXOm
8VEecrxwJtwEx7/mVsUgqqNtdx6R0tHd0lBGFCNAqRyEOXG7vN62Ol0VUYFlHaH7AgW6XMVocaba
bsYxsOwGfx5h81aWdqKzW1f5rh5JK+RUlf69vazbc/kyKkUiwXwEaLeFSdYG5mqqAhnCbJvunGK8
dDL7UUbDuuvOt4falvgYiijEZURV/+XauJwgjIvQsLnrwIKgKjvqavwM28ry5kiVnuNal9Hv1u1/
+tXODmgL26WlKkrO9GIsIGLPFv2HWHVsqOU6gg/Ql9/UZX+tcl2fijZCGty0o7t57eZ/bs92u7Av
Ywp9N3h85L6WiFKvDkWMj2urIlQU6DlCYms0p66MzooHvG45iO/bLJsKHP4QgBoJrgT4Fz2PV0MZ
dipFWmliEcg16ucKUxsqmfMP4tGVzNI5WM5tgBXjUcp/4RPSVhW+vK+npibVUozj0ARzqXUBiurr
/RilzewOSTaflXhKsRJzzPuZe/uRFnusH0x4G3BefgAPQWzf6RFSt7r8AY2T4olk5k2APr+V4e2l
pG4hz0VyENiu9w23B40Jm+xDdLA3mYc9wPIl8taBYydR6dWlOv6czVFQDioUi2xl0E4FONLgrVuH
Yam7CzYU1/aWZYPVEa9HWjIB6qbfc9tOvbZuPq+KdSRytbOOlIuE3iFiYShibD6kVtuT1ChLFcyk
1PdC2dKFHLkclD6uTwKiZAZwVtEN5+myuRDXaJLNemwR3zfl6duEyPA9uXd5kksJr6fbS3c9I2hl
iOwwH2gUoNsud8aqwOYMl7QMYgl9Hd3qFJdiTH66Pcr1gQOzhzIXLw7yiys+jVwtckIRoQiaaEhP
jtJDGTW1YNKVyOskfG5uD7c3KV4+VPx495HLb7b7nLZ1hr9XGUgVav6AhtA+y+YjKPDOpHi4Yl6E
u64g6G0/k5KlaxEbVTCY2TeIspqHIMpd12NmOUnqeLCEO3PiI0PCVwW07EqHq0/wbSUzq4J2FsrH
fbX4kyO/FVYrHliaQLuSCbIhbPErXkVGPZSMUWmUKmjqXH835cr8Fd2X5uD7XG9wRqEigEIthDFi
8OUoMPiXNu91qAarHPowoCjTK6MezIXWvX1/g6IE6kb4pT61TbVSGZe+DOn8YKzbwZXB/9GnH9Y3
prBi2djdAFjgk5NGbyYkUcg28BaBpjFNiqfWaw/hQDpqvO1tOIjqgG1Jk/9b2ff1x3HmiihQO2WA
d5r9H8QQlPOwOCbOHGPmtVYTHiRYe1vuhZfGrUF9fotFzQelyBp1LXFhoGtlWxL6YbH0B4eVjQC2
gz1NGfEljX215RD/n9RyynEHAVuEzn8Obt+sjnSMdrYcDSEIExAFuIy3amkoK0X4l2pVEE9jcccj
ozivLBuA0/5QMk8c/NeJKbuBhyNaFtQfbaoJm5iK73JSSCm3BBXa3sUlGJCy9o1e7Y82zn8X+fgY
D+Vf1eI81kl70Bbe+Wbi6hCicOi90NG8PFpTG+YTxYUKF6po8VIFfw4E246muLeaVMJgI/M4Nrh1
L0dRCYtdqFeMUnUAgnsCbNrlHxO7PQp716kTxX/843gvoQAPAflyJGdtTAkyRBUAQ48xpxgM1+60
IQhROcD8IVK9CnzHHbDP6FOT693BVby3nPT06XZA0oSivYmHUHqtuhnwwbEqHJRbSTVQtUz6g3i4
c7CFOCc1bmIVkJLNJEk0Chm7Gi7h3uie01UC5J2sesNLJkNdrMzk8WDE60TNpiUJi0go6/P41y6X
NVOKUhqJw0HeLc0j70Nef1GlP7VKiov6ClvYBWDQ/I9Sz/+KO77qkomjwauGnJttw+Npsz2NOepK
FFcJYbiduuGQSLiQl9mD3ar6z7nSMeobYu0ZMev2QSVT/DqA8jm4EnbmjoCbgIOQLNJ/FF/jVcBJ
dFQrB9kpAqV3pId0TvMnHacetzN6+KOpOj6BCHgrxoCJg9ETtwOyOYTvTUyA8N63U00G1IIcu1sy
vEIsKerfvl0xBSf1JmCTJFyBJojWtlGoRSA3S/Rxjev+JFFZON9Or0QWv4lvlFFIDtir4jtevdSs
ckDgqgjwukk+4IKnfoCvWp7mro9PYQ3nEptRPL6bITrdHnkn7qDKwtuCDcS7eIsV7YtBTbW2KYKi
xuoOVxodX+il8ldVng7ebFdYP/HFKDijA4OgIx9tM0v+L+ChqS4CDMx/KnX5zpD6pz5xTmnePiNy
emdOhUNGYd83S3PKpPTcaNEdiuLfbs95JwRRliZnFho3Qi75cruqZROVPZcWLOqWCFiUmAFl2Xqw
c3ZWFg4wxVXxkgL+vAlBmYFIDfZDeSBNZnsXTkTSchq/SVKxHHzDnWDHgvLqEDhniuCbde2XXCoR
+Mt5DCsYWliDfQLF4i7J7Bflm1vifEVBpGOzkmCQx2xWTwtnZehrKwuSFr+OvCnbv/VxWt/f/kY7
IUU8oiCucOk6FMIvv1FhRVOiKVkWGE42f49ntTsv64i97pw6D3kzKg/pGClHXNBrZVomx8xsoBMc
RRKOy2FjrM2xNdXSAEhqNbnSkOVBAWPnzsrNPkjTaDqHxaJ+XJVCQb5mpeUstbk/ofXqSYadexEW
MYGBc/FBFnLVe2PZuc3o+YqXt2h1XP6yRcq5tGPyq0qrkDmVQgvvqhIpPt15Z+vp+zBM0GaWIxT5
indpOb0vGlt1seH6dfvD7BweMB/UCUkwSZy3mKu0LfXRaOCnSWavPAzo6fvLMowHAXF3FIC3tPbY
A1ynl7Ol1DgPOIWngd5MHYhos30Ie+Pn7ansnFAIjeJTg4YWYjGXg3RljiviYqZBCNruNMd40zud
MJ53hoORdk4oLR02Ml1KDs8WdI3Ep2qv6ZIGaB9lHpLK9j2m1Xw9kv/12xplR+/Bq9o82wW6FCYW
ZAT8x7YD0ZUT5vAJrDd7TaIHQ5tL/NcjKflr6iMjqJ05PyE53J663HbceVnix3bB8R3vr+Jg5+59
SlRzBJ8YLTGKZZerLJKlWQmLNFDksRXegJInAa48gOzvfUsq8zboVxrvYHUuR7Et9OviSk5h3laR
PxRjg4srZnyLXsoHoel6Qi8FXCoHzksJchMA5SXWJyssigAOlnSvh/OPbtLl+4O9KR64lykBo1iw
7LmYaW5vJ1Q2oeZgsVwEdYnChzctddJ81MnlljM8s7Dzyqnqw3MWY6DkTmPdNS5XqvpBIOrByIbT
+oPyb46rOchxlZoQDbFTrM/tR7nLupngUdU/jMrCFj6GUgzWvwj7x9XshgUxdHMwvQK4/a+515LP
U9HO95i2L+dRVtsPWTq1uEgqWqf7NDXKIpisBVVQnGHH6k6YZH2V+26qgs5YMFwmlp2WUNG+NxqA
ExQJtOJcm438TxJO+b/SosvLyeonpLDt1pF/xI20KOc+H8I7XTJWfALrqljdMbNAb6o6jpt62VrJ
QcDZyaNZb55ehAIBxd0WWhcZB7de1WCIp/X6bWwd8+8mNSQPx7X2Y40K3JNS6LYPRFF9sEo5RJA9
e2tDlkxWKOfxxQU7mnrd5SbmCZqrS2pw5ZgYKMzquLpzbXRur1tHz5W9TSw2Fg0tBlS3qgfDlA1y
56B6oDZmfK6WEE9K+w8eew6FevrmiBtAAttK2Tq1ZpSN0+ZBnIXanVFM4/scat3B2d+bC/kktFqh
yEST/nLZ9ChjSdcJElddfZZH+BQhEq0H2et1gEE45tUgm28Tqwua4AuDZElKmzO1s6BOzNijd35E
ctodiockHSOqu1f8wzJah8pqxzwYIxkjOrMJ/RDAqjvMS38wq+uLiVmB1nmp6dKk2ITNFbTOIps5
H6ity4eu7lX4tPj3evnQ1rGbl/MR6eU6sWNE7nQKOuJJtU0f07BNnDZlRKPptCeLqr9nLJOF6Tdm
c0KcxR9T7e21Kgal/ip4T8BdtmldlqXUMnETDswxmR7GCt83C4IGl/By1LDZ2YwQTNjwvOfoEG+F
rux5GteydLJgSYrpKS9U85+ssaS3V2HpQosmGG1TCpfa5hKyugJ8YKsxjKFO79Wu6v7uy+jNNiDI
0Wp01GmwaVAnt3CkrijI/6GSBGgpR1hVNMp9k8jK7EGrVp6mMTFPY2vZB+jsnS1Ch53LnEcTwP5t
7g8rcjCXZsmCCHaa3+jYRyn9nL43w0z2q0hPv5qrYwS3L9y978YcaQDheElZc1NwRutZFYWpLOhr
ZbxLnD50Gyt5q0AZER6xTdq/5JuC6bGJIiylrnRVnwXT2kTv5jrE7LUyxuogIopju0keLoYRk31V
kFn62NRnxPcCo7fTe5M81xKGWD/Rlcl8B+vyIE8diA5LEdsPGjriby4IORjs0QYGmMf7d4vL60p1
CeMmTIO11Pv3IyJf3qxHuC6Mg/Dm0dt7qSgO1cpFnN/Mmi8o7m+yTCGedznrpFuKtG4atCyMMWnO
XDTO+6RuLT8OO+33ZNvtz7GVrUfSqtFV5XS+iyVJDUxYjk9ycSiJvxPGaQICjjExaRCgkcufUxA7
1Vmq0wBq++TBuczP5aLIpybW4oNscWfzokkolE3YvEB0N9GgsMNFRdY5C8gqejeNG1zn0+EoR9qb
kHBORPySIgM49csJ6YncyiHMyyDMYhjd61r7pZzaT5oxHXUCdyckGrZCnVbUTy6Hsio5VBocgYK4
cb5Hpl0+yEl8RPjaiTNoCBNqhBANWK3NBxrmGNKLraaBZmNkms7NfK7LJXqnx4vkxZFp3gP5PHqZ
7c2MKjEZF2V4OtGbZCUNi2pwWDbEBcLJVWx1+jSPVfPldjTbuddpB3LJvhRJMfi7XD+kzUJdLXhw
WkYyfciiqH0u0xB9k6F0eq8PtSP7oL1poc2PBAb5HnXMzQ7E4b7uR4ySg1Sp7MDAPN6XFvlImXAv
S+clibgZSwcad1t9yCW5GPVsTAMnH6cHOZ7m+6lQkndaPWTPUQRlm0QmvwdRnvyDja3hR3Gxvtmp
ChwYVmmgvFGqgFew2Tdd2oF2XiPijL3qXx0pTdxGRriiDccjOsXOsnLYEPoX4gk6W/XyOw7TMM12
sSRBWcklpgI6uxMT+dPt3bI3CtkYzTNhnmFvlZJTDLFLbN4Ri5GU700BMFNrUCq4PchO9ED9mzmY
7H1k6sSPeHUnUVmmzlHGSTBnkYS3VDZ6pWIubqFq/cF8doci3zMtgcK/4tMU61SabW3FgRJLfzfR
HJ6SSX2WpDT0/mBObHuGQKiOSsvlnLj96nGxEKapLDPyqqWTz9qcxK6CS8P59lC730i4UyHky2bY
xg0dxRWEFfBPWfSG+l8LhFWXIvtglJ3EAfEpyq1CW13AVy8nlLaocatA/gL6gMhGwJ4IE9/C9r47
803n87SY1uKFAGBWd8ohefAYl4wDDtFV8OLtQ+VDdHYEJ3b7NhUQ0j7qOF+IaFYfkjHtvBHwrkum
aJ2KogwPKvVXSyvGA2wvSquCg7UJyU6vtEhelWkwWlbhO/I0uLbeRwf7f2cU+gEMRZ9MVJnFn7/a
/7qJqi4P7iRQnOlnIw3jSVba8CDxemH4XeRApKnU/HgXUGcEfSQ6Ta9GkeeWEnLSJIFELaGmB9CB
CZGQu8vjTvtkJ0723pzS8KTqrRRYqYLPWdGqxZOlIjMYdV1WeI4yDv7aRZ2bN6i+tto048RgLX5u
SNKpTWLDi5thlTwLz59naUnMr7e3+tXxFXNwRBmGLA4B5M1KFShLtmrPSulx33Wnpil1smTbzBN3
JqE93R7tSuKfqiQVYLHpeU+JfO1yyfREz9JImlBmUVU0HqKlSc92SIn0AcNMO3zoLAG6zdsZakE4
N7/adYlwfJsqlGuWSnLtULEfIG2Xv2ITC9xqUefC7SKjekpKa3wfZ3p0HoYwecJozALVOuDninig
V2qrfo+Puh2Uo9zi/Kdr900o/QOq+ohPf733mCLSDtApoV4R5S+nmChyqYCMQMypyo33S9albqbX
ycE5emEdXW4+lNbIO0CEQ8iAM3k5jJlqkZKnQxyEauK4w6r6cq1+ipse4LvztRvUR90Kn1Hiy129
0H1exbjO56MbYtUUl8sz5r+fw5HOxiRPsttOrd/kg+YuyPVU2nxQ+rheE1GREtwUEkyAh5uTAvvb
wTMKFqtejsvolpVeNC5MC+lgf11HM8YRDwAAJLA7tylLlCGZgYCB7Rfhqv2VWGn5o6LsX9Crz4tP
K1XcgwH3JiZoHTQ3QYPxz+VXyDprbgeuBj90RuneSXl3aXOcHzwxd0chmglunegeb7aU4SSwEml2
QHFop3t96JOTUNr7k7mAFSFBF9WALSfc1Kp+rQvmkvZL/BTJzeTWRZYcPJ+uAw5JFnhi8Wwk494S
E2NbrcZsghnSN3VzMpvYHe3q3xKAysF0dvaCyOYA6CFyRrlyc0B6LeqruLNNv4yi5XFqcp7gmsXb
YzSmL81iHp37/fG4awT+EAT45mZLdKMvGrIsv4Dd830ahJlsgQhUj/DmeaoU4yBy72wKQcQDkMq9
DQd9c6bWrOwVdL1M31Z79TGMjfRMzWj2b0fs3c9FKgROFPIa0uGXGxzyvoN8mZiVBnooBpNy12kL
Dt+LeUSo31tA7iICp0C6AVe6HEpbbKQHtRWKC9Xfh3VttA/jTL9jfWdgY3ywDa9XT8gHIgNEZ50g
ukVm9YmBAWuYaH6rLqYbty0fapK0gxTvevVEG46WKsVQLruX6/BVhlClxjozjOrbjfNjNTPFw0XF
8VsoJwd1vL35AIDQyY55FIKSv1y8vhlzIoKq+q0j5QDljeFURHn45kDEfAC/khjzmbjeLkdZMEyf
okjDgGdJUzfJBuWL1CnD57fuOWBAtGdArVEMhQd6OYqDBGVchZPq1wvyh2jRJH5aG/JfnWqEB0Pt
LBt3pyDZgj/AYW6z51Ys5PLKxlGIeuR9N+rGI45aR0KAu4PwcQD5Y/JEX+NyPhisykgUM4iZlwvV
fst+SCbpqMt0jVoQWQc7mtRDwCq2VdVyzNF4LQrFX+2y/dzGfY7QCkaq8UdJJ7F/VsKp69xMrjG+
tMKylt0abnV0X63ditDUiuzneTWN8SgwXk+fLOgFHgigU/APLqcvR0U/JXArfD0ys3+xWOro/8vN
Qaf4OnpQNpepZAv6K23/TWbpFEvR5UYps8j012x7QWY+yt+NcVN7RpG3Byd7dzjonHSmhZb5Vkkb
ahZMlyKSfQ7Mel/WuuonJtpM0VjE7iwXR7qsV4soODgkAOQ23J/g9S8XcQwTvdVL3fD10XRcIP3l
WV71IzXDq1kxCjBRbmWeZrANN1GkllcE6Abb8Lsl+aWPveW13aIjH9D/xEW7OHh77s2JIgVPARN3
amR6Luc010naNa1s+HOt5x4q9PU5crT8INLvzQncGUkn0GkKFOJXvIrBDUzFpMZiy3diMwqwGS5c
fVyn+662gI3q8ZEM55X4/Avx1iZ6CddZRCU2OxEP7wSkfgXZuwnpJNbr2If4h3R5662NDhxA1+s6
pjStou/erblquE0bTV8x4zDSE9JzVe1po6oOnh1PvXLOK0XSuDiaqneHqQeUnU81XoK3g64I3Rfv
CVoHPFzAskMIoTm/OaVDSiaVKo3ut1E+f8O0qzgvpWSetBoqG7pJ9rsZ2MDBoNcx62VUVIapgAgy
6eZCGWZ7la2I90m0xvn7ahmdRwexj0fcv8e7uME+ws3MajoZUS2VrIFp+xQCq/d6lYY/Rs0c7m6v
ws6WpLABHg3itBBz3hyzCJ2HUU8h6jtlrL9fUBFy5Xzp3nqNMmsEQxE5oa4qvEsutyTlsh57mR51
jF5f3ulTbVLFstS3Hy8gFtwHOC8rFlXczSiamiD+ken+ggmHZ4woYA86O+z2iu3tG1QUACnytIcc
tVkxtZQzS5tszcfYoQq9ws7nk+JAlHJbc2nveBLp91T03tz6FaVvCGaQYixoUluC+ZxZ+L5r5G8S
jUQXMAKE3d5pD5ZwZ3K2KqxCBVFABN7LJZxKfZCbQVZ9XSh7OwrjnBFbU07hxH3uJgRFF2RC//X2
moowuzmLqB+wQ0AlkVFvhf/MJdfR21xIGJQZU+5lzj+n02ydlXqxKWmFw7myQ/ljaC+/bw8sPtb1
wKJZIlwDUeW8nG+jWOiWE3vIiofu3I/F8D5Dm/5+GUzl4KS9FCi2Y6ENIF4wxBzUKy7HytohqYdh
UfwykeFZt3Gdeyiwdcx6rqXsFFJy+xnrqXGyrNI+06QezmZqpbqnr1V/RlKufeDKsLy0p+jTpbry
2GpN+5BHMd4vVo/cr0TXzBmq5LHhlOA6rhbekCh1d1CZ3gkaNF5B6RI46OBvaWcOCl0y30fxHaM1
77DcTr2QxsnBQdsdBRkRlREEmWSzXl2hy1RResWXzPZD24XWMy6KysHOE3/J5qNwRYrwzwjcBZsE
oOooaM7yoPiJtBJ1k/GHUxcqkmPj/dLxVr+93XanRE5o0RWkGrAFh5eJFg9hVyt+jxGKK/eadZ+t
GFTdHuXFJm47KUrs3MjEQur5m0mVeAO1+VzLvlwapeHBkG7/xliMsiDVEPuHlBXx1ypW08SbNbTc
qCfOU+fnI4VKN0oHGWqkrXS/G20Oa7dF9vNfzerWf6awHTN3trNEP0OJwEhXanUj91pw1kmAmB+X
V64Pa43gtmP+YxS145x0bUHXjH9Bvq00ZUxIwkOtdJNUL78XU2j/cujs/avwBv486vb0Ze6lRAe2
o+l/Y92QzS4sb+ObHnVQCKDB9Iorw9oD3araQNjwxJZnr0Dq9pOdjbLtYWlCewR+Z/VXnkzZ31Hb
zJGn6YU6eqNcra2n1PZcCtJM3rv88MU4/z+7sqzY7krFH8M8NV0zAiTsypVd/jj4NFfbDewsAZai
E5ct7OrLGODYeb0CfpJ9nmbWWZ3z2p2lpMYgaj5ScbpmRPCSpFYKal+oDWO/cTmWbAxt1q3N6sc8
hhqPd996z7O95O4tiqS9n9t0lFALjNPhlA+R+RXzkfqHWk3F45CU4eAt+USVVM/K6uebV0GIPNGA
QeqIjbrZn/Pc1GkFdQm8ZqN6DqTIEw1ExVXr5qgAfx3guauFEQgYG4L8VjGL2Bc5rRGvfhsq0xm1
XN2XZHsCMzgeLfj13clQ4gHPTSYAyZs0eJB7qbcrY0F6M+TdqTRh/VFZ9QVMqR5Jz4h3YcMTLRo6
VreX8zqqUJlAOQ7+C7oTALYuP7TRG3n8X5yd13LkSJKuX6Wtrxez0MJsZy8AZIJaVLHkDYxdxYIG
AkBAPv35UDPnWGcmjXk4bdaCzSIjgYjw8HD/RWzOCy7B3npVNPEvz5rUM5kBq+Z07XJobTnrRs2A
cXw4jFhr2c2a1+/jZiq8i9aTi7KrTG0tdka8zN9NqwU/rDaJ0fi29OzPY+bmKu9hskHftn0ch2kz
l1o4WlWu+wjfKqafSaPNfE2btBTXeWHpOw7/2dyl1tw+YYTbpMEUZ3MORhldhgusA6lZtZU3t3s8
xeGjW+gQ7+oyXoyLdUpFEcw95VafgI8iCp4BeRJkMYWvO1x2MUJZ1tLJg8rSk6/tMrpKINwxdUOv
Fu4NMLTEvLCTFjSp0zWeL4pJf1KHoU38caoUshBsfMfdaHdVsYuTKnu0QRFXdFwSVwa/hd3DeFCT
7aG7qQg2+dWtz6nFZWhoiy18Pdarr9ki449g9cvH0U3sn208KB9BpakFomdC++i0mvZlMAZX8efO
LQfsnDCK9tu+sWyAwfp0a5aaDmLYmr37euiaGJt0J7eCZWmced+nbYmYMe7CzU2FUhB91bWBzDJm
ypDQdXO5kLXC9bI77l+bffuoyQdq1z2cjzVVP7WjW2ZBIYyxQPZirSp/zawq9jMDqY2otUVaweLS
4zykH6h9wKU4M3ZTqffiokq74bNhpcYzzVCJQMeG+s46e7yzFSUtfTdh13yKM4GFe7rq6641vSnd
iGGNEclG1HXgqoUd5u5cuT7+1uYvr4ttCwEcawFbZqaJgUvYot2PEyHWL7JJ/YwXi9ntyUESb8dS
6R7LRhkbNPU17JO0VZfURezUk76z5MpF39KB9BF1VGKi/Lp8K/qi5aW5Cvs0HZQFNy3Rcx8bPcEe
zjLaSV5sDD/c2DL/UgZbIo5ROdnVyk//NSbtwsx0LknbtBb9DRWS1diLfjSextErB3IwNZXs+mTy
AlufdRujrSH9VRuNeaNbU/ZA7xAlB6V0s4eSdPSDm7QleaHn1GMoW5eqvZpr4ke3TvgYDU458WhK
HzcBwW5CWnwwxqsmLay/CmABNLco/vFklbeauyRPll+iK6yP+jTaDtLqukYXStrLFE4OmX6AaSpV
RyxwUoJU4w7rBTibvgpimagPo63AU7dp2XN2TEm2a6C0X1auO4N8yTPxS2+s+DtqP+232oVh6Pfc
ih57Ct5GoHtcJQH0a91tb987Y3LTZiJ+mkSr/OLC1BdBOw59HSC86rxMEAe+5fmga1Hnleay10ej
qq5L2+RlT1ne/YCdZNUY1aVuuteHtMj8zh3zuxqEbR445uI+i7YdXzIqLI+8nBi6AGtoDlS0T18a
Lx2cAJK5UvsT7pnPaM8PT8syqSJqEEzm/zreKEOj0owmGFByjv1VFPkT5cOsDFT6W5pfQ6z/q/eo
dewWfCqtcFhiFkhRWvFXfiwD1zVMtl8kU54GmdU6O4B/Nim5pTgfpLKgGmflhesbWi8fSkMg0IWz
psOq7NNNvD3zmIK+dlLhG8BRr71Jj9vLGDnycc+O8u7txHRxCZsXeuOm1nSJ39s6TcUM8TvHpzQ2
PZEKrZ3PDE45+ZNmXLuNvXwwqlwNptyAmDupi3nVrp7GmtVSd7rq9UnAbOUKJAOEVZPK5wEnzOIc
u79WLDt7jG0512FRlxaGKqNqfozTuHq007a3mcJGw8vLltqFRdH/ofFsmD8OjRLSK6Rr2l1v4jWg
eLIGADdkNysiqE+tqWvr3naE1V7V2M21IHUUeCHdRCgNsrFIbzb7FtaGOdnzvmG3jft1lk0djUMu
aopZtVtfFKIbgY1kFZjPuem/llTx+yAFHRe5cWIScEWNnnvVT9aNO3RQsku91e5UUE52MFX5cKu1
PZpeFcaHEVaWRNEaR73sCk/kRGI0kk5aZNkjMbOFKfLUFXn5I9WVKYmszJ2TvRzzOotKxKu4B5HX
GlFmTR45qkgJTXmSie8MMFO2TElPoJ962kccMAo60p1CJtCRidUgV5WlCNBj17+sFX6hUTeMjnqB
waue+hazWDAxGRyb2atmyzeG2G18uI3ya+VmKlIFuQo5pnbM9SsW1bicrZXUH129KC+NgYa/n01t
M/uGAQN/lztJ1l/EBGM11JPBUVBUa5yPCQrgtu9xZt12bDrnynGEoqIRbpalr+d1+VJmQ4dQFypB
3+h4d9cN+q0xWCuto4wpHPLwZRXLQ+ytyogdTF0Rw7vYmn0nz6FO54pZt0GPJvVlOceW33AbiIbW
UYM1kTfQjvqHkdnnLCKXy30dw69+bwkx8gpQfMD3K9k8KmkKDw9mNie5D9or+dZbSjUEVjcCgKcl
lV+pgyV+NpTYuMBZg5X7uamSYZMHKyIs85osOF6WVvMTYTdZuCyOcjNUyHtSVLHSb4Yp7dt1aacs
IlAacygUnfMs1XLFd7wck8ShMlviZZvPD9aQ99+qJi6bwGicbCGWWgVkqUkTcbiC0yj8ZpqsMWTD
lN4uqUb5vNJ+iJCUXtyrKc2Ki7bj6AhzhyT1ubAKe91lxZRol2mtpN8ddTRFKKZRGwIaU9lFY+fD
Ts5Zs+8zAffKNIpWC+pFVDe8y5x7WNb0TZCtSiICHa26u7WEbvqXucwUWIdC2k+is4yX1LNhuNp9
Oam7Urpowtc87ODnGse1r7od4UE2dn9fdF37IlsOuggxQRBbRh8vXO4Iu/1LMg0up5JKXbaO1eWL
ZszVy7hqOtlB2y3mUzEq0w/Z/UzLvZZX60+MmN1vc7nWZHSC6u8cS9AZOjAC11dGx25D5s2i/Ykx
5GM7uPKHHMrxS4Omdem3cHY/Z7Mz/uR+QnonbE1M/qL3pHcmKoHlxy09eUyHRUmjsUyRgPRwvxp9
EP3wMTpLDlOACMacBuu8wrFRvWx86jrd+SJcS34t3Kwf7qD41z9g/hZ24Paa0/lVrHR3ztxnvyxZ
6191wxRdkJhx/IvAxtHc6yZlF1xUq8Tn99QfBrPWPhVq5Xwc20UFCFMpKLLT+S/bcM5IwUJ2Y+ld
kkXZ865otPnSXllOoGi31VNAE0BtJIUx6ibSecQ9qyj9ORUp7ElEsh7VpjSScFJk/U3EhfVSwMcj
ic5H75Ni6akBi9+qXvrYU+7rbqlv80mbd9moFcuu1rpqMy/IhueqatofSyuhZFVxLNanCUYaSyKb
04/N5JG0O0mhORgWQhT0xxhBQZ6hWCAE103xiRdWjFcjyiif00bJSggNjSLu1rbTlHBUKVCGDvFe
+NStOJDyIrOcSGgadUt0FRIrLBOpZ1xU+iq/Vyd7aT71GUEj6DvDXMNiVoE6EgnkI0LinQhqz1mk
X7FU7+quUx+hpNs4S6gT4Y3Mq158QSW08rUUj1TfHXJv8QsP4T+fJpyVXOgetm7Yvc1d5tPQFcOu
kG7yGcNY72dDjwnUnDOnqy/Bvn0sWhsXHGmryvcKB5KVTLpMP0w6p6ifZVSi5s6MV19PQcn4c5M0
ja/ETCfbsU7qK0tqc4pPxGjcVQjk6lFvD9mvWdYDN2u9iEMvnysHite83T1yQ5MBLhFiCDo0NZWr
Cf+pDFEGN33KnXI0iX+LMn/GwXcZLzx3lcuu4haIHaJqtzSk8RjlmPF0xaKCaQ9ib8drVl+04Plv
9E7KJSyMnHLxWnrFPs70pkdIzrB+bS7LpKJT7VqXzdDMPwFaOuKqMo2k83vFiSnN6EkVFNAMvhpG
w04qpMNB0nTD3N/rePZWF0k3lF7QTVZWhNq8zp9rQw7PMRDEJCiGMe0DfZLiOfOyLglAKDo/6nzF
9nSo69X23ZL5CzJsrC3fVGT3Rao0x4BKVe5z2QzI7cElpd5UVVZyg+x6q+xUaWv5zuhFirEbJ7Ph
z8DCk7C0czUJlTUZeT1rtunzJcVaRaNewVjQnTHP8CVByiOynRI5iskeqLomeWNMd+hG1NPD2Dv2
J8VBOibQJknUVtXMuRilMfS+GrtUrdCORbAOfsgCXpQ6WGAlY6tetH1p6N9KzEKGO6XvhRsgU1Tf
pkvSNpdesaR3FXmC7Q9FbdY+91D5Ddkd+dBpWJD789pYeeApJKMBOxu62mrpQxzUXDMaEhYayb7b
LjlZe14WH1FcKg1/GGsPU8x+6CffRmi5pgfh9VMkmW43yjycLgI3Scf0Wq8Nb7kmM8JJwRGae1m2
QgWNVqOpGpS5030stWL4VRdExHAqlvbDRIfosRoKcv484Xp4ncd9SeyAVYBFl2hkeqMIpZt9d+nE
iD9kVaCKnc3suDmdms5Hfcd8hgrep2FhW+JhnvEYuVBIA6KioIO4a0Y1/r4UvOmwI7UrAle26qMY
WpJGY1KbfDcOo9Jtr8YZHqk/N14oi0H2vrt6reHntcGLk4aeCPJJtRnIYWYWEjUe2uCA3yztusgI
PFfp2MmGDCQRXxxFldllAXHnm6uiMhCua9KtYeXVGHKX04LOIRmUjORA9RPh4BhzTbk480uFVsFV
P1pcXscVzywfbhjiO6poq5hw5VajD7U9ue3hbD64qbAfdcUlZGttUqm7xW1j3R9tsmfKqHnhUCjJ
Uo+xhkIEXup6VATWSf3hjh3yarqY5c82p+90AUMs3jfz6sWhXff1j6E3OjX8LyMdG4F92LQvtgtx
U+gkj60yq1bwX8Lmyt5WNOIpzzuk7HIynhxB5SmxEFULUJLFXgs5BS/1KUInJvNmlB/5zN45/crT
ohuCnWBCkf5HVQsSzGGlyMZPenT1koJUQhOXyMFZYDduD0jMOqdtdVr8orcI15jSHhSlk6bfANJk
0nKx7LNm5GweTO8+ndLy53tLbNS7aKW7oKspph73xbRsXBpjqed9N5q36Gna5Bc9FeN3V/IcB0Ad
esc2rHxKpIcvLl8GZRSaOu1VOKUggKE+1epyTmr/tOeBYTHGinDo6JeyhQ5H4RTp0wQxeByhhvy2
ytPqoau88kqLLWPfNq5xRqThlab3hvgHELsJKCCydlQZXbPWWC0rmfaTidOfRWSqupHz2pg/Kwig
+G7dmkGLkLNvrVxHqvwxt7kXdO91QbQgDxkbf8/YuldA/A4fvJMjOUqiSwSI8uliEvg21SgdvHsS
GQXFHLDKPLF2LK5Q6BBrEmOSe4ia8Ko7pyfhwUHm7RV5ssdQzKRpBRZf3VAMx+BVKn1l1iQjWuPx
NN7mJTYy1JetiAtCGbw91MkWw9kaRCm9oU2ek7r94WuTsxTJOpbVvpVOH3RpnT30czad2WJb0f+w
aQWjBrAUSnjUmBFJOByFD29WPfPC5JT0dUaSVzv/MccjFUTlG4wz8N3nQOUnLxFtL9Xd2HKwhigJ
H+23csDvUaoWU1XnRaBVuRI64OECdPrfTc2Da8C6ILliC5CiHb1Efe2tNbbksjdxq/EzLl/RikT3
mVVxMlW/R4HqAUGDhvaxR1OZV/U0mC09CKGsO24Eq79qzbt1vbZR+HszVyf2HuOYksqZHE3WC62U
2fYt6nL7TOLxuPbKv7Wf//tAg67/3//h6x+NWDrceeXRl/97m/3Aca/5Jf9n+7H/98cOf+h/78eX
Tg7dyx+3z6L/Yz/UP59l1tTHP3PwKxjp358kfJbPB1/s8OmVy+Pw0i0fXmAFyd/DJS/N9if/f7/5
x8vv3/K0iJd//vkD/qPcflvCx/rz39+6/PnPP7dZ+u+///p/f+/uueLHbl76P/zn9Ll67o9/6OW5
l//8U3H0f4CaoNHHAmaLYqf85x/Ty+9vueo/IN7RaIZLiCwC2/fPP+qG2zqjOv8ApUijCqHr7We2
b/XN8Ptb6j/4NYSXrVXNPQYo+f/9eA//2rL/miLexr+//qMeqocmq2X/zz+P1ySZADEKbxPQMgAf
Tnhs3dQvxDJUpsleAossF/CDLfZ/eymvjHLcffvXKMhNYDVqga46iu2JNQymMRsiSmCiAkDz/BjR
wKBQzIlr2lKHsjbfbXWyPRlQI0wPAZER8g9DFs2pdV1MW0SVqTe7pes3QRrRh28/2TYRB5FxezQI
mirIOgC1gBUOhxmSRvYbbCCijdMmoZnVph1SVWzCRvUklhpao3LZlllys5TUmqmOKeWVUdcZt0Kt
tS5btQW8AyPkr0zfSpRT3QzGR85YlDkp3yHjiDqtcrNQd9IfBs1K9D0O6UuO14Hm3g5Ab++FVpUX
fS+V9+YG6iaOvDHWNglUzJ6PkpGpWb1h8Eb0fFbFfFB0YEDQ/lKdS02qfxrsIcYTUDRBLz3cQKnj
XoAmzPeLhqihr7TOOVLIb9zs38+h7QOZHHXAW2imnhDRba9JM9dpm2hVyP1Bw87fMvTD/RVZ7M+L
4pUPyoo0RqKMNhXR2ggJguaZZuvploHdwm2ImjUnIro9hzNuNSZs3xqFUQd92C+Z3Ve3IzXGM4fF
ybraZMnQSQH2svkH2Nv3/wYUVTK1VpMpKaMMomngTk15pdpU48pMOWc8c7I7CT5weZDxpD29GT4e
DgVVRNf6jcZsVnV7Xc1y/sIVTqt9t6k/qfOs/NSSbnyviieZEeQAIEQUpSG9HSsXLAIOIesmiRIr
VRP6jHN5NRR9dfH2Bj15j1BFNtAhr5Npw9vi8OESCgytJrWWuzdI9zSTxa7EEO9a0mx9ZyoG95Wh
SBydzQEM4OrhUBAHC3PupzZSZJ8/0fW/pljTnUFrbqvrYAcwCPMEW5VExeIfh4PktY4ocS5ElMVe
6XdyLi50OY/3Ved1t+VgnRPKPlkcpFMEAYbaOGUWp83BOsw2wKi9zG3UuNODjknbauZ9yFVoV83K
D2uuxZmFf7K9GBDFGZDfmB4goH78FomCa227xG0XZjVKBnFYGzBP314Wr48CGR36F+jyY9sKZ6j1
ijuYiLRa9/x1AxhqaNX9J6PwPJB6AJ9Yx4QOZxOad4BPUjdv492ST3/NGln6249yovjHuiNTIEHX
OOrgLB1NUQzdpmVV8iymsQYThcOALp70u1X7XIFsuHHjnH6GvqaBXg7ZvtXrZIfdmH3mLHztnQI6
1DZkE2Kvx9ITOpwPS4+ZuUn0IuhLz9ivtRWfySV++2Ad7QCY4SwNNE+gVxw/btbimtJrPK4Xe5Ti
Nwh6no47vZo+Yg3yBMUio/Fq+AZK9UlGn1Zo3+fNAiXpwMM1GoVpUG1nPtWrz04g4/2jUw4F9nCb
AIcoYjheIlqM4UmJdQo97XIujXptkI2kyMEAr1TXj04ew+ozW+0YRAiJIQPGvPTXzeTMenolYsLY
IW9AtY0wfwwA63u3aDBUEVHc1eoFxbDsqSCqXc29k58JzltydDyVHOTqZuEGbfV3beJvh9zCZIxo
PolobKQCGRi3bzxJ6lDoOU2xuVB8q2qXXacu4sxDnm4aqkXIW9Ex3S61aIMdTlhsJ/jgQW6I7Kkf
v+Vojl7VfaJEYuhFaJCdXQ+wv18gI1m3U1WUuGQaMYVyKzuzcrZJO3gHkDM2wwPig73xT44+CCKJ
UF0bjwpj0v5SVbSPxTKWuxipFp9CfXFmk57E8+3KYIGlhadJxeD4sKfPC4YE2eAoNyuu1R2SyFRB
Wb53eSyni4KuKXX60Vw+vR2lTtYu4wLj5djiog3Z4OgxpWVPXT4NqJVzW7oFaQ5xxEvOitFsmPCj
t7kRXhHvAf1PUDzCjM+QsuAMLVUEMFZ+amFeXXpLOVzEuPheL6IdKWkv02VaoWMkFae8c3rX2FVI
5gb2UK3feHHLJYUwSwQl4kYiNKd83iVL4z05g/m1MsvlsVA4Brm74Ful90xS0baQrScZzl0irgxl
kH6tzkMIHn94pNo17goUufy6HNXreljT61jtZOiaSrYzpJGCiwCrICUxqUiGOKrKuQAQt9rhshLX
3j0N4PjRIuP2yF/Hyavi0VnWsYeK0mWxwkolRW/z8dvbg/xGfx/NwsYWIN2iUgqP8ehSNOmKUi7F
XCOMU/5IRHY/AzsJsixTNo2JLCzG+iE1lI+1uu5ydHaQV7CjdEj2ulHUvlaLm2buaDMIavBvf7ST
iMNtF/IVJAru3ATRo+wCMYaxcVt8OHJ9Hi5XrevCVRier+u5Foxawg4AzxBh1vZesCsakgcjH70T
C+Mod5jUOqqmagqG0ZowI1iQNcmG5j+ZZFiAZIiI10FqOIxtybjqkzpMdeR2s7XDnCsN0Pq0zrzK
V3Y0bGIIBoRROJ7Hl/rCACuOYT07uh+0yKiYV2ONP789X68NgtkR1Tl0QUh6j8KGqqA4rc4KWv+a
24broDsbckM7ExRfWxXUJSiCA9XlsnA0N7bRJU4scG6qSC72sWsWX9N4ssIFLdvbPJ/sqymRdFk7
sDL/wVvEDsbaOFgkos7RmT5iGTggtllFKb3uz2ap1qFC1/bi7df4yiHDbXWro1JQosp+lCKuYENg
q2ZVBCrNvq5LVMKJimnYJMD5u8RMn98e75UXyoRRfGHArTGzTevfDnYddl6r2zmC/2OvRJYBoaIb
EwM1SXfw5VAPoT46nDOYF515n9v95yj0mKTbhJ4Nxs/THo7sYXw5Tg0SqutSdaHVG0awDmsXGkWX
f7SZ1F3i1F2Y9FnrN0Jo72S+s8sPhj/aegOLSChDj/Z/a0J9aOioz3Y3n8leXpnOjc8JbJ5ZQ6ru
aJRijnUR98gFKxt6DdSWdpFTaAJkoQ97y+jkmYBy+lIJlgQU7O7Il1BTPXypqzKTVTeoqDZ8L6zz
5utEVPiGO5wdeIPNGdik5r2SOk1QzWetkU8XE8pX7E0DCjAlnWO32glYyNjYdPjztrgnRsNbAR53
3w74/pYCaAqLTL1zcI98exH/bhweriU6yJT0yFw4ySBUHT62ZrQga5MYB682k/1tUXVAexu6+sr1
XLbGi870cgPplLZ/nAHK3XINsHrQ8LHa7Kpk9r4AqXKDwZkJG/AP7W9dj/NuSI1LeZ5ywO6+tiwz
sNDc7QBSD5IqqAM684MK6DELxDBwbdGTGCg96rKwrXQ37z/XAKYujSJpvg+Jk02g5IUQfgIr9p57
Tqi3iu1+MxIXSCqNxPR74Vbdy9uvZttFx2+GGy24XO576DQdVSEmWc15POYicjxF/dZzYvsy65oz
ecRprqqBluQyhRwk1YBj06x6XOFjtLKJFAoccTLfaJPn+hCUnjaEg6/3KNi//VynBUb0ILfaIuNt
LIrjy0+rAo5wu6yOcJodLm04UFeL2kAiNezkygNY78fFVO/mCgFXH4hafo9I1Lkk7fS5tw/B8U2S
st1RjqJ1NfeAB/oYjIy3ZeelN7ZXQ7u6lxAwV3TznES7Bviy/nz/w3MAstAdQjapw1HybAMDSlbL
rCKJTSkqF416x9GvhKbT5eE8SXmXpbn7HSx77ztNX8Mpz9fo7Q9xGmpgYHEnQ1mIk5gux+Ge85S0
q9QUfJBSG+KpRCPnMskkDMupzYMhSYvcp5afX+epnKA/Fc6Z8V9bAQcf4CgXaHoyGZAheMQYc/PY
yjV/nE2rAKg3KWFuWeI6AfG5VwqjDEazAcRLc/3MMjzdXocv4Wh7xXJRHUgzeDwCCExk7X6wzLU/
c0a/NggaWPbv6h7/Pgrqsqe8PerqtsqM9AG5EZgxYLLOZB6vj4I5ze8ZZWEdzmeaFNMgOvIbJ0Yg
QmqV/tDFyzn1wtOiEMQ9eDAoj1GA2WTIDocxRq/vTBf4GDoYwq/MKf0494sM6SIot9JCzrkd5vGh
jrnO13W5ktrNxYtrwsZZZ8W+q4VVXCTLUIRmIfN3JwWHH+7oHQx22gAc6plOt1kjHd2VR1xchvDt
nbMd+ocxmVHQ3dq62NQ1zKP5TNPJ2Gypq6g2RfnJMNr6BkBftsvN9L016O1lY6TkIBhAHe64dB+L
LikGs6yiZc00vBtqA1KCl0KU6L5Lpz53BzjNdg6HOwpLis6pxuHCcGoZA+g27NDukvgSbm1+6cVI
E779Il8djw6PiaIyGeQxLbGXCUjPEZsPdYyTT5XRaJHSp3aYto6kKo2uwH8yHpARer0UcI9FC6a4
wgZ6Yby4HpQb2DzOrlhMMGhuv0Q6CJL3j4dROj1kg6yKJtpRdKnrHvnchdZSmtUrFJEh3blW87xq
a3/trFWzf/vxTsQBIdUa3BBRLoBCgnLv9r7/dhlQkg1b2yhFxFk3goosfkmgmImUSLrX94qaweBb
SV6z4gbBSmj0uFhVIBC1An/55Kah1xcWQ46kTR2WjdgbmIOSioVpqaZnpn4LE0d7iLIyC8cDekLz
4SixRph5rUdBB9EsHdXfIICGcU+nXgTuIj1Mu7VzELlt75+MCA6PcxfdGec4cDlJomGbaReRoXZT
ZDgoMbkyKwK1z28Tu7avEmdVKZ2gw/r2tLwSmGn50XyzyTA2j8vDWRmTZgVqOuMjAPAvRK28DfsG
Otzbo5wQnZl8kwfbxOChTPEfh8MojorQYZyirl/UblDS0No7ddrfz9JzLqZuza702Fmf8fk0Qk8b
1Dt1nL1Lq+yKUJije5eVnXXmyV8JlKajEry2giTVxqP12HtdHVdrXmBEaamXRi3JcNRMC40St+u3
H//VoYgk4D82uOXx0m9L5AQR/iuiQoJkR/ybi28iq0tZeF/eHumV6SRe0U4led1KP0cHYKW3AOR7
N+euEldhg/bEXhZufubVvRIaLQ2NE6QMMY+hqXQ4mz0ctaUSTR5VIyvHHTXv45CPajjE8RrV7Zg+
vf1Ur7w/EJcMuJkCk6IchSr66iP3QVzZvEQzr2iAzHsn65YrKI3n8IevDsWT0fdQ6eMcZ/6DApEi
0yXC89W4csqkHTw5Q7+0ESM6c37+XmFHmx4tc8T4wO6hN3EyWb3WDMMIUBydkOnJazGpB5neRJYY
u7Arqv6iUzv1Yq2XdG+3tnm7Qu+9NGggXhtuGj+mmYnKAxWxnwZI9dZXZguoVDKGNTSKUB0rmH/4
7vgG3gPXdlHawQKY+r5Y9Ti04tkLekyj3wuLAEXqbKr63NWA/Lrb+/1blB9Uu2j7lWeaaXaE9oiM
0GINxZkNdRqgqTni7woIxNRxEDta5rCgoH2OIouadh33jSXs3Wi5QzSbeRPZ+NvuWwpt+/euQg4F
TuftqTZ95aMExFhSxGdKBMypthT7DO3xXduA13Gc8cx6f+X2wa2HNO5f/X2kGg/f4qzkqZo6RhoB
sFUiaFzmXjOkfgXXFCJ3qmdAcVt5b010EKbJ0wMbz9fw7cc9DSWbGBRhG6U8zrZj6MnI1a4Fj5RF
HZCjvdWUcmfN1jkt/RPHRbY0PtUUd4koSIgfqy+jtwtewvPSqAQbRwqQKNquy/HXUtZ4plmLbxRi
V/JGVE19mcZdcr949fckFtbNOo2IA7OIr41lbaO3H/8EEb19MKaZ0oO12SgcS39q9F420bttDpT4
EkD/DBU66XGxgru41PV8V+sjLNR8rMJSX52LVTSWv3bZugO6/24g0PZpAH1weBLbudscrgjLniez
bew0Snrb+gZFUt2D39fDdC6sM6qFp7kIs85w1KPJ1062sNVzPBvSKiKIARUV0174OfxMf0maFnaZ
afgyQZ2FAsi5Uttr6567i44kHrqkDrXNw6fUUREeF6MtIh17mt0867lPADWpu4zTBUrAN+ai3MZW
XPmLWGARp0b38e1pP43/6MCTh1HitAjNxzVVZxrguupJQRbeNnBBEOY2mgXuF8SGMxvslSCmc9AA
TUQQhPLZ0X3QyPLUXn6farreXymp7V5VY73RO91i11uInwyyeTcWBYwnOxo0KRrrZJtH68ixa7Hk
EM6iRTcU7Le1Do0IWpVvv8VXLuKbGRs1U+rEG/zy+Nnq1q0RFswjDr67dc7d+6Vy1Uv4NEkgtALS
Ty7kFOLyQiKvKtmljYJvCDFpo6omLY1PV7mhdXCtCU18fvvDvTbFDgC3TXcJgfljBkdqJKXtwjCN
1nK5K1yzvcndzdQdjdd3SowTNXTOiq0FDTpUPZb3MQtNCrvE+tJooSn6dlW5PsSi/pxm1Wk+xjh0
WDDv+A1yPTp0ScaUFfNHUjFj0dD5shPfzPqXXFfviVvvdXD7/VQUJhEzNzkZjnsrstPVFGueIuIG
GQMoN8mZsxbeEgLq+9RJynAcyvfylbZBASpsBjO4CcLvOYwMeQncf5o9Us66yfZC2ChZe2S3xmic
65v+7ksf5mXbWKSZADE25OvR6QvvWEsnFfOhVdE+btz2rJN3JKA3Mdo3Y+pc5BbCvDhp5bHmG6Pz
QW0xlm/6OxjKYZ1QdZ+6O3xBPzlivHh77b52KiHMssmG4YwE9vVoYzlOoSwkezkGXqkMkPlyAqTp
NN/Rsim0q8LaT3kH0dfSm0seEecBzG0jB1UU4DTJuRrCK/c6XhXXKNBOJMs0Ag6npe3JiYqOvZSP
i9hlSNpdz1X3XA4CO55++jDllhqCBqcxAGw1KJCquCpHq9sZrez3aUFj7O0XtA14MnebSObWj97I
KocfqAb3oeoTgScXjnkJ3MNDLEZFVKBW9UtRGXSPU8/+0ujpeIEgwn+QNDEpFA5QjjM3VNHh8KPj
NClKONxUJsFlXoM01QDkOpObvPqQ0GLAHZMxUU85HCVuarJfBXcngq8epFQ8P6ubuDDVaMsv2fbB
4o6qn09mdYeGk3HmHf9+ipOXzDWTzupmnHIc3WckdBSvwYWpLTUuL+njgLwE9NDLCS0MgeRFi0qL
xQTbg3dv1EQgr83vqQk+dZOIVi3eC9UJZa/5lQbUIiuudLe8kmZx3YNJgejzQxbixknGG4CLQasW
j6qY/g9nZ9IktRGm4T80itAu5VVSqap6AboBg7koMLa177t+/TxiLpRaURoc4fDF4KxM5fIt7/Kv
MVdPhUqjS41PUNU+heX0YZbDd0qhuWBkIBbCKDCxPJ5E6i5Chdiafsnr8scatVpN7ZMcPwDZ9Unl
njWb8zF311QKzvKI3BKAHFyDyJDsa4oJ5agZl8Qc3CoOHqdQPCAm9jx2vd/n6jWXlA+VmV/lOfwh
peNjNOonqY/eqynSRAzGJZh5vN0uekBfO0m7DLZxDqbiGih96thjfZXa+j/ELXBBqB3yD6z4zb63
tD6sx5GDGMG/d2Ntkv0cQQh+hhAH2clOYkAndEWrUcZbRZJvd98Ui6UX8JHX69E+RwILzbDPjkD+
+6OszFRKDEQSm1CwTkUCCg2ftCIU9cPITnJMSS3/wwuNzyQR58okAAp3O5d60jI1wxDnrPfK4oWB
nHhSPh3JPe9EHBxE3CuQFCWm3FJTq8lIs4Im7hmclA7SCAcGOy0CH4Gcf+5ffzuRACPRoaelg7fc
Fl9nDI0eJZCLz7NpL0+DlEIhTkv7qpVp4iVpVR7kCjtfifhOI1UFRoby7SbyyCn1db3KzDKq8I+w
KpN3s4k59f1Z7Y/CPUm1eu3Mbu47igh9LhNFnvMeDYksN8xTOPDm/odRTCQf/y/w3+4Fiyh1RNqK
HYf76KMZi8Ej38sPqj67e4G6I1wvEDiQwW53HC82EktRn5z7RAl9HK5mbwyL6mTAAz/dn9DPYtXm
ngZshpEADRqExrfEnWGQ0fTvoHTAWg7hFNVxXiOCE7fjpVGq6H2/UntPsWqlOO2YUYe2AUXi8aHR
cxut5ChYHqHl67XDOUGMh5c1/dJEav0pXcTfRrAsJ2nqjD+m2KyzU2pJgPWKWWTPygzAwalRHdIf
0PtRDYc/0SFiNPaSEynjMJ6n2UyI9S1lRh2GzO6HBRrVT2MB9UwOdVE8cOJr5SVQG6GfhiEfvppN
nPRu1uRjd66NobecGLLViDbVgJ9pCb7YDZpS/VMmb0+cHj+fa64MKu1MzfgBIAWtIzTLSq+wyvx9
AwFTLSDIuy2yVwtSJZrxYbSBYwA8VLNvVSfU9ffNE2qDCz+1EwaKEq2dm1+zSpZfO7OElGV3qGJE
tdL+hVwBGloIw1TC481Ov3JkrvxNdB2MzNBPmpwZvYN8YtK5Qh3MP7U00V4xEekMUFAj7P9iMFHa
q1MLQdXZMsuXBvTnpc+VKvHapVeeWLN+eWiqJPxcp3Z9nSn3fsjNqDn1M9JkVrmoz/Wo9L5szPlF
xFYsu2GsTsJpKoVqJgI+yxetnWyaC4EU5d797baTz67NK2olNO0p6Wx2toSGYl3KRnzODUrDlbD/
6bU2dOwm+SA3Vf9QtvaRYfrexUDgjSnpinCkTXd7mJpIK8grqalbXS55UwuhFp2s6KCmuXepcopg
IVP040HaXHJ92LGedI/PI7kesYxqDOelMiZfRRnleRmV2r+/knt3BCVUKMj8i3Bym4DgfjW2BtPS
Oqphdsr200sKMmNuf74/0t43Q0ccIjxF6FX5+nYBiyFfKFZN8Tk2k86XQs1+lbAf8618Hs81md5f
mbkEB/fS3npChgFWQw2Y8HWTy2W9inVEBdq5GCf1gf05XLV8Ks9lMv2gvyYfRMs7q0mR2ADTwhsF
CnmTMjVBjzOF2ZKFo4vpitQovaqK/8ZWRD2Y2F52xlCrBjwPFa28db/+Uv221aVp05KE37Sb/FOQ
8ZisYl1eDZTGjfXachRgAMjjJJE3BqH52KhVewoXgs9wkI/YKDsf9+bXrAvz66/Jk9qSA3oZ0zS6
Q1l2mI7ouTeEKUjgVMqvQue6u7+hdhcbi3WKxoCCCRBvx+w67kmEWZMzfG1x0o2o8vpqNvzFKrWD
+2ZnG+l0rm1iQ0pM3Dq3Q3HthzavGyEvOq0XYOgyekFJgQyW3p7klhr9/antkEVo1Pwy4CYMGe2k
n1QAwmdrAacXJhPQo1CnStgEtWcU7eDS45SuZVIUvlqNmttlljhBmzsIutZDuXnWKZgDuKCkRH3N
3hzaEeUCbJtIdFZyBwbsXUVRuvimZpN8SoSVn7pWr88yknoXteqPjtNPkeTt8FTqESehbwo5aBMz
A3uaisRSuTPkIqXpVKI6artjWj91Zv/PgmiVPsc+Uvh/BGNyBY/yRADnsh08qav+nJTyq6UG18zM
36Of504Ifaq9mA8O/c7LgIEH4AbwsSA3tyzMAWpUWK8dohEVPbdJCnFK+3I82O07owgDVzCOO2C1
Has91MsKKaRHMtuj0/dqiSdwqhzMZWfjrTxjrmdkssUKtr/d6ShKwVlHhstvJCDUY424mJl26SVf
puBKP9h6woS4ei3RWD7JTWScVLORzzmaePdPwNsTtzYqSfos7kY6I5vDPQZ9O1tBTdEvUsun1GjL
Sy1p6pmUsPxe15p1UO06Gm/9779cYHKvho0MxsNHF3j29AQkF5rM4QkRa4MyQFMfMN1/Opjfbm3E
zqlmUVqhnmWZmytFFWwaGiq6Dysqeq3QHTXQKEghQQd2p1nOAtC2f9dWQ/UJnEZMLbs1yk8x9vKd
o5VBjzaPYhUJUpRzMxCQFdpjh9/f7C1gKluvCs3RPkVDApJkmVsLOT3NyGVnSAPlNag4Lk7Wrkra
IisT9clu5rqmwNonSOn3jdx66Ghp33th4LrT5thTODJY5L9FkY7fITgjW23hIeAo4ClKp9GTBn1i
jLSuTaSrtY86JiX3Qh7tzNVT0l5HkaTFR8xbfsV7RpYd4Myd/WAXQZpfAqOsBdpvivw0xF3We6Ep
5WQpCK06SqYblWei/T24Rh2WmYcZM46CVT6ZqTdRnXrBDAX/+XmOv6SG1FYnOQimzLUCSf46B4P+
glBpXTlVMU3ZIy2zyfZo5Y/W0Cp+pply7pliQctLGfLpmV+fPA1N3uguwqVpgHKdrB2hbXdaFoSs
K+YUJ2ABVmlzu6tSloDLswQKBuo11XpNciS9EQlCm1ri6vPcIAY5z3j96FgRt6nl8LtQLu3j+D0i
YsNDLJC384q2rxF9OEKj/Sxwb7YmYAv6YhZk17X6cnsWkglL3Li2hd9a7ezUoeyCbiwdrTBQVLMU
lzj4FX6jTsNslEDjpY5R9cxAB7/was4gloP2sbKKj+zM029fC5Ca6SYhr7Gmm5uox6rqWcEZBUgP
2nPjolmz00jySxGX+hdF4vjeH+7N80esSpFLwZoBAS6oLLcrEXZ1EkX1gj1wWIwuO8p2lygZnm2d
QuCUhGAnghaZVuXPqVqOzFXfxFTr4EyRPgt96zeouWXKtVU2MT7D6Y+cXAs/mGPxh5KiZFn11b+G
Pny4P9vdAWn7EiobdMm3mkt4ntj1WA08ZAN6vhmacR/NGeqKmKmz6rWBbqHd/XbBBVA/zcHVpn1F
Bm7LSIUENy4amKXcm0QwIxqSRTAf7ek31/s6CjEMb4kGAG1bSBTpBG8gZGp1qFTX0MAMapGy6BS1
2OqMQXokqrY+kzdHaB2PQhVFa4r0ypb0Wky0LLMIb+zRsN7VJaxfikr2c2AiT0rj13IHtTLWtsVR
1+ZNmLAZeHO11ChgTr1FwpPksezkiGD6wdAeIX93lpOXmbAb7D7gry3GbjL1dlDjGcBCWfRnaUkt
v1um+GTK8/ScGofMv7dhCWRl7J7XivOKS9jCwKQwlNQkqLF7rlT1glmL9lqFk/ZQhezU1o6razf3
GH8ORvCohFbp4W0aOYlIpE/3z8jO+mKsoRP3wtigr72JSHGDq6WoCCMC4vlHYWjhuxiPs+v9Qd74
hOP+eTPKJjhAtMhoJBvGcICvDr4VInFVqf2HKg3sHJ4Phz7MVeBUkIQ0JCjxeXM5o31PRxN/gsSN
Ors50UvT0fGUT4G5Uqjm6DTHdBxiXvRJll/GNvnQ5TRNADw6cY2+MfCHR4oq5qntuiMtw70dA/Rg
7SWC9OAM3t6kdV9htq2m0blt8fkYSWFOqSl/BpY2eDioHJHy3qbH6wpikQZrbfWl3vbDJyuXkqWz
wnM01H9bcaZ6yaxrH7BFGL08MF4NbU5PYMaiJy7gjspRkPmzCc9qQF/fu/85d+5V3lGg6yAhuOKM
TY2l0OyuhOkfnkWFkqikjajTyu3iBupI+QONdd/OlqMCwc4NtHYA0BxYwWuwa24XnIwxzJWOjRq3
3UsRJuon9B3zjwoYgU9KpKOz31McxjrOCo527858GZqSC+eUDpGx2b0UfxZljuPoPFrlY6gskZMG
QQ2KJ6OPbVFC7LBsKLLp62T13FPBS2ZZV82sf1DP+Ls2CLrGGiHWfPjXjFLauRnhnjR8p+txCbE+
99qmf4ZCkSD4VH+3jLJFib3oTngkuvc/3M5hhwBM9rviDNf+5+0a9j2WlLNgDacCmUhhdRba/gg1
/IdRSB75ToAqrG2ZniJnjCRyEJ5H0kiPHa3CL5ztg/xx96OAeaMlBIGCY7GZS5qmNBBRPwIMs7jI
EchelGbKNTeZWresmQQVtIOtsLuA8DZWlQnwL9vOWirHuRgsLTy3uvhRd4pyMsI4P4gJ31YJCKQ5
5eBfKAqvvcLbqZVNoCc2kAOUHpLqvV5jdtcqi3wKi6jH/lzLPKop6Qn4n/QZOfLOrZtMPoHdjD8C
ThvdcZh0Kt668X5Y8KmhG6gQwzbW8ojBBILr6WpnImWHInW7qwOaAcECqtiUX29/d5LEcdBJMp+k
F4g3q0gcmUP073/YXdRd1zr5evNuDmOFAVRj1wwim2131pLcOJlNUR1ccXtTIUqGcQF6hlLcZhTN
6tKRnhYfekGgopitxu3XqOD+XN4mTnzpFSqziv1AmdxGqEhRCz2wOm7SUE7+qMdFv2Yy3SVziZHg
oUbjgQ+DOjGCal6q6QUdFwuEAFDKFCT8ZZxmPADSBjRLUdQHFYS9GIWiPXqyxAVo/m5jPiSozTyE
fY65WNZ/B02mOSHEL1fOl/pBNtqERJq3BZKB7sxmBtUQw5EkqdqjVVoXexN80j+ABIhEE43MbRV6
WZBmxOBB8ue8FO/DeHqqccy4LDJGs0ai5e+LaszdSAT/0pTK/w10VN7jZZheKqNUXu5/sp2NgZwf
kT0dk1Vwco0LfqmrhEiRN61dSn6VzXg6mCFGlAHUmt8dZcVPEm2vUrvMe/PYtaUCw2JB+cnMVPS4
u6S5Rll6JKjx9gplFNZzvUE5T1tmoS7PZlooS+AD+FPRK5/nS4wyn6uq8XRRwZe4cqFOByeLEt+b
z8mwtC54U+kroGdzu4SYIWiNMXWBj/lXqcTKU6Xl1Q96QbZ8kvV0PFfgkrEnE2WjuT024K9GYE1I
kWMJpjijvPAIV5b8iqTG/AJOTOIRlt+baEp/DAc9/TaVIOFOApAtXaBFzT9Fkab+qDVzXtzK6mdc
ZIZY/tZnSj55tW7PElWkLtexDMSt0BE0bDM3CFA69jJtST4lzZwFsBpjZODjPMJ+ydLADHqtkojJ
iw0E1b1gMCTh2pLaJGBfsvB5mLv4qcn74M9plKK14INVQNjPmZMmEBkdFazsy9BX+mdlnPJ/i04t
/kqqELe4JZSNkbakMbCdRUxeIMV/pXon3sUIHJleW8gMhWIwftfxYk5EYNZYAVkxIbwvGAz9SOya
E1CmbfxdGgXmaMgPxF9Ctez/MJcZ5jvkjz+UcqkWp9HYA+ckUrEfUjtcRCpwrT8mXenfm3EhAF4a
ZnOZwVe/5FgfG6COVOlJafQ4OGmAdy5Rr9GjViU5+xZJ9vgF6/T2JcM2z6kDuX2x6R65kZE/pX0u
Iahm93IBYKii4FKMwSdzqI1HbhfrU0Zt9KVOkuCUUy5qvaZA27+k7S0unZTEupMihyZ5jd1W8l+V
lXY4qI0ijl1yIqNBTjMlVUCvDbOcXArE6MPzDr8pxTLUXq8o/btkiNL53Bh4h7v/k3UJ4jq1Co4k
tiK42JUuXqTULN4NmIp+zlApyR3UN4MPE0aAryH4K2yI7BT0tJIjge+QcIef7cyUXsY4z/+4f/rX
031731GjgjxOOwxxmDf0gbAR1hSkSeCHLdKgQYRAQ1/i/GS15uffHwnkzspARQODzP72KBJZ1GoT
5lTHERt5rNro365P63eyaOOD0HNvTgDEVIxBgW8QTd+OVCYhng1TxEikBj7+Ac3jUgWG2/bS1/tz
eouEB16LMhmKN9yddGc3Q6V2ZdsSG9SvwhaZJm3JP0kWnX7uBu3CQzJ7kd7S6Qdg7EXhAE8yzY+u
1p/z2XxDfgQ/QCYGptWzueTGSgNKNwbCz0Nz8bPJRBl+Ehh+6cVnde4fIUo3jhnY+PYE7fcisSlu
9KJ8bKTun1B8S6TxsesC3DTMRzPSzH/7agkvbaJVB6/8znehkAS3kExW5kreLNZUW4uOLUXgd1I7
nJvI/jtr8/4EPzr47YCdz7IK/6/MEFpvm4zZDgOAW1oW+IFhlt6QG7T7esvyKGTLKEFk2oSjzvLb
WnzrZmAPgLVETwu82u2+CwP8UhiG0rQVyl+HTpmdUEUenz9r/oelhOVE/YiDi+Tz5jChGa6LqGAo
kUay08dp5AAYqtGT7JaD07S7x4lK2d9YHQDq3mQ/wkj7ES0P4Q/NCEymDHLrJCSjPbWLKk4ZMIvr
yON7wi9k8Gq7Kq41kcTBU76u3XaPI6FDjof2LW63m7U1wzicqVQIf0kUbLCESoM8mmwffxLNQxO3
+YQBYocMXHH0VXdHpq2C3NPqNLwtfxpyHiVSRtm8g9x9KoqmdvSoth+kAWlVfDPDz3OZNCc1NdSD
j/w2/gNIZ0E9Mejj0c/bnGs7RE6lCeHg9qDcT3NVKfQ3xJHa1N6pXG3B+bgWu2mLEh5r2jRxMQm/
kILYaxMz+A7b6wl0nXXQEN+dD1kIiBmKKm8EqvFazessVYWvx2b9jq4hBpxxfAQ2WlflzU4Be2/w
yCiUGtdf8UvUbICYEAQcjFIg5TQ0WutrypQ9y1XSPBdUXg/umvXW2o6nrrrlIHOozb1hoTdJNIEy
Er5URPV7LJhtJ6y66lSWGHPoy4CrYqfljtZqEU5imBXcf4J2Auu1TkeewF5RjS3KAN+qLJJzhg80
a7xa0SQ+qAl+hL2KLAv9LshguAp9uT/o3pn4ZdCtxNRYKQFINwZt6Ur+aM0gedSsPPbh4eUvs9Ab
OM2N7kmW+en+wLuzpRIKLhNqEFn57cftzGlpwCXxcemfIRqCsYmtZdlF7urGnbuo/IgE14/7Y+5U
lCnBqEB1114SmcTmHPamkQRIOXFClOh7iWOwR3oe/T3opuT22jz4CKUsjTMUuupjklQ8NGj2OqHU
5n7QGdzRc96CaZRmmifWF0Nq6g+t0Znv1AWBgpwt4kPWNS81Fr7uQH/Yp32vXjOKa8Ay0VZFDq7g
r2Kd2xR5+Hp/drvbd9UWAF8JPGeLSNeTqYzKkRU1CinFogu81WPfCgJ5nBJ+xBk6qin+v4+yhUmY
IoLmSG5l5/6husvjgqUHAcyWXxc1i0W2xfPS4bbwjFtY9hxPdv/cWHruLlpRPsvGkD/ZnSWcFul6
p47q8YNEHucVSip7Zmpl17yf7MuItJgz90NwynJY1LhwGe4gg6jsFnt8VKVFdkYkt7DkbS6obKEj
ueTmc5wp4Ql9C/mzYQ+T01at5QlE/k5yiPWWjEuiM/FbXHNRlUckBlFNUzRay1O80OE+9RpNFB2F
LxqoetTVZztfimcd1f+vihKm1/tfa+cKRfkQuV9gDxS+tkG03Ge1JDfsKaPLh2cct8VJjiPt4Erb
Od6r1DsdKhSv6WduNnyUG3Gg2jUBJZ67GG5OiJ1WSuKFTUupaE4zDz+13C95TPz789uLZVfcCuqb
3N4kJpvbu4yVYRwMXlswufm1irR6eISorvaubU4yzrJpNX/LjES5ViEHQo3w63ayyTrBBJtmF9yH
/mcRN/3HrsIFwUXySX6y5agsUJlusUm2YiW+RouFp/j9X75zjvjhMJm4l4jCt42KdE5tKZPWNStw
HZPCrHMtdaqAZ9elt6h672HWg9wcMaQvif4IRLh3ijQQvbx3a5Vvi0UNwXpMM07rPlI4kjerge50
VZtdDCU4uIL3tiCALUpFXECAebXbKzhubQsZPCaKlVfoxzYaeuFq1H5/Od9S1qiEEryvAZABdPhn
k+qXZ3yK8zhvl4YIrxlHTAdbzP4c8LYI8E2Eahn+xsnwsW2a8KUVxvIwBtnqnyllMe0PsJ3kQOXc
pU43ifjj/d/2E/m6efLXghnYKipKFJbWV+qX31YKS0oCKxP+2JleLYlvUwLSUO7zUxEal6pMH4cy
eycCaiSh/pqP8l/psDxXc/4QNtVLX4+nsYpdQy4+DhTGq05zU2u6SEp5UpEylgS0+pAN02uDB4en
cVSkZQ7Wd+chpei3wgYga1KP2yQQcWb2KRQHrK7MEqRrDz4lr3rdbXXjSRFdh3sTwNCDdVu3xnbd
aOyDVyBXJpDf3CvZLKf9spi2P1t9+ymIE+O9ADZRUPSeUqZbd8Ihe2/+griufgVxPWKh2YvvUkNJ
yqmHeH4/Qzb/EYBtbDx9mp4TqvO5Exlx8qcqKQhcziilfslSo4ucpkRD1Z2DQP2aBglWvPdns3fg
Dbi88DsJRigu3m6CqUfDPipm2+/E9yzLl0ekb/NrgZm2Yw8oNTdyajpR3aQnLYT5cH/wnR7tqs1k
ANcBUQuheL3Cf9mCWaAEVgWfxE/oB2PNWD8qQXuWkuaTHNq0vpXCl/rsYyGU18iU/tWhyqhxeyTF
u7uLLFpH5Ec/n+/bX6EghxymgNH8JRTvlDFa6/cL72URhycR1HiyB//cn/je7QPannRojQKBM92O
OPYZWk/kxX6ljGgQ5TbeuhFX0P1RfiJntjuVGw4PBujFMJm3JzyWUXLped66cP4Gadf2ixyvTg2A
uKemeexUKc3wiobKdUqL5gLiuHdxgzc+28EEeTW29LOphPV5WdbGbVyMF1rZ0dOMYuMjYoSan1WU
byczyt6h6v77DctVVH3FBK0gE7yFblepXTSpaCvN9utBTR9p8am+rI6tE4VqcxZLIj2HkjQdHIjd
T0OMDOMZhhkIl9tBqYcvKLMstk9lJqGCWZuALWvjIELYO3YUKmFL0a4ky1NvRzGXpmq0YLT9TLFL
zNlUk7LoKPx6KZPPhhG3T/ESi8e8GOyPTVZnB8PvVUMogqwCMygTrOTh2/GDZqhFJjF+OidIrRCO
EUum8bUEGeF2QSQ+WhmuorjHLY5spVTPzV49+BG7K73CvkDy8Tpum59SFQO9Gqh+2JGuOHNg6ZcO
yQ3v/iG4P4qQN0fNAK84UTm3fUlr2qe+LVAMEFL3X+YCXk4BYAZs396sJ1WbmQILnou10mM10CuW
F9qIuPyHuYBlQe+IkBYo2+1Xy4xUy/V+YG/GUciFbH4sUEM8uJT3tiYgPPiC8JxWDfTbQVQb07pW
4TacokJ9n9lL/A7bWd2RZju5aJmFZsjUIvxQl+pJgDY7mONenkqvi1+Agh/c0i3LP7C0tNRRW+Zo
RBY6U0mzwPNOe8wNatv+1pki+YrV/VQ6mCrJixPLhpTSzg1r/YGMMxUO1j1ViMtOEfzbD9TcHCGV
g+0BNLLodRQGyqPKzDywZFZQ22sETF+Mk7PBTWureo8NYx66Ws+/HSmt106KJfJXrs/wVRNZ++3+
R91LU4i16RsTg4Hs37yBoDKiaqgzYpgSejgQd4PogVcBiuZ4ScipT53WG+4kW/PH+yPvvXsrSZiO
IncQDIvbL52qam3SUOcVWsLoQ4MdhFeb6VelaT7avf0aWcsRKNLk/7h9kH4dcbOB9cwG4CLzDqGl
7NFG+ZFZ6nKB+eUu4yIdnMm94BvvDTBgyPrCa9sS9uqmj/u055XNRqn4mjflVDsVut6nukWrIiLy
eFpa1GeLWfojMjvxMKJO6U2ajSW53f8Nuv63DQIhl/Osr+w+kBLgiW9XvBGS3Us0QfwQ1bdLUejD
w/8j69j5rjejbE7wMkRNGK4X64wowRk1cd1HFdCkq9i2H9Jwjt9L8n/Ip9Bgwwt5LWqRdmu3M2Pv
jpJYr1mtXEYSgWV2zbW4cX/HvhXwYgHR0Vk1bn7ifDYbyMSXUCmBKlJcUocXA+9q4pW89qZIiU5t
qNh/NEmHz3QbNF6rz9pDqRX6d/qPw3vFCLKHKJUkd+mBXdz/YTuXJonAigole8asdhNpoRard0OJ
Qk20mI3DJdmunpNkSj1W3Hma0zzTJMUfDO2LLTfD5/ujvxWREasHNWuCRAKM/K1lRU4istDMwCIc
hbDGFUk4PkeBMVRuDH8DiT78Db3UbsNXpV61U1ZSf+TEkmQ9Ll1t4PQIZhjbZRIUT6JrfMKMKYv8
pIyz9SxwupzUzvSDn71z80GmJTdeSaEAIzf3jzWphpSMa8VJqOPz3Pf5Qy3V/R8ii5AXGdBLsSh8
+XIbmAfcm52ggHYEvWKo6kBGtr3VVFYonPWIIlA76v9Wkql3k2GxD9j3O6P8hEBy0q1V+da4PRMi
yZLBXGzLV2a8Wh1hV1rrGHqVO/c//9vzDt0UoOXK0+OW25aT5cxqtLIdLD9oRebJUhq9RkmTuIY+
WeeJtMfJRZC+/vaga7MFdBFQmBUUczs5tmNVpQrWJXqgtrWz2GL+UArlS2CqzVNZLcWPxprMg+Bg
50qnbAgJcy1YoCu2bfPgaRRTf4osH/Hs8IGCa/s6G9QW7FDR0FalXlorVfCuEWBOpskU75APqfzS
pInZ2nSvdav6/YSBMhlHn1rmCnXdYoKi3g5Cu9VMPxNBdtHSuj/jcFuf7i/325eTUeC5oscHrgua
3e1yV5kexXiXmT6Od9mlIZ7wUBLxUNSbSFLKIxHZo+E2W7fVRNuxq0wfFpDptnLVnMQAgle2+sBT
4+H3o3SOP8keHTXso9lTt9OLM6mRFmk2/UmrmvPU0YPNKmk82D5vLxxGWQN07mjMHrddpqY1NSwd
WtM3AzX1tKCdXgYt1IDgSYyHJfKTBeLAXeLpiFy4rtdt4EOhESw2rz5FYRret/PLwkrk2VyZPgho
yZ2zFjk8PauvcWoNR62It0MxPeAcLCjEoW1ls8qQxyGANPy4HNUrjLzgKk9pnRxcOjszWgWAsMmg
e09MtwllqBnkIaQrw88iKXxM40S9DMCI/LK2yoPbemcoWLU0alYkIyyszeOq9xFiE0UErzuWSqTz
ltrFeUR4VbkclYJ2h1qF7VavMuBZm+8UtVHcNqPQ/cKIS18akcANR3U8K/AIDzbjzq2NJ5gp43qx
AgK2cGwaadhyL7ru44INzzYNEH+MQuOdvMTpF6VR5DMlu+Xgq+10JlhGToEOoxoS1JYyLyskTbhT
a+jYkgTXI9J2U2V7QWbpD0OWNuhgDvrrGKo/EqHFH1MNGCFeMLE/LUKco9RQHha0RDwz0zs/tNPM
r9pGdjrEjJ6sYPzj/q23s0Y/i2TEy7jHIXR2e2zISAKSwIVeQ67bXHbcDb6rg0S7NHkQXe4PtnPn
kXfSfmZtVpz0ujd+KUbSoxM28k+6jyu69kjoYZylWRrQOcQAZZby8bdR/4RZwHvIdpHmBGF5O96Y
VSNHGERusADbbBRYzrmdxwez2tnRP9lKGDqvshTbw2MlQ1JXWcwo5qy/miKbT2G2dMj9c53fX8D1
B28uORJZCOo0j4CAb2GqOJJnhZZYVAXnRnkfiDZElCA+CrV3wP6IZ3GLI8JNM5uW9u261bk1GUi2
qj5mxdKDJOzgtU3Diq4UOiapE+tSebLrarriPjb9k5fN7BeTPl0b9CHe06IxHoVJO9SI63JBdCfL
0KdQUrxX4sjprWhpXUCR5gcji2b/dxeI5jDlzLXmy+GzNhdZp9VlZ1a26qcGRfasCn7YdhP+l0FW
KRfEQNFF3fbQlHrJe0SUVR8/7wGIXNl+M8O6+HR/Km8PCzbJpHloS1Ekou9++xH0PEwTxAgoLaOw
59CHidyl60gTgFGgEh0fOf/tpDi3A6q3A0ojJO9kMi3ELqTuYc6aktpllP8zlmn8ED1FcP2UfnBJ
zyykXnoysXiKfGShxj9znK5gg1vitW3L+mTF1DjJIYtzWyGwd39d3h43fiZttbV8TENl2/DT4qUG
tGdZ/hyntVv3BILVKPcOWADt4EPv0A0YC+0AirjcVzwlt0uCb5EAw4X9dhwihQj1rPGUslRcqU4m
PygqKuXId1/lqmw9lJpmb0h1yTWLuji4Y94efH4I5gZrJZeEbkvt0wUZGowPy8eRbLiMAdry2iyO
ikc7RWuGgUlAOwDCzBuMUlgsWRvQvqbrEEL3h6x0CYOod2q7JrsyKtRfZiQbM1zIHivQ0ChEKsrB
992b6uqqufYbwdFtcVllEpH20PP3o9DS8VyNSleTe/23b1IC/RVkDHyB1GLbYpQrWylXQyY/7kbL
C+ZxviSFVZzu79U1RLu9rxkFEi8SQqvgx3b/yH0zwaJRV0qbBQjQVqaLslj/jJFF0q0qMJ7GNH9Q
iQEOQp+9Q7LKnK8l3lW7Z/1hv7y0SMp2QVbrLOJSWY9dawSnNsiwCleKo6H27iluJ0JvIKaIk2wS
CzwVNKma+V5jPxXekNDRUpQ4wVW541E39N9PZH6maLSIQNCuBJzbqSkoXbfSNFq+qc7lVe3jzMmG
yD4IHXZnxf2+nvr1At7MalDmFbg/UVkoLNula1KRhsfFJc7Hz9pUZx/ub5SfFLE3O2VtxFGqIXzc
HvCYul8EPpCTB6jpVBb15AaiV8Egz4Gvhlp4XbSBFhKVCMCr8fSg4g0J6aPKLvmEHi+BYucpcqdf
5URDNSIfMq+T4r9hIqrPdPIUIL9GeVE6pXro0uHPJYNeIRSwCUOQ9++LwtJOkB5CBy2Q0FOQYvc6
BRxKmAQFSP8lOt+f8N76UkUjOFupPvK2L63VvVbNCxUVqclUP8vSwKfswHhwAmg/asoRpnT9YNsF
5lpbvTXpAyD1f7ttUhqAchDZpj93ZYHOfi9ci3X0Ijw13DDUKqeFHnNBc9e8jMRfPswTjAHGJnof
66N9qftBc6RwmX1jwVAn6/XRnWWYJEObKw5a+sNzj+nPU8j7SN/Ebh9EYE8X2xxGr19WsOcYzldr
EY0LBEwuHYGa8KVqAvyRcfbQWlRrzdJ2GMU2ywnbrcQ4q7OWPJYT2gL/UylNF8ZNY/lpDoGykpb2
IUt49xaajF/uf5y9a+vXtdps/kqpI/YYDaJWqLXTdLn2h/G/7J1Hk9zGmq7/ikLrCw28mZhzFkAV
qtqw6Y24QbRICt4m/K+/T/JIMyxUT+PyrK9CCyma7EQmEpmfeU1vaS/bKDOCFkX6E/JyVuABmgqe
H/mJwx88F0JyHikvRQS5bX44t+a49kzhpBzLo9XeDzPa6lohxPn5UZ44HUHHcaWjZyrPyE1oBUp2
zm3YzeFY9Ng+FlZzTo36frZmsXOMXKdX2HH9MNJm15WlgdR5EXOMxLEVGHo1YYkBSFtZgRw5Cpa5
nap0/84iwp0gBpZB6tbZRIHP0bci49axqvlUeY1CzyDbwzM/tYhU42mPyQaQtS0UJm0SN2ZDoTDv
BhRqVKVCL23Sb3vF2sPMPTkUp4UE0IDl3RodJ0qXxpZWOASbeXtoPf0tbN/sLGpQCs/vjCfaH6Q8
PwwlN+gPG7AuiwHMrm2Him05LzwnaUIR1fm9CQcrnL2o+azUxZ+ZO/e+PbbJbeoS6w1V5/htoXZ3
Q2V/KQD878RE/8tj0f9AJ+4J6k4/Vl7alyXfhVGp6snRMM08LG6t68e0Vm3fhfuFLEU6LS+bcjU7
P7JacedOZiMOLQ4YZ3upgZ6hc9R+ynt13iuePpEyUn2XTU7gwXhJbUWDELji5Y+8IjOxkZ5Iwqae
71bP+ax568tEAVWlaiQwJsy3JHtlDPN51JMXk0Q8D3n6ammUG1urPtRWHyyG+iAcJZhWBGiff73X
xwvRHoU7Lh5pwPK9M/7D2xW0H3u9ttYQQf3oBpW3IVDRAdzZRNd3mxyFDF36DJMkylbWD6O4kWoN
iJGtoSWSlmygeBHl0YM2CjtwVKiePzsnbiNK1oCQ4LVcVXCaIUotiEp6OOhGG0ImLCCxCuX986N8
D7s396dMP2C4ExFRedhMiiKRs4qC8rirKBHIgGFa7jwrHo992qP8hR9VWOqiOcc4n/jNWk9n7O3a
A3FxcVxmYzoqWAYc83LJzkpRmA/ekK339mSDfed6PWb2qn38P9AxNFDwFnbtDabXauVMR3Atpg9j
ag/Z+AQ0ji1LtV+6Q0hq4yaQXNZ2iZ3ctEOpsfdlaUTto68zHjLVRNs9mvtAMUb9pOjl+irxKkCX
XkrxoyytM439Xd799d7kcShSSWY7TK+tDwf+u/OSZZ4dJhLbIroSFSM9Nk9WZJZ+VqwI/rpKGpRS
n1At7G/dWI0Qz4vcJ7If/alTh7CDxrqzveR7vXrvFFOAkpN3cmFebmZPAdVTECyEIonuCYmqt3Ye
t2/7ETHjRlW/2anTnEsov6GxolD5/K57ak3I0mjvodMFU2dzUevTmGd2FtkhqeJy0NJ5xawo3fOH
vv5e4auhBEq9iGgUVcbLKQ5aNAmK3zTaatx5rWiY7quleG/C0zhmvffzSCaGwyUOPKZDfraFKEiq
xpB2jh0OSeQco9lID62OkvbzS/dEI49h8KwwqUWTeW5Fv0qRGJoy0WCq8nzwkVEqAkruH1e99Q4L
//15WpDc6Drr1ohrdKfdF65iHZJh/vD8g1yvLhbzyEwihQRDDWHXy9XtdKHZcTHp4bwUv5Os6oGl
QICOvcIFklb1O/v1OlZgODhjvE/K/iisXQ7XWqNJL7XSQ3NVlMGngDT4Y1Emd7pdmz/dCLoca7s9
uVNRfcwpBEbqfG/b41dHR07z31g/DIdQq+brw7ztckJFHeVWZ4PMXBY4qu7gqUdjaeqj0/XkpM6y
Vxl5agEtyNdyEQHumzKk/eH2wpJ3kYBhLZydpvdr9OpeEkZWR2Fp8/H5qT01FAU8lQIJNW26D5dD
VWqJogTaXsATKvU4pEDI1N7Fes2J8p2hntqFtpwWhwhUyW37E11fCOS4QpBqmuZLo26aW2R+m2MM
DPAuaqp2ZxvKXX15bHIXUxSBoSLJmVuMH8f1kidpzdRWlZLgRFnvmGL9SsbXl8dIbcuDAivxMBfe
3hdwfWgytE6PACYu8cfWhxLAeaqLuNBCjO67U42DiV9hcLOzoE+PwvcMqxD1vW3ZZ+2VpdXcVMPN
VzODfqDChPbBnr/ZUzuEHiipILJDkNs2O6QZugb5Ul6bdAWA5bWsWHc2mMiYbbczoad2CKAcbl4S
JxArm48ZKW0NZlmrhWomCj+LZ/vQJYN+iMn8/R4S8U5q+ET8ATxYw1YNGS8LySk59x8+NInSWycF
metC69NXiotgkKnGlp/jyXAs2UCJb6AnfrC9SD+rrbremHrbBl3liCCammpnx17Pn8ch90FGRoq6
bVsnkSBNpamthlSS7ONSuwMovhxTN2ijR+hWjz/77V8Ot7kWKrXWRo4gfA+FCwVKbdNw4r4MYRm/
e36k651KvM+HLxVjiMu2B5pASaEsK0aSeh8nr42mY6FV7Y71zPVOpZXIzUO9lQwSZtrl23RFhcRu
7a2IzYnqhpA8DivgnzeU3vZazN8R8peHC0g05IfQjwUWRAvqciyvasuYbFMNh0FERjCpc/R5rXTL
OLQTyj/+qIgoP0xFtBKV4ap+lwE0bcK4q5Phlj8yxcda6IlyUqK8GREmVLrXy+wav49mZrTBWjvr
IcGz76FNpqHCQGUFC9zbfYdKbZW64o2uDF+sbGze4xWWaX7UDOvHbI26ye+7AUpkMio6HYpsKoqX
iTuRB5Ra1mro/yosS94BfZ2d+r1aTBp8N2MyP1ti4AyeZb/l8LOv3yafB4pC3UAy1zdHCK5O9Ezt
UQ1nUfanbk5VctQk+f35UZ6QzeLMlfVMOhYURbbqBwnBKVQ0NOSjWaHvm07JQ1WtHQJ6qCJk91az
KBk8h8rKDliZtVBM3bF/5WWDQc01Mpb7VLGmu3yI+pf9mkcwA8FZ7SWm8gy73DjsG0pesrGC3dMW
fLFCeiq6RuupKM9oy9tNEtD/cNEcntx1Psy1qay+peiuemrHArvOKPKA9IrCtibqIJPZHzxwoXeU
RKJHS3RpKc2x+uKmsSOjPDteT4yQ9a0BtiEVR0s4yIQabZM+0igevVOcWgyQICK7+sLAORJKlgsx
swZ7VfkkM5XmA0Fo2sAUdXQ2eqqAMJ91/QGaz3qfOsJ5o5ozDmRq21fiEDk4hvmolSVVgNrkcNR0
xEoCLbK82c9qdYTdNerifsmaIsjgq8IULvPqUVgV5q5CVbTfUwKUF2mN48p5KReqNyjM60cX7fca
yAhI9SDK0CP2RdKZ86FwrWG8N7xSkHEZCXopCe1IKsGU5Z/fUNcBBEgcAjBQCyCazC20cVLzVJ+r
fAmN2a7uJKf1YExJ+dD1CoCW0ksgg4vqpZ3Pe8Kz1+clI4PPoIJI4nDFtMAtlTawR2u+s9TxrANL
PRhuNe7sxSdGIWs0cFfh5nNQrbg8wwgyTWXKKJL0QzYhJbtifWDO9k8DRDGtkN++ZF8S+G1OZc1q
HYT5+jWM6z69s8GIBalduv/GXH4cZRM65C1UcaPrVshF7XAo26UOPQM+1/M74vqGYS6APogVWDAU
JC5XbHLzSUH5ihXLq9avu9Twzbxag5gTbid5/G45uDkoANKBFeTMNMjbNklHW3TG2C46uA5zoLiQ
zGXxsSOr6m4LRV85EZSivRezGld3St7Bmk6MCZ+ZWF1qxc8MxbWP/Wr2j02TjPeeaybRyYyW9r1H
3TsJukaB+9ZACkTLq/UU3+vWAdO+utIf+gjO7GFstWyvivzEF8Vuk5UEabwA3u1y/fIcg6iF6mi4
uLl7u0x9TBtHSGKtqldB5QrlqJQLFfkkcX76DpKoOgYGY0UQsyViFdWU4YiT8epiUz0UGfR4Ssjq
vzOKRAxKsJtLqng5wRhcr5Mu7hKSCFFntcrpoBjRXnpxHSdKYgD52t/IlMtROrUrITGaUAAWI/mw
WmN/AqdYnGoEgILSQ3ju+W3/BMeSCh+NGlnFAC+4DUyn1S66gV5sWIJ8vit6fawDLV0/xkaE8DYf
tz83RMPeolkfYEt5r3CRb04OWEnfcMfqTVet4kat4xErMLwblFFF/i2twTRNens2u5YIvMm+mr2a
vIc+VO0cQdfrJU8fTlMqIMAWtp1kWzTOoLbmHHamNoVTV+X3yZLabyNr1jH2HeydwPoJ0IrsbME5
RJgS5Qdzc04Q3IwRyi4zmk8eCO4sjW/TRES3s66+t2cjCxEpgUCC5uGZnKMMtNocXqSN8f759/bU
c9CwkUG37NRT1bzcKO0SZbY69xOA1ar5BGyrgBxE9+9V3cTdn4pCUQaQwFRWR6OdlteV5nQOfnDO
Y2VO5Z5UxfXhSW4ntd4IAyUXchMyz0VqsTW+q3nTUzQ6Z7i3EJo7lEuh//RtAFyIkga3tkSUW5s7
x8kSTKMKhhrHKf48LspwEMB3dvKNp5aX6jX1IGIDyS3fLC8+WJ492sUUUuB+h6hOFBQj3dplRTBm
Lu7X3rqdnckMFH28sfrsD8oNe0C4J1JYUkWSKtIqYmtA0ZevWF8sZyyWhG2do6FksZPwWNTjl4Vp
tD61vZomgGeEczWUQT8t4jbK8HKo07gPynQ0d04KubEvLy2ehooV3R26L6TVl0+TN5Q+RsUawzK1
jTeNaNbDNNTxDpvwiZ2ExjtqarLnSbV+c41orQs9QjCK0uotQvyxeNuv9pD5qmKInRlddV0kZVEW
26QkKanrtpYzTVDCiadb6Gxli9eoV6Yfi8ZY/rT1NCFijru19m0klAdC1mZALR//Gb0sB/MI9zkj
l2vr3AS4F6+lP8TG9KGrRk25xU0w61BKKCoiWJgsr2tXrd84KPx8LcYae6cKQ9xsVNkyOH/Ze8nS
9iqW06IGx/Ek2x2Acy/flNpUioluGCY2gM2OZJ3u7zPSzF+GysCGr0/c10VkFZ9dJY9vzHpyXpiN
0vjIONM8SpG5bsyxu+tKR1/8LFc9JqU5Z+C3IKQTOOXPH2TbbSUfljIoFRrgRhIwcPmwXdModjQP
bTiZlRMk6+oQtUzrTnS3vSYYhb2EiAlFa+Sjtk37yOmkQEDWhoDGYIkO5DhF0tR+lC6fK4Akz8/p
Cuwph6O+C7EMDL5EwV1OimDM7ROJakK++IsV2324toQmmqY0t0Y3F2d3tQSYytZ4bc6JeVZVTE29
MlPOwmr/yLqJ21SPxdGr4XmIuXTuylm98QZl2Tvnnlh+na6yxPSi403///JJCwB2yUg0GtaJnTw4
S5veG0XivdZ7u7vRlJrmUG9EHUYUXf0GOubyJnNqWfRfgKhkZtbowSpq4/XqmXuq6E89Ggcw9TKy
C8owmwOnWrBDt5qyDWdc2mHxGUmY1/GercMTHwvhD6PAK6C+tC1gOK2KI0zU4EO9dMUD6uziBTZT
YzCklfWiiSr7BTK0+TFBV3cnB73Cg7JLcBLARQm8OWDwLfMqKnXE97A6CQur/FDatefHhooOS5er
w9sZh7CHSMB/NUX0e5PbiDPn87Tz/rfHLTqS1OxVl0I6lCIqLJevHw9nS58cYwzHFRfytLPFbdtR
ukJJY09d/MmhZKNKKhZJ4PXlUEigKmnvIrO25u43kS/GzVKnH+2y2eNBXK2rnJRNMkByRUaAGujl
SEiF12XjlGPYRviQqgmuPE6eG2/tpYuPbY5Sy4xq3iGaiu5drlbr0TR+mkvAM5AUy8jMI5Q3tleL
HbPa2ugN4eoCujDSsuey6PcOzyfWVKberkn1VcUnebOmmbV68CajAaZrlYOjFFFAhjTclST/h+fP
tKeGgpNlsa7U0+mwXi5qIkDjObU9AD0pOMnMuLit66W9nac9LbztFymXDkgo3wXFcswQNntytYx5
SmL67YmjVkGs0GYZXCs/d7hm+8ZqiDeY9/YhIKE9k8wr3zA5NHpSVJq5KmibbSaJX5vRTU03hHG6
DHiGGZpvNQOcei/ufC1ZKwq1SdW+FYlMvtX1ZA8Azwata+6WxGvOkU5yy+dmhYZR5tgbmuu7Nqqy
naTnqXchDdgl0EZCbeTPf+xt0MKIEvCkoTqBSLBRqD91cTMewQpbO699ewiDmJAYa2IJjgja+Jus
l1B+GfCWb0Ovb9RgMQmIhinauzC/K3/8GFwyjEVdjLqphLvBy72cEQVP8BFxLavoc54c685rPkcA
y1d425l2S3+9rYI8t7z492rRO82nlp2laGoaU4QMrm0ckjZfSlTyjPyoFol+mqZY632rHWCSNCMU
dr+sixGiGjX2GXgoriu+UjqVAvdWpB97KyIryhD6f1VnFJopr/cWWKusS0VQ2JX7ld+hfrPMoX/f
mEYcH7JRjBVtVThwPruJg0Yo6ofB6nvCisxKAJuas5Id9bKzytCLLMQ73EobXlujhrWurs6j5ita
Wt+1ytqFoiqtoOUt3JeDwDCQXkGcBSm0usYv+Rxe9uaIqcfzH/U2LGLZEUyVd79kdl4f/15mTmZm
NWFRj/NBNfLmNHk+PkyNljo7Y8mzaPOKCb8o35OsA6SyN68YjZAFaHbZhEBcu0Pp6dEBGd8caA0t
6sZRogOan3u3+3f9r8tRoajZeK/KChFx3yaIGBoonkC7U2YoFOChqVnkh9LupPH4uHovrbbwBpqC
UwbWN+LHKBx26hfLSfCSXhd4Kam9RJ8R4Vmn42Kny0M75LV1MuteJKGpo3AbdZGd05gq1uY4o5m/
3Nhel75ZIOqOvpLA4j6mbR/pfoW3wzHyErTSDPLzOVAyY8ZHiORPP9CmhWPvlH0MK5qIcQidKU5z
hCI0FfV59n/uYw42r8fJTY3lpsvn5YtqliO9Jbu+MaWt5aJihcUw5vBO4aPGSX4dvZp7wYJl8vzO
+d4/vVhYj8CMrwQBPq5YIsjLL7Zqe7VUGpFT7+B1ZkpG37QchvVVujZ5Camkzn1d7YyKbyhP+nPf
N0ZPxaxXPq8FslQ36jrW34xhTcG3USr1h7JEp2lJMsfxo3Yc3gxAh1+q2tgePbGK/mhqka2dULxi
ncrRyCfY3NK+YaqWunz1/PSucm+OITaLtIIxAADyAi6nlySD0edDl4Y9ftiQk0ZzWA+mobSvosVT
HLwiU68JciXhnihgzXWHcW68ImhmyGPH2jU1KtVR/a+Q8T++zP8Zf+NkKZa4rsQ//4v//1I3C8Db
pN/87z9fpF+6WtR/9v8l/9p//7HLv/TPl+O3rh+6b7+8eGzEL+FQfX3s07ra/p2LX8FIfz3J4bF/
vPifYwXQcHk9fOuWN9/ISfvvw/HM8k/+v/7wl2/ff8u7pfn2j1+/1ANCTPy2mMf69a8f3Xz9x68y
mfqPH3/9Xz97eCz5a/5j98fj12/bv/DtUfT/+FWxvN/o54B5gZRD34P099dfpm9//wihPuQyuC7R
2aWJ/OsvFVq2CSMav9EJ0tjPFHpQpfK45ODI/vUjKgQcV0Q+NIso8f7696NdvK3/eXu/UG15hT1N
L/7x61WxlYdidyLjzidNx2Rbqa4ymko6rZkgs7R7gB9xf8hMuGBrDi7uaHul2R2VCI1c31sQUAuw
mtOVIMFdrvexuepuk34Rf1rrOOiBnhfTt1HBVXbtahM9IMtpNb83tOmrFvGJdKKx39dWlb3o7GI1
Tt9X/f/vxB93ooza//et+OKxeExFerkX5V/512ZEkuY34jOJyqNG64BU+nsvet5vUgMIsRtUY+hm
S9zNX1vR+Q0AusTikA+CLOSP/PdWVH+jJAYGWRJj6YPTaTZ+Zi/K6/Z/zm/gbpSvKdfCFpetBn7l
5QGH7OhoV2MjThxszdm18GdeYzsNiijKdsohTw3FCvDJ0VcDkrkZqmpNPGGsTJwQAjPPWHt+0mZV
PS46UsE/vIC/PrgfPzB5m28nJYtIYH2lkdo2fscOrsaEIxYn1aTjKZR+Oblj2hwdxREhkBj9jbIO
7X0xds0nOEb5++eH31SN/7WoVNwIyfG8AAi/iTbWUlg6dFlxclplfrt6gwjHRctCJzei9xbFxtMa
tdmXMdezWzSP8rtWXQxf19d6J2zfVKD+fhJKJ6wDFc4t1Yf7sxkU8E0nJBQE+rtr0792kZ8KmoTa
I6LoBPILCIW7JNK6B2+qyhdVlCRvokkdhmBckvHQ9FH/Docc+FxZ34AdnOoPi5U753GqvR2JjMtA
9Pvjgr8k8YJOyXG7DdOsGaR1Nq/9CS/wCCbPWA9+7/Z9YGezc1s7+fLu+Vf1xJ6E8UshgrogxaVt
4SPFAGHuYwaEPRaBJXJRH49M+y5S+j1Njk2Z+V+To2FI4IvGFa3/zf5fvIq26dCxK1DHRsGvr7Kb
WlXH/tAbdfmJjL062plrkt0iBkbDrVvdtwUqp/xZpNdf5ro7rmgglT3sttiOP65V25E6RJp3tJKx
MH3N6E0kAPM+pBy5GkdMbIfqmM1plARJlq86xDf03Xc22fUaOuALcMUAyyAjepk7/pCGVog8I8aG
4C3dLrqB4PnRtgBEH63i56xk5BIyFMUAnD9wdIFVfDmUUEYvIe5mf6Dd8zCYs6XSb0RkOkII+2Vi
W0gfVKO1c5w8MUGk4MBocJLYNuf45agJlEXyuKw/6SsajhkqAQfHgUZpakMaPr8f5VpdnFzALzm3
OIklnJUg5XKoClt3tvvYnZZZnW7FbHnUWDBV+flR6NzQMtXR5wV8ezlKUwHSnQm+T1XaYKcaWe45
mpjmTnKwIVTxuoie+Yi/4+cMIJ+bcTptKjNEoZHhF26U3Ridkn9dwDZNIBm68bO1jM3XKF9gWk6s
fBcYEBFGf61dUFwLIkv5i2yIzcQ3C2ugZCfmttl7xKt3K69RYnwcddhRxIOXS+EtWDystVadBgWg
Mi3N6qaZhPlHFtfWeYU766+kbgfDVuJDOeLSzqo659zVp4M9DNptqc3mLQWh9q6v45/jR1MAoYAJ
W0KKocnW3xaepAEtrpVkqk4KAOcg68Sbemzu3YlPvV+JCJ/fFVfXlhwOiDS7DrAX7iUEHT9+yN6A
dUanWtVpqtOjozUYNhjDe3MsP3RApFwPJEluQjIr9S6EuH03d9br5x9h+za+P4FUIAQ9Bwtq24ag
fJKqbWvjSdfX5VHAUjrlSBEeOAP39GG3Vw1DccnwjUlnA1lEu5ysKNqUPrlbnlLbCkj9FD/RC4QG
6XkBAHZ21vaymCnfJJ64hGwsK802KEiXo9XwiJxMX4qT5mSw8UxlLv1+0HTh127ZvurdxT2rAoGD
Y6Y3exJNTw0OIIc3inORlJ24HNx153Ho3aY4GWauHJj3gom0M+q3emnYR1qIIqj1QXuc7BWw/PNv
VH7iPx5oTFy2HiWhFKg841+OHS+ROapaW5xA8FkvNHyQw9FVxpdNLF1N6nT5gORWt7ONrgYld6NC
TSORsigFy81HDYwdgVYcIE/ZpI3nkU1N4621+XKqb1EuytaPZ2s5Pj/Tq1VmUMm+kQQnLIK3ha2o
6D0N/y8d2bfMve86N0XfbtDPtO8zUI+udsqKKv8yVUr5UwwZNhcjy23MMUYyycVxucZTm3lrI1z9
lM9J7Jd8wfdW3+k71Wa5aBdvEpknWhj8eqD7ZK+b00EvR5wmkCw4USgdA64PDQfwXY7rhlH1fTLQ
BfmH7IewdWuqItw1m20tM07Aq+kGu9nqKxWmm05cF11gWkK9HYplPi9L1dw4g4INjI6fqLr26qlU
++LBoRGyB9W7OpegvlH05noAIkA2ttnF6GdpZQV44NSVreB4rONDg+nBnKvtzfO76GqVZezLYc/d
D1HgCs/TLfZg9yuF60THc7zQ1eTGyHA1en6Uq8MPQWHZfZP7BmH9becgLcn62pRRqCeWvgCocFLT
ND51g456+ejsGaJczQp5H1o4IGn4B5KAXN8fQkTinTZdV7M4NY6Wn22tdQ4L2po/e8gyCtxoYjU8
R1A/26Rd2VjFA4XK4tSv9fwVVT37vhVlrQIDtNNbW8TdrRnranqINCs/PL+i25TTZWwOG4lYoYRO
PLGZodON02TPxckSUmBy6B09O4AIITStjekmL2M0vRJD0F3VCzCRTtTsFSuvX6q8yeTBx5Eti1SX
j0DbD4eWVCtOtMfd126PGlsT9WXQuW7rT7BKd5rGV6csU6bmy2wlnoK3ejle2tiuUrp1cQJlBCJf
12q/1RL7rZtjClhkuXeeOyq+z6/z1Zf4fVBwIlLQBHHDzVlnOt26GEpfnBZXWLQqmtHiRhsKdB9q
qrLPD7ZpIXMYbUbbhON0lnmMWhR4t3k1zIlVaF9p89FjVZrmQ207pXYrknn5HQJJtwQTtKnsJgey
vjPr61eL1ibMYI4f/gNu+OVSj0mpYxFR4pBsLn6Zu15gLbbhj5pIjkpe79xk11/rd4kBm61MusWF
thnNUBeAu810iqQ8SeXkzmkotV2n1KeG4YNFRQL5ZFmsvRym0rNcyUyUCXsL6kiQUEkLzWYZ/0Bk
TGn9DLNfShAQec/FULnpYXKn5DFfq+jOFKbyXqc3BanBWLFDLrF32eMGXD8eySzXKpaPHofJdnt3
kDhgsIjypBcstSvw0hizaY9BfPURkcuCLiQaRc2AAGlzq5qtO2D8zig9luL+UDcIwK36cjABbgV9
Z3/QlEHbSXquZobWEkUpU2qPkVZsLfSw5qymCmA47mh69wkZuQopCHUv+3tylO9oXLS/OPvlz384
83OhkrwA9zhBXPJuLCfC1Lwy7Z3Y53r9JLuPTJbgFn2BLXiGkyBBaEMdTrZSTGgJFC2Z3KI/IC2c
3hJd9C/Xlj7U8+fCE1MDbivPPYkA1rfhQMT90iiAD069RvWmLKrl4NXaevjpUaAGg5KxNCkl7Gwu
zcJG2Jx/+1Oj2rABQME2YaRlzpvnh7k6UYkav0vfmlya9PY3J+o0xn3S1WNFLOBiVpaZA/1nC4ZF
Hbfh80Ndrxt0B9j4zIUeLwn35ZZwZ3p5euS0p0VYAsVdyz7atfLl3xhE9nAkIpx7YjOfsVuxZ6js
9jSNhnt0FxQVwMuPO8TSp6bC8SB18qnge/bmjMTnKUkQhWpPpZd558Sl2DuTb+4kMtfvxqBxIDM3
ic/iK7pcsCSzxnYSFACKaHDvKKojY0/m9jCMXbuzDa4nhEgCuSFtCNT/aY5dDqUpxpLEblWfUq1b
7gr6yu8WTBp3wlu5LBdJhOxckJaR30vVt+3Vgph/SyHNGU9FPJdnqjLKFwij0S3avNOb1K2WneNB
7qjL8fgsOFuBtSFCQFJxOSsnjpxBHxIuTnUsT13UOW+sOkK6x641cavMrndbOnYWQPoadsKj63d3
MfRVVgZuG+xiMZ0S0STHpcDKoV9M7Zhg07pzUlyvqpR8IPCFCkBZb7sZbSsHkhzLk8Kx63sdrbTP
cTHM37RqNc+TF497hoDXpy7SyxIpSJLCubtNsJWp1pe26HuKJ6t9a3da5vpwvh3MfNL+LkvV8h4w
Y3p8/sve6B8RjlGmMZGiYUQYOOi1Xr7NFogFlnIlCtNpO1a+mMriU5FX412Xj0i+ZXGefEJ2unJ9
1eZcOwMNy+eQTsz8bjCqNgkAcK1vLAU4kF+tamUfo9St4zN2sGX5amnxBgrNAr2JIKtH67FKFriN
z8/hqiYq50Bpl84epkAURjY7sjZGJbPmrD0j4dW9BRwc4/iHR97IgVvqt2ioxJmfewkNgClXRBYm
/Th/gAccKQd7VKY+qAd+722/ZkPqt2UGGW7nETfbCQwh5RqwDhbBn5Sj2RwFszI1thl5xo09NrTr
9KxY3kVdXH+z4dF+BY9ErJBUma5BnfeaHFvEHGOCdm5ADPVaNrU+aYGiHZFLiV6bSZwmfmQKtQxE
bi36zoLCCLj+xhEBl8cwdQMwY/Jk+yHQSCOzgluG0qLOPWr6Xt655dHU8/5rC4Gh95WmbsDvRLVp
HTNl1j+1aTx/Mxsj/aOsemP0HQAK5rFSwYTBp8iq9mi2WUzBlfMrC0Q1Lg8UVQCNlYtw+u+4MmZk
m4qHgLuFtYhlD9FdYxDQBohDphryAVpbg1XO65t8tvIj4gpm7Del4nzIhizx9dj6qEbCWQJPFFAp
hKtgrRmDCHIx5m4OVjqpYwAAWCkwLDCNd7nbrAUmmiviDzHIgMZPkX/Cbiyz8bqT6OEIvPw6mfcL
aGnt3NaEz8HS6OkrVh4QjWlMIlBU/CxE1U433khVKkAnUWR382gN5es2rtT5WNkTEokVQfGrmox+
ONS1Fb8y8RYsj8qgIijeo9l5SrF7io/a2JSfIJy4kd+Ni6f56zh2c1hndfJQaBCjfKZtoD1VpNFp
FLnRpn6izaUSVBNWCYdKNQuUF5xVz+5lgRT8kKEtybkQS9K86EYTgWNOlTwlKmndx6HpVOB7kgqN
v3PcWMnRFC386bjrXTOYwKL+PqDKdwdXmDKc2aXteo5Xp3u5IsgvwmGyjDj09NV85yS6sCCuzfkH
IxuUR6UtjG8G5a3yhE/weLNEaLafVhS/hmNHp3Tynbhq3hdjiUKW2VpVcdRBMWdwowF8Qf9P7E8K
lrfln85YGWYU6Ok6oCCHol5g9fXUPqqNt6qtbwyK+8XONPrOc6MZ4eAUZXvqZ7dQ7+1ldJ0bDnLE
ShYqGNB3OqDDB7TPc43vPfXcc5IOdfc1krJaaETCUj7hzmn2fjfZhXGI575/2ZVCG9GvzPUXa26g
XIPOvRP7Qmu7+KyuSRndj/1UjIc6bdT8oEENnn1EVEbX77VhEX6B7bPlz/ZivFUzFCr9pTa012ps
A6TUM+j3/thiqKwvOQKbsZfMD+YQqW8XrUjWY6qLFFOIqhzf4mWiJoik5nPkR0MPRw39srQL9CaV
i5sSQgWj61XgJqu4+xpHnvK5UWvla1JUjg4r/j2Zo1+Zs5sFgAONo22O+cipn6yvB7die7VW5ta+
qdb2fdWtVYhQE1oaeonw/TkqrPa91k1rxaJbosQqObXfDMhL2BS8NKiyFmC+UFEnz/OzxCWxJhJZ
HN+ggfq2y7XOZc2W5n41MoD/U51ky5FAMgI2XkXQtacUt6JAU4v5Jieqtf1ejZcmWIYlVujl1+uK
M1tS3InMyN6x0zI8q5RaBFxvw+A32CylB5xejMe8Q/71YECXL4IZuZvPM2QcD8dUbXnVc0ZrwSJU
3FQ1Z0o5mmIruasjd1xAJxdJfDDzTi2AsrtJ7VtrrE++cNusCT1cDt4nug48Wm005ZOI9OaLWPV6
CBy1M2/MuBzaYLJqszxEdWlxXnF/UpnqzOjkuJGTsBPkBdj+X/bOrKduLEzXf6hdsr08Xh7bG/aG
MAUIITdWApSn5Xla9q/vx6mqc4oNHZSW+qKlc1GlKBF4WsO3vnfCA/hqUGaenZLq5ioccN1i38JE
rG6ls84dzlqZxTCZhsTf4d/mO6eT0zndzigR++/yGp7UrTOXpUcEnUjWyK3GVguwHjTuazdjM8ZC
qxFBYpX+Tla2OZ34U4GL5wo9po96l+4hb1cRGe7140rfNVHTBcPXdKMCqQSusiZSpjPm6zKfKwDy
B7PWhicEtpaLp4Dt/nCzwp8DXznrrdTLtgz8fOoerNWy50DiwDIGhlJKCybSvl70mHtgSiR5R1w8
4ZyYAa9DVDQiL0Ha7e4p4ylc4tlzieCrL+nyjctiy13ht4T4tVnet4GCWHq3ZFkjA5Ohh2tzqrdr
1IuyK7FJGHWi45gnYwBJRf8qh2kWl5mhiiTSljmxotSdHHfHvm8akYILPBNgkTY4OVZCXqP4Ls1w
UnV2OawaiUDKa/IB5UZba6B2wjmfvYrSrIo1tjATkZpzoTJjRESe5IOJY3Xq8ABe1op9l6RxfFWr
ApGoOWP6TgwGC3Eompnmu1v2LVNoEOaZ3+jGZ4fMwadV+mIIh9zEYFWneClOZrjwCxxMLLjvS6cU
y50onWnZeQJuI/tA7/1ZCj/5wsou9FBHWAnRCLuKzz39F0o3xDcpCG9MyjJhgb4IaW0Zn6ze66Zw
hvhchJ1iacFE2GPDLRLFGlfiM/mnRRTfGonELw6UF26+a/QGWybfWPsuyPxJKxHw9aW1KxRYdeg7
af3cS1pLu77RCJG3hpidUqlYY6SvqfWjsfMK3VXBSnetD7r+ACBSYfMqpWaEqqhLcV5DlMn32C1U
6CDY5adonHqhXwhvjAkcTrTR+pRWolz3EAH1j7z5j+iDWIpsueI01Dd1OJj1MUo6EvpY6fFqHRaG
zwWrW+kC5XXpHDQt7FjiH+nIBsBc5DQPetdKKo96POCLO9/1A+2MyFINtUZFN34JMlgXxs4dPO9i
abLEj3DptYyQXFz3R4fHQHVS5r66qpYGGTOBFexiv643j06efz3OhvaQ8gT//Dgp01c51NC2tg6Q
78dTzBfUmTbMH8UMHFWJP6+y+fTS90Je8EbBYFe+nVpt4xx0SYlgzXMdulORHjx//ghIf+dSnMew
JN5y9FAaHp3ap804XeFDdohnYI8AkQuNyh4Y78y2KOh//fbevRjdU5j0HMfesOqmdjIw7C2dA6dn
M8zH2SDuBY+g2M4/wjjevRRPBfuGuHX4q68L7UUHy12I/jh4puqot/BWkHZeBywvHyVMvnME2Syq
gabcLWfqmEHXtKIz19a1DmPsFvdr3Bt7IzO1JUi0JD3RUvGRrumoUbANj832b3MHhWH0JpyJbbBw
NfotByWXrxRPu6Ho7zWA3H7I/5wVZzKouB/pLt6/KH70VB2cJY57LnPnexJann2IdbIe2rVHuzMI
f5ens7MbE43aNtP1eT/G1kecpncmHSZ90JlwKdp82I6O0v5q9EtlN/ZhLhgnztB3p9LGMOh3B+dP
RvXGUrVow3jm6xEzTRq6rmpaD1W8VTuoLB+3bkyYsn98MA/ePhDyTQ6rlASQ6/iIry+VWA3Sh0xT
kBo5NFm51Z14w/Tw28+zmccCZRJBRDvu6HmWNZON2VvDYSia6jJtSO9BP+xf9YNoP6BCHgPhjEjc
KLcAIjCIrcd8tIrEulU0S+ONhykf0rM4qdE/kTbxrasH7UyRznDtYq0bmi5JsJ6f+Htp+eOdXxbj
YVDOsAf6+0gF9na88m49KLxQOrb8raPWagL/bSJCrDuUDvFvJVGgXytHGy8aW5qBXN31DPBanssC
3vnvvniAXfr8SIa4AXEMICdGlYhhaaYDhaUK1qUd8ZZJcOpc9Y/8u94OJDi7XOQnuggNdVua/tVO
aDCtKgxvJONBmdT9UBQiyuyP1tIj859tE7foTdsspaDwgEBHE7D3B2zhUKEesGi1L5KkyULH0YaA
9iipN8tC4A3d+pDixHxyugl5Wzx0gbWO9Znuj0U4G11yysHdCHKValFqz9m9msUaOsuSntiij0/X
hlzoysnaEJ91bWfgHp/8/ndBq4cnGzUZKNZxTgjN6CzVRWYd+s7R7xtj5Cg65H6KGab8aDF5p+m4
EZi2/JONIfazLPrXhzFEaxq2mlpomE4d2mRl3rb9QP0Oyn1qWaskVE/O80eZFnzuVx1kSFuYuNkA
6uRD4XL3ejiosuZgpmGEz97n7kbQ8NDecsR/Pb6PBh2dzb8UApu1Bk/4pk9tp4jqTbff69VswHnm
VLWHHGJWH1znuP34c9jBJsQ6Ba8fWqhHeOPcyt71MYQ4pBD1s1O7jTHqWTthDmexOaXfp2zUvi2e
G8sgFrW8EpxxjNDC1A6DU3ca83ChOUmDle35TxCi+KON+OhNbDdIo37DC2lmc7g1j9534uX5Suvg
YI15GzVCirBarN+Levo5+zhX0BDkq24uVceTvKRL6W3bX5H2CU7NsYjscvyIY/j2WWzigVAwo+Cg
7DwumHIiCfEjGsWhm7xvMAhAeCtkfh8lSr2tyyj9MBGANczJAA7K61e2dr5BQG8iDnXe63ecX0SA
u3C2b0ey7X9rnPJ1uBTg0E+ZFGyTo/dmaVKlJiS3A/wAHG9yYzmBrGRGv77Kew9E6AULy5Yl4x17
bHXN5GVTOZmH0ijty9yI1bW94BcLaWm8/vWl3m5pcLqomyHtAWdwudfvbsjMcl782IChM6de1Hk1
6QpKqL1lpcNl0cRLQ/+oadtg6Kvh95/zpzcBFkbkVrF8vr44PJ3BTGtOPtngt5+IxG0jjCWXM2e0
P6r33nml1Cubzndz93pTUOtFbyF0sXjOlXaaMLo4mFKLdmdR/55p8Ta3QCo5aYHX8B/A5euncltz
7tYmMQ9Q0PO9MXVJ2GjJf2OMkBm1Oc3Cd4KpcrQuy7jFrkFZ4pBUozzh4eJQEbNNqi+hiL8eI+9M
Yy61eR0BMOASdPSZ8GH13JFy7bCYFe1L18uAD2N18uurvPOF2F1gy9Kl/Okv9/q1WWXSdH4lGfRo
HC7pRmHDPzfjZ9byj/DCo510+0JcijnMCZU19vh0VaW+yvpiMA8j4cs3GQ1jRMW6PYuDcspk71ud
us/q6cPgoXevi/0xvE6+G1d//Yi6XLEJrjvzUDXpY0d3PNCm/NRX/g/LWrpAn7y7/8Y7xTuGagGy
I07Hry+o0On7bpybbCY+QJafAVPBZSfLsPj9KzEat7PUNu7xSnh9pWkeZZ/LTBxMkiVuWtvHvrF2
xyu6gr9Jz8LrDZTeAEGEMoQ5xk/3in/VQe4ce7BS2CHNOVGQitf+ovdX7YOF8c232q4C0Ze5xXVg
YL1+IK/T2mGRDPq0MnGnxRKouR5cTdvZFk6/gQTssDmNp/Lx15/sWIVArcUkoPm+Hf45Eh/nEBmm
dMtqSuvDME3uFBRwxu88u5ruNQtLjl1h9x7tVkwQ9oOOp1JU6rUYzr10SmhcVjjr7359Q9sY+VcB
uN0PjlHI27djB52jo+WsZpHTiV+vDlMr1xCbvexuVkL/gC2wvc7jq0BaQQoKS2Tztn79ujUV206y
zPVBCj/GIjMb9ouqYyKt8nuZK/2Dxeadh9pMHrdtfBOeHnPvvEVNq22t5WEYUhSSjRhPZBsbH/Ck
3owhKJoUcjASLEhMOGC9eqhffwacs97s1bQ7qaQwCtu4V5BPX/26//Ac/K3jkcDkdrDFlz4uQUlS
XR9fxqloX2imr/VmnYGkEaSkRypt+RNuBAAC130ya19nKpv7GTXon7ZyjDLUc1V0YZXNKt6xVbn9
6U/nlKaqCINJK8soIt+ewIGa1BhxqFh1cdEv9VJFRVb1n/0JoCpsZ4kv8hrrC61wPBjPRO2gEmsa
i9Z+kS7YT8os3QwulEm6a418rQr8JC3108Sp63jXra0ZE8yslu/K7WmrZ72W66QTjjE+9JgTAVSC
Pn5vhmaJz914jcXON6xpDKwyhfXga7HxbOfuWOz6MW2+JBJpS5jnQPzBFEvxtR7m0ynLFj2oOjF4
J5n0yJCc58X+3EDAJDe4V0MZQGa34SMYmozasix3c05g9GcFywMuJlmkFhiHTHBzGBMAjMm1pltE
tV56omcuwaUwDksRLlAOD6tFx+J0Sbv0czVCWYgo9NJL5WS13Mm5p5YyATGeysKWQUEchWuPyGGS
ok9hS8sYYSNuC0u4Fkt7uxqohYM0a4oqArZ3gajHVly0riabwIDb1wZ63jW3fV8h4dGMXD2saT3c
2KlmuTstz00I0Mli+7hLOM1znVjrTRrXysP1JRuNHSnM4CYdVtVZRMcFegXgI73xdVllHAxTsey1
1Jhx5x0sPxzsRIZZqqkLka8Z5i8jNx15lPiEgYGNPfqJOwFOo/JRZ4VfTh0YLlyCiNJCftKwpiGz
q4ndW+Vq5r1oPFo0RT+MD/5sL/nOG2bzsbBy+RIPMB2iPrOTb4mlpAO4n8897yh27KiZXG1TPNTc
7YTYmGuzYubE5A7uARmbofFa0+JLMq3GsylnTniQ1DxrB9VjuuKkMjAmiWxhlA451Sei4Pq5rlWe
EsuU5XwETnp7bcm9J1us43lqQgSJFCYdTrAZu/ihiYX8vJt04t6DWRpjeep0nlRB0aiYHq2vEZsJ
UoAdorJacnC8vDN/cIxW2a4Dde75oaHlTS7GZADhNe3ZEK/OGiwYvZ0r0dVmWBvC++6tfXsz4Md4
XU8ym2lmqMKm4YFOedcv0M+jSlTpg5746yfDrMA+Ui0ZbhYnbR/gE8BinGVmpkEyjoo7Ij+bEM/V
WF7cfPXTcxJeegvsPCkOgGITYdp0hoDVJqH8UC/n5DHNdPup9hMP0NHU5z+NOi3LqB8A50CR01aE
paP1sPLYsb5qvr/+MPO4fa76rLvJzHy6L9nH5xN8UarHoi6GC9Uiew78rFVtmGTKffDRhDtROkE4
CqXWlV2IZ2D+4hYJsVS1pZfmeROvGPHKFJMTLyE2PqwVqS5BMvjeU0m6Rblz1sY7ODUw8X5V+vqU
yQ4wWW8V7iuC9sw1hqXqeSbWXG2sovZpLAa6eOlsFYFlZO0llvlrsbNEp18tGH+mO0DR9ZZscV3j
qA+ctDPmjijdNlmr5x5tQxq6toZPkD0n4M7VAEkobBzajhDDujLQuzm1A62Hn3RwpYdWsU6cTkTW
ULrcebwMU+BMfpMHg9U3QIn47BEEWvQucB9yT8WfF+/KZER3rJ9234UAKANB54a1XC2VUe/F6g9y
k6hLO1JoZG8Ad0m/yyAn2CerxvOcJ27mPZm1zl4APEc7YbE87J0cXTJSTLt1y92UjG25W6e1Pvjz
Uq9RoRWtsa8di6dY1zZ9xgHZ8AMrRpUbGjY1R0i3vm1Cr0wRVJuiMr+YTcsvjwfbu7H92mIJx16y
Czw9Zn6nabWewH1hqbZblX5v+0x/wme8MYPVz5ILsovt/HTRtO3baPOy8disnpSJNfFVWPd9GwPC
5lW8a2Bwml+SpuhZvazVeWhnCAp7YBmSDnx9ch40j6kR+PSQwJ9Xr/qz62WsdjZbWgpLqLOzk2U1
YCaAZFePHvKt87Y0SLEdyesrD9ayFn2ETcM6EpzTyGrf1V39JE03Y+jhJPFYz5VMQmfsoRTmhj/Y
p24pDTuA3bFe5riNfl+mrs5OJ2VYO4mnUhZNRLlugt+yc4Iq1/rvHZSTOqCtZt83ha19y5EOZoFK
bGfvJJDFwmXO85dB15iEoAVJFVl60bp7mDnJixqz9qvq14oAW5h0gHiYKIgAzhFQaFHITgsXvZoe
YRTwEAOEtSSicWkYRKVjfno+uYogXyOd+uZOtqlj7um3Ci3C+7Scon7hBkNTI1KDEI6uc081NSH1
hROyQrzzrPaKvpk0UOE7PT6N8zLph65TMJzCerIK88DpZ/BDx209EdaLQc6KMxvZtO+LtSiiwkq8
Z2XA5g2yKuXD6omYOIkPmvaQl3kvCJ2bsDvIFza2UMMtnfsecdHObOgLixrcF2uq1EtsJwmUntZW
+DxJtzdDD1A4DlZIO21IZyXzghFm4QNNDfPGbFz1lZtYviKcWD4XVlv8CaHAf5lmyUAbAOrPJ63l
RrTaq3ejo2ZWTJk+ahAm/jRIrSBypN8w5TnLNDfSVB6/zJhS3he1sG9gL3o3WMsnVDfEQQxnsrHm
vTt20CxoQ9Jp8Du8LaJaK3wArVTYWQTjErLdoHW6F9AdEd/aalyyi6zou1tWKd3d1ZODW33WANTu
2kwNGKBO4/o80E/rT+FLTzXK/67yg7KvYOPEFgEBp6OTW5Ar5rQZT4zWr5xTaynMS6ZwPEfgC3m+
A/Rdnv2pctJTIkPw4FnR1dzr+G1hj4EvpYGdqdtct7bMvuVxwl1KQ8QQ9cyWIIoG4GVELjxnTrCw
+X/RfGiAkadovDlj4VehSkQ5h0MHheeExUV+zvuSqDtLjE/dABmQx1h83KrKjveJqxz+X8JXKiXz
kExL9vnGC+fZXAXxQ1WfUwduswUgj1Kxok3cBEvWV3jIyT65aVt7gl4ySOfaY+ynOJhhHBDCSaTU
1Cc4ZiSBNtl0Yo7Cn6LFJQYiWPqN1bOxb26HeS6QETk2mciwiLI/R44M+oHSdT732rQlWnnqn3SV
PGWbQVFAkcLZb9Tz5bSn4LzrSycdIlyEmY7Ks+vLQmRwExlm7kVrWwkvKTczN6L3po+R5Q1OGyIk
FXG4Giq7xCtC0EDELizhftwGr0Wi3eYvaB/Tb3on9YtVz+sfk6ZNlxpl67PhS2HsJ4W1RCRrKEJh
LQ3Vgc2umGw5TNs8zA2Nr0qCpOwikWuts++lyb27fmM9O/Fq3iVwxbuT1mqmszxfnMuJfW7ZuWvr
Xap4NOAxFvlCagLeX9T3MHXiE/z9Rtz7ZO5/XQ1ZZmddUfO1BOGvRTSNP7P2qtGYz/111c2IPD4W
2VlLteeFSOqQeF/M28i9FWctB98pavOqme81J1lvxZgMMDRIvMnQQK2WF8x8kCeKBRe9ZNI3BpuX
yTdUTtJfZbqYnmI9rZvAa/wefGcdmgts9aHMWFPrOuHQ2pA1xxlqXKha8qyDIc8buJjY9La7Ruar
B8XDT/fKiPNPUBdNiH8ZrOWwdPX8qbBN7dGCUEXJS13HqPxeV8btWPn4xpNKo8nhsRXzvs2JzrI6
/pc0KkoWjeGexn1gu911Q/irbXk7B7r9MmgnCwqn+7gV6M7XEWu3QLQde3Ir5++IUi46fx4fi7Hr
dimejRSB/En2/q1NJXCV67n5CEW1rII1Afc9GfPau8EyzwjqNvEucQqwd93U7wpScNZiuBEzWyBE
VJyVxyk3dnQrYKzl7Vkzu7f4/jmRrcqT2bcIvYmZcyFMcA5Rmv0J4s+Z6rKdXg0QgePyUrgonbu4
kLiuY8UINTw0ZpIxY9e6MvsWEmjhTN+M2Fx3rqqSu1JLXY5s7nxWZZ1+nSe+f22M7mAEnpmdLX59
lrtDv8Nd270etXGMRCHqIOtK/8Gz4EM18Z2gERBlbbx+8v24+LykVR3p7Xcti7JBzTez6VzmkMDa
NdtPrI+b3hwMFBcU/fvMkmgn49W8Ft9jE1IoApgd7NawdbTQJcoNImLgpc5BI6p4LOcrwmYjpx4/
68kFHNIoz5MfCafEojjoxtii5pzvpO5G0yobCFETFs/uXUeZSDhJSO0XjtgkzPTHk6UKUyECmBq0
lKPcyb6u67k74R00uUVQa8R0afAaAo4fhMKvO5l+GnWcmQaRkUvgizWKfTSqDZ+A3uhELaCGa4/8
8GAxiPVeShPD16o410TZ7wajeXYXjhYa4NEnF/+bB3Z8ZgKEbLM9MfKGc7NjpMupLVW0Og7mT/Gw
r1KM+9jTcEJkE2jldV40PzpsQr14zEJ/GqzrrLU/lenynMlyjRbNnXYO0q5Tf2g/l16S3elNZp5P
Y6//GNtlOECS8yKHnPqwmP2oUka9y1xi1uzZvnGQOkWlhrokl59TR2jnHf7xoSjFo0HBGqYws4Om
rjvymNQF4vL+Sm87/4kop++CZl5kONLerZzJQ7uTF205nXrss6E01iXAj/AbeEJ3nrSqDEuv2zt6
fWuK/PPCygBZcQ5U6xywEvqxmNmdaL+URvvsjSSjCOOswWSxdciYWoxTK/M+t8japZ7c694aQ+ND
BzE5nGJYFXwMPqJG8/dlzz818AKaYFi8b0UqHkkj/ZZK8SDoeprw/eM8cNIEX4CR8yOkzPsF81QG
Onzm5t60kie3b5KXJD+RLL2mU7B/FXEk5+VR4QN5A7AI9b3+mmjNcgldW91aVeqeG5tLs9MbIfP3
tHBcWtMFxbrdHzqjoYwr+yWIp6b9LGpoySa2mWeNW+1ZoGEgyEJfQzuxyMpR3gtHOtYX24w8USZR
nQ84mpeQuZv0BE9KfM+Hb/nm5biR5mxOjvEnKuX62coc/3kizOOWmd8GmNmAzhrT15gjOFHl4kKK
5LYwMT7COF9dxk5NmJa1FrrEsjjdZTnkf8r8c6W5l2qLa4NKSCrbt8rqMZVMyzYPW2+9Zls7EWTB
Wdm87yjpR0h7WZ+owK4q8+Cmqo18Txl/Kn/NAn/2Uby0J+k8XzFWfiz1fUdYkd5qd01C/ofqrPvB
E1eJFrtwpxqlc3PNuaUOKrcwcfd1AIbRGJ0zQ9TizLe+Mc7XCNq8qELEhhM7NW0c1BM3rczLIuho
tES2PxhnZts7ftRkOYldnoAc1WKFEJfJMkV+KcZTX9aJAIPJSeYw+2qflyQpstMYPhWwPtBv0ek5
hJYc6Y4lEyXUCVutPLgY4zlh22q6fvBi1mCsrtL8s68rWV7ofW5qt5bsUIkFUGEd/ZFlrXdDo3OF
duhkLfurVLbDQw0Vlxeqmt65pF2Yayckn5j93VKlNf2RtWkPIx0MuUMwhKK4jmH/n7qWmcDF5S9q
VKRuOj91gCfICnqdgSmxZ+RI1DSYyDWx9Kr7mS/R/RBeswg2WJlH1jhnPyyT8LkTfpyFnHZZfML5
q9R2eQExY5fmPbxx8r1mOJojvtanBAc31UlBrNML8lhN4R1cmXu4PAZdFDj2LxWp3VTIAzYOp1PV
DF/Ipsh++JXIHkSVj26Qt9NM94Xu9Nc1md3PbAPoJebJqr/TVzFFSEtFORgn68bdoEPcD+eqTaZP
vKiG/UIKaYWWZVfXcyr4ZtCqrOUgTeRVkT7WeXJFMzSWrG1Fd5um3oCvSZruOPnP8mD2/sj5tq0x
IFO0S6cQE7liPjFZe55it2/51avSEHcYyjaYZH1za85ldjk6jr1L9IZFrMzVZUs748TXm/bRRMjU
7K0ZscNJ2mvQw2H109fXBurMYFqZgaGwl/W8S+FD0dpdp/m6HtPsCSY2ipIl03GCTT0j7dnxs55i
dxyrR61PqNpXa5sDy+o1X/mOThENw0jeuSuyCYbsKtofbhfrAn2S5xZ8GhxtA7+VOu3kXoMXC9hA
24nxzy5ZGGPzhS1BvrhLBme4M1tY74Y0i4vVxeQvSgcp+hdLdQ6NM1vg22kiYUEpN6onSTCXERSL
pJWS4Hl/na5xWuPsVDUj+1fls4P7XXwnOzk/GksVx5E5OeZzadGmCPNYLG241HIuI1k5urHP9MGb
0ejI4nO/uhcJLdfv+VjN45WQa3tGeHOs2Ce9hZWrdwv61BmtVFa/LKMhHQvtZfBn+SiKRXwyUqG0
na506jOvKxpj1zUxTswwXNfPWblot1OXEe02zhaJGeClmRs0bmY8OOPq3vpx1VYnpiEnUkXgPgdl
bvSPZuo09023lrd27GRDQJ+e4kwMSVMFlMgbqzKWSCx0FFyndZvN8gNY5S3O4VkQpTehnQmucgzd
4mdk920RDwc8uOMIz5jxarVIN/gImwB5eIXecCqCp4dXAvI+EsdfAx3/IbNlmRK90w+L1hjTKaW7
c+Pn9dcO6sIOiZyxW5QT783GF7dw/eTZTCfuRFT2RznWb0BktOKwhwQYGsw1cLTXEEleeTWVsYSi
26WFE0z55oxcac38abVT94PHfotZORuHFGYUeL/pHcPIKpVGUeC+d2ho550OHOPuZ7YQ/LFtZn5j
O3cfvOYN03/1mlmDNscROHObsecxX9YYGV8cZ8eDV/hx/2T0lvMdwzzob1Uj8VvnBObXUZlZC43h
KbfnU6x0kyCpsUs8/fW9vBlY4Fl49G18NNw1AVxfv+ixnSe3zWP7YE5Ww2VUf1qblfO7zAOYNqRH
eLCT4WqhVnx9FaPL7HqxjZU33E+nflXIT34FLPXrZ3kD021XIfoEWA2uP1Ycr68ye7IVeRavh7h1
jEuXY9++dcR070An4riVjCeCBI0PsMF3RipKRAi72ATim3NsfAGxy0a46a6HPtuc19nRAI8w/IA6
8lHqzzvfauNhbfnnyEPfSNuLTOs6MXrrQZnl+mIMjbhMPKv/YES89xYxe8Xgjam38cpev0WPEFdy
IwmQdqxCXKGpdJpATlN6Mg5dfVIKjpJ6gjrn19/uJx311ZzggTYHEfh8BPcBHr++rJ22S6d1znoA
sUoxUowXKkxnKMxnurEzJyhMMPC0X1Z1b4t5eVjomjrbscgvaJ31QgFJzFsZrRfWJ7NLNJq5rQ5G
2Rub7OrXd/vOO4JAAxmDRGWOC8csCeW5ne6rGT74TMfLavGUrQcZdas2RHqmIHA2UGB/fc03qxQg
9+aKBneUz68fR1dkEiVgDSp8SEHYejPD918QJFSm+VdCkj/4HO89IIvUZt3MCkWW0uuv0XrtnFFx
6YdKLBjckYeII1tL4s1udlP9c4Xy7m5dMuP7r5/xnckEiR/7SlTQ2AAcszpTy1eoiV06d4MszmMb
9kRVcjqo7Q8F7O9cCqILjnMY92zUxu0N/It94hDlZxutqQ6WX3W71p/QRYvEHQ9lVRUfcEHeuxZz
lmAbBN7wXbZ//9e1vHQhWzJp1oM/WM2jaS8AqYJmUiDl4n/A831nmGAAjM8PBH+MlvyjRZAaPrV6
e2QRrB0n4aAt8c/1yuIs4XN6FHG08X790d5ZlpBQ48vIhrZZyx5dsWebVvq2AhZx3ZIBS54OaK74
/OurvLdAYJcFldJk5YNfcsQOnbQamrnBgxUYLT6tjN4rVFJA7UNamw+aM+kXZYZMGEZsdeOzmZ4D
7jrfVQkLMTBFpj7FcaZIOIkhU9AyTE7BnZcPvvR77wLfO6p/VDjQX45uss+quunIxT5YENOiniyx
aBiHj9Iq3rvKZqzLS9hossfWMHOy+Grq/OUQr555WmagJK2RfMQtfm/UkonBosPjYAp35PCQlsYQ
T3G3HhZ31fZmac0nC4gMx/5/Ynn+J+z3m5fqduheXgaSIP43xD/wVv9rz/3/g5NfJiWr5F9ZEj8D
I/iJv/MfHPMPinFWw20ZxhjKZyD8nf/gCNz4kXrhaoaVBnaWzLp/8h+8P+BCOZRb7BX4lQo+3D/5
D94fBr+NwhrTIkyZ2Nx/I//hiOLGHW3WapSyVLAbnfrnv/9rXVvLqaKLgca3FrokKCp7SIiy3kFH
gGsw/PAy74YOo7FPzaI5A/ZKgsWijv/XG7v+q0T4t0n+kbnddhebt5tAy2fBV4SU+Xp1teQECW/2
rGhk1TgfvenMq8qXPs/vOLmfZ7lWwdtwZVBX9ad+xXzug+u/3iv/uj7LH/T7jcsF9/r19bF4b4x+
JHCztDz625txVNgA4101JTgXBckKK0loxkoR47jIpTOvpTpZexoNsySxaShnjAoSzt9N5BWwV5wW
508TzHovZdP8bab/PzHZ/temrjAbfjXrhiwZv9MU0Lb8lfH51fzjR/+ZfsYfDjsbIh10YmyoG2Xy
n+ln/MGRGyaUwAJqm0fMzH+mn/sHyhd0MFBo8Tn0BXvAP9PP+QPpLnPP4HdtDunO70y/nzK1/1cy
bwMPPiJ7DRUTBQx14euBN5pNhVq+WyL8PICE6Cie0dZe4BLUq/5DoOobA3sq6IaDg1xU9PEWqNhL
i5XGlLoHU/ntja26+EA4i/UAg7YnsGhQgEbZoK8/CjOWp/GqjVUAKuR9UKf8JN6+unvPhAHpUXyx
qftvFg88XOAa1vYcpaO9fIeKat4Wjg1uQ2+YAtr3uy/GlJpBLWOaPGAnkZONQHAzalLU6NahUyUA
tIZYoIZrA2EvGLVC3CdEXRWl7l66hrdcj4OYv4rOWGywJqFdTypbT9w6XneOS1J4kJdaRd8RD5er
hHxb0GZiv2+cPE8/xWZVHJjdcCLm0iLZaliK9hTWy/SR98/rnZYPyavANhEVAO8Dcu7RCmKMeJNL
p1YR57IYMlvqBqPStRCjAueDYu3NYsWltrgeAx0Pwkf/qLDP6tIyBqxMsKtZQCerRj/rtVgLTR/f
FLeP3dNkrG5+zq7/v+D8e9feCu3/esm5/l59L18tM7TZ/u9C47p/oA9HLsd0ZuEwt+PW3wuNJ/7A
yd5FisJyw+aylQB/LzRb7A7iNvoqNJLIMjT41n8vNPy+TX6HGFv8FEb/3j5v/idzZ7YbOZJl23/p
dyY4DxfofnCSPkoemkMRL4Ri4kzjTCO//i5GVRdSrrhSVz9doJCoRKSCLjppduycvddeH4q/v6rI
9Nc4E/6BzJrl8GKhqWibdRzNzLChdb4lRV671515IlfAbgLdlfoZ0VF/GJeZrS8iHuTOQ0N3bakF
g3kFOI8+dCZsDHUMcataO6BEDWEgslcClFXqDuxQE8QUOr7DSnP4243+Q32wrreXn56+1mrEQ6Wz
fv7Xy6RWkLPlgQELCwUcVJlE6cnzSj3zGfekQV9ZX1a/2WZGM4W6Iq+S45wtzcaoyQ/dCDO1dpmb
VNs1dQ+mtxlKk05+w0t07BA/bCZ7+Nol4g7wdvOMQVZFhVB5X6PCIVeUUTUgH8mYqZGz3DWkE3Ms
UecgWnqIm15nhz0znTNUv3QvhNJtM0eBejS4+hbVY0ZudSn379+QN2UbfghWG7YgCzw5frGLQ0pV
VGXsDp2GuIJ/LJnnPfbFMgfCTaHM1dG2cNoicIaSuO9xfFJknh9nrf7+/sd4+7VgSgb3AMWCXjN8
+9dfiwUESwxFboRuW8qHok472jtDE5+IFGwRBxn5c6MuumRMPH57/9KXiyDRaA5ASqTHaPqxZxqv
Ly2Sus9H6dLMGJFfKC3ZmepU/GIreTJprR34AB9VqZdLPJekGGdbWgsJLEvrR/pbqTzWCeioBuoa
TC/bJ2jruWzau86tPrrQ29vKhXB5UBVzTEbE/PpCVT3GaGDtHnRAMRebxVrELhJWv60a3Qykg4K/
a0F4ZPSVP2CJvqnE118SqCHvmMXvSSjF62tHPFRxXQ99yKRC7MqaJBK4K3ngdrETFrSMaiZBGwks
rdOWpyrKPuLb/+mXX280Wgtuwpu73CmxnUdj24fCip7VSLygH3jOjAKlABrzqde2VfVRN//1YZx3
CLsLxpPVkrg6US7fplSZJrUa6IzVU2cdoM93vg3m7vH9R/bt84NlhMWcZhVgdNbg17d2kCbOAIfR
v5OnSTB76Pnmue82VY7c6v1L/eFr5Fq2yc5io4LnJX19LcdGTdd0VsvXaJ4Qxzw2mvVTgZToQ/Go
N0tGv0ydiz0KskDvu88fXP7t2wle/zcF0cQZ7loXy1NnLjieDS4Pq+kH+rQrVbZf4Tp/NeJhr0Xl
VtRxtElJs8kS515VvK9T5s2+tejQBKW14xyVrszC1M+dL+9/tj98C68+2sUDjng0GaOYj0Y8yVGv
vBs8CN/4avbvX+YPKzS3AB6TCsqFXpd9seHa8Ohlpi9InUx5j9Rq5wrjqTBaZtUDwCcFmqaaXLuT
AYIxj+FVSdfdvP8Z3j7WfAT2BiD8lCX6JTwzzXo8FYPkIWA8HjomCbNTbXyUor4u8q8ri/UqlBWq
hh2QB+71o6YKyGMgIrlK5jzGs/PQF/1TxW7byi58/xf602PFC4TiYz3JOZeLPgYhkE/W0IbGUrf7
JXaeUwElEGU2wgSrJ13W1ecPbuKffj0OkCwOGA+xZV98j15L2S+zrg3NenhARZcjLmq/9aZzHBPj
x/u/359eW/AqOHxXbav+pg/SKPaiR/OqOQTXi2irkcAlBJzNWUiEWhnw4H7VPvfus4gnXBW1/r95
blefJa17d51UXbwfRGkratMj0Wtt89qjujgBuM22KDgCOQ8/Z76WK03L0kCiUcGEekdM0Uck+j++
PCBFWP9pyrAJXezuuReLRk9o6ltSPNOvvkNFcj1r/QMYkSdKuxv2rmXTWL/MxNsYUlC2/6uw/0O9
eZFVuG4IHOJABTFRXVH46sXyCVuzHGJCOsIRiTTgO+XKgzC5y6MsCXur2nZmF445Wch24ymcdvuI
zCbDSgLCUUOEMuammuGWmcC2IjB8e2ybatCK6qNIo7cPJy0rFdoQBf2Klr54OFW3cpIFugYbl/mY
DoZ7xFy1c9wZYCFutw92lbdLJ1uJvR4j6Iow/L64Kx2Kz6GHwRF6Vjf+yPP03kK09QvI2AcP4W9M
xOs1hZeci5E5xhTzTQp4lkVaLnNTDRnvHLDXPS9Gbvpz1d3ImJI2jSZEK+1cbZsSnWyse0jCgFPV
JfYRlWD1ykHMmiXSDarc+YqBbdz3QFk3dVXq+96imNCS5LYd+X7MAhakBUUsQFYVkDJm+o4qv8d9
9W9JFOAQEK3KAYyv6nfJfLkaT0OFAiVplnDgABVaVuneylhYG3cxoyBFEPXBTbxc/f9xvZUQtQKU
adG8XpeTss9GFcFL2HIwOIlMtW67GH/X+6/K5ZK8XoW+MaliaywRNevrqxQghksY20uoR0sRLHXy
bZHpV2ZkV12phl6/fBTxuP6Ff380uCAgaHKfKGoQ0Vw6b2UNG8PSMM7rsRM/M0/Sw2RoXvRW+64V
CKxK/KUbrITVB7/oxfDq9/e31sQr6pCZHKvj698UvmufQSaU+NEq3BfsQrowHqIeWXE+dcZRH+sw
s7JHd/mV2O59paafbLe6iqiAFjI16elkGzIjxQf70+VLyf3goMAaRVAKbadLaghab2ggvAuh13Ru
EMnYPNRR7NF4muvD+9/1BbHn9y0A+vH7AIStlwn/61uQz8rQFwoTuN/mUzC3sR8bqNEdHcAsp4Rw
AVaGDll7saZoi7mjQ0hRK74pzC2Ph7spUCe+/5n+8DjQNQW8seZFoHa4+Fbo2YObinIZZp3db1EA
E/TedMQnOsuLbszPpDZC6oROu33/um+2atIq2STXGS1L8HpoeH0v6NmwnstsCucu/wV7No83nlPm
ZeDJKg3hEC5XUzWIEzBkGg9Z3joQ0pv+x/sf4zc24vXrQKGAIAcsFJ3YN1/JgF4Ga48yhmYxGT+s
OvqSj+mnSdUJO3H6n/k02A8jtc1KXfbiO6TfMxOJJSh1L7lV3BZgsONeDWMuiEiCzWw6cVwh0xLt
qUE4uGUQKm4dpU0+1RgZD4Q0awevWqZQAK/8YpWNtSf3Rv3a12TcRabwdkMCU3hABbzF1Nj5HXLH
cq6RCXZjeca0twPXa/h4M0tcMiiKpZl9q4DzHel3Gi9dr8m7vhR8yMEMvEwXROHqT81kyLu5gKDs
Tvm41+3OOjcCZWw6FuJT2fXLLvFKJ0waZI8Uo0UUxNMkr4u8Mc/QsWlH2GrrnuSkYRVzRGYRUNAb
H3HB/vBU/CZfcpakUwDT9+JxVOZmzqzBm8K4Mh4QfD9yU78Jp/5KtHK+SRncW0u3bxwjxKby/YNn
4c3KyK6MMMvlukioLuGlS4PKHufVGE7lYP1ASQW1WouqfbmoT1bryQ+K8XV0crESc711YqYhoGG6
crEalOlSYeEoxrAm2+Jp0HCRlqljBXh3ou/pqNtpUMiGvnShyDt7iqbPhWJkD0nROthhhf1rzMDl
or1VTn3ZIcNUgJagumoEpNJoXc1yUoPv1NnTfa8CJADzg38ldm9XG0I7m92Q7t6/hW9XE5MXF6zo
74YAA9jXL3VhzbPXThNvUxtXvlO36U3rpe4nt5Y8O3YSHdxRxmGvOzgN3r80hcBaWr9+l9lXUDCi
3OL/sGm/vnqiRT1Qb9oQUZJV6TbPqnyjWW550AVG7E1d2/UXgS8RMSX4gUNbp1YJ1FwpP0V4kn5I
N2V6WxEzMMk0PVSdJW+WyAKftuSDecpqMT8TuA2spR5/kcmhnWGNdyedjLSzO2mcnBpo0yYwJtfb
90Mpx62SzuJGNtaXStPOqlNoe2ji5qmGnBMkU/m4eOWLUVUx710vDkbX6Z9bp3S+zgL7Ap6S4rqS
hjwQOOLsa0tvbnoMvD4Vi3c3zmZ9nky9AyzYDEAe6hKCkuIVLRE2mf4gVEeIYFSMcGG/3VfWUH9J
epXoysiu/EIiOzequhnxJszdc1KK6ZG+jRfmWF/bMJpF6mOFjjPfE/QXMCyr3IiybMVV2qHRl8q8
cuXEKE5RNi0kL3Tj8qLkEPhXPetDNxnWiyUbtM6Kl7Nra51ehhmOny+y8LJgaSZ5i1Sw2LoGckW1
V9JPRcTcSRux/421gguj0x365FmmBbgInZdEx5W3IZNa9eKNay1WWFc9gcpArZtzS/J3v82bCm7A
nMlri1SnwEpUgo+yOmF+FSmKbu9IA+Be2FP3UPZ9m20mBOxflrGot/jbRbrRDMU7a6lWX3cDrPu8
TauvrtEkJytJ+i2OCAyQsa1v3DFKMVs6fRa2Is+zDQ7r8gu1jKVv6JwiX3esbF8siRNWbjyEsyGa
45xn2V5Pm/yHGo/DzTy79orgw5yuTcQslDI7zqae7pwsnZghLJnvqhlSdrXkUZuNLExq7TqJVAXK
usiToB89W2wMEieOiGmtnxKsJmAJW8W+u3DijaFQ0ObapdZMqIKtt8QTkGgI/Ao2Gj0ke2RWoWtQ
51c4HwruhHjBPao+sLV5ovhxNqZYdSLjQLBtujPddDirM2FcSRa7+6LtljtV0ZMWo76HdCyeivmI
cD6+dWyKlsWqvasceCXt9fQe2b121eBe3/VkPzy1nlGdUoTFoZjmaNu1qlaGaloNuPbyJmgq23vK
Mw+nZOs6X9PBbvYL8QG//Thkv0Df+JwOmPFNpZqvI2WUvq4rPSzD0tOPk4VtLF2cUJvdIcA5ofCS
aeldpsv6aArHe5rH0QvbyJJ3rUJ9seZUN9ftXERb4BR+Pc4Od6TXzn0VN/5CP+w6sudQNt10FLnm
nHF7udiDXS2wvT5lIFqutMxauLiQDEthBj01Z8vO2nteky+DAy7BJrU3UDhT7PpWd5DB5d4RaLuy
X6w+DRZLcR5SxOahJDzhWQI/uQPPt3yvC77MMZ7cLYj84i6nv3w9qHUfVFi1zzMz02vHicbrFuX+
N51d4LtXQbmPozJ7rq2c8NH1O5263A4L2Zln9F+Cc1w/i5NWE/iwd3rM7B0g+yKY07G/jsyJaVWK
ZvBBY0JwN1duv2eY7/lroPPJreP5k5KXoWd08mYodXknpJGeIpmJ7Uhjf6s70Yyv0FUAxHi2LxGd
nxpOw8e8zMgllkiEgdIrvoqPcF/YGOyAlp3NuiVwILWzm5Qj6k0FHqWDe56o40ZflOVTLxbjGoRE
BndRQwS+wcaBxcLW8rTcWINxbafW2G3sYnqslCa0yWy4T6cMDTRWiwOXaOmbjjgLs1w1oPW3BgqV
dRfse4AKx3FA5sX1dTGFEXvtl8LhZ6vORas4tNmpMxL7x4Q/xu+bSZwMp053pTt5YVmVWorvM1dj
nwF++ixUk8+oybE6W2LYtwjIjpA6D3Xixp9Gz223VW01R4QT9TnNi9X/Wg1BNQ/N3eC6y9el7dLP
9mzOt5WX3FeTUH7ai2Oy9qSWTw9NOyObLP2CiFTYAstw40Tg9Q9gWob5uq4AWw91l2l4ebLa+VRn
Wavtl7Fy72im1MeFLJGtPbv8MHM653F0UAOEUvUmPaiGeJT7qmrj27Qwpbd1eiJLuMOTxRFRq7SA
Lm0mcd3VJD40sz3uBhtPZ5JLWEIN410Jrx5CdL1oxNsBqritMdU2vtsAeW2z9rGQKsDotrU/iSkS
P7F3y89F4qH5h0IxbUdNRp8NxUyaTaKIBAfjKJ4zuuOOT1ySLcKEqOdt57U5nvek9069o/6AogvL
dey3fW4BwxibhkyByLruMpl99tSq2KWRk0E5012XrM90uqE5Pn51gIO85GqZPohaxttyZXn66Jn1
fqtLvSPdplWWLwqIhoZYDiK3ff76cm/FC+uNWhwmVF63zEfFr6Uiyk2znErbcL+mR1sa802toCWw
4kn6lYlZnLCV2jhqSdZsY2hQp9FmJgNyZSmdKZQcT14mT+9xrxvyMYo8ZPNSU5IzOUfGTyJcvtXO
6HyKe6v9odRgqzcDgq9HObGmMJ2d5U2tSaqavHYxCS46g0thqee6zhBvZINO47GXD5yDSNCo8+LE
lkq8zqJ64HGQe/RVV7KYAVcS8b2aA5Bwtc7HQUTEQhefija7tS0yuryx8a4UycuKQcY4rLIfglwi
Djg7rVcYc9cYghRLVnezWug7VZt6ki9s96vMljJ9crrly5yaibplk4ZeDFeF4sIc+YI6ZF40lLzj
LPVjTNm/L2WLH83mzLNrF+ummBRSkRyr5wCT6A27nNEZLMFQbtjaHbTY6z1x5c00RUm9+V0FkXGf
7MYEMKwgsGjZyLRs9qAKji6f8ZpypbthIS2IjHKeSmutY9rCO6FeLsBQjbeTFqdbtm5ClfrlpA44
TUEeuA8Z1bRVkhHoDJTUSjFqmOWL/TD1JQuoIjYc87Cr687nKoK8lTCbGhQHEMGs/4p4pvaWVS2b
Wi2t0K2dsFQGe1snJVCWiLAzT0zPNo7IfdEBjZRTzQWtPHniDuXfyiapNnmlOlvMbfG58Rqqa9c7
kDgmQwJAu089YNLDsDaN2iaRn20bvEFXxKxAxK09qWrRn4TDqyJKEYJTwnY7qSIYOkmWiBSO70gX
x7hh7Bq8v77RAeyoxT6tJSmmcfbAy4yLMF6AqVauj9kPTtls3PT2pPLma+atG2mSXqJUxUHOSJX6
NKk+5VM93+gLyajbtq2T86yxgloMDG/bLBG7BX/BeZmzT+xt2OC5M1SwM/VG2VKOTrbX4cW2S8AL
UYdWa2CWWpTWVdalzd1EWMiVq5Xfo7Ei6bCggRXYg+1eyfUPVPjVsW+qabHRRExcn2Ka8Mc6N+yg
xe1Z/YeNMzbymEzSoh8WD4/8PdjCi/E4Mm1bu/Za/xKXL7MDiEjtSSQSPLXHIZ+pyIwo2TUm1ssa
dPKVPlg2K1bNdxhHTZjCHJBWpZ0VPBSbjBpDGfRqH3XARpPOA0pARjs/Pn03bKUKpZXM5yTCPm9R
DB6gcRmPClryq6KK57sx1dKD0efqTQxJbjcSfM18d8iVFYcwyRLUrCdZPrX5igSucte05vxoT3UP
uUtkd2ZmI+toSrPznVHHPYsnxLo24gpgSFI6JrpQhad+4eAGWsNpTsxI0pXEMRsOXBOTl2dYtGz2
tUrNCSMakzA2cGP6k+dZQaYYy087s+spKHGi8PcQ0Umd3vT2zRwlBo+O24qvyE/j+xHWwKHPpBTb
OJrcOKBlMd52NedcP1OX6dz00XQehS63IH7qHB5BxDIlsB0+DEWmXBWAHdnuF/DLmdAUekb0MNHX
BIO51ARl8NWrCNXuujqzXuRY/lKyxjK3dLIMvnS1xc+swpujC1J3qFLmuthNxBRe0YpSjjH5UFst
r7K7tLCJEWo070tS2tXncsTKwkw43Yl1z9eSivKlSLmpSzuz8PaOcINRpxI02QWJLajjT6pd9ZTY
wB063GR0cq06lIXSnJHs+dUIxW7uVYkj3nJ3meKm/sgsaO6XOSzhc241T4Fn0fV5FE6p4ewxn/Qh
jo36+8zjFaixY20jV3G2FlUjs/1+zgbOn7NyQ+pYt+OMUF/9FtP0ZosYcClnuA+RUF+EFHZgt652
jLK+ZjKWuBjFa3QuCUBBaEz1JktRKjWFE3RkaWwhqCWBmkXTi5rH7bbQ+XLEZB8bbz4z2tOellr5
4VRZ/DRO5PCNvarCgYnL74NSIu9QYaX5Zl/dTcUQHztLJFezAlgPn4MaJBivIbVNkBWnytPuPcg0
0q8XC4ji+pE6m0bPWFyRgK7VG8toK3/wxshvobRcjQj/J4OaDtO/sm/qvAkr3RmOcGbMnYTsftQW
o9gRplkHGqkVQezWvKwtEyc9rqbTwGK1kXXL+UXpvGsa9IvuJ0uLToSm697qcRjANUqhnFUCit8m
b+L+QYe/RhSa0KYJd3fShPlU7FpaIteeSoe2NayjZk/9bjFaytvYGLiLpPAcJonNOjZmeyNSY/xM
qOF0qGul0f2owy4yVK0V0mGrTkrpsd+1OiFTD4A9k6OiagJJaELBiGmd8U3NfroZ3ZbqrjI4CGQP
8ZRGh0hTEXHSkqADMd/HXWofsbK2aK29eF57yMMhMshaIs0o9dF8orEiDmmPz7/sNqq61D43Tezo
DAjfo3YPswwoIEFdBNzPNOzZozKcZFdt3p9BRCFB5dg1ekBsYib1PhX0F0/v5Hku7NUTbNo3sRlV
Pp0RcyPswvbHiPxerNZrRsm0XaLMCw1FHJalZcs2lWfZZofOTn5WWlkgZ10PcZPQgz5b7FAu+Jep
Frxd29cwgIfEn6JmeRgrfthIssXvJbijWEvDTF1JLGrjd2TMBWKKG9og88Ib6xEplTjKVqjLlv5+
zMxx3RGytN41Mp+u3IwGo24KuHBQMIIimh/m1qgCQtLyUFVs51ozcmIA0/rKqPI0zFMeBSvRyMaa
VUYn8D+qDErPEhd3Ue72G/A9Ho9YT70rdzqxCnwJL/CpnrhRT7OV7yez3eEnPk1D2Vw37MhmCGS7
boI0crsIxZzhUaIss4ey14HN4pqEhRhF1h01nSJoWbKNw0o5bRrTUtxNahTzjbu08tYES1hv6rFS
7kwrxzMeZ/rZ5UT/k0w3y1e16vPCjJLIvbyb/C6meeIRRBLOECX9KCW9KZOe+Z33iUi9ddknIlA/
2TCo+w0RVJMfc7asKq9Ht2ffRIXdbFptND6PmvHgLtAxprKszxaivg0qr89pqaeB482Y211tOVUk
WYU13+Y+FTpcNM/gZAbhlUrImDBsxZznARt9xVj+CByLoySndnbRjEbLnP2gOUE0m5c+6hJ0B2lQ
o0+U5I8hyrasdjxyJodr2pv6jaWPOuQOT71OHNO9JdXLPaeJJgKtHrI92rjyHCuQ1Dkln9euN2kX
4J/ZH4r0ieQOwfadW+c+6fXrAiDHGbILeskm3qqT8UxsRQwFhNohgid9bcu25OWa7D2ET/PZIYZu
D+HMHxmUn0dKA4SFvfxGSFV9JzLJ1MDm6BIB8TvSZmZ+YBt0yyxJNrg9NN0eF0V5VnAmX/eE7Hxz
RKvpCCuFB9cnUeimAW4eWj9uKoWdIoG899jT5LFp48hI/24tDhtUodl1vB6QjfOomhTE0OaCWh2S
F4eeyKnhnbh1+A5OMZ6xU6Uas0sSi9P99OwZ5Tn8SsYScw90B7gHmKF6OlvsyT9klin3NdCdX1Fd
zleyiOsvXWnkd32vjtrGUeloOQ0D+3mytF1PdjMD/04Pcpo1IUFyPDwitgKjbVxeRbLrY72bHzRg
Szvp5eNjt5jilm+3V1egZLKPIgof4mqzK6eNi5BRfX2qRBYVIecduaH0sU8RGHLO573pD5acWt9I
gEASUj5c95VMmaC1wwGaSUHfMUO61Znudm7tDFng2J+93Ca2EAblzRAp5X3Zju0ezzZVjZvHjEub
TI8ZQXA+knepVslo23gajXbSJa2XeEESv0FR6YVjKfmaBkqG7KT3LC+66xTfvJZ9anEmKJkSs9ND
YycWqZ9l7S9FaT5VsxF/VihtHDF7oZs3Qt/QnFMCt2nAg82SbaJcCKmte8d4SjuDNpoj43vW+Ds6
ej6422TDyJ/S5D6n+0ihZm0bu9lJo80QHLsHwpztjeu20B4S1dc0HpPBK772Jc2HTkiHIYTyy8hR
lalJTYcbtuayDGZIW3ufMGzwZVpVgeLGNH1d3rkm758w8Rx4daHhDTRr4Fx0gUhscLZIgWsQEMBB
FRoDSWodc371jTNb1lWrKWKXOJ4AiVT0+Dby/pDQxQ7g9kbkNbJF91apb83Fsn7OUvN8a5BGMFDo
2cQcQAT0xtPqMbxaBaBEBkDEIpLAwnk8im5jjmXpJ8D3/YSfOxoNEgtuHZ0+WrDd/aDaEHTycryu
CSLydTXSHvJh8EJ1MOxwHtcgUwKKOBh1LtBguwOaimjV5mGS7m1DW+vq94EbmNeEzaLSrgwjBrLT
ATLBypHs3ayw2HYn95R29hFcJRQ0Q9/Obk/PqkHbvtOFPtxr5PDuRnMetzSrC2WzQm12BoQauCmD
DHWjr79krXBeqizNYU/03RN9NVhLUzrHGbmKiTiVo+x+REwJTvCtjYNUaBPPVDxXzWLXN16cZ7tq
jm9mt8oCo5qTp/cHLm+8N6suwsDy6tqOvVrsLkRGE8OoHGhZE2pEdPkAYtnvNO+xyulJF/WnKtLq
e4tP9cjM5SfbE0WLjikFqR7AgBd7Laen2LV3TsNRv1CLR23KxLETEASBcif01yzvg8/8hwm8xTqP
kMSAO8Hg9+Izm3SYosnIUW+KzHycU7ikiTTgR5rkShcmQq1uXXH0QfxIDF6kjqHBKSs787p2ITUu
OqJPiqP2A2XA27mZBTmBb8nFk4IR5kI0ZqjgfBYnbkI8KNsOpQnzqNuIA+aGqHMzMCPgzPBrio8E
SetE7PXEbI1AwyOxTiHtN5lPjrXwRPdE0RJAXRw9ETX48+RIGHLiPNSZ8YIy/nFGT+y7LTCwJKFQ
txgYbPrGrW6KpSYnlYMWrYf8mkGke55SUxycZjaCRWHaVpJRi3xWXYdUrcYwQWpkzk7Jrxbx7YaO
tkOlBu+D84z+PWqbc1QN5UYDWFMlk7criU4G+zUgH1uq8rsy4xpwilw/2mSjsS8sgmO3bT/QjkkO
6riMX9pcW4I2KoedksFDRU9UUM2UX1ysBzEMFc3+vvDubHj1xMlc4vnn+y/FG+UdJATUb8wf0Tas
yYoXA2xvFihGJ+SitWLNwdTCnFM970wnPt8VoIhTv7Gd5GHAJslyk/9INVv1DfgmHyUJrfKkV18t
wgpd9/DF2oxwCH94PQwd+RPwKqoI+9mwb+0oBnDnGdPN79/33/I1PYiS/10akb/L//Nd1HObEgr7
X9fp91Z04lf/7n+1+ynOL9hSL/+j9dP86+/q/uv3H8c/RfDSv7z6l7Dq036+HX62893Pbij6/zb2
rv/l//QP/2loepjrn//5H9/FUPXr3xaTW/p3hzK1+t8ejPXv/+fPrb/Af/5H2E0vWFzSNz/yD1ul
of+lUVsijvyHUnLNP/uH2clQ/0KLo+PMWD3F/zAu/9PrpOjWX45GghnRNf90Y/7L7KTozl/GirAh
OooHhmdP/3dslWjcXj896EYZ4a9qflyJSKAvI3nY0wwdALyyidV419T1A9ClcaZvUSnzrrUgoq5t
+dCLifwehqz6VHdVepqyJn8u1Nz7KnV3/q4kbcf+7+lZ4FDT6AdRp5/GQQElK9LOz6te8acs+eyi
dKjH9BsxhcaW0vlY9SokisgNoe4HWW89cC1rJ6rsoM/tdrCjgfOyd8r04Rk08c0QGwxS3SQJTKmz
eY7lg0GMOVt2az6Vit0AI83mIuCQg6YuUuZx2BkFkoCHrNSjH21K99xP4W2Ie5kQ2+MnGqNRTkaF
ew/oNQmtgnOWqlgco5FqN+e4cuiYp21/o1jlSI7CLEvgndHEBAq+aRM/IW2rhgdN6SbQ+E07p2E/
Jdr4w2yaoWOyPY59sL46cCQVgKUbOLgaXNlaA3oWzP2kXYtEa6562uv8roWdj58HEw5JaGeOvUtz
HVZwXccqMc+thD8Z10N8m5jWdJ10eVJsbMKvGEgaE9QxSnrUAUoUPyya1wxnQ1bDjrIYvrZQ3fja
5HD6pEfUrrBVymtCAHZc+3awBJHRAn09JFFjM6lKt9cnEV/x6IQ0BvgW66xhEt16B0UdIgMMWLRv
6GTRhAcPngbxkOxNeBTbxKnzYGoc88RZLWQEQSWUnfo2f2ichmIrau89ujTbdFyWWwcSFcPB9PNi
eck1QRvZDliZp/hZaetV0M+mCtpxTlrts9sqXvmYANansO3LBIChE3vIUBUgzcyB/v217lP9Dnvh
78vU/3vJ+/9xNWPz+Je++81itvlZpAv74M/fy+vKZ1jTnv5pEHedv7B0kSXqsdt5DABROf23b9P7
S8dlgLHBZKXjDf2XbVNz+SH2pHWlw0HOcvWvlUyz/kI2DpcBi88qInL/nXWMK7zaA7G2IS5kG6Su
YjW9FNcOehqvKWrdrleSg0smXFq1x7j5CEp1sViiVOMyLLseuBmczJdF5bw0WOyWudsNinISvbot
5m+R8YO+6U1h5h85zC5VTr+vZuEY51IEYV2W3Tm/0oopxhDTOucYhBwLzPQMzL31nZLecmvSaM6J
9iYAhhC85Ab5PWDj8r5y0ut6SQ6yvTPtJN9GcfeN2uSh75SPyuzLevb3ZyQ6CxcEN1+7ZNdpkxHp
0gOkBkkrhfxr+UZtEL5DPFWQFco968tDo+mMU5W7OtcbhmY1S0kmb8yMuQ1IolxJOijChR4kjUDv
Auf5b8/wzT8qob8zM94cX9bPyDPGrsmZz4Z797pAYrEUS2433Y6AswG93LzRhhalKczEIdOPCghb
UxLiWjfgnFEUxQkcZqNxOFOX+xbHPovU8CVpm69TVd0vsGeEWIB/qtFHSY1/+sY9TAPrPoy261Ki
rHAMcwqHuxnrxPzRbmEilkbxBtz4JheeszdtrUOrRNb9Mn1kkbisI3/fJhyqWAmQK+qXcabq4NYY
CutuV7TprrJR8CXKl/e/isvXlGKD4fP6PDNdXQuj19+E7bqMhY2s25Wqexrmbp9a+U4T9tX7l3kj
Lv19HQ6s/5e9M1tyG8my7RehDaMDeCVIgmSQMUohhV5gCg2Y5xl/dL/j/lgvqLorIxA00jLrta2t
2qykynQCcDjcz9l7bbJ6IcgBDlqM0yjpGGVB7VZ29csHHHGq4zDc5FqSrY0URHtske8TEo20JhGI
nUtUPV7+CX8glW935fNPgIKFn50bqvN/738CxzqTJqVUubFux8c4jPpNlRbdq9WP4xbZbkUXqgHt
FhYhmwLioF78GElhnbQ0toy4CByRJuGvrkjiYmPTdqIXjUBwGkW/Uwz+VVvigetvEC1OXmnfFkiI
T0Zm2oRDdvspmop1oCsrOUT6FneF4kIOvmsLif2Q78vr3jfvUDJvadh7n/Mc2DkN1CPOT23HzzhK
MuLYMZboPCmD/wlSve4Mc2B8rwNr0b0cnadqbvQwklcGNTanrxD313JwJKgmAZtGENwoK6teJRxB
mL4TNLH0ReqleIukL9v4+vCqp5QrFTaEJChIG9HtNLVXN1rX2Ee2A5vLj0NbuvrnxwE+ALu+yfmX
hfz948jT1gIcMgeml94fIC7xP0ROOCwNjyarVtaHj6SqhbQH5qCtoghgDGeVvicuSP7VhsZz22r9
Xd9CRCflaEblpqZbp/lIHIgFyrbzT3UH2KbyWZC5ZOnLUPGXReVTLwdY9c2PsnEVRu2Oj4ix9rUS
J4Bs/b58nedeMMM0gKfSVONpLWS5oy8PyKaTigWklj4n1AJP/lR/ArHz6/JAy3X/z/3k0w0Bjf/g
cHh/P3vFsqscSKJbyEm8y0rIKY5FfQtGsMyqlaCSwBKWvETMg9Xloc9dI+eDGQSDjJ/X+/3Q9Hxo
EaItRIyXx79QP58CmpMv3nTVXr783HOROm6xGXnDavVhJAIrjCahUOlOmXlvtCXK4kR/8tlm6BPk
ea/4efnKztxUMCUzsISk+hlN+/7KFKnzsj6WK1duQn1Tayj90YaEBuB3r1BOeqw4TZL+/dvJoLM5
hiPn/DTfDyrlWEGGsK/c1NfIzhPRUe+Dka4eUpHLl3duWRYqJiiWRaxqvCXvhzJ6yaKcXFauaha/
/DH+rpn95NpGS3Ox8tdGP+z7tvlNFSlz6jT+cXn4M/NmnjYsyOBCMFUvpiySns6sbOZNpcHjMGjj
IPSty+HKVZ6ZNH/gXDgbbExQMyzpLfzA5gzXeF5WufmkkuEyZc8hgIkcAQIqJwVfZmZfKe59qHUy
TzGUUSqAXQfpwVjOG6WspoHsT1dtbOOLIO5OLep9ENqsvmPyOI709SVNFHvR++rGUqvoxcL50zci
3xoCsmcwFuIK8uj8w6byIeO4JBt3Oa9EK1FIBW7NAVTeNnN3sbTG74X9oxoytFgT3GryZe6pbZEs
11j1lV3f2cdgU9gg31WhP6C+fwwmlHij6u3SNfroEWC269G8UkV2S7jjK7QIf315ds2PdfG9FxrF
N3YcrEkU2N6PNwrJ5wtklG4y2RD38y8luqrLQ5y7JI1VgflL4VFZbtB85GKJN/V0x6pA3+oN0k5V
qsZtr4xfqd7ckBpyecA/1egPF/XXiEvanG8H2VBlIyPmhbeJ6OjdFVURrUku/F4bBSWYCj2Iq+eW
sTb7emewlWtF/NLV6i3agJ0dGQPuqvp7l6onvyT0Dvj/sIvM8NflX3ru3aaozpddwDkF8ry4+zV9
sKxryZuQomczGU69hiw7Ch7+s2EWk4r+USBE25WuqEsZjXfs+MkQrz16oFdWkXl7uLzzby9oMZ3y
BDfNNHBB4UQyoNZRIJPuklY8N2RPXb6os2/qn+8c3EUOSn/+/g2upUdTGehJXbqRlhNNph/j1hYr
Cuy3tWWcZCvZS3Gykyn4u6bhP14e/dx7I/i+QhbWcdIvkdKzAaeXC6ZYqmbyJsOA/Eq8VvH1Pxtl
sSjnTUiQKzszF0G0Q61gQ37FlUPHmY+3BZoScyELP4e3xdwYbK/06lIr3KodTl3ev9jD9KjU0b0Z
eE9yieresEm0unxdZ58dBnDuHKPOfun3Ez8TrTpMhVnArhsUV8qwgkzjY8a2dj+YLH5eGDkyYSy7
KEs0hEP6pys/4MzGmooPS9tsqmfjuTjnRMPoUYpNeX6F8i0vky9SEBM2GPeO4qefhzJ+0Yvwd6Mm
2aaJFTQi+TWfs33m5eesPOO/BD/jgxctD5le6FQLNye3zp2q5Fc4KY9E7lEYxW0xi6QgppjJQ9lX
2iFN4x53DGbokLDZgXPqmmJK/FAjYXSVMjv4tYiIcOyS7WBba60QwxrNULxP9NGpsqBAPT3d2kbn
b5tOeqqroL5R/P55lKpuhUTkZkDWgJsJGi4Wy9g1NS90FK2T100v7bFET1/bMORM54fEWEl1tkp5
YkKCSSUkBRyhiuGIMippmlr81AdJQt6Tfl9U5h4RbXAIbDCC9D4VB1/ZiQ52cyRqEYTmFG7axv80
dEnnFLF2GKrh6Fuh5sZBWTqaTxhHOolulUqxvNapLcBemOpNFITJliTBJxGOtK+hCkHa1e5olhqr
OifrKYj77EWZbHUl5x7Rk1Xv1pOUrsj2PHa5kYAplIQjitZb0fDEGFuTORNXFoG2VfY7NcxX8MC3
9KX3oQSrw69tZAt5ZdyQ2ibtCff9+19+PPygXEyYi3yQF++6h1TOTuWxcJseis/U02UO/OBBrsN7
344e+aeuvIRnvssWBy6LTiakSybb+3cQVv4gRUFZuFkLmqdILN9pA9oPSnwgm5AqeZNducQPJS12
fNCCaG7DybN1GpDvh9SrICF3VeRsMkt1XRpjvKHwFT3lmUlgRxZ+b3FiuKKL8fPZxgPR0L+KvDny
07KTrxb6ysMqtyc/W10b4TDeGXhjXoni0ratgvwuQhXVX7lLHxqm82/W6FuBI7AVXtXFAklvIh5t
2y/cukiPllkc2kFq8KkEd/hMaqeyTGnlRVO0tkv1dydZT3rVt+vLy9WZpQJfPjsEuOqsWEsymd6X
mtkge+Rrk5K42JRsPQn2msy/SxSaLxb0Gesh7VcqDotDqlaDButR4LpqnH4TkbHlwHFlhz0v7Yst
gsWCx2EDU7v44CqmWoF2v+qArfTqc91XtRNk2XOCNIW6DLGP7H6Erz2YNS6Fy3fx3KcOASB7BsPA
+vHhoxNHia0h/XeR5h9iy/iVEIJnzClkQXZv5Abtw6g7XR5zntEfrhZVNxgBFQzskmYRWxVZSY3C
1cZG5Yze9FQa6cYMY3ure/2Vwc7dWhoJ1IPnbseH6gaZ6XPauF24iSHuJQLDHb1NnVgTN4WZ3xBS
/qSV4ikK5G+XL/LcjaV78S/AJRuixawxehHkkq4ULsI6Kr2bQiWiDT9Yuy5KZWOMasK2LP5yedA/
J9LFraVIacwY39nQvST2x12d1sihGHWy470u1WCLOK5B1n/VcHytQh8tszWkryFR0ZSXQMXEN8jw
OqRAE7fFtEsi2ZN06/eIb32E0YRTgqfcSDnLfRX90PWCWqBUb3ypr50MwY6jkBlrxsarHTcvZjFp
a6xkn7UYej1xMLcTpi23luxgZeXB90JTYUpHNYqU2LqhTtOtWmRw6wi78aaqS1iuZqVu0xh/WReW
T5dvjzqvSx9uD6U0DpGgxE19sW4ZiS4KohrQS9cpmylTQuk3H8AKOJrVlBsHfWzNbeHJBxLLCsLM
1fJbAnEnrpPpSUbU07TkW5l5ugdPGG0UM9e5GaRtob5/EVZE+KIf2jgIgmuVsjMfJiQE2N3IG4P6
oc+r4ZuNfeMbYRBjVnVzMfjOwO9ZYaVV1n09+Eei0FAGliRlXb5fZw6NYMGpufM9FPAC5cVZLEkG
Q8XKlbtVrzfbdhhMwAZUIAq+y5RACnkbTkj3bEMinzAJFQecMUsJ2mOCpbTPyG5eh755RmUOb1Se
HqJC6Acy28qNnNvSlS/pma/SvElAJUb9BJHQ8pUravCsZqtnrmxTqG2iT1rmNasQ369TEg44/zE/
E6iAkhQdjZgy3fVqr1z5Ln1ccBQFcTBgEnj1Cu2f909qiMpC8SyQH9IY3ySjfCuTCRnX46YJFCyj
9hE1oGNY9bVj5sfzwxwuMRNx5gYj35B5RXozRYxqCA2vA1CWtAV8acV2i2BmtzcWwTevlRc8MUtR
srYntFuXJ8qHb/Fi6MU1E6muBKmc8Ilsxl3sDXtUlce+6K484SvDLEviVqcmgVnGvAR2d8qSluJq
jTTzWr1p3lW+WyXmqyHmClkYjxAA3vsb6ctEbxDIlLv9oFd7T5T5TaLo6ebyPTv/vGBUzS1zlR3g
YuOnThamNyXKZxvDFtXxUyD0WxEGrx2xtXhxSOJN/JuyKndqa/2jwfngo9ZDSAR44/01FsSccxjw
GbyQDlmrPaDD/znGTYtA5DsovL0fBQkCwk/ZmO+vXPiHc+Z8f9+MvbjwSJLCIPAZ28dtaMxpkGLu
1HLoGwW5Yd2nUo++Dpb0aaiLI5q9K1ueD0vpPDyeLvqWc9zW8nSPDmiYeqLC3c56DUZ1VaX+TV/e
qUm0gzRzZbD5Wj7MpTeDLYo/k+RLHKDNzE2zysH8tBJdu+4BTqTGNYjstaEW09aTaR5yNMzcWs5W
eQ9AkdVP6R5VivKXn+D5kdAF81lQwG8tVhpNb4tSKLwgbQPVDWR2NreKBo6y03gLC677JzeRVvMc
WQV1c1kSTOlIGvS0MxdQTbsNQYeuqhn/4VXQ9dtBS67M0LPX92a8xTaB2K6uVVMeWugX96bSn+qq
3JdEC8tqs/sHt5J1BsIEO+IPfZQIzo+SRF7mKiFKgMLSb+0a3z10UbaH15rpH/ak88ynr0DxWuaQ
u3xu6KIzj8gWrmvUwS6IdBNW4ra1m01dTvsoQY8gaZ8vX+DHrzKde+qBaJWpLUHuX7wBeiVLcuPN
D4+c53xUpXXtBa9NmW4Uv9hLenok6B4xXDJussZ8SrrqyuFqXsoWr+C7H7B4L1q9gI4x8L6XIbKb
ROx0OhSJ1T9evtAzXw2mDCe4OZeQ7fdiw5+UYhLhwM2t0QMe2JuXKz9ur01NBFcfL2eGDLMvYyeo
/JFhvf3MQ/1i2SayyhWq9A28h4dVOBVbdgROUmeIXOXgYSwGGG3a+AO1H81bSn5rMpI1il/yUyyV
v628KGdubOeaVlTtm5b6GrG0T9jFxNacqt2o1jdlrp2iQX0YM/JGo1AM+04Jui2ZL3A/u7In3n2Q
Hfb4kuOpxWfqU/VxzH3bbSh3b/0q02+8NMNZp83GPyLxcoygHvOcZrmNIVIjlRU8mvU772R/VwHD
OeYdseqZdN+1WnoTM9IaMy5Yv14+KLiH1lOn3Xh93Gw7AnDvp0yChG7Huw6TlZuZXH2cTj+LJtZv
S0//6lPfWg/0fEuj8leEUxPirUuftShJjjykbwYBYE8Np2Mnt/1ppWrFtBv8ioib0TN3oiCETzWS
ct936DklqckdtYxu2mnY5QV2MzvFvGcmbfkQRLrltpnp3el6qrio5JJVLNBY6AanJqE0az8wAI54
8ktRt596givgOKl3poeLTYFZSG9PNbZVXQj0Bqr5QnAtElRDrY+pqTUU/KTxhJePzJF48h4Cz+gc
oCHVgWa55ZS8YYegksXKmIuHfRDHvyRCdQ8Cq/StXLH1bBtvNbagXe2oMTbCV6OjZfi5g+16X8mB
sdFFI+/7zD8qkkbvJ036fagrHVG+ypM2+t+9tI9IKHsKFa0/hAru2q6ocqex4h8EpxW33VS9cszG
WUU8tUb9HNvn1LgarscNtIJdj7Zggw0y5RsYj6tZ6LMDF44KN1J2XQGXAIyoI2wc334UGWvaxtpO
EtkdlXeeXe91gRsOjQlpPze+jgVEOFLqo/YGcc4AXVoD/h8BmnCiGQaTVsGhr8Iac4rOhmYCmGWb
iH2V1BdrE5PaQW/rYZdSSyQsGuxv5Odfc6tOtj72GKe3+v7BgrrE6VBrcYZ7p0KM8pde8o2Dj6Ps
vvLwr2Pmj4Bz2CT8jrp3FJakrz1d778ZWYWLhxtfb2RUANq2Iyy43HXgQU5CL8EdNH1FsLrijStb
BYVt+gGO7al+aLNWdc0JdTLnMbwtnYFZVyqzlTEVxU1KqwLV7rAx6jpyozwX/OP5M9CDnZL2+Xci
L/O9FxmPnKPjZ3qbQAw6FJD7shPN90ArYHmRNYHOd6z7X8Cx8Pgmet8RVKyWvbWWRilywHt9Ir96
Z1KwwPoTEGM9bAqwuqlmA9MKGnEYVOOFSHSMiLIyk2sSc47Bnu4QBVZO70vbtuKZTFrLCbms22qt
tJzYVjnwMSeb7M5NlBLmRgSB/gjA4Xsj92LjNXxfU82IiC+HC3bXFMjLXN8ClAKxWb4Fq+ixZlRk
WBTKWOPhxKeylSe8xoblV5NTqDUSJd8vVVcy2z7CND6Y8saM8uJOwjh9MlO7O9Sz+32rENK8SYVU
P4UjTlI9ybHHEJYT/hhy787Eju1MHRkXeYf3o5M9+UHC6Y+emsRrZ4QucISftu/6+lYLQFJ7ZfbT
aKXBcIog9DdFaU+VI4UGNUkv8cReqQ3s/Xlc4cPMjMdYS4EEcIK2qcLcxHHQr9LC09elNDikgN7F
bXSPVBGaCSpsr/hSVNHPaoTfY9rSjZEArvPlnRn2B/AJ48oMRb42zSBwWtTV0jRRlpGRYLRWRCU5
SQ4jMhuXRL8bSyQPkzxSiQmrbDNhTVpz/viKHqFeCxB6WMuVLyDQmk3JxscZfe3eguaEOr5V3CFo
7qnZ/Uwt5sVQj/266/29EugYkXv5WU34Y7sxfzNQ6xAVf2rK7sYrws8ZSMsej3EzocSs2i+1SL8E
MmfyzpI4JMvFY283T7GlnaQU9l/c5EcrNDe9pCN6Kh+7Rn/VTfRAvYDyNI00pcOdz51RRvtBajxe
sWfC0NHnCxnHcba1LDKjhH8wrcxYKXav4LFsjfVYUkgVFfFIGU7xJv0VddxA+znIyTgpcMABH6TW
vc/14Pccsoh/7OQnwQ2OxM1gtb8gf37ueh0CoNIfJuxMFEvZxQtEY5H2ZCrSDV9/R+FQOpK8QvH8
VvNflKEBY+IFX7pCnLTYxHCP3cLp4+xe1aadLVgLBvKbHiWFNx3gw7PWYbUbLVcx8jt6xTCUGoNW
lPQDgH/H6urfYkJcAyAGc1Q/6PGQ71lnVlCovvFOfYvxe5hmvMFXn73aFPz8IL2Rq8pyfftReGIr
KYP1Pc3jU5OKU9XgtIo6pmNfSbsx0Q+NZyg7jT8YNC+/j/wgWWNSH9bkpsJS6jYhG5I1BvJorY+i
cXRrcvWyfoyz4VdPRPKhpHffHJK698XgBqIL669jMHQh3jg9q/IHLzeHYINGUmz9MJ4OVDB/X96G
nTtWz8J2DHJzjqChL2pW3oB3WCLKzyVu82h2AXpAdH7Wi9rfjap8hxr32df7XWuF187UZw6W9NwF
AZeAtwVdq/dn6jIbOolplLt1XTl2AG0Pr0wsPREYf2t74h4E194DOYbigHkufil4bMfKfGgU82aq
v8uJtG6uKQI+bn5R6QqmG0Wh+XixOKr1ei75hOZkLnwXpydYbUozR0INevmuf9yUKlw0sRto+WRE
hIs9dkzmmu11ScbEb/DuqSsJFuQwPXYwy+UuWOfltYLoxwuTUc/o8h8IK1qR+e/fVLt0OShFM1dP
eoO0daWDbdCewDitL1/YmaMghyUsvjodyDnW/f0wYCbkjNZp7nZ1e/Btw00DCTVktZXLqzDU+YTw
4aCCAJOS0NwGMhdVND0XfdSYjGWmQPKEB/Ptu5o963UxQSyoaQpp+nqktFxY1/qe87/6wtBLIWae
Vl4WEpzhjsl444PW6Oxk/vQX+96KMZXzQWzJr4eK8PeP2vNh9H+vefnOQK+QqrSHKKV59ielqrdG
VmzbMrtVh+YKi/7cjKGEgOkDfixS0Pn1fTNjhsmIhyKj7AR+ct7YPnBEcXKrvbs8Y86sAiQYwY5A
FclzXLZgfDVXxDQzstq+hY/xRU16Wk7aDo/XJpbMK1KVs8sdPojZxkPVmcPn+6uSRWuqmHF5D8b6
IOTukOadtKus+BVCCyVEbu/KG4kXLIODMK/pQM/cUwalc02gLwlK1qJSgmst7uCS8fgmoCmCpEGC
wEToVK2iX3kTPy4xMt6juV6nIgnA4/L+QqGkdiGAOTgE3WTcFEY6bdNU7Wg+9OEuNhBxTfUEUm1q
xJW20ZmT/ZuRFXlxsi+kjLUBMK9r1hYUmxTQjO5enjRnlpm5BsRjxNeN9mjxFH0C6ZIp5P0zxuYm
EztLu4WpuDaEdmWgM7MTcRHKGsDiKrlPi4Ua2FcVeD1rjBVXX9XysRrjn7lkbUqggWYtrrzd56YH
YSJU0XGJ0JNcrJ6TZEGGZXft0jJzqkZsKxgZ/nDt7p15QPP5kDA20vJouS6+BVVI2AOew9xFkvCt
mqWJhv5w+QGdHYKWAMV63FlUtN7PviHJJrmAkeEO4XgSaVqu1Mb69J+NMU+SNwuUrw6ZCEiBYe9p
OLQdYZNcazqceSBz6iIFQMQMfNMW7yuql76gnAGJxJafrTz82RX6LpDHf/B1nv30VDo4qKIZXtyu
brDSQRaMQ776M8kyr52WQV3qpc3lW3b+ev4aZ3HLTN3v4BNT20OqI4H87ta9ZX0qqehfHuf84/9r
nPm1evNopH7U0OBxPVj8HmRTe5BSQnj+wRgG9qLZTwWQfXHP2lFUwvbm75PpbVpP3ZXVtS3G2ctA
1wTizzJZbBa12MIarQFZAgXgRjpETXbsOn13+SrOrGSUGhF1YCM0uJbFYil3YFxYCjLkTMlv3WtP
Yxq8lnV6nOxr7fyzV0OSsc62ViNbbv77Nw9FqSBY8fgzd2B/sgomLqn721oVJDGoY+Ax8PCJRlqO
Yeex3cUic9Eh3dpSXsJw67Y6FFE5uhYtfO565o0QljoTG8cShQ+ALoHlJjNWIz9M9aPvXVthzr0u
xOOx7OPfpUO9eDi5UuXCBwtLpy09zqfK3IspMYZXtC/nhkGCQrygCcZCWzbiEwQklu/xkdFMsobA
gZQVpx6tutKGUs/sWvlcmuzO6Z4oaOnfT4CJWrjlJUwAitB3+Ug1MdiqionJvlybhbGVIhRotrlu
KmNvUM5RfOCD9UsswlUmlFVYZk78I53mPcS00kuY7qrtxnmxZj98yHr9KcunjWTGu0qDLAmMyzCu
fCDPfI7fXcHiu18HkCRrsOpu0kB1L18bXXUjOT+pOtlrauVefjfPjjYH8spEu81Eivf3y7dbOTQL
JnMIEE2e7qRxXEmAm4f8d2hfaxKemwTsNP492GJpTgfse1bIYHJArdZKVwHpBab48k8uSaMRycYQ
FeVih5EFcVNbAzcQyjToKgDvcuD66N4L9vbCvLJEn7+mv0ZbfD47cjBIlGC0KTe3pja6hvQcqFe2
m+cHQcehzuo4bM7vn5LXmWWSFshYLGncSNmDbOfruCqvXMq5dZod+79HmefKm8Uz6Sa5NmEzuGME
Psy+mZoBmjEwMv0/vJzFFC8QR3ejxkCdlq+t9EeivhiQ0f7BNJgj7S08QhT/F4cDvnVWl7bKvA+o
Xan/rYFRyyVzTbnLkSBgXx7t7L37a7SllwbtQtjWPaP5ROINvr2e8IOOFikS7d8Wn/L9seevKTIR
+orLySBKuSAwbmQyyKqDFWGbAla/fDVn59ubIRYzoW59SybOjplgqmSyHay8XQfaP5pvGHbZfPJx
Q+P/fr7RzwnhRDEN+vFExAfODXBLMqfiaybIsw+HDxzJWPy/D4JPXx/NTJh8RRtaboMJIE5pgINl
Kz39dPnGfRyJ2prC6XfW5akfSlCZWthyFLLVyaBIa1q5r2s6JGV7R3jJlbf145eOobCLIRUnC5yl
7v3d69QiUFosb64HPdgqx2fkDwBfglsphrmmHWnXAjG9MujHicGg1NgAxSHURSvzftB4shORZhO7
hXiCR/jFzpPbFPDo5bv48aPEKAbfI0GhcrZbvh/FVlo02ynPq4+mDZYSGoDpJpa/EKZEVUFceWZn
r4ljMxVRHMEflOslpjLDL3mfGikGMIwsWKJf2A+byxd1ZhiFqhYvLLVDRImLi6ILmcRBNKZstCAT
5dKRK1+VbXZlIZr/Ne/LdtTb6Z3pBrYhVGTzz3iziMsTCt8wtlLXB9ks1lYhN5+sSETXVOLnLgc/
GRxxxPZwphZfWT/rkrCx4Vikuf6kG6CZe+Mec8sVpca5y0HWgBeCczz6lMUaoUxxoiWmlqIgjSvH
MtBIhpJx5Xt0Zr4ZigXABlkrevClTJJctK4gHSB1VXvcGGp+TGX72I1g/GCwZHr2enkmXBtucU0c
rXuPvi18937c0pK4s1R1NXcB7DIkHbV++QfDQRyB30OxGpHI+xkBklJWO9ExXAH+0rJdzyAlLtNW
SWitInqDl4c7sy4heWEFFDgjOO8vJsZo10FfyWnq9oAiB8X/bkzlBnmfYxq34Tju2tHcSf61jf+Z
hffdqIvVsBVFTFRSlrqoEZwCnqtClsJYgypMxb9e5P9j5V1j5fGkL9Clwv///5K8aut6dve+YUzx
T/2blsfu0WBHRmUOMtS8Av4LMaVq/4U+SiMpgT0HqX1zrfN/aHmG4K9UVjTwugbO6DeIKUP5LyTN
s2CToz6dH9aG/wUF3v9rRYQxCMsLxOD//Pd3HKF/rSV/LZ0mdRoiKhiFzthsl1gyHzvCJuLQA0EL
lynWEcIl9lYZIAUl7WTu/DkTAta2a1gtQKZWsvZGQhRQX4bELxDrCYQ5NF2Wi2+lPAn6zFPgYCBo
iPeR9jaUXEcFkLymFmev2lp+yPx23KVWnjyZkmKSsqRPiKiqQxmnpOFGpIPVcoWHEQLmKqlbaW2M
fn2wYA+IdCJfxpIgeU4ygD1Rr/lfCURRoVgTyjSANo2m7diERbuyiKRcpSYZGYFppA/D5Pe7Li1e
CprFPkHO645MxjUQqbssmZ6NmIY2wnD5qKgTAV4o1ldybwV87Bt2GUXhCg2492rsa8C1SekUmL62
OU9o5Zd+f5OG488+yKxNbmafsE/bDsKhk0rHbOZXla7ukzSUUXQ4ZERD7rWg1bZZrcU7UKDIETTV
X1dyKTtpmUjIxutwp+ahhHwhaG+GuNVQUaFr2Fo67DvCh5DKVNok0VpF69ZVZfSsWCiNZHyBn5Iy
FzehVBD/FrT5WrUt5Go0JRyrm466Eba/m9baNTixHzOiVdA7lU6QQmAiVOEYlZPhDLl6pDI3HqLU
i8HxE8ay8XsT+Vxs/SoLNcVPbXaF0+bFsJrd9J/LWP9px2F105h1vrWrShymwit23mR/h5x7l9U+
eSxE8yEAkqDlT3F5R763vEEpkq96o59WYsq1TaNU94PWxSfJzL/h6tkN+hAyDbTE3o9lTiBPHZkO
fW3I61O71xIP9JXUdqsuD/t1gYtq5ecJfL0mvAkr5ZsdlBKSnXCdE2a6+mP3HPsUuGsgfQJE3NxH
EF++KXIysQsvk13Ql96NTx0Vg5KHGAVjNcp68T2ih6O3MwpMOvqJstaTch3HJJENPEejqI898qlS
EccA54yfpV8EfhomG8+iAtY67Yix+jzUGTUgI1iVdE5XI9TglKigDrbHXZrhhFAqZdp5WoolxEiy
O5jfrbbK28rgteCcx+up18/NkGBEAp0kH3AzljchXcPPXds4yVQ6Hq+WGzd65nD3b6qqglw5KU45
lUjW0FN1qACDulCItNKtHchL667WfO1HJDUEvGhqBEm/rTcQLIqtLhM/tgrKsXFysumOijxoh9oo
dQRtVWlucsX0N6k8rNOmd5DbgUrSs0iBW887UWtdeCK5TDwkZCXoTBLix+Lx1k6bTQspiwyJnOQH
SVkXSC/XshHJkM4TQt7ElH7Wc8D+ae5XX5vCj+5TilgrTh3joY8LkhA7Ivt6rR3ceGqpqrVtJ69I
oUMdZYRHswZPPfk+8vIcCszGrqOvqkfHGMT1ronaQ0IteK2gwEKuIeVkFFiwKMnMMQ4oMnOUJz34
5753A38IwDr7jRN0UXPQzO+mKM2britnxVEcOrA8h1NVtY26Gikwb029yNatUsUrW0zSQ6jWJMV1
xJpYgZphax68TRWKzyIYX6Y6mLHalmvHqbf3O3MTZxYtUgtlSk4DP/JMyUltI1sPgL2gb8sssBH2
prCWok1sefah9ADXr4SvGLdQLKRHNWC5CCLDu8/JKCKRWeKh5A5lJ4mcT/t3gZomLQhD7sL4m1EJ
7TR1mLFZP06y2Ru72iSFIPI6MFmWF2qOBMxrJQ8Ih/Sube+6VOTHyMiaXQBJ3enK9DbCKE5NsS5v
SeSGfm12liMp9MgHD3XiIBX9obLNYlNW4AM0rVaOE7hFV+Z7A0uenE5Y87hWcb2ROxwk+kaP0NU5
hBcSX5aB71rpSNu3iVd/r1PY2z1noUC5S+30ZRzbfTBNn2K+E35lHoZC3kSZcBSb6NbW5BM2OhHh
fVED8XQgIabD/tuK+hVI3ApFKz87PHp+xdggPQYLC3V4MDgklx0pJyninEgq1w0cEnDRMNUKrPBo
fI2V1rQvaSjdNd2XXg+ejMQmyW580Nuq+cH5JlnRezFWHhc42Mm9Dx5aIUONlEenZ3Fyxlb/KUfF
PlJeu8g6jSpCMCNowO6h+w4ezECT7+w8147FlNQEfuRj7mhq26wBtPbEu+XJfhS9/anwrZ95SnBS
IxufPRTOrlHahNIYfYpbv1cHdzTQnHVKR84Q4rRNIwe/mWEoTY0oRiZYFuGtJMnpRh1Qs3oNIWwr
3iDpix4V3pojh3enJJ2+8mEW4aszVqlWKjdj1gA09VD/Kcia0PTE4Uktx4Rqs2WkbjD2AcCU0oKe
b/nfcXsoz8IK+VaVkdm4ekVS/Mqjxn4aNFzkduaVp4mt+9cm0naEf2qvgTkSKV5H4rWKAbfWLU4Y
DcnzQ0acm7mpG9VACtuyOqMAtvdFJY27MkvKTyAM7dvRlIs79KCsFkFMaB2V0syNi7Rkzs1/JlS2
TFWfrogQ2VetnfqrhgTjexDgX1WpHvepgGHLenAIsOu+5G2tr3N/CHdjEPByJhWJX1Uxbf6bsvPa
jRxZu+yrzAvwgN4Ac0WTVpnypZJuCEmlIiNogt49/b+yzw8MzlyMuWx0V0uVSUZ8Zu+9el3ExaBt
39u2eLA2zA6RWD5Wd7nRi4+Zo3+nLKJ30zVnPz58pTDaw43gvrAqUfyaEwxtWD7tzlNBl2iYD76m
KQ8uPFgfgO9S2JAm+WoGI+VjK8pSEPjgP+XV6F1LPBLR2m/uYdLFNfXz9yo1h+PSbO+1Ux3KZeh4
IUYsnN3qRDNC6ZdZLvpxKAIYb2td72pnUW9VBSOG1J2ALz1vL9o8WaA2xJYet3GGPpYTkas1XGkN
Kbs7sc5DyBOEnLMetruMlQBNDiw3uo97GdQV29lMjzgmZvihN1iPFE4onaY7EAlYvoFcDqFd8gyh
d/fWTwEi970OBHTxxl9OoIlAi/r9WkABCbJYWn12GAOnBCPgPxaDlyMHr4r9SBOcUHZtR2I3BIuO
ufpVGcgeHBiY4TRXfiKmLo37tqn2AelUQj9R4nUXACwAZCgs49l2LhqoqXAb8lcPkKZnOs+tqj7a
fHouCx3sjrcbhukBaEuy5G76kBmpOPIlop+07Tw2DBKYWRK/bFvhvI3IXKtVkJFeKvntt0iqK2es
T32dTw+q9+/dVWk30qdfRJUYvoglnK9bbyAhnnWjTByypKIyzx6GbiresOA6r1aljHu3gVWEhA2K
DGMMEGaZein5FO+CzBxi4ehtqCaviMdpJQiRgMEicgjer40c2dyULn+K1NfPra/trM0mBDEv51Cm
1XdmLeFgTmyfg2bnFfO1C0x49XAi3BlgjXtQPg+p0zRP+MKOdrH+Vll2dEcrpxogus31I1HbJ1P6
v8WyvM0OsTCOfp09RPjWku11d7J4M1lv+6tN7vIY7NdcTYcqzX9J10mQnxNi346P87hRt1X9yRHB
yVh10hJJep4nMe2hdjwR2ZkURHD0LMnb+lsfQXnl+rmo1zLkl+k+sBt8jCo95iWkpslXr5Nf/fUJ
+kglRKOat7We/avVyDlC23upp2Vv+QOx++SjKLJkavUsNfJL2NlHWLRDlZpP2ZxVP4j03BicyHJq
x9G5a4pRT7bcBaCq5eraz/gTSt+OJSl5pPGXFE0ZbMTcy/sLESNQN3X33sv0dyzkWkSothmhPODb
4qzjVxLlgWCQNyAxbdgbnGJbABMJn+qpIAKg2lAG1s76AE0uFEt5BNKaICINqOP7LC6IAL94g29h
EhDGww2Veqi9pnhYtnw3ZvNVm507sIHGuzFP6mNw7Gu2kF4r5wUETpUXPEf1jODcyp4qYsA/57Ur
dxuUYohT44+Vg50lXCYN+zwbY6MbTS4GD6VowXAokCwIg82x7qvKvoIhegR+UoWqkcanJ/CfUUDl
P1IIL+S4kV9EsFyXeuL88nh1pulNr2X9GsBVnW2JwppMGkglpeKXqsTNAW/MkVc0y7Xy2j8u/LLE
srrhWm/cpJYuirAuppuWxf0BfkS9NSFV1llr3pIvLqsq/Sa0m9Y5O2ZqnaCr/KRj78XbupoXjICv
vdmdRWqriGXFl5TrcKrG0krwm3R7YRQXc5DZZyB9htXD3APjUnaXRikD76Rc3eoTDV1/dqZO7CZ/
SwrIGgmlJ1uIoszvl97bzR4S+pBrrzqsnX0AE3dxvW1+Xtfu8UZODr26fVRO/ozP4jesp4vbsWRK
M/Hl5NCt2KKg8g4OGgARrrc8JJBcnDpu4Is/US9wHIlzDvEw9PvBjfUKh8siy7u0p3ILCN/Z25PB
8Sd96y3tFj2uUFB+1q01vHe2EVtDEW/QeOTEBpiCNVHtGkEW/VVVgwkme4DaAuzNQSA8dsGh4/4h
I4KXeg5sUgl8UBNz9gqaVjstIM7NUny5oNESvfIL4liaz0kZYTo6P75TfA4zaQjNYt140Ka+cxzK
6L7hKEoDK7RHZAOGqJY73S3csC3KB41zMk11DxWRdTC0z6nSCPOZds5suwdhNqelAgpYu+XnsEwE
eJmyPPr2TDWr8f5lmYPZB5vIQcyO9eIAkw4Np/N3rjWcu37g4fLaAVm7obN2N79H0R0tr63ODMXl
1d7KhRjaYoyAGPvn2STIvaCtcdIeobTXfPhzGhz8yXcPuGRLWp2A7HeJ3cMPtgcLNoxj1F4y2c1F
rN4U8/c5WaL9Ndrg54H8dQemG/ADBU3dectcWitq/DqeNrslSWqhewZw5Ie+XlEsV/ar7xjlq9cb
PeWXqR0HUPVvdunVd5rntHHXTx4ZFNXwOIxAFmN729LEnlh+hAJbdlwaDo6HyswfRJOB68GXGuOB
WsPBqac7xTX/E6yVPEBulKGri/WuctzX1qubg2WW1VeKKuIFKqeZtJuof7rKctG5EvrgLXYRr2Za
YUup8jhIxypmdp1y5lgFGQ918bstZfDeWNX4yf5kCoVwfuAb6MfCLwfGQV6LBAEgJsLGbJdXKJQm
nA+H3gZ1gg6+x6WbNwDFV7VLS6tItmrbvoq80fat5gJRWRtC+dMS9BhfzRT3ZQD7MWW6qt+AL9E4
tlpIVp73bI+E+kvXzh+h8VhPg+WJLu6wWx2GaaGVGpeab2btIoya44M1tc0D3ThYpFqfWf4O3nnR
8hXNWQEqFqJrBODICNulpwAhIDvW8iZLariZuxJ15xECuv4y+Ya4pNg+4gqJxEXCilsrVm1A+PqT
BF2S8yOr6Xc78TUMS7AebV3px1V3nkVJGN7I05JNwwSv1214d2aO1nqxQTzijDM7jwt7woCfgA+X
fITrQNvcbjNmEOKZKGFqmOJ6fvA6Qz6xQvpt6dUlm8f2qpeNn1gKLVibect+JhL5T5t2RFCQ4TVf
SRSuOoi8aU2PT5DG81IuX02hbVFQtdlz2Vt49lYYGzFM2HdDu7FXtZQZgklvfevpW3IV0BhWtVqZ
EfaMYJZ09q6rrbAuFdm7KfyUchtqKzHo4hJo5DhljmZ1oVLSfE/Hsj9k7jBxQjV8brZ4Jz+ZnIpU
/0qdVYUmH8+ZehPxrr2Jz6Epn/N0fdfm7i5IU9JXnKmK24mszcxdT1oNf5ZVvkUpOhmAEYESnVa2
xIfJk/qbj6OX/Bd8guTNaPZybOcyC0Isbj4JTZmIjd7IYE0zuRgmTHmuGss3azTyQy0qrDMS8F/H
w31Oh1zcF5kNSE3m1ptf6vdd29gZx1zKwdxuZMz6vc5IMqtFojkNdLEmNe+I/Zh4CjGGO7i46enq
/FGptjrpG040O9OsXY6LraA8kyAn5+GHKU0ab8TlnmwtNw/pqMET0eazKy1tj+zeuF8r7+pThra1
z96VeDW1LOlLU6u/ijItTkfqBJhjIHC7IHeAUZsyGddMCxkqAgDVe+3YGTS+/0yn4YVZbWRqWU2s
Stoka2DQSC7QNWfFRqF2xByJwZ/vcJzgOHcBmbZ5JC3+zrpHvV0AE8Z4L3gNmuW5NNLsrgfltxuB
dxzh3M27hj7knaVcgshnO5A7152rGXknpe8De5VrkXvlS+P09EvQf8Khmf2jizkVMYtnXcifsM6m
nXJ9Lr1+GoZ1uYhSrAieKCRpQs292cCxBnXH8NPuDqO2DZiIUKg4wPVio5o+ddP7k65M5nJBhUs6
S6W370ZpaYcmcHmblgoaLRtm7Ixp7+4l8ZtRWZRuaNn5B3a/yExfNEPE6XbKZhVPiLGApsjNeLQx
IC1tv+1UsfiAr4JgjypeUem1j4EYGEsP961bXyCV3hPhmoWrniV2O1ASMWoJgLNxbjVj4lbjLx5p
esfcefwH3ZsG+m8as1MwU4R7DlY1CmXlC/WXGUbcB9pzXXkZdWub/Uldvgi/dHd1ToLDtiGcnDnC
35CRn4bJftKdxiINs/gLmCRImLnXv6q88UIbhlfsbsYUttbyZdQy3WEvfqrTbEoAS85vbmcW18Fs
dXxSZU/+IERx18jfG8Ypc2M/aX4dWtVJwQ3UNT7IoAz+tqbaMRuJtAI0rT6y+N3IFSSJoqOtb6Yr
thU3xqhQnSwwtpvv3Pl5p0Kg71rUjuvzuhlDsmbrb7tz8pjO4u/NF6FIr96LxivvSjIrcm329zPj
6IOQdXvG14ArpclPq7eiuOyr+WCNOWfKmNXnIvDePXdO/5hMOed0ezWYbb9kbiluN6hlnOeq/6I1
N8JSMifoC4+7ZBXGjiw6nNGbU0f2JGxMrwH/uhMib2JLc+r1rh91kNzE8zbftMFYOklkE/e62Dhy
utWw+guR4WrXT906hqVXeAziitFok7WZ8urL9euij1QlVR6OarTMCKKi7/LDN+82kJ4gigK13vap
5UDequfUSaOtLZs/Lsvoq5KZVpxSX8oxSX3hvxsTWW0hR6T6XgIg63FrduJrkPVyMntsmpNmkIa9
jCY9PRyjX6uzVoS/Lx/AXQkF0oM3VP6jEdJk5ADnrad/YDrFmN9xZDBrw/YER6cOgHKAl7AXSyej
ttB5V4fgmmV99TzXRX7eKhEM4Oyh5mg5BGOMeyPEIJvtTV1IYzeq1XsIDNo8X8/ys94Mct+40j0G
lhE7ufSzUBP247hh9vTsjybHC57622lDKYQD1kOn82eweZUWkKiDvhJpL6u3kZHyvdfbKdYrinEL
OzpZR10dIh5q98Fqsva5wSi3jvMsyLFcr02W7/V+/piJFRyMSR43ILFJts7ZE3ij2GHDFToax5BW
b8VrmiIUS2FZ7lK2ZCYVGKfrLPeb0yeFV59uQv/TVNDpGZlBGpWcYhzea2KkpdwvsJWSsmLCLcmC
iB3ZPhktWJEifzQWPfiepn757PEfX8XG/cemmhCRdZMqcWteOXNG6UkYYjo+VuP6UDnyhme/FSuF
e12Hbk7gIfEWz1jtqOUQjgiYKX0mX+lvXnlIzajDk68sHWt9mnh+9jL627Grg0eYddZfhl4tXxmh
rLHe8gbldQGuVKt4LFKne8GE7B3J1vhDKhojIyjOuIUteVC24G+VYrNevOYqF+fH3riNW2207jtW
PLZL4gTWdwbQ6aZTFKw80aPvbB9M3evEWOqVZ7sYY0U1EvamVsfumLOyKQznMHaK9IN+iXJ7c6NR
qKdOG46w6NkVBTTNHPdWKKZqShow00m1eRLl2yaqsFW++zBU8xhVQPV2LvjYd6bgBan+XbGz0UT9
RsmMMCrT079jUUJk7yvtt96tKfcJ1zlUFU/UTwWsgd+s3ep4o6ClRa4v/SL+bigLWNh9G41yEsuv
xbteyg9G8+OeyIQ/Pk831zrOfgT5rXssTcH2pKhVe0gVffQANGFP6/8SGEz/7Y7Sh9jXP1x/ZSKa
NKqMLSn9tL5Iy1nPTN9JptaJmCMY1rzcvsEBu3zkdJYdDm35hABH8LRttyC2GyK+THGYaKXCf01+
g59u95Vs0AX2fR97kyuSLZsAVmMGVsTST7b36i71ac63sNSKQ2YRy1PmBdO90i93JKT+8tkOJTBW
LUpm2e4IN2A322oPnq0qlByNXd0TmgveNBUEJ/SoUGF+hVvnzx/9rHvPhjXov2Yp3TAbWi82aRCe
agLuKEYK/Pc+uw0b88odq8b8qV1lFwHU9R910xrv+kF5sYK43CoV7EgENqJS6BrTHiiOLz2FYly1
aRCDp9eO/hDIZ+Qt/Y7nbsRsLdclQgKz7iqvamLOPSvGaV+cM7cdYgrbb25Lc9/Kmfu9Y5kJNofx
B0DJ/dCKZ8vX3LNVoaJ2u+KuIfEjnLG3X4Ky/5Vtt+mb2cS92/6YxnA0yo27vhLNa5f7l0EH4+jD
OVmcITYbLVZpF1qO+Tki4026xY8rmRlXM9PVd+3cggI9q4wyGM5x7dELDo2ujjyM9RXKnHNOVy78
Bla3XWVPKb84ub5BtBa3HVbfQxvS2R3TXhI4AuUz55Im9LeRb0OLbbzUPe4va7ioRbNPrdvOh0YB
G1uG+oW2sI/s2XzRIMYDLlIPtdGrxBesB7KgdyLCA6xwXNlW5RuwlG7hirNSZrvVmNAi1TlXTEqP
pC3fpDeLIazrIX10VbqEuMb0fcfMt3C1PxpxXvzVpGKziUxPyja4mPC0IfIBWWBH3C4XgiEcDuv5
1zCOP8M8FKGq6dH7kpZAKbjVy8q1zyTWLK3+Id+WaCHmIkjnZOhTLKlGHleMjCPVmi9tXkX1IM9t
6waCIn7eHrNNulcufRC+ZmdFUocqAz297Q2CSQzO07TrJTy27Gj6Yxp7Lk9ZMbCP6DSm3KSCHIep
pDcbH4PJLU6iV3diaq9Z64qLANfEVrQq6rAhT2w3E6WACsF+nViWHLJZk/dEJGix10lGt1rRMRWt
Lf80LMyUA9ojTFXveKr2GW/okU/o3p8JRcbBz2RXtyJhYi4Mbqs/myXNYe5Te2/kcvyzyoF2esmG
pyLYGmrWyVkTqRYmpmY6JNCJvS2cDbmEYvM+HAaCZ6OfGFhjReuhIC48Mgy2rSgXVB++6uxnUiol
2+ulOdgDARtzVtdnPx/ltRXGQIXUF9Gm6eQvr7UR6i2z38HYskNTGQ9tHXTnceW+yp2ljANsaXyJ
ve7HXm0PX45R2MTou+/z7agr0jIj7AUi1eyyb6xqszraZMUnEEUyqNjdySDfZl/nDCgL/71vho3f
KudmlRPx2+l4C2kgl3nVrMu8lZz/+QFEw5/e9PhE1mhYCIEfyifPHaEGnRmwRbm5vlgtr7hg3Wu4
DSSS3wZfkNgE1Wd5cXwwio3xu2yYJ/vts+YwRSEqiuIFJKTD9HdwicmZ5W42ma625n4gZN6djOuw
+PNOTRMJOcH8xut6mvXhmYA70LSNeSTemIHalOjrFFdTnUjeo7otyEQd9sus315/lsEwG+uhWHdF
ZTFJ4B7rG05pAl+QDphHTF6R0IwvTxqRyZsifZaDmc7z2fNSGk7SGgxMN37zfGj32yxoK0nJ8a0j
7QDjBSJyDM9j/1wx22dBmJZ7g0LzuCnbuDerkaCGsVLilYCCIhy1QSRlqZApG8XDRLNMVm25XHPy
JnDQjQfYr0PIWInPUNdft1nb52qpHzJNDJEx+hxXtp/fm2Or4iboYZSnco3NYdQPbsosqmCseDFm
88PzBMIQZRRH3g27uBNZ1T5YiBmiQcj0OLQjlb/iNtP7/msBE7XnaLwHj2OS1uLO3Nv26+CzOGlE
Xv7mtkAkgGmF0N402Odd8Q7gteKlzMuk1Jst9nr9x6/t9V6Q7xKJpQcq2Yg1to0xY2SNPWOrRl7g
kr0es/R21feuasJOerTg1rtFi6JUvQ/MDq8Nx53PAMKam3hsPfbqaF0LjsXEUcYh9dqY6Dg+Dl/8
oW9JbtZdLBPBIRP9yWi8FmT6ssVI6aeNtlOajCrTIgTA1/8OVuNokSLQTnMs1UgH5TcB2HFax654
AE3NuSh/1jbY5TZ5PZObc9SKLdp06+LNNTMoCqK+z59RoTh7szXrjZp6uriuvXN0JvvKBBWlGY8A
c7gBJv8JbOhvzSbqvlyYyqbEvDgG6xrpULJCsnzgm9DuGxqFd8voabSHlEwNskZR3Ni9MGEoc3Rx
L7OUH2MPxVfz16KtY4VYLf5hmvQ+wm1jHwtJZJaTM/lfAqFuC+BXNuHnPmOJbxpca9JaxyQn3fsu
0MrnYE6r85g6bUR6HL3SWNKbpUKjiskZX5TnjA5fyRQ3mvvgLuLeE+3TpolfjTYRcpvBG3QfhO09
meIGh2foF+lTD+XTCJ4zEwpSNkz4omRQsWHLN6Dk0A1AjdEbL6j0/2LhkVNowCl8M1ReJbqRk9Pk
WL58rQ3usv1EkqPcsYgeg2uFuZCSz7rqLPoYUnuPipyedO13VUP2mzS49QKdL3GWxOcSKewGMswd
kv3OXqtyO4Rqm+/9iTcy3kyA6C9Bt9bg6QFFd1Omvy5iwdFFn+8EMT+c19lRqf/kYEJHNOY2O2fY
1CN66OxEJYn0LLBuMyydc2kizv4n91Lkeqkfrt0Wq6E0jzSlZTy1hHt6t8GmgcaAjDoKIs2erk7v
lVGvG/ceUsgQFU4T1poeqyB9LgiE4oglm6u3zezo5Vl3yVE7kmJNbvzSyze0cXkMP+gN+RgtgTVu
R0XS5ONacjX7bB2kVwM0H370vo23GRysrflrYvUtQ/7NsogOmJrEd6UWmX2j7yvDeSFV9UHnGFqG
+VHywEV52p2aUl31hTCxQr3e5p+73jPUkTCQILJmvdwRhEAyzy0BjBwLwODL0sWk3F+7wuRQcBkx
jGzyWKB3T8jMWGduCUFbrLnKbGcTxOTDgNjc22p4ItsZYNqTcfMlmcpDa1O+FLe0ad1Rz0pLN7bE
XpB4mkN0lIXKnuAuh7SriYFZBQr92vRDvtfyYIRRzMMS52r9qrRFxo23EsPjjMQ65UzW5NDeTR71
KjSyIsl6NIizt6on6kn37I36yO1Ta3dGxdtdmv+8UjAcGrs1dwCHyewPlud6pXsb4IQIf1kSL9Vb
IiwmhH0mk/qGKK/ndrIDXimAL6Ux6pFniSYuNwtyglhO1CXtuWmUtu8KNdzxiXihsMrqHUCuGXlb
49/VgoqvbebfjWvNB3lD3GoprAg9m5EJbt22Z1vnX0Xf/kwsE8K6yeZkgpLyoE29GTqczwn796QP
0u+qHqnp8iyukW0dtCnA6TPdKlebqowBTQrRb/5g8dof0HRyfXqaBQhqCuK6Jj1v3lxm8yQDPozM
Y4nTviX+jexbUmXrV8R0XeSazfLSU7Wc+FmvwiJcb8tX7b5YfcV1Wrfpw6ZhO3RIgo87s9N3rjcV
L1T6S7QyOoZKYQUPXS66x1YRf0cgAwt+cva+sk6fz45ubpegWbItcsdSJIGfOkfitimN4GjtpTGO
rP4r+WiVjnmGvDJfGlSaVrigbyGTfPWG2Hdb8uCzdX2s+mL4M1dOQ/8sscE6k/lAGbn5cT0AO6Rg
HFiS6hm7EQKGumVICoRtZVyuJTAflsKsK9iBxhq/fTx1joTAAcFCNWbefjSpv2pRiSj4r4l/mEMN
KVeYEz5n0ATYKHnzW7pZb/WK+qjpyUnKJ7Eb1pvqo+Qh9QmVtrKHwlTbY2PWjGUgSVCMKbxgeUTS
RtOHdeCiprVMQSFDSLZOCLN00a52bdJYjbfjfe7iMdi+GyIf9s6WT2FXeWg2bEHVZueSGD6XFK/N
fzDrEhoz/YoYt+BxdI0+Rviqn+2O/RjkxnqyjoU9GwHdJHoQjfleHBTLObXMl0YF5X0+Uw4Brr+b
7aB5NCZz3Mly/FStfW9rdDjSZktMsFd7qopKOywpa+pKmdR6GWOz3Ob/TDr4+6A242IM4phpSoWp
bzxYMGMOk1KJVXv3tc/o3Zt+3yiraTAmVrDs+mE663w7QrafhCy+yY4Vdp73MZOAu9QNjstYJtiD
uMBWBhlycW+RtbAlR27HPkR1lZ3abJwib3EETc6qkZSUtfDFc3tPFeSTcDZb50w6/EwUvLed0fRh
9uuuUXq6gVb1dkZODpZLlFUSsAM84eF0ntqcBWio8tT47D05omto0unXJjXvMtep/BwKSX+0DoEb
d1ZKQrGlj5jIAjCTpujSO6Nsht8UYI+Wj6uHoiXz8Tn0EzRShJ+yUpKbbZQ/biWKhAH3k7LshRZ4
vc9N/Uc5mIIa7ajL6U6XasdDem2biSC1DhWffQee+5mYsi+fXRc1hU3f2OFS3+V+qu0WqTWvGDdd
9Mjldi0kVHbzFipIMgmpgJWTNNPCpY3I3iUdF5Kj/1l2HosBa8CC3W219dmRCvO+DFR2eSZsi/3y
ZNPklUdrrp3ENOvlQdXG/Th34xwHTCDv3JnRc0hzn71jtOcpLZX7q5jxTRcw4I5MTBQ1qEU9zJ3o
zcN9levma1WUFPZk4t3qp/zs5YHNcsFId5amme+MWZ90dkEnr+T1oEHQ/lQjJNSwFCp4rRoekwKj
+slsfHlYHGB7aWVtv3NhMvZgZ/yDgkJdwN/IF4FclrWEph1rs+XzaIzPyTG/m4Dq1xe1vDfT+n0s
R/tCu7K+4bVLD0iou8cV8c++R8Xy5dIjHMembe91vbEfUNebZ9OV8o60ru6eU5ndRVeWTLD5JsHh
zEdPFsXX0AUoglFmBItBKtrIlM9au/GuNrf8Wmkrfraqi1c3k0nXGcFBkbzxJhfvS+bTcJ5m5s1u
iap74QO/SmcNYmexH6shK+ZD0ZbWR1b35K8JlT/zvgKgqWo6S1c/oo6+K6r5b+3Mx23IhvOqT/CF
nUmuBxLgob46NqlsNQowQZgIQ6Z1p1LSGJ1x/aN5E6G/olGPwdgg6S8GwY1llI8eTiidhbWxS1UZ
MLFuV/dZKv7HM6KDqNRVH5te8YZU0/kY7KJY46aXcT/44x+PA+5GhVY9rTSvF0N+hlT9ZjR74Znm
tZkpXA1LfqlMY5Ew2/7JzfufvhTpcGAAVe2UNnrPdGBmYrjZtFOSTwfA0oecWDHOmuC1IXk/bqr1
VWnWhthROJj3naOp+erKPMg+W3Q+SAt491e5EVOJIJPlcdAzaamJ6Su4CvrSXQ/97H7kYxDcVbc1
B6DY+rUqXTvcMkwD28SXWhdITzwv4/wW049yrTWazOoXo1OGwFutmzsme0ixxhXliJUOIq4tbdvN
vY7qvspL7zAoh/HLYhFMi1qsOljT5LBQN9hOeZv3Tu/BxnggH9Iaz0NLWisbU3s8uLqTno2itfce
LsWjoJFl+mGkx7WyJYG747RrA3l2sNlcTTX4zCca2B0zENsad3CjM9ZxioIQUZn7D+k2GMhMPG3P
G7GxgtrSF7Ok5Kj9YDj5ObJKyoXyQMgX8F8P0bVOwfWJBhAlpMms12OqTt1nrHcteqnE6XJuwcx4
m1I3I+8tQM07M2Xk3NazD2YmFEZupz9jqrSjTMuCqHfd/qnsg1NgWYrg2uWivPxbbM0YsYyUdyxD
g8goZiuRqCUIw63pdyyvIwZJTFvSIIuIpqX4dsr5VyPog8esQCbXjsfeCZbDoNlENG6OsVP9+kIu
3/prybV7FNgMpL3gdRSYf6XS36dg49qiNoiEfhMPt8HRretrDQiWXL8ePVNfx9yAfTRhAmK27ryC
B8j2dZ3qydQqktQ3FBZ9AfRas9PEyHV5sDRX6aGPFCoucL+8mnXziNrAiSQTRFSztw3syjRWl2sQ
ZlZxZYWQzG1pv7T/PBw1gaAWqo1Q9OuWqJxKzTSZQAWSSWM4+L4WQamfY73TI02nfRWdGwej5YWG
oQ9HNJziQK3NseNu/i+cWDZ3Gdl0qdLaQzsLonXdokZrKPCREPx3cDrp3OUDz6SfYS9AcQvUJPQ6
q/5GP+MdRGG/ZxUh5BMpkbom9Os4ahDKWjvlczFXeEs1cdM6FgvlUNEgC6EtH0bOGyS4i9UWcbZh
qxonelwXsEoujeZhNlvrvvdR2lvZyupeG5bxF7Lx+dBhx7yj9OrYqGnf25TfZkOGFfFQ3zd9S62z
yoq50q3WyqplH2zWfOf2cv23+fT/y+l33/zUz0P38zNcPpv/efuj3wo5nMjy4R932f/6p4v47pid
/B3+9//qP/4QnrT//vnx5/D5H//ALEsM6+P4061PP/1Y/vsHoMW+/Zf/r//yf/z883/5v3j5yGD6
P5n5Lj+LaMf/8PH98yf+beTTfPdfePIs18XjDofdvEFi/u3k0wzD/5flOQSWudhpydrE/PrfVj7L
/JdnuMQzeh5RQ7d0uv9i7jya60aytP1XJmaPDiSQCbOYDa+/l54iKWmDoBy8SZiE+fXzoFRfTInd
rYrefREdxa4SdS9cJs45r/vv/8L5tU/+57+F/IcixQbeqW3jSOn4/n8i5VvtI/5PxwdMDuXK9TAU
8AR2VgQ7/Cp4bV2DozhT0ptkDFN/q2tnFnc0A7nz1WojxwPWQW186WEMWbCs2mx5+cvF+hdaQrFq
XH85As7bxUrNw26AtBB3Vav+RYSdwnDFhaSBa9ZpEtwc03rhk4xdMZxm4s/h8mF/oe6jtp06iNHU
uPJclG6PJVossDoeYaCUEZP2vzku9/1xYYfm4HSokGz/i+NahY+9GAtxDXpadOAxXhpv2jQYDSbP
eYyeMFuw/+8mV3YMXacw2QYuzG70hybN7vWcMw6D/235Z1V3g/iprP23Gkyh3h0fJlT45WOg4CqP
COn39k25W0incVVznXrI2raQw9z5gkdqcG9Ndtn8mPJm6XkPuqrbG5D88QpLmSr4MqPwa7d4cbaP
YU4zf4EfjhlgoUyY3o+VSdX931zJVTT9lzssbBpRG58HQoUwIMT+5dc7jG5K4F3uiMtiQxY7mapv
opMuAiQssaZ/3SX4JHyv62R4yPOWkigbdaeOWk4o8n5/LOtX/XIopAsohecikAoZr8E7N5UqTaKp
8MR4cWi1oHiKsituxnEh4XHBN7r5lALuIVr4/be+k3njfIpbOMoRG2tbzC7eZxtUS40XOwziS417
laEpbTUqCi+30W72i9IfFt4q9pVVyXQ61E7JfwfLD8zj7w/jnT8Ah8F9wLkK80KHpjNYD/MvK80l
eDtJdAOPta2pPDdDU0uNyiGskunw+69693CuX4W9LK6FbC4uWuF320qJstd01ajpXjPHOmvXeMNJ
lhkh7rrBD/ZvjBzeuQTglSbXNRDgYch+ytb465npKPaCWDrTOc+smYi4n5dQJJ57Kf0Oym1blXI5
zVSUf2fY9k9fjdUCxp2SkyT0lR+/frXlSfza5k6fPQug7BB4JVTHvHG8uxoSxXSwsjlqdzThVvs3
T9X7a6wkEnDeAHirsfwd751XgWUjcabsaM509DCVdV+y0n9uR4k38iT9/pYK5bzbEgXvMCEQOCgH
q2IcC9Zr8ZcHiIaH8DerMYeutmaoLuiffsDJm80RDYFUO9Y1IRVMw5dNC1K3yyCjX8rCj9QuavR8
B78JbDCX6HKbudj6WnpXZVrDjmxTZzc61YjL5eRdNW1vzoUs3VcdeuNRk6r6ONKsANlWYucO/e2k
yOMySA0I8KQY16Sh6XSi9jrb1jL11ndTgEx0rR5+hGANX5qhM/vYErTa7qJueRy+lANEYWXn/Y2Y
oPM0ysZ12onEsVgCROWgHsGF5Of+ECxh8AHNcXBHX11typjUuqmBH2jTN1wDausthN4lYQhYMG0l
JYZxefqMGLp9THyHCDFTQngeVHb2qpp6OCqfRywYHgyiux0S5nZrxABrIOw8lPNrzN/Q//D7xbOh
4eUaqTpUzGi0lm1JDMghDOkMtGpNeOAyQMxLZHPbB1wJYWXQuptGHHsXRvOo7OYlQvK0c7wpD67a
pmrf2hxNbzQrxvsqqj/Eugt2kGuqLa9n8SUYHQzukRnPO7JI5hup8vuOxLgHFfRQK+HePQSYhj2a
2jY/TIbrepCpsDqTIBkApqqxenBdaLQ+RwLwEc8AN/DwwRmxWHeBkAWxGTie6msH/iUazH7ZqCRi
gjd74QFt2FNWVu65Trxpx+Y0Xvm1jpgn8mvV0PV651mha12cuFuus6wcPkRBnnzKTFVEDPXC7C7v
abgZ77l3VpyYl1KKhTmVgbU45NZFexIWaxrQMM2hFC3QaCAOoIlwzYqyZ06U25L+wMzZ15wAYyCl
osMYxrfjDLGupTNVPmn4MUV3i8pcDWcEe1+VaNC/e93KAJy7k1XF08WE0v9o6LmRabZAlvQOwKZ9
6vfH2m5f4G4U39xZiVMTdCNx41iaJ15hbrW/UinAiG0fufBg65thngiBaRpVPa+E5i36HzgacvH3
UIOcDUNeTIMH5gWO05lNS/DkjYQphHcCASRExNPaNIhIIHpfZ2suyuzX3zxdR9BRCCBo5vJJqOR1
Foj28yDr97QyaNihlX0SaUDTW7qbPh6a6zlmyC/T4S6qzUhsHGbBbpEzWYonjO0dlKrCimaeOgmY
bYTVASxmy+3Y++GBlqw5OmUDQ8SduydvicrbFAD+Po3i+TqLXb1r9TRcrMazwCZ9Q6jMwvRMX/Wh
YF02jgH3Un4JEcafiR+E55pM390mhVxbD7CBUjEVNyLps5x2fiyKjwkMAetTauaSNjAMRkbUc+hn
yU0TNlX2TUSZ+KG5c84LE732sZpxodqOle772yBzPO819Ns0emnRmtvrCJog2bPBgyn/EYDUDxvL
mTvviSxF+1sbFFDiIVS0yz0W30QlOmnQ2Vs37gQA0h+FWWV5QwXaH8CnPUE446i6OXN34Pe5nW6s
aSQqI4DqyaTZMuCneZZQ1XXDMBX7MKud5DR2BQZ9TPT4BONaEN2sOc1vEhFLnwa/GYLruLIXuemm
Ks3PauYS4OJHxkF7PYkCRA6hCy8VYLMArONKtOwrL0OSg9ijCPWZVtlM1DegNDGiE/ZRb1P79Siv
VVOo/EaHtV7u5crw2zpQ5aLvy8z6uCmbXL45LYXjuUFm+lyFPGIEwwgcHW49DDO7va/TSH2cNPKV
Qxewd2xIzyDx2KkbUAZMOWx2XLJPzQq3T/NSLMw4Re8bVGc6zs9D4jXLfV9Ngfeh9LABYQ4Wjngu
8nSisNZjgN8INzZyApa0XKrv1VIk0Pwx36kvTpe2yckGEIwhnljwk7z9YnOHkh3JGBhP7FMfjrXX
j6Q+V512mSiE3O9rbVez9DZWoXVW3oiiK/L4oobSDf2NHgH0gHKxSdkE8woVXnGHdbUnKxhD3dSu
TcfaN4Fr76rAzsBRdA7uCZt56eAEitz2v4VlFjAOqsXsZxBSTT9bJK6g2DngslXs6zSJfaaiRubD
AVcuRAeWmwT1tSpEHp/DCR+olxDySPu9rEZuixXYjem2lHkZb8uRf0wH2s8s0Lu4hhJx7VSQoj4j
t0JPCNHRLpDez0hr5XdZ2j0sb3eJVO9uM7qiGPjabZuHhdp0ObFJytVTlQ1zU1WU7ccaVUv63PRO
590CLSxcqURoN/pUATuzZUVDmUaPCA7sWV7BdCskQTc0VbK6KuZEZz9SyhYYtklRGY11QSTBc7cM
oRyK0rmahuyDpcPk1Y8zgSkSpDBsGPSKy+fkK8Ivx1Qf/Oy2d9X0WVVd9CxmE56bKgH1SkUD0i28
F8ryV9y50xOnV+3Hih4IARWiYyzGLijSRmiKpO8RjlPW/X04TG+abMeropXpAXJ0gPa3jDbQ4XnO
nKY7eVNkPRH/jomlg1lMPUmwQenXfOVkP5BdimdqF/owRIy7CVGNM8pJFFIWLa5agnVR+oc+7KPF
1PvcUuGZSLcBiXK8uBtUSQOz3wnlnbGBsUjmQeRsLTA4LFrRacvcsjgzwy2g1Sld3/gqLnL8cqR9
chYTHdMyJ39EmGSXlWO0T5PxRcAF8sGf4m4TVp6+IrNKXczUzmeZKX1xynFE0C2Li6l4qlXPtU4a
ppBw8Rr1xYmb4sBMWF0VEzO9rhyqU18F6BJRmFwFbj2f2iXtdhV8ErmU7aOOURZ1woeUu0TDRkx1
8lhnfBw6Gf9ZFQOJW5UMmuvWrrDVmpER3GUjsJaqXCaLwzoXC1vo1BuFRQvUoKYlZq+voUYY4yKy
Qptl7F3bj+JHGKHBymbpvmADIp2roqohHDQWE/jVWXA/pOBnuHy0gIYJqV8vuXBmtffDuAw+SYCH
7NaMM45BgE6QeDLVwR7FkivZViqonKumCqBDzs7QMrCmPIA7AjLwlPKyPqO+dL64cR1dcnd0Ts5U
1GbD2Nsc3AbuwFWgHKJc+3i2cClDm4ClQjucodqNr3Xf1ve9aimoOPvgsdc1JMLG8/MPFWT+aTvH
xnlNEbI/p342kU3W1Y99GrmnZG3st/gudCdbT4wa2raDkZsz3d0gnpN722uQQc9m7KMNwdDRNzR/
4YsSqQ6AlZserhg0mhSdC00f1MSJbCwdMDIsYA0e+WDI8xqXgAJEQg4bAot7CPftEJ/LEFFC47q8
t0BIgGnB8VIG0EMzXM9p2342QZo/iWKKYEvoYXl13djjhdIUGZYFU+jeBr1ld7BJSg1LqK2zGwWN
yzoHwdw99zT8D2zoxaojKLK7doqKYz/AjJomu5iZVpsxxdlQu/AfC1Ns5Gx7wz4sEfPErhd3zOBB
abm+M9BIOOXKIrUhKy7OHIOZwPZ8gw6AP1SbiiczwBPC3Ah/lVzF+66d0DhhHL7vojKFkFG8iRqq
ISeImrWmxXrl0mq0V0sDeFMT34b5b0gWkJPMhzjpKpSdVJEuvDiIKj7WnxNpfOY2pD6818zKn710
ZVWBxI/PeO2CGmQ6v86HvLxpqvLGwi7n66j76MYrdHCH1r7f29OsjrKOPOCw0W8PcxqfseHCgSrI
pbMJ86y9XpiJH/PO6eip7B4tkle2d2gurDdUPuG0KQiz+spidcqt7XrVJ0RPzZuS6LnlEHxzKgpM
TmcIhh1xd3KgXBlprtIwO8qUdqxsA/xMRBp/13ginq2RddFWqThkpGcfZsPEuWurDh00rEuhmi9D
n4/BfkLPu7WUEU8eXfDWlGVypCfHG3BW3xU6SSRzJbyrId5rhLIPduTYH3p6gLNNFQuTOhxv+zGW
KHvAoyNvAf02mf9RIa26tTL8ZwILFgyJY86VLxv/pDDqOJSyUzuBV8i2CLCmsqS+JmDIofrp9EZP
qIv72uGv5l5xxgqLNaIr8UmOmQ3tJbZPRSVtOIMFCpugO0YA51RjpgndvauoqGCGyH2Qlgjr7Pxr
6/rwjwor3BljlRQ6pDZXXlQAUw60o1YOohnG0CgnDPa+zqN8buDdnaFxxmeVYQBFlfXoFa7/gx6r
fjL0kbcZnUe3myE9VLsxsMbHSFIg43AxNHcOibQo1ktW15XlxMElIR0gRX/XBmpAdtErFxLkDFOt
UtYHRXsVQAOL0PpnkKbXWNQ++kztI7Zw3BdwWK98tF3b+Ti3erVVamANBHFOUyZE/gLi7W57VbRb
RJ7q0c7VyGwsLE5p7XwaRkPgWDJRR+nI3FeNHs/zEmLH2PriEnkYP0XUCU+RHeAMVAO2ppOgpIPy
9qq9NtggD7Xu0sx5yXrhHPE1YghoFwnBxWFxM9jsYUGLnlYnkoMwTfmVrQylZmJNr/XQmBy+uV+c
YHDO27mnCtpUnmcheDDQulp/vmZtF1cuzKTrSSceQlog5qDJVkuQcDNZ2nmAS8yzzhvqOFXEdcZ2
TFHGc5IwgND5qaynbIcrT/qUrWozTDDtBuMUuJk2KNVnaDLNR1BufYvZrLsROMUci1RbbwxO2cSX
otrzRON5HjiAmYysl3kTu5H40RIBv1l8v9g1Usa7gjnWrgsxd0Ku0mKOU+c+is+GnRExTmV4GCGh
d3n9mvRwNp28aB9h/+eEGBFvmFgzIcWVld+EKbWZXY3dsWnMtxSCN25IuvNI0apS96rBIOEz0hZ5
ZauUBhVyq+D5mwaN3g27ST623KSo1a4yW9zD3q/P0fquRSfaXeDVBzeTceQtsz73oTNOVkGC9J2j
SaJLWcUQpIgp8Dd0NVDMpky4hz61cINVFIBPSLGqu8EV6VuIoRcntNg/EgYaVPYR7eo4NSiTSjt6
knZv39aecZwNUIu4rqTT79u0MfZGiMo7I6nBx2cJRwyjrZOxkdrBXLL3cdMpaM4QyNFe+Hb/fWBW
vnaTZkuWGEHuNS6Bi8y8z11uO28Ls5juyh/Yx6j3uWABJgwtJeuOC/C9kOErIh8Sx0oZPsoFOwkx
+ri3RWVxFKMWG6FBLkfdZqdYtnoTI8WfoU8D7FqFIwR1tFJQI3T/MBnfMBJRsOtq/0JLq56tdp7e
vK6r9kyAS7mbXDiUjuU3n0pUUfeBnlFsWVapkPd3CwAg40ayN/u8+FwsBa7788wqpzrCs0VUOSdG
Hpz8ih/R9J2Xpdmk3NjrzljZ1q2x1AVUnuXTgMIKKktg19eF5Y/smM6AB58bxOM2rU2eXhgZobiN
PDTDXc7k6Is9xo1/dNnshi1tl3rFpXJ8LnK3HWHPL0loYS6SCQ+K4cCDPfSvkyfMqL2rVBqQ1HTT
i6BvIKFjwpdAHYR/Md7MIhGvmXHCK8ghry1v2hu7zcvvzEooOZrYMvI+74UmP3LrBDUhAtCZObaz
+aOHaRMmA7dVrukl4X0U8sAEpiftdZlCXg0+ZdJFOyl/6jRNU93oPMAuhRxa/svcJVFlUTfircoK
s30Mwq7a2g5vseNIFziSRpoPcdjLGwLnKu+mwZLV+zxUrpPfLOM4Rzv0sYEPicTuMatGcsQKXHTA
35pRU8JdT3UeXoeaG/44O+4EMlXZZcY94cDoEdLGhW4FmYb2mY07mr7C4cz7Hq2l0tFzmyOh3guA
gG4fjHFQfk9Dohke/QUpvmRPCWgxc2/1HVkGslkvASSL7BLLxfj4SfSkhpZukjLQx00M54aNFHqm
hbLjQLMZIk7241MwpwMB7QAjt4VyOZAF27f081JjsETrtdA8DrOLodtV7XQ+2pLMcqY7x+1o/HNc
j5yLbsREPq5boKLBTaWrGU80OnZof0MMCO/HxWrsfe3LjilITi19Qv82l5eADPd2Z4ejL48DOw3Y
BkSb6VXFWRXIjTAExO1AJRClBKJH0kBpyrAgzidbnOY0oGEAFerD+EoiOD0jIOVYpR/KHK7ZVGc/
rLRtaIIMFfqpEYDf+2WwPSu7Ysbczz8WEbQQF/x4CbwfvnKzOttM0Dy9W4KmV8isrrnwrtXyzwhx
jnmEl+vQl6LWANnzIgjq10Vik11cIsgcECJR2n5kM86ce2qhrKVCRq6NZ7V4y6HfKn1V0q219PBu
O+3SmNaYldMAyERrLWN7M+ITWL0Mdls1RFduaHk/4PcK82HMQ5dbh0bS5oevvPVhUbOE4tnDpad4
Kv2IbqSJ4NUkESXmhw6mCePhacbPBvuYDLFu4st9G2VsUqLtF/dhiJe63usIsuWeMnlGMjc5qGaw
H1qq+yzLOM+kq3MGi2j9kwqXyFh8jDBgw+IN6S8kZ0OfCDWVR+PIK3AMrxdKXWu3Al/yBuceNIq8
+BfnIZHYHl2NaQtAGhH1ypgLn8M8H8p+j9crZ82wI7zgFYTgXRZmnZzhi5DfeIGDqDPqqQj2qeuN
JeBYVuHw1Ik82Yy6obZi45v0uTKSvyV94wfUfGBu524MluCsoqFKoJUZA+3lJyoq/7itrTu14skp
sG/baFQa+gTDBELznFvYm1oQmgxyxgYzjXmAx7kLFzNWtyPsiWKbTYN14eGywtuhlfVp4RtbMsNh
tr6FnUDoO/tefmCQnTVnWk1nvgCMDf4+awOvOhbOUNqPWMvBxGcjVMs2tGyDHGqBhc9YQXTVzSQr
aGsdIbZ7CJctNSzs1/Caxohg98DOp3KHZQaboeqdlOGuDNtXE5bYQ9mYADNdQyMZblCD1N1XmaEj
3gpp9Jd5UOY+LrlF5JGjgf8WQoLMKUprbjdp1uW8dVEVvhI3w3qrm4Zmylni5pvLrX5jRpS7xx7/
wHnvTWGAKWxaR0iL2BginIxoNXnv09Qfi2p9NPqsmL/8XJx9iwEaB96G+mj3i7/aSDnduBwrI4p5
m3gOg8FyqJcOW7BSjfuCQtHb9y2TREChpnJ2edZlF2HiaoA17vbVNrER8J3J+W7jO9eOan3JrKqA
HTNlf3Dzkzqjr+xTERixrcaF+aNX++ku48Ela6QP0bzEq8+AmbFROPm2aH74nT0mP9waqQqTZyfy
Mi4cHkXYxziufwYUKcuPsh1Y83AmQfHytlytPnGLBZrbLC4nd+84hlvQ+LLID85SxofRaTHm7QrT
k+ddxpAQD6r36/lMxw48TCi0W2U/MmY7+ZnXgJffKBNkaCqVzWO6B/5lsm5B3a72TRbOL+gA5mtn
zgHFASJa9s/QFexeU15Rd2ftiJgejwKvPKsls/W+l6k1j9hg1E70kvqJQr5uqQAOUj1QabNPl9F4
V0hmYsSDp0m9D7KQJ8Lp+9Q9TIUBz0KANwzdpujwdbkqm9JC0Zun0NbPHTY8eDfYUEpJ+0nVUSRF
n51oN8JnaNA4uLGCm3lLKEbPes3qFl3l0ukvNmG24abvUqH2gpHYx1Zj4LaVeYZq7uc74idUOsH9
y3Z1moknRTZzfMNFUvVDLWdE3mis2/6lmZPeu/25Y/raycWzae0620/ChtCI1Q3pwNiDuKSeW93A
jQv9AOBXQsVed2DM5o7OMi3ZyeFWnuBZwgucB7fvvmFYEfVbwxuP3Qf3Ru8wU4c94wuCg5tdFd2n
Rvi22Zk5WKph49fNSGJrMg0elTI32aZmi7ENxGWt57EQc0RNbAlMj+9HCXzB5BPHzIMNiy+8s5h8
RnDh4yH4jEGvKm7klHtfGTNozCGsXmIax2vRfKAiUuYxpvJd7iPHuOaDHw+a5TvV5iQzyzPXRRXb
y2PrBvyhB7VoYAzCk4QPodUm8itGp7Mt9qnNS/LiLsusv/M+IWRhyyUrcQxgfr1Ytx30geYwZoVt
H5Xs1oGwNTjEJ2xpoaMJMruJtfc1Kts4h7QfJ4RNt6rEgIJtSmB0ZAf1Qlzt5Fg4N4gQQGG8VLqe
G3OlghoDLo0ZlNl5hjf957Y0atxGo7eSeAAHQiCCNISHAheSSh5Gv59U5qlrC9M80EzMKcL3XgXX
fjGMcpNlTlkeGwSBn3LsMjIeUaSD6wx7AuU4VqUOxC3zJ7yR6fR694xHM2meNVZly8ufNRLqKZeq
a449DNjSvFpVuwSA9azislxuYzs330SKdezWwrfEwp6JopKQROX0klnAaIqbGEL59BQ0TRpv03jg
OauQCJoPdhaq+sToommOlrW6+BcKA52nxaamOdoFXc/RLL71AtDUHcfRnpuNxG0ju8ZQ12DiGntm
nqDuWPF33wf7fKNntaqPse/YX3zLyfRXexYhfeCI6yQq4FEnEzUAmGVi5wjnnPhLaLox+TiGk47e
1BzxbESMN8MfACyTxtIricypnbN06y7YrTDDToAiLm6VuzkOmBTyuwgXXPtpZp7VQL/kwh7dLsXZ
uSqZoNxGcDGa/YIjXP6qwPnZ6HNExDjYJonXFXs3kOiz+5ii61uSpJ4JsE3EXmFTzRpIETkwHRXS
65jrWt67GsoT+OSacT9zyCPOBG6eQVyMgKUvddrjxov6pp0hVsUjfqFYl0fDpYVnWx9bOHZiBVnS
5Xpp+5UwzaQcmyC/MAR11SPtWbTSq3ssKlWhU6YjkL9vSt1X8tEIXo7HssXE5ge+TNQjWTh6y9mQ
yryamNp94JOFlBOTcEq7qA7v8VuW+CgtfeQAtVCxeAxFGtzUKOVda77QM6DZsQUzkVcfA5Zwxxi4
xEOmgEzbrVHmmDBQ6sVlpLdDz+hlNfQhYA4xMpwKq7lzLdOL8AaJSZqgOi4odIfdwtemf5dD+44F
uLbvRMgEvlTS8QhrfkfXQRswt55pp4OpS8996iWM79cqk03+NiUK0C4UIO73S8Ed+ohJD6+fP8gl
/xF79ENd8r/3hNBfSKT/ljb6y28dvte3b+X37v1H/X/ILXXhYP37nIjNW/X27e2vCRHr7/9JLFXO
P6BXQawTLtGK3h9JLP+PWCohWf7JJA3Ii2AUFUj8tST/z4Mb9SeTVIp/ePgmuVQdUE2hL/0nRNI/
Ugn/j1qHIBLFBFiizXSRwFICRn4lBwXNYlu1P8ZPPhz5Zf7CRgMzZQsNzOj+uWRU6a2+itOYW1cF
PkENnUechHhpFBmTHDgDxMaieewdk+ErUS5kJckTViixbx/oxdzsDfPompiSJR2pbu5CI9vYObrM
g8LuNLapAqR14yjHIDdgYy2cB89ZgvSJbVLyNSon135BGTRQ7UR4lbYoRkY0dDB3lI+R/m1skgnW
xZ+H1c1dqLM9pX6Lp11hWSDFT0jfHMw7Jj2g4iMBqcuwe2mrsJOiukJkEGT+Dp3dAgfGSiu7jW7+
8gD8C7qs9ytdFqqZFK4Pj1IqGIUC+u6vl7mcGYwBoMWvSDyqEUxm6aAlIAIjgYo8xkrHyC6sYYz0
FzhLC1ShNMH7eNoz3RnSF5N6I3P1UaUBl6QvBUUuuw/6Hvhc3JxsPhmrj8P2iqwIhQ8FvB/iDrA1
jFwutlfmhJoc4KRp9ExNUY4unop4ltugs9QkOt5l0C84rtiGRWZDhxqdJEQihOMbJl0aooE5l1PU
5BiF8CbzH9yxjJFd5LMw/jeIiaJ+pkxbjw618PqBHsMavnpKYoO4evawlgGoVGXcO0ecFSL/yXIZ
nuJPo6PehmUKtDP4hzyyaqn2gHHoJm/iqsmab60NrXjcL/2IX+82Q27kg+RHgeHztU4tY64Zf0PV
PDGeifg3tGMZ36aBTThtRiA2h9BqPUnrUEypsDS4GoMWH5fYIeW0Ezg2+svv7/mv9NH1llOwOXSN
UgolYSX/esvbvFce3mLty8I8IcZKScloGcFLUO6rrU5qr092Trzk83iqaat4yC2wmD47Cjo7Lz/+
/nB+fVlwOMpf6eqOS0nqwdl+dzgI3VHy4Rj43K3J1e1myujNKCS9EfBt1+AHxKUyY4IC7cFycMMw
16RSVLg4/f44/qAb/mXH4UDY/eCte+TkcnXeR1EtwZiiPez8Z5+BoSpvTctekx3aNk89iTJrSCNc
g4aVDoQWM1/WXA1LG8Gjlc4BdrD7aBnWH6DASBO3MAKhfN8xQJhd666kFQq+1Lj3x/kNc0lKogB4
3Xv4/Vn8ykjmagLH0DKwnGnWXUaxv95cRdC47lUzP0+OzhIsbJCJcxnlMNbhfEgQtLvMki2GZLh+
/P6rYeXy4b9cQR8aMPl7PFrCYYj3bs+m3JF4f7rxs1d6+PR8GGAq4rraw9bgHkZusX45gPu6BjAc
LHGZsK3OhJqRj+oq97ahj2JFIFFcV6oxQK2EHnS1WJ+LGI5Sv2XC7mfkyw44W6sDHJl1OxnRqfCZ
XqtJTaRkXXx24dogHPsUlXk2NY9NRbnkH2TSFsiGQzVYMty7vAFYZDibYOu4n51arQsXEyMOc56Y
K4Hfu83AvjMDt3NEZQfbJ2QrTtc9KbKm1btpjSzmN1tgc3CJ1MdoAtkXLBDOxHWQ0hOe9vNTjAam
M2e7z1bPl0l268YyNQmso3NQVfF6etgY8WcZjYv+MqFh4Mslci+ZfI1S+pT50rkYnDZXON7aGsoA
wKuGZbSwU0O87BJsoLCB9cRWNKmd8AJsYQW5FPAiwMz7NIPKev5D1qQ5t6Rq/NhED3iMV571Vv/c
IAs/1ty8SffF1Hwyoi/4aHeuuN6vdh5A6aDSxiM0P2YRdqzI69Zqf91gF9Pzq2NTrEcdyKjhvMIs
NtaTNP26q5U/j1Nb6YhhZMOYD4aOwkEsI8rEaUuxn4vR7pAZDh7pywD+mGjbO17nrv7iZb3Fbfrz
o+JV0OPdAYCuTxOcxnqC3WV3I+TovDPxQaVEETgfBhif/K0UGntWvPZmDOAo5T42RNE5T6r1ORv7
IfQG7Jjnjj2mipyYS/r7taH+adNFkMLa4xXEq5bF8W5p4ONvg8ME/UsNiLLkONCRwF3hZ/HHnmfp
duKSeSZfeGhGMmz4UVeaYQyitT9+xU1TBC1bNyt76wHi+vqydmsHxsahZ8o3Ppk2sstuOxRQcv1D
mOC9ymPYesI7KAy+OngEoC5KPmUC9Xac4jTcNbV66tE/Aw/ArO/ix3GChOtda3+hv1+uMBXT/nAB
YVtfoD/H9zXzf77g578IFzVni8vVH0+7MPNa92RBtu7ZSpp1cqTSkhHDmTAIJiz3jcA6E4S06kzd
J69/vu3E5MycsRU32YDzhIW7Aqh7M1fcD16PlFU072kc9ZtYZrFt76ssGRz/mlFH2321lTWycOnl
4XVeuzjFYHIGIRDc8qxyGUfhrsTHrpoO6JQr19vnIloXtWos5tN/uwv+ugmiviIA27fZ/1zXYyd+
d6ebUrrsSSp/8hn41/a+jMy8RvVUPJzO5s/SMJKoF8C2iGghFykQWSLUxYX3x6681NpO5X/4dguw
o+Sl5pECvvL7/6nQW9LGUQCT7TNT35GThzC2/ig6jZv1DYIp1Tyy+QY1+zWOcdP4lcbMb2bMIoMx
sb7OoKoUxKGYBtc7OGNtIAFVQIWr+fKEvdl0pQEJpH9jwe+QpzbOKK7/Rm/zqzqCpsBRHjHmAcoT
RpBEhv76dpvUaA0NVPonAdcgtvAjJVMtJYqF2pbaGq8ApV3kx2M/kgsx2wjoPvx+Ib+rVjgC1rFA
YIfB5LqY1z//i2ZhQTVOUpgen2L84Hz1OtrTpOa9FSL9YZ7kuzkhR4nX9txrMi/Xu+v7pTv/XaTp
Px8H+aLK4wBosgmRf3clcqiopad18/Rzb3QUeEt+ZOXz2t/3kT1xW8bCCdcFwaqnHOmTcq17f385
3pUbNIu2+7+EndeS3bYWpp+IVUxguN2xs7QV2rZuWGpZZibAHJ5+PpD0zLE0JZ2bPmpLO5AEsNa/
/qCDOwmjQXD4U1xslvddgyym5Ya0BqEscE9Dg3j2SeIbHvzjdRneIY8ZLpd+/JvW5acrwBtT6fiu
yaPAVfihbiRyEiuYfFEfEyP16P7YLHw2KZBjgx/75uNoeEeSdTcM8ytetKKQv7kClM4/LHhLIGFh
VaHLtKlkf1zwYxHINi9D9RHFGYOhF2dbYEmGCVJwV5AMk1nXIJcNy20vYkr86saBpLYoG03cOAXt
6IW5lN6yc8OkNkx7eIFvSSf0geAqsX6n7YUdCsmEDrWYIwydYM+IJsBoXBnd9Ck1DKyY3nUR6gPj
DOkfcRNRBfhyeY92NehCYwRlq98EXsmccnBcJIbehe3GafMhDgP9FCuz6bP5gQ6pGCChGBFF5yXD
QYKPAgdUlz5d2JT8MLxx1CfVtv1nmATVb22z6CKnDcc6a58GMRE1DdBq6kPDslP4dQd0ZYyrLvbQ
LvJzNS0NZ4xVLS5n/HYCommYO18dRA3Rpid1pSj5sK4UtFqPy6LbxItpRUZk/WEIDKdeqkh21oQB
vrA5jojS4DtehNPR0zw1qsRm99DNRDyklyiIIiBhiCNqwBMtqLQ7R1D0mmuEKSNuHlwXyUm7pPpm
X+gncz7CIkTCR5BbzTI2JQJWaPwkAzEgd6qU/7bYnYYTRunq80oNOAQ39HFMa6fnAptZ2kAPBigv
JqYZfSzefWurarC6+Jv7P7BY1jwolWa1+EdqNn2BIwdxVnql+k+pEcsEU5aPQ+dqIAHXEpdkAQ56
XQHC3NHv2qgp5Ie9PVFt5elCCylUwXlaKE54E4pdxBZ6piDQZ7U1GQZv506JDX99SblWycUpqzkm
jgqxGzDsnxOElzl+7IkK6PqjXWR+BNell9QjZheKBRcAtJjjPzVmc7wyhePMNSJPRGYjoZp5hHck
2cUdzRT27jzjsOIybNSwytJLYwGUYX/qltzRzNIoKYfAeCqXGFJTTgrYXJsDyigY7v+U9AP2cLBD
zwnbm1vg2eY/NKRhcheyCi1LfFcGVSFbXAGHlL3j1XD1rPjByDiW0NVUZkaRDZ0KI5lL1Jbx8sho
KE/VSxnNhCN8ZMUskhBO5iURLmhm4aW6fLVdUilORkQrW95b23oC3u/4+GWsSsSY2eAg0DhSpjm2
d5pTR0/4/LjRjcLe3ez32/KgXY2UuGs55Qpfv8p+Khu9oXfu0J8NLslWQv964/5p94RoZiP45jTF
0Cf8sVWri9oa3Qo29XZ+gBjAzHD4RtNNIEXg9HI9bHhHfNDyhD5S+gNr+9ef4afDI/D1sRFSmQD2
OT+qZ+vUl9CYjeFm2n0x3QjjYHo5Q0NbXslRoNfBMi4pONZ+/bbrd/ufNhWIBrKP7QvqtJD//6N+
NvNK8KqwQ06XRmEQX60SYn0G5IEnl3Ee3WlM2merTtpQM8aS2pdn1iJytMcwj7pl+RwmBiTmu1Et
3O0zeal+oC7k81G43rXIOrnXycJIn3inaom6jEzCombiNosG0LLOzCRD8qRZnNYlTnzV0/7Q6lnF
NWXrUs6pcFCgm7/pQVbt6P9+bxT+WjUcYsoCNPATLG959TjiOdt/CHHmtJqvGWID6ry0aXvutyMt
LXu3grFnQ4ARaWvsEs6b1ZxQtdjBp26CWJEeQXF0p2qZLTdK0XPxF0hhHZGWIHyoO8jjfq9Bh2x7
YXIjsqx56HprcsdzaDQArAfUyqyvR4I9MGU6Jx1Cxfzei8KZ8qUcmFiKx64y9GlkOUaeut9RsnlI
6KwFm6lPscJlm9iBFIgFmrYiZQ7jKqxs3eAAzY7p+lElNkJM7LcjM+zT26SQGKs7OvxwMC4+py++
L3Ub9haEMcF502OXO82zvsuqi5b1uzP/hxbYgGb8bkLyYyFLAwgBhVR1yyQ19KdqPGuZTEZzH94c
Nx0G9ScdfT7dlsSJWWu6ZmH3TrJBcDUmmzHu78CuH5ceSChOg0BdQpfRP5WPsmavnfMyuAEw6+jh
ba3POu89wUu0gMtHKJNkT/j12vv/vC+jIYvwehhVAl+5/5bPQo1eStiyezNdg/d1Vatx3NGWen/c
xMZ+ISx+9+v3tX6ApiD7AHOH+huHesjxY91O1EY1NeOy3AaLR5/v2DE6To97ucoGldjyQZYYaBiQ
uZtJifd1Qc+GKCJLZkxoZO1mfnMvEybLBCi21EF/AjEE49j/Roht6dr9P+sUDRNgtkmvgdSfbfq/
FylEltHjA5bcpijo6RLRpOoHwW28NvhCDYCXDcbliBc/Z0MLZnOsMHHJvtH/9dS6eysSqTFccBnG
vy6rYOagYxlPjYKt1J1+fW1/gDbwxKYPgk3C1Q2wI/ixEG9rBGFTVYr3YkZKgnFsmuinaHLRZuJg
vB4c6YjW6CTs3i7nq4nFCydLTnoTfcmvP8xPD5htIyv36BL1//wfwW1dJnQSrP1WeX3KWjJ76AbN
EdcKn/dqmQtPN5wE0t/6jvx8FVzfpRvCYYWl9VPbH8Z4LTaovG6TX5MMUDWDhl+risFzfrQ7oeFD
aHM9M2tqz0TmRC2sNVfcOvrAQK4dUQ6MwawLazQ2Cx97R+RKVXtkdgTWpIFQe0A7m75YuKB3eAhP
paRwIHEhF+k/v76Y4qcnEYIHByX31tL1wo/LNXTnhOiHbLjtiGyIgaH3rrdqjNrOqb+gD7obADOX
6lTlXp3Hd2llw/NAk13oUVzcjjXfpmtsi1JwoG8pSGNpgKs+LMr1IxwYs95zsMHtWlrXg+NOoZ1f
ag+ZjnHwy0Tk/b3fETbgXF1c4Zvu80AgvWlgbaqLBXsUGqRN3URPDhpAnfUHzXCLMR7qOLBJv81i
HEdntEPO1SPLQ8yHCA05ztcQVuwgfOiR6BkfFyxo3e5tvx24EGhEaoGtxY2DaC2J+rBcS8Z8ubiw
iuaCulTfDhC2kqd5x5KLKeEIPPUMiSQaUrgc8/xUOJjrEtMQemIer/R5QUnqrsqJUjfu49JUEnv1
fKIaPvpo/ZHi/vo+/nTaMI7FSwJgF4eXn59NTyTx4vp5dxsIsWVNwuyj1yogfLJOgYL1NcTpP+ru
Ia2I326+P7+9XhRwR4RulenV/7ufUWulGTC/uu1QpmtXJucL9BqP90e9AdSNM4DDpyjijJv+m69v
//QBNCPB84QefSHw/rFDTzo3Izmrhr7oxbqrQmzTaIzUifsM0S8pPFOIQStT3v6xBnLgBtqLyzNy
NqBQ0FTsvZlhjxo37NmQ+WWkDA3jV9tMYC/nZxnyLEWtaExy8gi375GYifVd9yerdAs942jiHoeN
u9kfKgKTQ7PrM9K6ILOSTU+Pyq6B9U9aJaXxmx3yp43KAwvE8Yl5KWN668eJL341ORbGqn+/b1G0
Iy63fB9W67TW+g3qLnsY2cUOT8vsJdV0G8vmtw3Afy1HXGxY/UC7gICT2lB3fpy4RYjsRTwX06ey
6rAAPrCX8R5jTpDnqcWytrv/9Tqw/msdxBv6ugLQni5MyUIgvP8+iaMhPDSWffwpcQkYR29jMp1D
LTODXlEySrz9vm7Euq7topohNHtdMR1zE4wCZrFiYPO7xfkT04GhHZdA14PMBn4+stoJWrkkYA7R
QKx3ktnJHY77nBka5e9WoJH1wcGljJ5rglpLF0jLes5wrEEuEsk86pMXjILL6C2C7hpelb5720ZZ
xk65vKIFxznhuvjciw/I5Rg/k2iB5iOBNqcL0JramVXYohubbvtcK4WhxafyypJHosALCGZc0sIo
O4QlHlb1Qflm5D9Bs+9MxEmGr8SpRcjO0q59Iq/su6pHSJzfDSMee+AcDYJKOiO3tPh4Qa/dl4/T
Bt79+nb/WAuw6BkqM5C3qAhCYeoe+H+wWkhQqRkyJ/i4d5Zl48PJlinOnBda0xlXWIHxCqv91+8L
Hswr/78KTjg22xwVtoX/Es42P/kVkVVX8LQP9gUl4mIEB+T45J3hwxta8PCxel34gUw39Igcg08X
4UYRIpwlu2YdhHgOvZZ9l8LPNd6sHqQBZDXGkvXjPtfZR5aDpPcZCPfoEHKQO5iwbI9JggfMcxP7
4wzr1E80HRXwXk9iq7HoffgywDXFSzFiEMeMjaZpxgB0G7MUsaPxPXdQAxtRmBDWhKemHnS+7cCW
JPAYff1YhSS1XRWYUJvSq7RCPUsL6kR5NUK7tb8yIS/wIp7xVPBfc3wAOIx91yAOGxYgnDwXiU20
JCYqFHqhl9Hkm8cnfBZQrR0qAT84uxaYPEfP5KEIbhL2ksaIjDBCSDm/zE3LVJWyKcX/AHU3Kpb8
bibdEpjNbFkj08kZ8ebPzxiGa7RHtG0wGX/MM/iXRDjYQC3Ay6WQxid3NE0MPRiRN3NxyQFwbB+j
ckL/zPM4B50OKV+6uYhh+7at8TEYO/apMuv1kRWZRuh/Ay9KsmtMSl3to0CoWMSnpu5GVAnLNklO
MVxg3x8RrWZUhMZMCXsaSO6FcN05cxJr4UyTZM59Ce7WN59i8JfMeTDrkKb3tmBinNbAfdLXJjii
h0zXJ/h9vIXwy4N7PGYx1Ye2HxXYfSg70AfdPn7u1k0iDRLiQ88NaSVz/jQESuN/G+y6z+TDbaCt
aYnsPF0dAUEPCxYhBfHqWAyNh6HnoEL2hKc3lGCApWb4e5sEIr/h8Ux8b+QQ9WZg++Y0OhIxbZOR
qvT6myVGu/jfNcZJDtEB9wvoanSSNB7/Xd0sbbSalhL3gyQvZjgUmB7I7JPlRz6D3bJKojsiAEJB
DkQhqyJsFP09Pm13aGn6+jRZ+Ds9yo5d8KTA957GsVNgub0VfyrQr+NvQMDR+Gz7RFdAyXa9B5Nr
0LOYbeFCtg9Ql5EejXN5hzlLj2ioT3DjzA35LsuhnD0YCtj22gPopFjrp8PXqCWPAwVwioUSEr/m
A+1SqsVKHYGGzRJQmGKVYI/3nsLZ7iKJK1YnzMj8jsjLyY/dk9Xlk/UYhpV6MXxKB2SYMc9bXybj
aQxi/J+rJMAqOxEyfIjF0AbwzSr/ieaiCs9I8VTAl839j0XVW88IUHAFZfZgf7FIJnooJkE0TNr7
2UtThv2pAf94nUr8uvOu+eph9vZqWCQwFtjvoUBCGdC1mJITpTaAVydM1p/QdnPUnyD2LqlOz2jK
1nwCgzP+DofYwasqK09zlGAjq3hYfdEGd3xXC+yGJvsgmQd88gBfDm3o9iDN4fLULRGxpmHhz58h
OS+Xrtb26Cg/2ndDWqv3kaOa5ziPl0s+d+JDFxjOlbBKeZaZ0qM4IRDUR3l1Nd1kPlmLwnjcaPxn
WHmY4TOR/2QqIf6a7SD5HLVdc5sxqnyKwc+JvG7Iferr1j3hMUcCL8lNZ2/KXI6+JZvuTafrH2WW
Tu8QuVnnZWwylCbo6e0cNSyKImv+WwVj/rGGFvS+hKH9QMeXEFZPONPBaLKaEL5meTTnIvwIbFw8
WHEk3gf2gsNJBh3hkMdF8Gj2mfsZo/vmc8hc5gpvwzgOguQl0WCQTWqSVx4tAw/cA9w6ZAmDV31U
HcEzR3BnBhjzYHyNUds8hVKlR4zvuo9Wjhk5XhgOqZXSfrad2DiNy7B8J9BJvuG/DYY3RySFDbCI
2yWy3ixGAHcoEvI7ogrmd4ttkIAat4rkp2G4T0ZytBxkf4+FSjEuThGTvodqE2C71ZcV74JSAuHZ
/KgU3sRZEDT+JSjy6B9SZ/BUkf2bxfF2xTycqHkawkNLXvQRu3bzk8sGfDYwHHsnYh8p6YLb/9Fp
+QJx6YlPaPCZsRojxjknGcjqK77rhMlSQcknHk0U+KEiVVlgo1aDz7Jkgtx6igGivk6pi5egjYw8
on+8F2wnhOGmCOXgmr7iw4kfyzJkX8kfTIsjfnLT+xpLsmOkIovih1nGYRwHHNbLsaje2FAJdbH5
QURExBWEwWJjSWIb9Z+z4fcXsajsPsfhgj0jWfIbM7buNnLYICpuq2sPBfQQYOjwEbc9bRlcEkSU
E5w3JH1Mvquahgvs7vYvi/CBl4T54NkYsaE4RYNP6B4O5fEZeEOH2w3EaqL0ZiB1DyXz29A6r15R
Yo/Z59PFwNzruIR2fck9H9t7q1vlpm5U3vHFCufIuEa9UFEkIS6eY0Rwc21zJCcGNv9E+Cm218qF
9Glbmfm1MYzpSGQlVGJXGX8ZsCixjGtSXHn4VMXfKALFXZYY7qNEJfIlLKWBq2I3sLjc6Tl2nfGh
T9uMLBdPkHqDtdBfI2fHozUL7zNzlvoGn910T7jEdRfy2LxXBAlYuEcIUR4QxfjQTSkCvxtJmcwg
p4RsHhsbku05EW36XE8O6nwnatVJ5UJ79fhhlAR/uuUYHLG6IBSi4go/wFQjuI6843scuNsPyOuM
c492Mb0MIjQ/xDnUEvKVyogvROKSCQvgA2W7cbMYYnyXzsz2E6bOE3wInZJlk2wwwhU+B05ffgLo
F4dpWoKvkSPjz3lsohyWkF5JOeSqfbTCTFyI+IZWmEZNcY3J1f3iUv3f+cacvLlEX9yTOOyDnJB4
0HvEGB9IhcC8rC3G8sKEqn5I7bTCib1kvIBRyylLVfp3oBJC2KYguDWWDKFOu/Gdtkk9FkPbncFp
48dyGdRjnc4vfPBvWeuV3+rFqkA4GHPJ3GHvrp3u3ARLyr8SKnzIXdJVU/JTznMqmotTj3GJOJys
lkwY4slV+C36yvwCBuc+TvnkH/3CQf8SEjx6MFi7J+S1xZ8LIYuQ1wSpEmXehXfKHZpPHlglE5c8
T18Q+SJpyHCqqZppuPNCA1sCdrPrOM/Rnct7Zyd/cI0PSTDgpCQr4pnIYsjT6pqTdZ59NyjBl9e6
jTwGEQtpxGT3orUEW0iXWgNtXu7ROKmFQi09plDkqCLtMEZy865OyI34twNV9UBDvMMTey/UjnjO
Oh/6AC0pOAYbCsyYrUULujyh10lKiwn/uWN8VWAUUcREgb5qZSR1LEG5I39FbNg3xZVulfwVh8fz
vyHAwlR9SdgbGm65vBKuEtd/RCIsJ7w3ViZcuFQomij7gzq7DytRocjqEo03TkbHLPvYltAyTnM/
DAuJDF7c3DWRYShQ7Fjha8+q86oX/A67oSdaEZemcw/RPTkbbeM0JLZUegQXVXPw3YQzEOmwNguf
VzenxCMgyBwvte+q6uaOdZT92QncwAhOA3ZLPzCNjizrqFRe2OYjAO0kvCuYVIz4tIcTAVtnhAE6
n7tB+y0VuB/JAw1irBLSnjMOrgNNOrKXoZ0YPxAAppvdLEQ3c8Jsv0xOsNX4z+HWsC6LwsmdFqTs
vsOYyfF27xKzFX//O6yyVYCyWwgVP2DywxILUNldoxyNeXHs3HzxvlKQIe3ss7E3rvhq5dX7nVZa
LjhxS25HXC2vW4ccKqT69CAJl9FPBqv9h2G/5vyb86jbhUlgbYTqS6USKshWGpMRqoHCnRVU5qMb
sZHqXeC2j5p2HlUYuYXnnQntEFXzQi3FI4y3WkhPbxWFRtOdHlFohpmN0c7xlUmA4j3TwaFdx54H
cKBYeSMooBmobthAhaEsT/NcQyzILjznuptnwgQeUCKp5w+wgvXvmLhq1tLOXpajrUl1iTnqqaBZ
cHTctj5CEZTLotI8j+lfRLEm9obZA10QxlP35gbL+gmRvUDw2vibDPK1CcmdgJtXbdB/S0vHi2/t
eTdY+mUbBEwVCQf8xcm6T3zEa8Y9boNOCkrmc2nkle57bux30SAbLOFDj7C+R/riegBiHplUqIcF
G5ZpONomh395xkdvZJ1upOsKrmELtQRx28pSlb5iMQIa6o8aAf5xp5BZGvDZ4BhI24Kyl1twpzE6
05dH1gip4e4nY9zfxynckte+dfV8xjMDLki+iVA6u0yAVWICGdhrg5RR73cYiGiGD34UVMLn6fFw
P4d6CqxS4++TBPc068zKMYGr2hZ6/rgA0Fwt4s5mmKLbtapdGw+rc+Mbg834DLSdO7bxpDE8WRL3
uyHzBN0s6Rea35fV3cyNCcd4fXyqRq+mSipvvSOufnLFdpv2GWDsjgGT9zKSSMpPQ4I4y7+PKFgK
vFByVxUdHrtMrrBAcEouQebVGj+is9AzQ49MzCm7liMsJGqfCCUl1SDjYz6Ki10o19gippB/PbYG
sC9KCf3o4W7uozDfJp394iNwPmLxkJDTyrKr3c+MDPV8uWOYYybHNKNzeCY5aCKzuI4S/Z165Id8
bStz9djHq4eBHmVyw8RUh4L5y/Q6MT9o3xDVImR5lGHK9l94pdY8tLbvp3wKJPpze4zEonGqMJ3D
GRgSw9QvGduC+cmEgkLCCJhSVl56BCbDF7q29GulaTIj2unQyj+YSdHDmcGQheYZx+DMfU2WOCvw
VYedeGnox7zbtpd0XqPnzHI9Ybq4NNKvhhgWvsXQmUCuxmACM2yLrh5Sfc372tWzNZIfNGpWDpjd
4yNYdGwU+/A27+ChU/WuzTtKLh7JSmFSIyCChyBwBxAaD/AuSIWdPzesWvFl9BksfZMJpfRbLjrd
6Dc2rGzx76JdKWkbCtRGphZG4b+YaIxAYa7zoZxlVH5VNqMMkuXnHmX6YXZhBKXHbT/aIcts3Zzg
4OiPQ1jYgPFXGRDRF/mVq+gHV/xXhSPTie0SNXhcljVppwHGORR9WTn9SRg2lxZzoZgr5W7kxmUd
J28Y5XZio2EXXKlqcvVpj9G3PucdABV+OUamHkCOFa4gt22P3o95jDOBWcN8dr63QrpjeTRh60+3
kH6df0+gsMapBzfmstqzrxmxBQwOezrFjSzEp20rg1mTsSZ2FLQITMaN2OHo66rHqEb3bpwbvdGU
Xav/Yl+PALYRqpP6rbexpUoxV8SGA1PVadYrVQ1MobDKRXzAx29Khh1kp0wUATghK6pYqMQbEJyn
+m/IWukvv3FpoOzq44cQ1nX/quxJyvuM8JwJyv62EXumMbMOSG3RAzQLAZxGH/H84sOFGARzu7bn
pXORjqTXLB1HtkQH9djyiq4YMub9NFcoZY4YfwHtUs/LPPP8cyHKme2knjJ0QPeD1sCTmcypy8eL
C5O9b1bEVbAncfrImnNOku9zKD1PP+DbvPZfPsYc6ZkoVsj6IBuDdNUHrYvHT0z90O8324Pes7wS
7KNHWXUT6+3GGyN9PKdlq0lNvvR1hacZkdMNYcTKNWIYaMCnxPgypPjt2fafm/WMc7FE7Ju7KK1a
hzRQRA84FwB/BnVztVrkWtX7KvSwb7qaXsnDfwXlxyHqaPmgOcNDXiYDrJIBCgL0u96Fpxnibu0U
qZfdoZHTZJrFA1EmOddt9CpHdKefVs+UTqKORUW82be2IOHT/ug0bummJ2EOsz/ifDDrUYHJCJkr
45Tw/N7kEGqiORINPfFmmuPwwysoH2/eeuQYBcFtnN8ryE96ocmHK33Kkbd2owfsAwimlvoCYuqo
KwDlpRxXUY7Gfr7sU/Xt8OL3BMMdHBBcqtt9uDfIpcL9x2BYK9UdID9DpwcJA4iPthSkw766nbkY
BCWUZYHFyGDQUp7GsUZE9AKpm9b0FDvJ5OenndjLyE5LLMPADw37c4YdRhFehm0l74/xtqArLJ2c
6DlOjYnwwBr6sqy/tNY01meJmmGY8T11XL7FXungaKLvf1oavtO9QdlfH6914BLHUvJo5yFhZuXZ
89uUa2W6+DEKhkFGxF5AfsjAUlBk2E+3dKvCzTrSjOv9AuZNpsmYYiz0ySR7wuOYukYJrI5DOjFE
Fye1sQXaINBT88bImG0zsW6ziD6lSXhckpWM07tE0Pq3Jq705oAgVh9UDUcpr1iilOdPduXq10gH
b+KF98GQ0cJPwId040SE1J/8c0X2Kg+P45q0Lrc8r+vWeZEUfag7q8zQr2lxBPPvYlkuWYeHdNED
0U+QannpwYxieL5dSQ8l7yuPnGkY+B3VEVOdyYaJfFzywjNAnKtlLNFJrWX0PqSvcBJagnuizFO/
JT5km3yh5uJOWJs+qqZo4YPJtQzeTsQhHPThbQjwH3HqMGfhAcXqRk/XZ8QsCq75jJVj8zXPCVZj
m9tKW0CYhhvIbCvpCX6dWx6k/ZlB7a8HvYR2O/wSc3/on1eslZgxXFPmiThiD05FOUZVppfNZEes
gwBLC77nfl2hCOqVEiLg4INMUadXrzmynQjs13yvN09TA5G3PG5nGyeBJtLhAFqMZ98xl0qeMgyg
4E/sz8zeecBWXRuQlmnx/b7tp9vYXGy8TIjRJp9qb5Nm6D4thjVF2jD/2DrSmLQYfVJnScc12w75
fU0jaNy+Oz1xdqm3wdxs+egnOOMiDqKLNFMu2b5hG8WoSap8+RRe9S5/K1WW8Bz0GRjDfPU3rhIW
1nrX3Ud+7owuhbHidrRtI+aqw2JS4Ky3ns/Ztrf3ZtLzy2wY19ohyyR/2ubPRK246tqTrTLicr9W
30HmLryJofD2Fo9JarHznfsaOk122S709siFVIZco+1X9pDrc9jnEnAAmKU+O/+9m72tD7e4afXN
N90JvOkAlZyzfmnxu0tOTk95TyVVcVTPoHi94R3wqwxyfbAnXoWpBZMtYHwgJzM+7M/6dh+cLtA3
3RQtp3wTxPqj++tQdS+594M8hNLCWxEZqs/i/U/AB/oW7ZQDGkJ9QFutSAI4wzinCKgK26KoW6W/
/79UwgTLB+TW06Af12qadBWTWGvOUQPrUlfMYC283y4d2T9ypyYggKbCdZymM2mS5ZV0Tn0THcGQ
jxJqLYGg6epHfTsHvA3QAKNcRWnLggDg0jq1vvbmPOW1Vui7WhtAa6cfWnNrSTVDl+sd495OJ7ar
MAcLn6f8LpxHxZa7NAiWoWEAb0A1GvpJ34x5E07iKa81LztpscRXQ3/TreldRKE7s52T2/dKr88e
pjyvqds1/VnWGmavFgn6hQl50uQfUni7aITAhFX1CkHQf1GNo4jQm3+3VmwbaBM7AQjmUYAO+jHu
iLbk3tCMrtjQ9iSXWOLyutv8fpxsPY/cit396EZcTpXpNtPaDSUIoCjDNibuxpQkRkhXSZv/vb1S
bxkT6CJvq6JazGdp6LdKP3axOElO2bZT5Fk/KLBRypvIeLA2HZpdtvQ/fYxkT2/eG1eOaChuy/6s
79fOSJyJN97gln3FbbXmlK7k9nkjre7CVaebmUWA+uvyKYrQhb5tPos+G5m+vRvcZaZqhcm2M3Tn
C5sqHyoKvLw1FtJWWF75i98X5jIea3MKLaoe3c7IrNEsh63UZqbQ8vCI7co5JNMTNttnZiOxhun1
SegTt8sZZtmFHhTv+By+feu6iCzNYV4/LAf5rPlfMaKiVyfM9Oa9UyCQc+n9fWsFgm2X3y81dKsV
wgDF4q7jA6q5NP4UJfb0HAAneu7R2yTYlk0tL05gdhNnnLt14ottElzyuG9AUKJ1XbLhX1sDZEwQ
B54RaVgCjLh3Rkm2zNogla2NUSSzrbX9/Q8pm3j5ddGZzIZMCtZOX6LWyV2/qJjvFSEBpNANdTuw
I5p7S08vpmv9/U8mXE/+yn5n803zyzKlS9wehx3CRI88N80rdGKcMMoGvfVth1xwCe58GwrzZF4S
D9cicWAKt1JVtiCHlXSGErHj4lXbXgVeSRVLnUj2YuoYWPpsK6UhmKB9Ltm+5Y22vZzfFTUMUFz/
JoenDPKl1khBo/dZFPvpuAkadiJ1iwaUzSCtaVOsM1mnSzM84LhLrXKBot0MSDpIDeYh3fc9ojb1
eTAFpT71atfUZU/jKV3hqLVGi1mv7H87niJp6rh9QzPopbq3SlgP6rJBbkqGfbPyq0gL9Jqo0M1p
tVVuUgSaNZ+U4D3y3oYSyZ8QljkBMel4WxuKKnN1Q8jtWkv5LBEk3QQfP8rBmPZP26JloMH0JkMr
Ipks6y8Ue/NkNlc4wIE1n8DoNP+usHzMqnyYcfzB080/l49Foh/SFRwnNpZbjZeTxbfCLFVz88cV
ONywvJ1Um6+LCGtSvU9EtavLjMb0dHGsec56CZYV451TNxqKH8TjmFzPvh11kYzqRvOAwEsXvq7A
aolvthcmmGfrTXTZKqmdGE7luL6mCXWILmYra6rS13uqgfTdZyLWZXCbjg5TG4CExQNluhtF51M6
7r2kw1iYj7LVB9ba4ve9hcfVOaktt8s/gi7rwhxuln4EAhOGJTZUBAcTzGSigg8iWB7onKADrKBF
UhhezV/sVk6jC82U7731zBKDZjYglSOjJFgUhg2b+8602hcFsbYMGUIwXVafi7iTCwNHVdd+rVvr
1rapktlnZeYOJs7/AhDbAbALdcKpjftzGXQNAQr7JrVDzuYGHntwNLmFyVb1BZNfMcRACKGbgWpJ
dR86yVJjCmPvxDiYy7Fq5+HVSKCN0lEGlWVND4uF/IOaySuJZX1WqF4m8YKfatiGGitdImLhvk+N
SQ118fPKzj50Oewa75rY3iACJFUW0T/Xzod6Re3eLH2PuWKHhRz6GzlMJwPRY/5Cq20VJ0/hkdH/
0aKgcIMTgrmEICqxLI5/VhHg0HUZfOWdNBplPbeZX9WPRMNiqXANCzrx93My9M49aTyyeK14jP4R
BmPd18LrMT72snZhrpmVM4n3MdQpvNzr/k9T1Y188S0nKq/RwOeDReWQriOv5Bsas8A72ibunHvV
v58anq1LaUezeVXSHJdHe8kGgrIzbHQjafvUBTHbL3QTN5TzoROhIFxxnOB/OW0yPhAK4OF3N9Pf
4VS9VNV4UpC7sK9krNdjureM8jFIi8VsLm4bdoRK9QECvvTiFqOBCjQlpfnZgD1czNSx9hzxiDEC
nIyDqCI8NxHqmRX5tLZlSI/p4UKkEyykIGuxHWaE3bjTUaYogrAEw3OJaI2E/cE7mSwD54QtsSme
Iip8m0I7yQc/fLCaFOs0XNEtc1pOAzMr/B+lVzZfpahgtYRDIsZHy/J7eZndmXCaJS3Mu5SArSPP
XjO8U3hBqPsaxNN9DotWGo9CDr36FrApq2/KxPsMjNNwu/lLucB3ys8oa7FVPrQ94kCQYbzT34ia
Z+YEUfGPhDsRR//i2EQAMSTiEdGjDcHBnXRgjd6S8lT7jvxCarB+xJt+og7fxTUbcOhbcWw8wYyx
vfeQZLgyh8YNZ+nAY88pZ6AE0zOkc4ltXczopZoPZW+CosptWzYgsbBU1XZQ7IXyVuLb61aE42kw
/BGAtNMcbCWSjCONpGUrwmpvEqyNvxnaIRjw5ECIf97cnLcXybb5Jbufrs23V7Gs1fEE7RXjiH2W
gQJxDFhhrINoPk2rrG4/cDbIcxuRRo5dr3uzA9vsCIVaL/xeAmWnR7/MDAQlNgbin6Ohbszg3UQa
khGc886i3ExTX7dIiwXT73uLmoy4vm4tRP9vz6aLo8mq2d3aQEr5qVNBVL2lXe5Ff49YHBG1bg5m
eeuKzpX/bOPN7dvOO+60TjxHI6QDTucxBWEWhdnZDIPa4hV1Uz6f8dgP+uCCXjSenJODDSHfKN9a
gHStSmK+pA2HA3OVtHoSRHMGeAJ2UDMjExt6911t9XExXzGs6VDN9IJ2osVfwxpbSoq+yt95ThUt
f/YUHvh1eRApyW3Nc/CCs9PlOGJ9tQs7s4yrJEA9lsMHv+XlfRxr2cDC4TEBvfIG48iBn2Co7pzS
NEZ1fazVUBHVVJpCnfumxmYc0pRtHGuqcPmiJtxlDzRBcUYJIIL8klIWXUQ3JsU17PBzpyOAKYcT
Z2J/zE2yal5aBoUnlGMTI6Oi+IssefFKZkF+J+2g/8bh06kTXuDzOQoF5qQwD3nTwk+6R0BEmLHN
oMbvQwoGd0dfJ8kclNjrQpN+CLJhOPdjyELswJfdvxX2G/gQo6xurslQTN8aF0rZIVjsEQ/Dtldv
dazs5gkb5OrkA6Z8bETQPI5m5j4hWHGw/x9RV11sUdYvnpiytxnl9Tt2t4K7nLkJoFzpfE5UY9z5
Efu8cOU83NmFNTboFhzH/ILmi12tULL7gzIkfsCdfSga8rbJ5D7FcD3J0rHCv8GgpwcnjhNYH402
uWQEwcXLVWu/MYLIxbNNm1fBZf4/nJ3ZbhxJtmV/pZDvXu3z0LhVDzEyOA8ilakXB6lk+jzP/vW9
LMxUN0U1pNsNFFBgisEI9zC34Zy9155S0rVpaDebtk2okBvu6B4jj53eJqGt5Z4cZ00y/LB+lCIG
M7u3FTRouolM19I3Nv07dBR5PG0XM7E3JgjdGyTWdItLLzezXcoBib5dU528IiEYyyA+G2S+8buv
V96XYTKSr0mcDZcoH627aSa4KAvc8BDUgNEbMq8uzanL/G1P3X7emHrYXhqGWf3B2sbKMK5d9odm
2GC5I547jnrPQ+HGoLcJvdPqKb0v9aA49GYfHB1Hnw+WNetfzMKMX8LEcbdOkCUHgiHDxzhFu+NN
Zk4ndjAhVZL1dFvaFlNqosXjDoVd0Rytwkv+nCvNeOr8Lp732ai3X9G+AkND2UgB0I61sd7UGUFp
Tgjwfdu0k0iqI6LmRLBJTYrP3HZ7fTCLYjcGpYXQVE/Go+d602sacBbblVGnb007HBGGzPYV2VHa
jcMaf7VGhCBDOHKegLTnhyENIR+Rm3xyyiJCE9lPU3hCuzlEe+al6skflui6arBr7Gt2cA9TlEx/
mnUf0YAefTryVlp37Y4LsZ4sYdu/12fsS3SiU1/f1tEc3vC2OQDzcD3gGCq+kmW9OJ8I1gVZwysO
vugP/EU4kv0Ka64ML3RtdIfnYEHM5Nz40+x58Z7j9xq4n+A1U93O4F+NiOiPuR0j6IX0QANVq7ba
EJsDVYwK3u9+XSgF4yjvi/luzaKsx/aEDP+EPKc2TtTRMuNtWUBrp6DzJ995iUYUHcPGM3jamFtM
Ssbs7OC/FHe6bhYZCz8PpD4Xu2zR3GAlawMIf5feJdmaoSTqRaNrTS6RK7O+5+0y7aCDD97NrKc6
negK5931tES0dssRSMrRXJL1nhyqyduQ79LdJxCgyc4CEhZD/ptLJGmbVKfBfrHgVau2dU6viHhr
Fvgj826jnxgGuXWfDrmz/tL2/L1OWECXbAf1H14TZCYITr7XCZs10P/Qq+b7RdODmcj5EBZS/gKq
qMiAZf4Hp/l/oSlCP/n+zUx0yCaD08LVYmIB+GgztecVuDIGt/u4ovfTbDI4JEwLsVPXzJRObI9z
dVGYvYkdLnN0BBtRVBupQ9N5EP9X52HFL6pGn6W3M5L/M0FrNKxF/N75Bwd4Mj/QroMiiefCdt0v
rjlY/LcUzw/nIuAgomsz9DZ6tysbayhS8n7ieTd3Aw0LfhOj2srH8KluaE8Gw1rUnNJhGF+YhVKo
4eRt1pT92aW1FmBp+UE1KrRcmDeb4sVhpHv5bZxjpDdPxQQG39zV66qLy+NYMevo3qwu4D0lhqsE
M9SGB6eNgiB/BqMsbsTEKj4vn3l2QcpuTaMfdIvAO39MlssCURrRXIxux26u3LkDIfYQAR/hAkqb
loW9d9ss5p4lXSEO2nHA0l1ujGZEs3ax6Kk4bY24ad3iwpm72o73wNBhXTE8dT1P0MFRHDV3sRmS
6XodNVPDF7Zis030E2GWyRre57abGOmhGu08BE2PypLCYZxPIDoeQvYn7pcw98VHSazSgaaUAS3A
baG+Ax6qTvzJ2mZH86hKSoGeuSBKymzq4npPzXq1rFvE9X49bwPOoSBILRDYbA21NhKfb4WZARXT
CJD8hSdxCOYr12ZxyUA0Jo5FnQ5yxNrFXSYKtD5uQK68cipQa3IIafgWud1maQSDJqIR7KXYVaCq
2ngvsru5ibZRd4zQbsitQrvIQpo65U7hhDjTGXp4mei65c0XYPXgK+2iQfO66EYfiYKk4B1GiF6P
2ZKMg3dbkyo3x59omBb0T0w3c3j3GmgKd6P2BhqJJ5hejMxTUtOSQ6fvc+bQN6O1BGCek7o3rjtJ
P4O/h4HxZu7TxrnQ0mCO9pFpd25yl6LW4zMOiVPz0l88z2dD2N+MPNjkMRDxVFs2XgMXWM73kwfv
DjSSML77EV+e3dIhNy3NogOP7p6su7KaMXJavUupeyuZfdQSRA3XlxjPJR4Mp4AcUpkCP2i6NXr9
FxjqYAd+n0KGDlUFixRivNmSX5LRwHGPDZpwciJRlJRdRd6arpXehkWCjdFprjuduwt/2qVjBdFR
vJ/CpKKOoXVIjjNFQ5QAgrG6SrCrw5/g92I8AS7RzrT2SSqKbfS7BPqa5OEeo4moMY3KFhSGCQF2
bWGl8cNFnKMKbRRwFYKXBGVGcd4aEqphsoFAR+EPeYX+dujtYZlNdX+VG4ZVBN9eSAJWo6Gz7hmx
hGY0o7cQP9CvNv/HTrL3C04RpNp9Vh2OyKrHoj7MllMQ0VZpjHp4i9JwGZuo/ZFGnIFBis+I3UUw
GCkfhe3dWmcwTZEqZzUcwzINGkqg6F7OeKWqi5OquGKfSpbkdnEXYeVUjs5ujUIt6bdaQZ4Flmwb
uXJ057q4qxiddTD2oHyUm1OxA1Ons9fmnk6UYzQXGGcEy8hsFlGLxHJsteHOgWCuo5kALcPLFQIx
NM9W0qZEKGTcKs6TcnWZNeZF2mW0kT3SleIQhiv7osZN/+gMce7cm53DketUEvqKy0fhZQKG3EJG
F/W6cLj8+ZPwvYMWYoNuQYTmfYDbeYZpCcPb36x0rfBpZlEAwh5PFwXF+uzql6pA1RRQ1Aolxfj5
23/vWeXtTQo8DFeKLoFDBe/DYzjS9a0K259vVXdbyaCUdVX23qOkEDU6XEHioVIFwf+J1d8U7/b3
SYEHEgicY1i2hSne+ugrBIziiTZgytdmDwsKoJ5Byk4xYTbQte1QdFY67ce6qnhWgkl4xeKEVi+8
LKlhUKMVIFPopfcx24nC3cS8jsc1oGfCcycLAnj4hGdsoHGTvA6VHxXjY5aVYklTIK6EBdgt9hET
N3vqn991cCQfrpTFCEIJ8zlwM+AxH/2yNi1j7K99dFdGFYSxPdsRv6wObEUY9vsOIATPBSUIsdKg
BnUxFcopPCDNt/DR5bKCFSfTbzKHACV9GIbrnh18eQhdJ+W1PC4zgGtrjMuNbDOqKr3syQw5OgZn
p9RSUnEKr16YsN2gEO+qtAzk5Ir6L8dAWh+kQWPkXfaUlMSd8odW/BF3qOEEbLIuNmgvmD2VksIu
MlHZZ/Gg4FrK1mEKegCcHMBhg2cYcZDocDZTKlqO2qQL1YYSXCLZoSqU6kzxd0yPptNtSlAFxKsg
UaHW7GtaywJOwOgZfztHxD1tOw4SybChI4vL+aDUXrIprE8xvIUHC1lS9oSvE3GUFOnMBRV/OhcC
XimGdma1KylRUVEV+0Biy7P+LPtbBq2b2HTxNdRX0jqsylHYDkVDwC9aN6kux4n1rtrR86DGVGmZ
H08zcXAgJYaraC2ErKIjcIK7J3Xytl6fVVQ5ilrkEbLJrxSHbUNPJrvojDxCKqr0oP1sihavbLOn
lZ0HF2VAB3m5TGX3WX1grzGECKVvfUEYJdxJTOMcz0THKjc70gk2RZnnrWgPVUtobx1Ox5q5qVJO
88OdQ/hKNB59Sgq5eTDJeaSbNmW2aKTgUoj4XIu8eUNJccN7yJJsjkhacckO0w5mQrEE2FHlCZFs
j8aZJzCNqHFED8k41VF7MtEgxKcYajkbu5piNW+gxDW6Zqe8mhW/YT+4ELuFoLXmWeaIk+jElLUv
qlukdjG+NZa07BYvLPlgRsWial6om2lqcHHavT8Y9dofmNJ9Jvh21cQWUL3c1IeOvqbFP5LujkMg
qu5CrwX7F0h5ouW5osGiGlb9LDA/oHHRUj0uSTFT1ZVSBNV+YpFkiKkfVOcH4oD41nt7Rs6kZOmK
ZZUZGqL1C8P0135Gb2vUSPaRIPr6Uw3PJGMP7ZgttPDQNQXdsNI4bVtXTmTQ2dsqXbR6GPWk9EZv
Q+CbodU7pcmN5BdGI1YMMtlXCWrQXHTkhpwawbLp5FgbUMmeRNZy4eNKEA2ehXN6dN6NqF1CLjvv
spY45joT0gHWTuI02w6TbfiEGdKY9MvGJHvE3dOZmiaqDfhgGDrO1NZlj4tqhox8W1WlaBzix896
Kq7uMJRv+XkamXgsmQ9Y++sZc1hCIOeQo0GO1tDHCseuZT56cQTlf5PoRZxd1iZZsvUur/RoDG57
DqGMyZ7zOtNQ6rsNeqdJMjq0BQkBj7fDWISMILvGsmRLThQGvnircFnjqJ+lTiA42EooVQALl+iS
GUwokL7KoBEz9TINorundG9ZOwilqZYRs0B/nGvkQ6i7t/ZaxyVHdaMPJxKE/HsojQRqE2R2diNI
lfV03mcWYS1eiUBmMNhg0oMx9X1l5AiIYHeHI9rAQmuTElenbfpp/YSTdeUFGfsMGtHZMETecEkj
Xwg3BKCFzx3SaOGJzMJWyD8UH0q1uq0yN4RcjxixVxt/enZjmxmi0E3vLk00btKuwwP8YMzx6I7p
Vj1mkzaFQm6YTO2Kq414UcKb83uKUjFUAFQw52d59BFlFjdJlYkRbLmdUK0m0ioAWlsHiN2aHN30
b1hmb4WvZ2bUpGOhbK3HQEijqlRnJTp4CcSBKNhIEVXjDGgsMTwKXU+GH4OpIOJqmUJk/6FNsCuQ
Is8+HK1MSGwcl9EYNapnxO6B+De1Hbel1Eaj+j0W24ok1dx/WTzPx78mJRXq8yg5jBSMEDVv19aj
+r4GqSE3cJdyLqYMoIkJOwYKJyIVUlD2/YF+G2iOGwWSpXPZiGlS0mXHOhYDdCpp9VmPVYC70qG5
Dtj6PRJS0LcwEfww1HOIrOczPSSWym9UnmKO6aQKk+n5fJOZ+mkz+ynF8+m6KGhUpRf1zDlX34+e
i4ti65COOE1HV/oVaqmIj0Qax1tOPQADQbBWvvCZnc1f6gKVStCSUi8q9aLdLcU8aoqRgisl+VDL
ZSilbo4Z2Nx9NWMXwyQEMvoZV4jFR2xAGml8QO+oi96/C3y6vB+lAJz4G/HY0TATB5ZcNiSUfWaQ
C6SSGmB8FvsXJVRKWpz30JOgI/BIqIpBk9WisOOUo9AMRE5/1tm4qMl4zNHFc1XKkEZ/SbR0MzkD
rmd8S3tW+yqtzmpjambUed4Cvb0ZaP34B1PzRefekS4gtZtPzUjI/Km8Ih82pzMYspAqMuUsyQE2
sOx7bi5EzsokIxXYyRx2oXPqmDX1mWw+yA3jtbpuNYjUzfgmYkEDLL4cKUNWDWp1+WoSDjweQ2vT
sxEjXy+aQCmxjTEAmnvb2AQyezJH1I/hYZKbv3JwVhbuxTHTorqa+5r8pmunxYRFc5W41OkdIA6T
5S4P0cPYnKwaz/1i8x/Zy8oaWjOGltWR1ke3x9uUvSOqWxE7f15FrVmU0ghsF/ULxoXPy8JBfDUk
a1MY6iyfBttmLVq0CJvR9ybehFHdUqwgkL3sgxvcvqmoX6Gl4y+2Ti7+L7ATALcbPlI4v5LRHLhf
JrDTXJgSz1Hb5SMCC+Pj9tbAARvdMDtNc+OmZlY/Y7wQdTqr9UWdrltnMXJl2YgNRMcPqlAUyTJg
3dbioRzIauf36T4Lhf7PzxMfTxOoPcChgPzh0MRp7nza+NshMs7bFgNFZd1OCctMxQPhzSkdqHNv
1JbjrjOntULykY6plV7JcffzT/HDWRLoYgCzzqX+xbfifqBReXqsubbWmTf+2b+kHp0sZjQgGz2f
a9N5FDsQJSIspEciljujn3+YD6AY0wCZB/kHvYtBVgdMmO/P1WlY9U3nhOMNEYnCrjWP7LKYYc4i
UeXYQBOA5//48zf+4btw6KIb5JLblMVJMvtwojZ7nySTwB5uiBITC66HaRpStwKqDTb5lM9qLzAm
Q4CvLJL79p9/jI/XT2FBzO6ewU3gIP2RHUi/a+wi7PM3hFTIqmUs1PeUsIW2jWO/sGmos/zP39n4
PvkIEBptfNodNmA0ugLex7MthqoI9HOoXcfSE0LeHOeevZ82dYuJ9OyfUuKkWbp1Br8R87HSyNio
PcNPRo2s4VdIqI9D1DQ87oVDoSIwQBh9LHe4CEwAqoX6tTphKzVbf/YKyiEqrQ7f1HvSLeNIF8wv
7tPHaocJuA10pInrB/cPn+n7Idq62Osdmy4ufSN7BeEsBVvo2Ub9cYn6xibr2eg9/TXPXFGONqy2
NF6bAUB+tA0a8hIoQ0degNvFGXOUJL/gZX4AwZCmYVuO5VnIlzwDKP+HB7pxm8VwsOpfWAbo3Tel
AOyRMPwKWPwhIghiWoDcgoBKy0XrTDfiw73QQ53jQbPa11Ph+2v82XLanrBo+CI2VCBWDqZOj4Sx
4neT74LqzzymAdupPppRMNzOHtyBaV9SxvGGb8SlKcf2RWqZoIR9YVeI2V+5gbjyUOsPP/8+Pz74
8D1sxzddEw6LY/8AF2V+HqHgB96NknWq43gN9YQJX5ot/LM3kOQn9JzGWjh8qT//EM73OFZupGkx
rHyPiQ+a6w84VtbQUdS+l5sU2xyL2th0ld/eBGOQhy/RPGtQe3ptQcj1sLKSMIIymRiWSIpSBr3M
vu09Z6mzI5ZsHe1I2EfZa6wZRIRYG7czRjCR/sDeNjnaCw1sDiWRQGhNhhlRi6MQTN8LSaxY9tS2
tymo4xF2o3uC5K5qy1U0j6jVWPlR1r8FrhNQc22pQYnXyboeQ6LiTw4T8UeoEH1MUhmbAuhCFRKq
xkQOkOkC+MDT4/ts39TU6mKW1J4iP3ASmE3W6LXjnoq81RE0SYMlpgg9ZgvS/KM+NlodcQXxMBTH
TFqzIr8TGqDcjONY33sOm8B6p+MD6PvLtokh7e4pH8T6y8+/PeOHMUT+BjOU7qBWw833cdXyfNYD
dPnJjaqp1/Ly2TNxkrykIImziHClKQ/oeUpltiP55qp42cicJ5TpokCnr5nA4a+0g/lJipPUZRM5
O1fP+gxlaEI46rvhr1q2Hzu2Lu1aEHEuHR4DwOlH2K5Fjhvlcr295hRVO+VXvHexVR6kClkFGyk2
GsonzP5oZYRXTi4Q8Yg6Rv/V0/Gh6upBqHTJGXED1/AoNX+Y0EZk4q1HU+/aWzWa6lRRw8KKdtp8
9nv+f+1DPB2Fs2PRt/ZEftgZaPe3rRndGQRQqVNcq9al2jY2clNIsF3CDpWZFrTbL4rMHzsLTAGY
/AOfuZki/w+bwmxsBLBxqq8JJfWYaApOfO6Xb++fewCi772gEz2+0IB396v8jh/e36JghRZPlPNt
FpIPU3qZE/68+EZ8pVj9ExOCOMh9FyNSGCJC99RIU/TPn6YfPgBfM6JgF8YuBw2m5+/XV5eapUvG
XncJQfc8e9jnk51aZiPUsGJedigXJEcHba/3+efvLy7w790MHyUmOyDBA+Uw+8OCkM2TTTZStFyl
TC7rJ98foIbFnRtSWeBDt1p3cE3Sq34xyM2P+y/2nMyjAQRS9qCMuQ/XnTnWaK1F1V4RdRE3w61n
19XyEhRtup5U277MjMr63BM2z2mJvpA4Y6nlPQnNVBRdm3TgtNR5AHrXLdkN1JkOrVmIuVnpAuik
iBmeLmjBGMKBJMxGo8XSgoYMMXD1TP9WaC9+fls/7uHAYjOwbRYDagRirfv+aw3RO83QI9KrPhhB
jWwQdSeZtyGnrs0akBTZ6ODnkmEkzkJt/m0g1WUE7YBEbnB/8SU7H79k7jVfsy8+FU20j4eeKUeg
jfIsvZJy1ORsapN7SFl7+vnF//h2zFy0jBDfeTrL84fvNk3grQTj6lxGguv59s2LnI9slXspaP/F
G/6wNWPR5RjFJEaWpE547Ie37MgTFxSN5lKZmSRrYI6wpwLomESDRwS7jflVvCCJNFDUu8CXbs0B
wWd+ILUr1NsriBoZ9TtVIlMJH06kCzuNdI/OZ/OyNB+BPUC8S5QhUSP3zjr0OX5d/irdE0cQLYhq
CRfRN6mlRZdV3mMIK+pEHNIwIBXkLHCVVjJlNXOGUTgGvKQQLfs+jloKM/4gBb/lJMpOKaRg6oFV
CNfrIZFHM4xW8IK6sRC5IsWI4enFMxKxrfu2W2nHZNXRoDb0lbbkeqA/SmS3Zyw14e5bvVIcw0i0
EF6dlrAW3kQdP6qodKiFjfUgLonnh3eW96FLXVEVRp0pyjeKn4HWWRiulORYnl3InKZYtwBuIyW9
1eyImPFWaxf32BUkcQSntFlJQJMVAV2foLlgjJ0wfR6ciMy3e3mz1LFITccp5HDOjKpaoyrUFSC1
9UV1qymmne3+50KDLEhS0RHFyTN7Wi8dfUmPIXE1i7GVqFx15vTNQNxMrxmF4UY14OBCiNDJ5FzZ
lHdAvkhtqe3STuyHHFfoCOeEsprNrobaWf0Xu0s/3UD9SOdXKZRGTZAn/SbidhMoUkABTSnIJefh
WhrCfqVJVypKhLY81DxWgXtZmPUUXEFq7IZPKaGFZNNQ1HbWYCe3JYFAN5cHyIxdQROOvLrIgk9i
21Sn4CcWr0isEm/bU+V3m/2o18L1pWA2kqOCq0yLgOgDZB43rgFu1NpXeUYUx4b/RNmsz1LdOSon
eknxIkAaaRDR8fsqS+lYv3vrLsrcKV92qvKrpAJYqEW1U9U+wwEc8RsUAEz2G5I5Mvu21SH24N1f
h2x9lpYjq8GG9F5g6iO/MU7X2HmRVmwausPwlbKJYb/QiR2HO/Jai9o8ALzSlhfPXnGN3gE3EvZk
B+M1rbfMmdYOjHG6Gl2+62TzUZWlibsTfmmouMKurzATHkVSBiunctfg5FanFS0Ej2bXelAdaGZD
IeRfC5i+44PnZ71Gw0OWdZUpspWzgNrABYtrJ59RpxvpgxzWgzvzyGbnB3eEYdWAwx19s6v2uN/F
MJQd8lCjyH5RayZQhe0oNUSyKJCRUsTAlM7B1DRTR4fBTNDiuqtBElCYViwmBcdyU6CB7R4frjNQ
N8wxUqAzbcPx1susaEJSpjjO5Ryz2KorlUPMX1x8kspZJC14CiAlH/XMD3ztM5zK0doHcupSDSfl
vZIPTn/Glujnirq6Td+cyCkwXXzJ0jIsS/XUFwUtSVoeJVdFGalsqOHMPeSrRvrL3LO7wPiIspEH
CFdH0z/VhYn6trKcsaBuLCvrsi3i+rMYjVjLMUYeFWhnnclXoCXOnQminWzdKLOmLcvrCp4VUDVn
OhSCxOZNJc8qo1uLoooJHugsXglJrdFjQ1T2GyN24hsnqdwVz52cKJMy9JlEi7lyGHdZFesZ+tpA
IwtyE2g2DuxGYh8m+ffOkJPWWhb/mdBqvt1NiIse2zIZXgZ6b3XElF/Nt7F9nvU67gKTvHL+yZnS
PNdODL8VwicWWbEKKKac7Bl/8z2evbLKvRpBwF1fxsEVv61WCdXglSwSNT3IcqYiBCh7mzIotmhn
GJclpL48j8DGJcn6EjQaxGzkdRyAh22ptYL7YkjjvjTBAMaz2aUTvSeOX7E8B3/LXDrz4f4z2PAq
xrtpQRoPghzjPr9vyUO/6gWVlPz5/NJHrb4gXVpnTXDUa/KY4v5CoKKWOdvr2dNM/ir6MKpuklVn
xnQn8UyLNB+BCaLrcGOxzaBDovyzvZxXalxTLFqDaHtqe9SPjl7RWu9Fg419Ol2k32vpX8bRuIht
gvzJkHiPWb673LshYhEHByWAykgqZBxlTKhiMR5KBh9ZVELF4slUDk6chXGTav6iXzdYrujv1Phy
vrSkqsSfIzqaIL8pMWjveYofTEZ/5dKkqjphNYI3FkRVPJcwAEnTKVNopQR2myMj1pKxKwFtIY34
FwJ4KAmGUVBm1kFzURtWWATOfuDOPoOF7HoSrTKq03bub4ngCKNy51JqHLr9oOukw+57CayXwzaw
zsF4aieglnsSfJkBTkljDmgOCS5fy2AbNZgA4i3WaEtbDzmWAAaCBDmpCVltHNVAl44jI1vE3kI1
BQEc4W1WJ0RFNlLyjUAjZQ/GmSSyqT3uIDdVSlhkmpbQuEA1EQbiSjpWJR/LKU2HjRah8mKeReo/
MGDWzo3np56mZw81U4Z1tFIOG5qc5qAiGiDpyGs8O96U4EExvG31F9kf8hcho4kqbCEd1kqQJJFX
eAaF1UtnKeBTdTRGeRbkeiQdaNqZQhbL2Ulunlq5PVTsItVujGRzV9IZZbtRDU9pLZXIBFduSGWR
p5M7WxTOLnHuY4wBF10nMhjuJJM8NaNTCtaGBz3RfBFTK0ezohak8plLhZRaIMJGCxVp2yFY8k5+
XzZVgi0qdO23Qn7Z1Zlg1KfE9BGtFyNse7BcXfSXrTGKuvFTGI2lU5FFIBLoct8TGiSOAKLLLWUk
Wnr2KjuyD0qFpshRr0HYMCG92eymt6rxu3QOINhDEpL7gudS8gHppItNdSqVWgbbC0Z600GoqO71
KbEMpE6SrOdKipe8SeoZQ6C/tsPO95M1d0+qWKFFU58Z2wjnW+xumnQ8F5tZJTOMeCOTETYkne4h
rWGppLNyRwjYeB/gDRtviXJ4fupDf/P5z5oYiwZLMiNH3WQVPcQKXTX2Vmic4vm2k7oVqPVgf/Yc
Quaq3tkYnLv0j58f7z7WKALf9EhkoD/m+ASsfizSrY47V0lU5pdFXiMDV4BWRaVZZM9MsWb+n97Y
QvSIeYQeHT0O2mQfS3F5ZvWNX63xZZrHjf+2cFLwsBPURIISjdhoc1HuSygLTPM/f+Nz2edvZRnK
4xxofZsOHf0VQiQ+RJVomm+1/PX4opyW2rdPFCV7N7oMCD1FLE5fffD8I0bk1kC8sQ5xl5dbO1ks
4lVd1tTWvM7OtL1eL3zsi0ALhqm+//mH/KiERf4Kkcrg+AD7RP8xg3dBYuF59WgdlUJNauBmlV/e
pqJcqvtznWsHDFV17KVQ63zPf5r7sa7rY5XPKOg2JsgD7amtEq2Ktii1UDVvCoaBVextGRzfxEWe
Y49Kcq1ED+u0YI03MTtVK94XAKsp2sunxTlX1M+X+b++zv87eq+Ur6f793/x89eqhvcSxf2HH//9
qSr433+J1/znd75/xb9vkq9t1UEc/elvHd+r29fivfv4S9/9Zd5dfbrda//63Q/7UgTbPwzv7fL4
jg+jP38KrkP85v/0H//xfv4rn5b6/V+/fSWLuRd/LUqq8jf1T6c///Wb6VGz+4//Sfx99Y/iAv71
29N7+5a8//CC99eu57XWP3XMULQCKGsGdA+pj8EA518M/58+ZnefklhAs8SnUFNWbR//6zfb/SeF
MkYMWeV0TxhVv/2jqwgh4Z/Mf9IxwqZk8KEQI7vub9+u+7vv77+/z3+UQ3FfJWXf8ZYyc+q/Hy/P
pN5ItZkHm74jT9e5O/y3gneSdAnbpLahSpiOl1gutf1II+5S86LqFd/v8Nlsp3yzpKIRBQHUCioN
gUnf3vldGF4nU2K/hU29boM08U85wt3PnCbXg8M4v+6J6uB0Sdv5dyOtuiOurjK+QmZU3gdmn19P
dJf+mqhEPmh54pwC1Ha3DqzUR8S7za3BY7PJsEbfCw/+zYxw+aXD/rMtpzjdE7zh7MyZmEKcvd2+
DUwNGF5j7+pej04ESMFenACdblYakA++s9hPNufUIyma6RuuVXyBNIZOGI7Ki7kuINAvUAtmpD8X
cx+b12tsrHuCGAowNHF2XXXTjeno95Fp7KPZe8xxjmxX03gKdcvHb+hCee3ngdtgha9E2CQbvTL2
cziEPKxLvF1r888QjGaJ3XKPewWHG1G9hdccHYDusEfyjeXGl6aV37nR87RUj5qTtxdx5Ez3A8zP
Q8F+iUkkmqbPBFYt12XpR3z6oX/3p9o+JnleXBgroP2cM7+gMC9vOFD0J3sompO22J8AEU5/ZESd
UdmxteNkRLsptm5T2qRHtJHlA6B98wbhWP08ldiikQa7JB1o46cooUbAdjAaNqaeT5dxM7nbPuuG
l96aHRzOMct/ZDfBXTDEX4eGbQIio01BbPkmp2WzZQ5P8f324dchHgkHaaz+wbJqMnfySDuyox93
5CHcOVpo78yqv/e6/ndt1BBRNtZ2Wkxnq8/2CTvrbrab3eTEw20zzC9R7YK8nnWaicObZyWPTmYl
+znLbvTQrC/9JdW3yNvjg2Wn5GA46xVbjqtGi7da4eCVbt9is8UCPUQZdtTxeST7ApY8gpBrremI
/ekJE0eMZrDfAI5XgYPxT3S3hxeiQdgZxP50xVk16TZgzTdA4xvSIgrroI91sYvSFvp8uZ+aP82G
DRkZHhQuzGg+ec1laAMXIAet2xOeoh1bdxImIG5vHIaX1RDvZ6TvN20wDdsk8NMd+ksCsCx7U0ea
/9WYNPvA/iM0N13s+bvRMIb7ZbJxzcLC9tnk45Q9JjpqW2fBn586RHu12l63SU6IV3xa5tk1BEW3
mi+oxzeX5hi8t61xQmiCKDztr1ASzMB7F2MT9d6MenHG9eBEh9F0o/04pVejOWS7dXB44EiV35O+
dWXViXGJ9ArSgabjbTQ6An1KC1cbnr6uqtko+fbDrLHVoij8tdPaZ2+cqjsq2Q+lqUPiQUSwWcYC
3i67373naa9z3WbX+NvSx5ZTzyZdLB0HfYUTeoZkTacVzL67+FvdrtoND0L7Sh6Le9XGvo39juw5
imlbBGvRXQ+/dsPB4g8zL/TjiHf+ZaAbesCROTwNpnNDZAr3KtZ2ZV1eet0EcNT6Ky2SE1vahJCP
2X7JyhVfZ37XdwG2rQWGe+vb4PCm6Wu5hIRPNLr14sxFsxtaP7ni/H6wkmWm1q/9HjSJfuDktO70
Nv4Uru3O7ZMKfkpx4ZFn0+38KvGukySpX+zFKokcbr/mcfrglM5wn3T2BpnSjWYZ0B/6l8ozC5yo
KWOyr5/COPmzXLxXb2hukZaQWpHEMXUsdgoUCi+wpaaXTt3bDHW3PWl5Nr40WlHc0BDUECpr5cZc
G+8Qznn21RqD9jqBYLyZqML91aZVtsOPPlH1dKOrLPG644Bl08JmSTBLWqbkxRnkh/Sc5A9QfGcs
eDnPU1NPWxio67FdfIy/lIUOcxwwG+LDFShDj5CTBTkAiNO9Xlhv64RyOZ9CEEh2OR8juu1XC/6O
K1CX8eNCl+VLUhE/sIPQYNyOYFbuujC5JIHoITQbvGB5HiQHFNU3eQZIOfBLa1Mabvynq2XuBUjE
9PfIIeDBa7v2PcgK533ma7vM1uDBGFMblcI0vzkUA16RUgA9cMIrLmT1dnmEu7OJTj5L0X5sHOME
tDB/Epb/vje8nV01Fqweo3yhvjg+1maRv3RQ5Temu57iVocuA0r0QatItNyS62J2G0Cxv2OMIUkj
KPZ9PX9ZvPI5LDCiAK/TQNXE4e3YZF+nWE83XdLjFESuuQOpTWFy8RrztY6TDjyHZnYvxFkRpl0a
YaxvEiuyDnOWe+wly6Z5JN/a1bbdlGv+EditffK1WfvDotKEN4fZbJfVpffJ1jUfQTh47D88TcN6
tTrlfa8N4ykIsurarCpt19mA4DZUDYhBs6KxvbawDk9bI2zN57pkkUKFzDSQFMP4Nuj+BFAEge6F
kTX1C1tm5xORoeShZjUQcOI6Sje46KtQQx6VDI+jabZPmuWXj2Ydd09sRfyNOZXuFj5Rt+kKoDYA
AECC6CtU+MCZ71zHW28QywyXcZbXR4espOfKNl6qJmGIDUhcg3q2LpO1nV+5HzELsNtU78taQxXG
jPoXutVi2eVJZz0j/hVq+chkhhwjYkuM1ronKKkyAn87d+X4aA7OvvHhsBEjn+yw6j6JbJku1W+b
NnzUMo+VuAq3Qz9RycLP7S55+FfSTu5hsbSLrsPC4/zp++VO071jb8NFStY33aS5DtY3jhM73WTE
YN8leRVe+2Q3bMd0OtnG+IpOZy42BRMFFRutfhPbxSurGoL7Iup6Qo/WsNv6MSqqcKheUehqO0Jx
azF8b5xmOAYez+iUsH4F/XjU1sh5to1hQjA8WTc67qgHHa/PQSCKfdNa9+jKuocxNdznlsepYPKf
m6cUUyJ6QDu4py3TvSbt4GwTfERbKGO0cNfM3RRp6p9iAQdMLHZ/UV+3eNUn9x1W8NuSe+tz3gwT
N6eAvqYP9p/O4sR79l4dK2hbbIeWTRrJ7wCQ1vzJwTZO0aBpd+3sHqdqHXCPGG9eqr8EVk8gV+fg
RglagR9qmNWrcP6DduQFYPqjyXOJse468glICD1mSfBBJNHY+kvCd9xuyoW8Fxah8p30DXYpKwyV
1ayjIyFJk7VJ/w9zZ9YkqbFt6T/UHGMeXoEYMiLnOfMFy6rKYnRwHJzp198vzmnrK+l069p5a5ke
SiWpIgnAffvea32rqfJf/VB/BUao7mxh7QC6edfwPdtHj0N3zHmsuLfQJn/0aprOrTF1Lzn99rtZ
j8MRJRMkGH8h+WNe3EPfjNXPCcfXDoHSGG+147zMtOcoBdo+/M1A3OFV9Xr/YBMXyZuWw3YBD2Ux
KPenuzUnbE1jxxEHb6aJYbv+UWR+uauMornPO1Wcts5Wx2UYQwi7VX5nhpPG8rUJuQto+6Ukaend
ZVZ81drlg4ah8UbPO7pFRL3FvdetBM9OVveCz3/oaMYNGoVBsUaSZRzq4M7tLsiKnN+zU6P6nC/B
VwaQPSt7imD5h1vvxDmgmjQft56Qt3CqYt8Js6uqmazftTsMRymKc1A6SLHy0sENRFRmr8r1WBdY
IpWSGGuYXL6B5BPJRCFcxobdRU3ilX5txqIfQkg6ZbkjcrRhyOxGYAAbL7vO9VBXlPfEgO/sMrNO
gKrGYUdEApQGXFU1bykCZ4g09EYBcvCcl90qPxFiGTvpjYe8bLv3mbRjno+1nCGvVBTF0C3LmCrK
KhK+ZSu1hzY7C160SzNYuSCSvcLZ0SQa5p09z5FgtBQZzwhE1u3KCIK8ofpuQ6JaPOcoh54gl2ZY
ZOzKTb/Nqid/K3RKkbi+WjE0ldp8hr9v23wQVrt4qxrHSpvZzPjizPDVGgmKLIqux5LkBM+Q98wl
QcVQPy6VQ8YkTI89sSyY41cwEPHKDII7L2yaM6GTIE7rZTx09frczMGAkKUSd6z/+b6i17gbRgU3
txHlHcO0ck8Qkfqyq4UXmmzG7rdtDNsXiN88HnN/3uOjeybsWeXxHKk52UjfC1yAVdB9LEKDst65
NYqjt63+tYDdyfhaiVtXaXWqWtk8Y6yAGOBxqGMDcWHJ8QPMTe5+8u3oK3pZfgo8yU+6wZgZ8Abw
1gb9Ac3AS5uQKWISMQ8+eta0XWkQszpuTb+9W3VpH5eCvBtH5lEyKizHnWNAtGRzPvWjvx0aQ5hp
qMCrMYTOE/JAcI0OoXnO2Pl2tO0g41VFf6yYqmH86VvM/4EW78MFmwQha0sxlETsIDAjZSDWI7/F
hmoqDi2HYa6tN3+ethr3SfVo9tEPwfMb2yshW7Rs43EU+c4Y+ybxbc7JIu85FhWLydIzuutdAQAn
KYBTQDg3jPPkI4R4glr8OCv3FA6Vt0OVc8+B4VNHv5wlx4g5HCY9R1elKKlxLXhM5vwIvZ5USmeO
TlEB5W7J3BLot6iZbc/jOz/oR0ZTN6GF/mbMJeFyfTV++bX7DXjqPLWlj2+ZnrNgjhs6N0sPNw+Q
kIiHoPjteLwRhin9xIWBdOyhwO+CSrwtoQyuF1e/RoNh418j6y8S2Q1dcZ1wvG9uleO2rEBNeNzW
JcxSzsXeDWQGDI/8U1t7y8ulkUrOM1OuzjR4iJcgozqExNMCkTaoegeiKq5d3R7K1iLBEHiZo+r9
Qpzak9qEsTcIaDn0lvcxXfLMWAjr41zWny6D/zzpDBly0aVlvJrtStqi3XkHbn2HBmbwjmNWP88T
J0SWNuLuKiKrk5oDfWxTIT12ZKsBGtmgB15EV+SRRWZV7XpzCpLc7LLUyvyKCIi+R126PIGK+bmG
+ZgCUMRfzfwHfrfM7vvA47wD7cIp2wgmrpdVV25U6R8V4MDEA9ndQAt1do5c9nlUyXiyF+M2CKbo
0Y4mTkUqC296DkahHm9Kxll3Hl2bs9OX/r5ftb/3R3fneSqM5wBL5eJwOnKG9SZbgwZrDwVmP95G
ffTzgkGm+CGtTzTDbjHss8NoKGVoEKVr2L9oj96j0aHR6DGHFtbwMY7+fORQyfPqcTt6WDVxP/nT
sXfzkCtkQ5rzW2Ku3NPkrdsdOdafG9S/JEDCe8TVaRBgCzYSRz+Vc3kLfT6/Wjgv0yvl3BmWB0TR
+MJWJROaK/auysWh9Aki9VYKHuRNFCB8+jRYX+WoNAur/cl8Ody1gNWwy6uURJAsQSzd7rh7DhVx
A/BiEkQN4bWPGcs+WLp9grt31UuWJMNboxQ8EIswpIA9Gulr9tuYZvJTbf8w7Hk6AHpc9wMCuh9L
TpeINtepmYLPYJiQsIldb1nNYQZwm8CbemKvGO7w5MqTCDraFK3NGWt2z1lmb1fYm482/NfEc1F2
q/G+J3x0HRVD8mg9aihhcTb7sbIsFpy8ba8K+n1JP3rTwTIb70EhjDjgx1ovIV9rCqznjYRBfTfU
rRm3ZfgeuawqLfnARNluCb6yG4yi9pH0QmIAmEvGjhheZkG2gaquO6F+yTAMdmZHLiSS6QzyX7md
GPu+O1arHsQQPAMlIMau6ahj52g8tG443ZJbR1aFZxxxwwxXHNEVE5NuTTNX5Unj5v6+g1sam9W4
7rSwHyJVBqylhvWD49sPcFQ1xbywr2TjEJM6bGndZ1mc04Ihjn7aiVryPuVFmzgTYJ+y90AyLVFP
4mMLyi03ryyfX9ANL8+2yO9qacVOlK9QdgTNP/iBaeX65o0EFANDpXpZMufWHHBoox90efNo8UST
4kgP/BchiSh+lmbdol6pRu8rd8hnhWHyJG2kSA4DNCFgddWt4DvKSWAt5UIaC2nEpRrVVe9jFJRt
FtGhMB6xFp/y/pLbQ4Ze0jn5MW/o6Jm1XaaVpHpdl/7oE52BTdH8sNh47lwR3pgU1nAZUiZmPXr4
+jy37ZtWVnXEyFrufdSt11YoeGz0jjTb8daGEmFenpP26Cw85YXIosM6hg8UHhAgdLSy9OtEWMGS
8qafltVhGek4YGpe0JgS8HdBUfYdrsVPB7FFjKpcxHMeovycJOmeZrje9b1z7CG4cxKKyPViZpsW
0fjoTWhGNz0QBuaNjwLHe1Q2745d9VebTZKDKEJ0dda1acgHUhQOyjH83yBnYrfMmKdvH2qmnCgn
Dhgb4kKUdSOhY0WpDtjP3kfPzj8jMnGTYMuIaW6u5VT8DNgUY+3wvQWUZO+W4IvHH3VJEk02a5oe
AF2e7XHYE8OlYkXERTIuDj0DoKPF0qR50LbPLnkzh8VdzkM+hGwc67wn5PCrr5GNZeO1lX0GE8+V
s5TfjcBqB903cdyJZuUod5aS1OjAkcezxww6VaFTn7fCf8CYdp6jWe2yAavBJkDjEuCxKxAh0hKt
co6cYGmyPdKr55IwVYv4P5Yhzn1NU0mil0c0vbEdrc6LXzi/Pd+yrouVkWdfeGgBkOpca90Z1+Hw
afbTu+EyKM8rB81A/yvo22kvh7HBnWjIHYRdkcIYikh/mluCYxskc16dzI6jjnW7fCwb4THFuLSp
6r+Va++Qpd3ShI6Duvmph+UdYdTFLR7lsS8K51gRs3FT4pkl7dL2nrecxd1wXZ4W983Q1VdnT84x
mm602PSxl/nPmjyU3dqbCxS8YUl1RVoz/W/KlgEs6XRN7vx51mwmy7Ama63wf0oYmsK/KfS6I1R9
49uTRRLN9gb80jc/SmYNhKZ4Oy2z4ejASFqMb4Rfw0XBtdy7drCbLXWw698rclbzYyIsp2RvJGGl
TYVTf69euw9hzOzl2Fb3/oasTdfm8M9ZIC2s4m2oGuMqh4PL83gNdcN6Bl9BXrRjNL8Kbfsg/hzz
FNhqe6CdCZnSAChZmKqhhW+0J8rR7HrmzSqN9imostvR8GdUHn15gx9CJmDDXuaMCt0rzkWes/Zr
w0jDxVAxI4N32xVHvVXDDso3ODqSZG74+i9htN4R/R8/aFe0zwSQsFJJX79r492D0Gyvy46yyo9N
R0yJL7IqXV1LPbmCZtoc2qfc2q5q3sQDJclP2AG7rM7PpiI7VE+/2qy7hUGY7Tke/YqYwxAERE54
Y56ZMx6aKOcb26odYkoaHCAg4HPGpJikrllsJyC88KrKxtmjhznA0LXOxeJpwAbSfVsplOI+nCee
QDEDlBgUUcHmdpNnXXjE9iz3HKcaCm05PNhTZVyVTAz62G1aurf+yNYdut+IBJKV7oq1LD9B8OT7
QLrLR83LzgGEkMf5ac29o1/yEIKTbw66rK+sqtyN7Lge2Moy+JD1GLMd7QPt6xNu6PVmY1K0l5O1
A2Ubj4g8zZWOCm1xACOc74S+14GzX6PqiTDpLVWY0T6HsQSsadD7mh/16PWpk83symp4aamaypW6
Wal+SgROzhPgmglWjqLdXwY/F9h4iU8pQVqRcaiC3jsrn52KJhhqavAO+azX2O9oIPQBL0LUu+ee
xiwRzlPZkakQgIJgZ2w7N1FeOxPdt9mrjjXGGuvS/pM3kCfUuQZuR99kZlGZ6M4BHhxuaJD+7iSJ
EUaGAw+m2RrstsEa7sbJ9HdNYRik0LFNMhPPjytg9JRi7TnQhnMcDdEfDcMq81ha1D0uYRvpUsxj
7KsuugEzooEnkjq6r1qvYGWtsibprSp4ASLvJbOOInKSvfZqCirit0FnFEUqAt3eZMTgXPwaU46u
cgwP5BGZO6uvV2JVrQjEpe/8MMwe9jl0e4NpN5izALyQjrfO/HI7fW0IH/5FW15Fg1O82d5op1PE
Mj8tvd5Pbl+BtI2yhPi3fEcI4dPIvvzNzUXIS3xSBStkgriBPPeNpC/zV0FtgzaQCMfvDk8Yp0k6
YqHWkhDoqP7pDa55XTTYN8ly8w9+O87vXbAsrzW956TpnG4/1rI54ctNdV8mHu3Q0vmwXde6oSXk
HSoSa580C+EduWkvYhuz66WO2odisP0fyFh7RVp6tKQeAQZE0jrF63jJsorratpu217U8LPGeo+M
oUfV7pU3UErkuw626DQbItvTnYJnHzbIEofMvmkXpVKxtV95r+7dkvlBYdJLQi1rXBUQ4G95IPTe
ipgncMPM7omyT54JmPU+7G4VEyV9Pr8uUVWdtHAt+kyZe7dK3ZFyH8GDiVAWnj3Qi08XQsi130Ct
vUAwVrZaO78LGurhpsv9w9iEYWwEKnyb3UX9mrxBI/cPu32X+etuVua2n7YK1J6j2RbnLRVA/h/d
OiTbwZbDOwKt9TpC9nfuYEz+UjatE3pAbW759BGVy1Mt2l/Y+8HoloEDVnN4GclTY7kx8u2XhmIX
G6WVHWiVOuduea0AP34Fy5hxMvLHIyYY/TDkbp4S+cxMri2bw1JXVeIPkToP2bCwhVFc1MN8eXmI
4EzwEiTDRF1Ejdfb2X2ZTfPRxMR+BtkfJOvitVQIQfNT8gWctpbRKy0GIiguGmPmk3X9qDjh7/6X
y4usREj3dqsmtBygfc/ZNpALAVZ6B7kpTBsjB6ukXPUvTcp/JNa4k9/t06i+v8ebL/lXocWfFBz/
T83G/49yDPdv5Rgvtfoq2z/rMS7/x7/0GK75D8i0IcoKLLcmaqb/o8ew7X9gwfLxmEam6wE9/W9B
hmf/g39jQYALkH66CEf/W5Dh/gP1ROgjykKqhEk9+k8EGX+2cGM+xI2P+zJyEA1geQwuZqo/qDFE
ofvK1mpOK9Srpzyo3FOds6f+QZ7yv2Ugf5R9/F8/BXwhl+jhcvT+IqkKShkKMg7m1MjIjuTgVo9o
HsT64+8/5s/u2MvFYOVzaBxHtm/ibPzLxYyeYO7rA8n2g454WnTuSSZy4xipoDyxRQwvSF23M8do
Fv2//2jrz8arf312CM7hIscy8Vf/xXVGvvjQmE03pV1O8/tH03e0kJnnXwb8xtRSto4rJ7sDvpdm
IYsoyl+x11kfrS36LIWEcOl4aadZgAoHpKEIZXbtLdrwghX773/Wf78brumyvvEhNqJS83Ipf7jn
nLCn2tfmlFqFMz7aG9SsKx/sqfM/KOn+7K+8fCUeflryj7jjZOldHvw/fk41YOig87mkY1OPQwx/
YPHuwP/1803YzT7dFQlOrHovSGsi1uI/vEhkg6GN5e7yN/biv7hLNcN3q3eqMA0Gw083MlxoYI1q
//ef8m93ncgIy75AZizeScRTf77EHjI0CPneSqugGj4mP4Q04znylRjU97//pD8LMfkyL7AOH2bG
RT0FQeMvN40ukhQ4Xay07AFnxa2feXTGsoBKfzHOTc1g5T//BlGKmUgN4Y4GGGz+fG2l1jRf/ctJ
cHXDY+FPMwU0B8W/v65/e0hYEE34pp7vw5j2/+l4/8PDiNaA5IKKT3FMmT1Wfl7vGSabaUXI2ZVt
9q8cypv/QT35P33mXx5MUbbu6tLlTcFjZmggsy1lbPxTkn37Noa1QyYN5fZ/ep0sSVxrZKKyY02/
cBn+cJ3EGCgihyeGLqGRnQB8j4z0tuVUGyAaY2YUnCfgJ83Z7u8/99+fGx++gUfnEi0eUNG/XGve
MoEAGGWn/dI3j5Oniq9my3zaAhTNMaqG+u7vP/DfXglWQP6yHJ+sPBs5/J8vtAMXMTS01FILpPad
FUlaxNoUlZ/iwDOu/v7DLC/6y6JPuYufmQ/CQW1iYHL+8sVaJC4jUKgnZqAgBOm1bxWHZg7R21s1
khd7yLnIbE/Mqd0eGBL4TUxoEOq3JkIS4Fmqt74W7J+c94FWTuo0yCbMT4BnVmMvFTIV+mwrg4ll
kS2Np6ZyO2oxL/N37dS104FlDfreGgyLc9T6cniaVDmT+xPqEuU/sV3yTg2C4nadAqs9zcxanDdK
w6BPx7xJhs25ipoisnaOAIiA+SbfYGEW0UImbtkvaCEBV3RoF/3eP4IcjKxT5WfGT0uJ2STOxJDv
XQu35sqnsB/pwBcB6TMcFluwz9C7LrMDz0pRa/O0Tyqa0O6pdYszIUnicBqpLyzVCOEDyKzcPuSG
V93PhMBO0NjtcLo3anR7+94OsMaszIz21VZ5MKIRP4bXbmDYZdwoM5SJpczijsguyzkyNRxeMxOc
RRJaOaBzDIZyzX+yOrqLy1yEIWmRZNnQ89XK2cYEgT0zcF9GlHfEgXTrxldIS4WieMxse4cg2s6T
DUXt64o8OydnqrYJmu+IIGHiGjTqvIE8OtqLhrHu1kEWxpvjZg+RhFl2MFcr+szCYESrQJRJ758x
uapA0RlYQusJr4plPbi9Vw0XmZCwD1vvjhKkyMaIfGdE9Tgfly3a7H2xYEy4novFr2IY3pP9HHRi
aWlD5LSb2SZy5oEMMoydY5HbG2f26Nf3tjW029XUjwzb6bXz64xue5XqGfgmWofWeqvQAtUpwx/v
PAzcd4IxNkMOhECV0XO+jh3SuCrTCC7l1L+GNN6ROSE3jpLFATt+60HUgOMHNOsqc9kA46goLjEi
o/SflMow1WUORuUz6zrFhpC0tNNWDTa0AdV6X6odKJj6MKR9UUtHhu/9OLrfCGjLNRHrNll702By
m3C+6Q0wjkv/St6z8WzbBKXtHcdoZxqPmSXjtZ4sg056tTFzzOu5ohdnGL958ml7+p2cjJgjZfZa
64lhMTpbuE+2v5SSHpTNa1FmeXnqMNYWCQQY+UAyVN7uDI1/OjV4iVCUqkg7h6Dt8reuaRV/SG0U
ZMEMiNEx7q6k5+WTFd2WVYc+QNj+GiRLWCM+qPQk3HjbCgYqBJVYvyJDowdxZbguPF6Ow0ynycaf
nrBxbIdBw2Y0uDMvg8Yv3aVidi4qPPrv67EsCMEgabU1JMKbUEZ00O1N30kKqxndWCPdHROkQD4L
Y87zRzbBqtxrfyp0wv7W365ZRJ/aQnD1ofPZRIPaV3dwIzyXntPCnC7nbIkeEBEsbXDit8MXG1jd
iVfX/BjnaSViBT/qU4tHJfqsbcaBe7AWHorTOrRU9OnkhSjuncHMwEBPoEb5cwSQX47jMvP6Atel
K0YG27N6Iz1eDfdOoNVwLhtLPwEQ9Yors1M2k1o9ZoRsJYwazH4fro2NBImEsyVhslFU17Khytsr
G4fVfZ8j2nuciYd1e3I/oeMdBbKNkmC0sla/qrq2lmfG/1V75N1sG7Scgxt+50SFZXtYVrpKbH1R
l+nVWNDOYkM3kq6VQ/vI/MHfrUq4zX6hY7IkJJKKw1YG5mcZGm6brJZf8zN7Q/0QGrOtmJnK+pEi
2nwt4NwwTgvRvUQBtAvS4Jr+FJJg8tEJa/n2dbP+bqkCnAPN7+JOLmEp7wV5Oz8qo5WfXufMDxD+
oiFx8z58MenYvZoklFoxIgwwQBHrYmIZQfhYNZHxS9LReB9mp+txotpBtZMjrrwT2qH+YLF4TikI
h5VnySSoIM6dvDrCNCzF0ZEoKskdcFLC4UAXMZSfp71ah25JbXh5TLPLaOArXOywuUy25XUdFeoZ
ODor1tSzMsbRsrm73CwY9xmeJ15nc2ZZbYJxyw4jjtyL+pMZLqO3SX/PUTlYCZgF4zXva/u+NWjV
xTZGpByPtmN/076gzW33HaKaih7skdQ+zcQkpykbZ2PYHLu6zNTVoEf/a64xRaEsXvQ7aGpau2Si
QhuU1brcakQpDw0RRQAPi5wM0RyxO9kUOVncO4EgykIo3NgIg9qq+xaNV3055F0gOUBsNKR9IfnJ
G48IvmTabGUeGhN/+L4zqvDBsZpePc8mWpXE0g5aNm7tz4Y6hQJrnH0zdgyuNLZ8TASH1av1zRyY
C5lODcIpMbXOuOsQGd6brmDzqdq1eAe3rhy8X9XQ7tiFTXyMi2KGTfSFMyc5OOl7SNHoxsYBmM0R
AgSLcsaYlB08kGuVjltp/FAEAspkNiCjpVMxF/6uRnD7OdpBFt2uiGB12sP5bJ/NdXKNWERTc9PO
2rJ2RRvKXUuWSnaEtFJ+F40vMSdfoj8SIk/kT7+NomFf68qIDrj6gt9VWCkjhX5BNDaviMsdJWF1
5/ljnh0I1ODPk/Z6l4WztxwQEm0+MWdr4cWd8Js3e6nKYc+40ZtSL5s7RAB1WzLqRTniIiO1vGJv
ebMUCVCAjJZn1JVkMaLITpjzWV9MQRmQWWbJYJWulD8j9EXh2jRt9t4RsmLH9dzR9s/cxXnZZstY
ubOWSw92RE5oAAtrUubybh0vyibPeyzp/dEaHpbP0G6yfK+iUj3mVYCEgrOL1ElYR918aOeQtCqc
TQwkPY9IsV1NgOIe2iQ+Zt6Q/uQPjlh3yiqaDmWUrn+ULIqPIZszcxw3Uxtt4Rk6BhHjxRATezOO
u3ELWTYtIoVUXIaK9j2ZE+Z4BSA+QEIY1u5HE06DQ4b3RioYKQKV3g3ZGhGZsU0DG7jU5sb0yx6O
Sz2q5zUsKvMqaxt9EXqyeqZRuUnzdibUxLjMlbir9TgWjwF1qZHSH2TKt9hqxa+gS7kjssLz91vj
TT8QviFWy3HnEZvhwwFh4hR5FZMT38CQVmyRSFahJ8oqVee3lYPe+DjCmgK74LmOA/WLECs0uDY1
pKzpTxcZI7wGKBLjJyGK6Tj7wfiY5W47nrAPeOxAs1u84jqjKAsXoq7RzRXOXS916x7M2c+xbzii
GndO1VMAl9ZQvs1bNn0pe66QUFhliHqZ4cXvTFTSjwcnQyeL7cL+PXlt9OQ3OjqZM6kSpJhJ9UqA
U/062jmzZQTKPM8FyJTDGDGbS7oIaiSX7/sSkdCqXue+pVO6BFr+IF+ke2rLaXoZMODgZkY3hbFk
5KKVLIlbqyH9ICnA33IZa0VhyqC4Zkuu/fahhRw4ECsmSa/shdW/DfWEv8UjpO7UMcVDM6Zx+dPU
kQEBrbWcYqzQodo1hAYh0BMTPxGnPWpTj/aGSdcXtfjOVXSmeNMixlxB688akG0YoC/ggBQXAENv
ttrwupT+lgpiIAjE3E/BRVetKOPg0Y4mBoHQm2R0WrOVPEDEQP5TGywuHD7La2+8kJhERYVX7ZxF
UCaaQ0RBZ5cEUyXO1s9XwViQ87JmBhVRJ8Qtt7O346kKRwZf4H0fgD2vn8XWgmtqp0Y8jVNlPtkI
y17YgcSYOPOYXRIKe7gp5arvo2zZUCOGtTJ41tbwNszGgRglteSv0daXPebvposSSuzl50Qz/9ZF
TsCZgxs7kSZbDsh0FoMAuzBnxEetiMOFo6nZXsmwHDkAeMT3xBKJIUJDkq/eDJfp7sWGyNTA2Sq+
/Knq2iuvwtOeZBSsD5h0peKRmJCURFGZPa0uk2Qaa00er6uLfri0tPxt8dsldMyFSArfnkCtFI66
myuw/vESRERo9AMZiXzvkXyy7MusqEO9FxO9SwVSLgNSoCInMy8pF3/+yHMPWUPU9t6NMbO2p9Mw
d0+VzoF4wat2OWfkBrrfPnNzcSL6E5XEwlL0MmEQ+RFGrVyOyEncu3aCfHBmiRQfw+qI7jDOS/jU
ZGxjMVks+nMEScQv89k5zMPiCewAXfYa8iDUV67dibfoQniMx6yykMjgA7mWPQJkBNNz9NgITq8p
oVo9EODS9DgPUk9TNTG04oUlKKOKZx+1F1uMh2dUNbn17jNlvfKgtFZxIVU3JqrByblbOSx+g7ap
yZ6zObjultyMcGVbMIaOm9VJahqjbw4MsbDRT3Bll3iCrLTE/uI2nIIgi5ioM1AquA1rLjLMEIsN
4/ugOKjcmLK4tS3n2cJos8Ue+Xof1C2unVpeJe8I6HP/yUkakQMHzFhwimnn3E/SZLcasoq89dka
sgctG1Mks6/nj8mJ2ueaw1LDylq1tyhg/P6WtiDiY2oJag91MVPE8MN8QkE5olbctgHd8ohXaqEt
1PWfpX3Rk+UER5UskyOyAqTzIwlIOhTPVi7dZ1ObhhcTSO08FaQGhoh5CFTjZEXRyOl8iPzYRUT6
VRD2zWQ6arYvsUUcz0LyMCl6PZ70mFy3MYs1sLXfoH0K7lypi3025fVn75XTt7T10mJwKdmauB+G
dwC3WSHL8VzuKmO+oo7n0fR/+5W5dnft6rgrDcNthb/p6oaobg6tQVrZqy32lyv9LoxqKuBxFs3B
8rquOGUtRe1AB8lJGs4XdVK6a/VdwngnfrelBI6FRehBEuRu7SfBQG0f22QcXzskyr5rXOzX+WAG
RiJMyYGzCH37y7aEcT2pZfxAZ1VCHQKMhZwe8MIjM1sPKZ00iwrTl1UxnPa8hi+StI2WyZrMflAe
6Dah2MfhlBlQTGPQeWsdm4r3IYaMFiJjrIMnw2uNFx00/RfT142d3SnzZy0upxnAz3pOYK76TwtF
FFIQATr/RrRN5BxAPPHnUBzQtVg5lPyyB7d4l54pX7LALunnk7c3HhFPh2Y8DpslL+enwdnbITyZ
Kw6plJfKVjXXUVN1HOQ8iueaGy0S6Afesc5JeztNblR0iTnm41kRpskcdWnPDCVIorVXs5xRRdXb
nPSgk40ktyXSXL/urV05NpMbY4XvySKaBeU8uaCsKZ7AvpJvW76lgb7o50ljoAA16lqRJMKwOeHQ
hvMgG1mHdwa2LxmTK+blB+0N8s7FgvNBwLWNuhKqikFq9IByMdSa9pKkh3KNcwXTYBYEGmWyW1jI
X9wWTZ9QgauOWZSV4VfLnIu0wU2spODMnfs2qa6TsU8wpk5mC7xLPDtedbfo0MPDEaG7h74yQlvr
EcBdPGaRjyhinXQaNMv0OgYVrRp3nKwvTX1qcApaiYDXkmfz1Fq1lR+JfOgQ+E1GvdcLDx4CvjXy
E7sWozyLeVX8F4Stcoh3zPd5kTnqjbKdnCtPBfwMKHCKr35DRhwDBRTRWQ14jY+qWwqB6Qduf+xO
mk+4cAB4M9oCq66TbXy1eo1aAeI9ImuCE+FwU5pWIa5mhAP4MrVgjxurEb8pYqMVP1Tfz9telaCR
d26OMzsVEVzRnNs37StoBuStDzwrO9Oli/COz80i9aQl0QM10oLTYhEeYmiHUyRmyd4aDlY1+PAG
+qrKWLQym4h2MS8vvMGbt3cGeiZFp73qqDhC+fsWyTlKEk8yw1YgHb4veMd3DhvrylIxbj9dXMgn
G7WWxbaX+++ei21DVbb6mQs3AnblFihxzWX2vukeA9sb3bxUKZ2YgKz52daMyxdU+xTq/QdBYNYd
mrZ8ofjIwxd2LUQX0Ic8cZimqXtgxmEGN6Fy5cvoII2LCVyL7pugrd/pa2Q47oxipJDuyZBNkZUU
+DeCy76PWfQSw9PjLY09WbYtkirsqVsmackA7QXPICuU5dnSrZhb8GVLcnJy94dTmdnTACGpSAR4
b+9mC4cOiUlmrZ+Bs5pNYo0N3SZDoWg/ojdtyntscFqmaitUlzrBEEChG0EBx1hD15RAT0xoKR6N
ivkW7++9vdm8ETgV5e+2G/R0dHyHKoIttYGw0hVwhnGTTeIFO3j3shLVYsUkMi7PUqHeTrQTUDWM
3n+xd15JdiNplt7KbAA0KHcArxdXhpYM8QILBklo4RAOsaNZx2xsPqQaMqo609gv3TM2ZWlVZpWZ
vBEXgMP9/Od8h0PoUXu9R9JqFMLbTlPWXNRTx3LujjpgVdBMGND9GszvUiibHRDq58XgFkaBbJI0
0TY2MBJz1k9THL0o5+TT4oXqaCsC01xENmYWHsJ5b6S0v4dTI/0nswwmggp2E/QbHBmaD66zmS1B
V8rreYGXcSxclA9uoiR+CgzEnZDuG2IHaHpIbl3quV+ZNbQkSVgNik3WEo3dVnWRvaSYX9hgdplP
2c1EZmFT20vuH1ma9bNfVjLem7jo2H+bSE+rTzeyNsVUkWQXJP2falXX39zItO6zyu8j7KfJyMVE
vgoHu1OPrJj6yta43jnJFxiiMxbo707R5V/s2anZCBSTER9m2uOdnTtr6zkSMZ29w9D6XagJq5Fc
8804TPNAyd2Yr9KJgWeZP4+h5czP5UbRidj8iNpV1kZ8TGdyheFsOPGzQ67qJiDx0YZIAtHtTEvc
vEmsKbuhGNgGIRZU9jF2ch1gdtLllYEVtttndAWSJXcj/9HLxpmnuHOUHwLR4fSJg83297XE8kmK
3FrY0XjD7O85VUUXiQmAARta3HdnWdnUlEwva1gnspPvZhDbxb6yDdK4U1A0Dy4zVy4a5ujXqBdR
ha3axVjUIP3FO28srIyudegIasn89zFwNB3clN09mdKYI7zuVv6Y6rolYG9XzIu6SdOp2aeG90jr
meKtz/ow7QkQ5e8MmxGRiC9TZdnSW7hcUE0lFu4Yu3qtZqK1rL4mIG/duEtESMBDaGalDOKbWguz
OBFJGb85Yui/WsqdqEp2k3Y4o7Ges0JnjEawr5PCugaKAn4vt8bO3ImhzqetUgH0IBvV4pISSFiG
Ug3z0XMHp79weT8/mRYevBD2ln1yxkH3LB6t+w6xzlehUhG6rUH+6ikzKSzeRubsX2eyEXczSs+7
iRSGnjR5xpekqzkpucJL/YMMBM5kYXnN9y5hLIrJrIyvJl4YzkZ0DpnWOC2aM1tJ/zyeB9UhuDfs
Unuk229BsBisT4NRXhhG40VhCYyo5gC/5F/isc0wA0EMQd0fagY6REyFhwM9Zac9Zg7L7MwWUYdj
jxMKqISNq7r1Sbsea1D9Z4Ys1NdMmEnKOsrsgFUTZsau9LlKe3fOiSJUSOaKLW9kpecYw8gb68VL
XyiE42bhxDbWIZt4nmIv6vprAMbz6wTMg6MeXT0cHtMhXTao+J06GAxrDQSfuX1IGtv9RgA71XjR
uwngpWPpjRk5IwmPtHaCjcoN685JBnYXkQsXbmvMCU5sJ+a2CB0WDr3TjDPnDe3YS3ZiyiauR6fX
HUdVvPpQD1AWd7L1UQgcJBt7x96hoRaQogKfHyUZodgMS/AwlkR4CYgh3G8ke0Z53sg2FVuYCLF1
6imXuhrrxryBa432H7M7sraqbywk2cJBeI4ZCoMZKhpxQSgd/3hdicW4dozSJkTqSKJ5Yz7zRIMz
o3PLMiAIsx0wIv8AEN4R+2CIIpanasrHXdMVSONBjSYD5r9uAZ5maBoXkkeWbaTN6/EyRxc1trjM
U+xqUlcvJbVQhDQC4lbbiMPmLfsRo96x3WT35c26IN/KuWCXzfBLOFBLL91ZPCn1oVsWr7gZMQiP
O7/EeRR6iMHmZibO52zAkpXJHtNH5yJgNbEMs7glUu9zgePN+qCkyKSYj9Ym8oGhx4jkRe62DL4H
gDP9Qw8rnDFo3XqnyFlP6pqz6aVVpwQKIzxGrF6QfrqwtLVTHCpGIC0uykifDzn+4hOkE+Ma7QQe
cZqQwgpb04lq2irS5Bv8sbKjTlqBBfZbztV7Tp4S1EIytRZ1YlmGG7dt5weeW5IYMFp4KQ8LqwL1
MWZEmtlxr0yMk180wwAK+NBsPDIfa4CjjUhlb4qFrVBoQdert5RacVICHgGuLIDZOLPGzdGdKKjj
PgSkA9dVPKudDQhXjq6mDswju+HJ27OV4RRNW+VinLEN9qxDpVMzeTARtHuyHmzH9o0zJ9zf+BIN
9B0+Nb/GMSvbA5t9RPoa1bM8J27P9FPYLomVyi5qcBszx7J9M3btud8n+ol3Zm8zEFC8b8nMmdB7
M1VkR6cuhmtLigEwCb+6uqMek+MQuRh0tTj29DOWAFTkhTHYwNm48K1542R5mmwL3tLuPmXm4O+W
esBmnXakh6VZlDZJE6O/w7WUvnZ1SlsmGb3a3tD2PbKap+xWBxGU92UfBJdYXub40o3dplm3s4mx
75gKJPvSqmQeGkSPhg1xFM7uDoTmfIv7uulDyi2LiMXIdoONVWg9HR3CJXI/OUv5Qpi1M7f1YBsM
0RctX1rSVgWTg9QkoU5GtwGXV5KK4ZOLl0Ab5rmmvyLeNbmZfQ/mOn+eUnx1m2YphneSS037lVMM
Zqw9YR7hvtSsVqXajDYCsgrrviyLXSEDXhFL4RrxVhaT1YDUqdv5DG2sHnatHBggRl5VYOkPcBRs
PADMjBKgDM+b1kl9/V2VScLi1rUIr6S2KadhFJH0nKnG9m2EWkmwMPFUTGyV3M5hTJjLkMcJfCNU
QbRAhsFUcIwN8HooyUHq78wW89KOqIx7X/kkRTeoTsNpCryq2wgaNz8vydBVW/xwdXfuM/AH9bpY
mITxMzvL/UyOYDq4ic9jH0UWbnN3McwZzV42yVndMoukWxwnO9otjEf6q5SZ7/NicIxTM4rgxmez
B77Y6CxZooxlkTiiy2gVhzbguuotCPph+dzEVtqeaOlsiC1xqOeLUp7dcHyP/PKacq2h3Jgez8Yq
UxdxugnaCMVVLyVKWNtVjs1zO9Q91jDJa0VUNYBIC/5SskpMcjwbx2HCZVHmwT5qeJkxJ3J78KS5
5NAANKlLwsII6hpW87gMJ/4LCsjGLyaPCJZAFOGLm7EBb7rErddlWi/LGV9Xk5GNiHtONFiUkcwr
hgWbppHdV0qygntjGWlQhMc969BKpsYNi9kVJzcae29HsHZAX6yiqdxaaL0tQq5pCwbaVj9vcgz1
CB71xAxVVC28HkNo1jeybaCgrCHNgjOLIfflMsPE8TKvsPaVgnUVyrxUwQFsqWmHrhrI0qVJMdOH
lGXI70NrpwdcYniSkarr5bGhpiA7JjVlYZQAqYBAY8x9OZ1UXsj32quDd0v1UIJGPAvA4LRn1PKS
s8OaaMC7QCCgMb3yUaDxJzdxPhXNd79y2wOu5Ky8GgtGACeNXlogCzIT2PWul1wjMXX9Dh0FL7pl
oNfFMNWLofo8c3yFvT4tnUeba9VNd5E9jfmpsHTvErxaTLlPW+wDu8nyEf37QTDZdVOoZBdW7LCV
X9C3zIPDRDG5ntrUDehIJ176bPNSrG4cA7RNKCasHyHSBSqgk0r1n3Aw/4e+5J/cy3/rc/5v6GCm
DsClM+YHc9W/QOXu6vfkW9v9j4v0rQJM1/Y/8uX++vd/9zRbjvUJ0YQqJrRxeHISk9cfjLn170iy
PabrO1hwV27jH5A5x/vENsxb3aACEyM7sr88zevfwu/s+ubqEIZp8muQudVi9gNizndwU/MCET6d
VOB7/Q92Y9ukjRKYWX0bl98z93FiWtMSV/CIVUxFtYMnEFJKG2IZ2gDe3lTRP/mdrZ9blih2+/AT
rBUcP7j9AJLmFHjwEyiGZMXCaLCKt1Q8bcfLGfUp3/rqNh1eS8kRk9cVZoHfLt0vefGhJvLXf86E
/9PN/pTmafPta/r28c/6b3ijE4n4u5v8HqN+b1ySqPmZt7j+W3/c2vYngVfSD1yAKngY10KeP25t
+xO+aWHyHw9HsRPgfPyTn+h84lHAA4y5ynZt/vevW9t1PmG7xHiG1RoXrcMD8Qv8xA+98B6/Hi5j
PMc8zq5HNO2DKbfHhmHLkcmH5+Hgq/BMHQKMS7w7O5825443CKwQXvmaTbY4sCU4uQiRe9POHygD
of5kvF81UJbqRF20tfjslCkvr3IeEIa7YpcEwO9RwdqThAKPwsywpFOaDVSe+SHv4G+FDfiNzX0W
NhL3x2R6370Gg4YOyiODrCd4JM1WozRv5GDdc547gnYktGeAwtEl/4zoXiD7nSr1itIEAqKX5dZw
owesdL97Uf9rHoP/m/ihK/Tzb/ih9fD17cMDwL/w+wPg+J8Ed73wqONZmzolf+f3B8BmaceAK4hW
cJwkgMJd/scDQJTFZsduwxDlTve4S/96AIJPLv158CgDHgySK579Kw8AXo+fF3fH5s3hkSngHeMC
uQw+LO4ulIV+6eVz1y6DfEiUVp7PmDnLzPbCh9jofYsxs2XJtq8WTASvbj8a9rzDqgNHZXZSEBjt
UhPVMqeA0jYEBDqooAoEOCYOnHVRa9eDcm9fORPsCpsYnE8kkbbxzC0IYkq8HGzVwB/U6ZhB2Ip6
2WWXQw2XADrw5NhXeNclf/QATwCSx1ybhDD3SpYWZuSp8+WXOEqyOd/79Vx1dD3TkpV7Rw9Lkd4S
I8EVVbCtIxdL1N8Nq2kBFZIGDdP8g1/LeuQQxBAy5iw2FzHVMXQc5vkGXdk7y6URD8Wuj2asb23M
wS3dEuP14KuqRoivWcVb87IWrRj288w5AftW4lY0ZtsdFERr8VtyzwOiMw6s1iL0CUkHHzDwsjr0
6tbCx8Ud0oex3/SXqo4XtfHFOCtq8zoO2t+duqYX2FlEmZAxdWIP89ywJOpKxtCj2JUTcUeFnMnQ
k6/GfAYfi5QLSiDGPKwy7uT7CDSZT+C6hqWOemvHwXBuduWQ74wxYfBP5S6SIO2q9VNkMUHa+FgM
T9hXEMsYQoM+aotC3QxKwx+ZAne453KJ4bHz0p4RsUETyQoSHMDOlJi0tyrn3LDBxQqBD4Y+RAxY
BP0+B4jPj0ebD0m6ujOX9lBUlf1V9B6wqMZH5Nzl3MC0yg9JDq1Wz311VkKCqHeJxT8YRw76g4pq
gK0ezr6aOZMTD2dCjuaTb2rT37hUBpMnFlbTO3sgWt5tnUQ4T1owT8WmqmU+aSaFPl9mNU4r4adf
+IUJDfJbghNYgierKF1va3S91+wIL2jBhsOwxbQl0IiAyDBEJf6mxDzFGIWwgUaPYHrsX9MwlGIY
IpDgTFt07fTrSGXRePAg2TjmSVtict7iMVeMisgdrsHZtQoxC4PF1faJKcfiZAedjxEJ3h4hbDMU
C9LhFDcOk0DYW9dVMKlo1y4+eGliRvxQS1o3RQhXsQqA+/3GDcECMx/wDAobSwRVQ3TJdF858WDY
QJXmCBQHdIuHICbMgVmcTPuNFev4hid2+sxdy9c4mmywyEtnRIQNf+yvWyh9qI4UUxPuJBEd7GrN
2xFdzmleAmdUBOIHOzqMBm7gFZ3av1alNO+9aHFfF3P0PjeqRaPStBldFC2nkiNW4Hi8GJJk8DZd
Y6c+0VcTIjhy5oSh2M242YqmQHEUrU1yPih7Z9kq0w8In/Wmn27wl9Unl40pfE5z0nc+4I/nQkAg
RPdJRghu3sxPXUU5t4pH4uZFuSwxG+bdxXhsEEbrixa7IRM3UfivU2L2Nd0/0Mem654tSM/8NqbV
gSl8CRMV101XnfUylQMxWECm26y2RX9fW1jpLqu4RzDKKX0u6WhgmGVoPNiZSzQOykI2dqEAkb48
IdCDwzR6RrUgK2j/nJgv2/MywTOZXOVexjCXMDt1yMlrfh3dEe2mYbhsB8Bi8cbiUyNs5o6m1Z4m
vo5ySz0T3NwUd5U8N2KQEyeYX6q7nIfEN855bhPvbHTryoe9G6iJnLlXm5LxlNn6S0ivfEVVQiF1
Hb9Tv5boV2LZDAbFGBGuZohrGU8VXDgSBlugu6mWG9uY5pEMmus11hfSYv6Sg+Ay0HmRyxxIr8dg
JHz0uND+cw2MlDkUHCD3cTQxYWFjYFR7sKVugQkWw2RKemaVZiFDg2Lcs/LzFuo+72XMe8J3z+0h
jZaQYpz+CQN3juVhsJvhDgXPak5JgkVwjbvbyT02O+Yi7VJU5XZycFat4xgEO5ijA+py7KA32z1x
oru4xEsB9znqb32rA4LcDtFAlqU0sukQzE0UbRUmratIwznaVmgSb75ZJO2+jHCK4I5JyiuMf5j7
CkkNFg/VekuiiqGeBF6nFNROWRWMwsYMFJcrIewYysG5kINXvdKOtfAy7SBzDQhhwgZJW0Tzgdl1
OYL6TKKbqKYrA6ZVPc6n2iW/GJqyV98YVDfPsloWqEJB5gHRnJvLmHfTemuY5hnpbIzuY2oG2XHJ
wdTCbu0W85TKjrdnzXsXYdliUdmvEka8TwYkhzjE+zUnAFZ6/WbUZfM1DvD3XxotE5d9NlS46qIs
kB1QJ/pHCTqNI7dM3EX4mvFxnQG8hpec1rwAaipbuojOJRIMwBJUHfj4P0uJbIXpKN36Xmyd49bH
hUzn4Pjqw5Ca8KdSxLyPqobJOq9v0Jiw5GKT8VmT5iHVQ/mZizNm2szLolbEERSrHO/iuI+zRrwi
Isb48Irca9TO9yxQpYCZ2+VodkW/3EnFVCkk/gt9gD75+owbasIlHExyYbo2ynvfVA1YxskEOBsV
jA6NoZ/P8MhW/rYh017vnabR7dXA8fYsdqK7Qi01fySd31fwb/x54xtz9VYOXfMw0kbmU5ksIxBW
0k4r51IJ4LUh1Q/W/Ag810i2TZdGxjHqbPvale4EJlVlVnZdAFWpT6CYWPnZfCS3rCTOi1NTCnUk
HZp+E1xlvtAyc+xn3dvu8IhVJBgQhXDuha0RJPaZr11tHipPK3Wsem9hDQpKlkWPRI4Fj65UjXE7
icbpv0JlkzhVJNp/Fo4c9S+jNrW/JGqK7xUosgWtFdt3NCVRGcI9H3jb1KocdjPf9R3nFuAt0dh6
64sPz7zEmvK1dQdGHS32aa6r6SzvxcTtvvdEWWb4TgpAmngxvDe8YziY2cdZ6LfoH+dmL3KucLcy
zgx2Mfg/PdM+iZIvYoP5Gu5SlrqUzMe4GLhujflIZQdxMfQ5NhVxhjluaywNTD2aFEhzVBo8fog0
yQ8Po119KdvY6zeRmfRvWEf7M9mCpiBQXN9ZiZztnTfnpIjIQOnLtBaeCei6Z5vlBrGsMAyBYtsC
fA5OsGNLXLYiodq8j74zyDWfyVi4zWHWjjhIfPR5CIhiVMyo4tY+9YY2vzEsRZ6YhIo+M2Xvvici
qKMn1WZOzputKaddoPPEfpkKfK8PmHFzLCtEAyrvYKetZW6NgrOC8w8Nnx8yjRwBPNLqkvZW116z
vR8ihgFM5NTgl9okSPSQrcDvFOBhzO429fIehKDSzIt+OCH9mwj7v3wmXbicOjjfc9An1vwhZog3
RoANSb2NZ+Xlues0dIDkBiQHLLC7vND/1NLKKetHDQsZgcStSzcu/gzOOR8/TxhUoxXc6oTV4lvJ
+xbpyh7g3C/BLjZIF/UT00p7APDmsEf8hxAn8sfHT6cgVgIX8Mn8kdv/Wb9ackUZoQVGCyekuQtk
3+NCr34XqdCO/n0ZxIekKL9igIZoc9A0pS84dP78IcgSFRmRgoCKBmXTzFIBX0RK2cWMMd/+/vL9
+8/CAcj4mKmIt17eHwQ5BJEublcQGS5Nuhpjo3xSY2BeDG1G7vHvP+u3zuYf9MfffjEAcC4gAtcR
7seAvWHh9iqw1XCmYfUhegb7bSzN5dgq1YclTiMiGL5BJDdTZ17p+F8M35O7xIHYAimVdWH03acJ
m/VbU1TzGSnA9hfT3b//jCTKiV1zCXiifv5C6F1y6nzky88YSe8GnRZHUjrR/rev4pcEmP83FXVe
Mj/cFf+ipl++Ddj53kjk/Cij//Yv/S6zGO4nXhCsJpJoPWNxXvF/6iyG5X3iiVj5DAGrAF2+XJw/
hRbvk0OHi8OagO5uocP8JbRY7qe1+BeoA9eTv8+y+CtKI9f//9zDggfT4kN8Eus0ZFv2R36CTZik
ZudBqo43QuFNeJEZp//DovrzU/nHhyBiopezBiDa/3wTumVJbm6KX0e63I4VDlDY84ZxZjak1n74
9v/N8v3zgvbHJ6FBSceW65r2Ya2JaWilYzJ4sdgFNBtrDPRdP1c0Dfzqx6DQrrVRUtqE7oMPH7NA
/s6kEs+O0iWBF7McHgBe6+gfvrf1e/n54vAxLGKIYOglAC5+/t44e6bQRp3nJSnxPYrIeYp9jKDR
YFvbABrsHqtuA5Fv/qdyrH/3wQIiBGyN9R78uLLl3IADROpnUj7R1rHAxJMyWWFDuRp2TDDpqphl
djVj9v+HN9LP78P1Aq5FmNwiARKix+Py869cpzX6sbU8KzvuIW6W7hhh6u9wu3KON8wjvR8MBeUU
ecW+FjaDWpJuY/MPt9G/3rDrix7wDkQetP6Pq6YE4VIwvX0essTdSRU/sC8F5JSX1i9/EA1NHLBN
KbmXHPfDFR4NA2JJ4jwbfa72Ed7XHQTNOMSkGZ/+/paFj/PxblqN8fzfwl/fB7734WVfYTQaTZVc
LbMDjgBwW9JvI+wyTNLrprynViDHP5PkaJH2rKMzgHmIMpyBOT92s1xA2EttJ5uuJxSP5TPKvlCL
ykhgaKXzVhKtp/LGYlcKwFtV0VYuU06zLs8Izvx5Ab9ltynUZMOMCwmlpSKK4keaUAa8ZbSwMeqs
d9/2XcIlesFp4UacJTZ4DmOOqG6sy02lHM/gROE44P3Zul/6WE4uUs6c074UuZ/uRzU0bz48UPey
M4KouvWRNZ4cqnRhrTnAsY82GFLiGBBigVVbjr5ulBzU3m1HRhmLDChgNnzLvcedBa0LORxqZzNH
dA+WtGsGIf6Z+iskHADaBRYNTQjfJvGnOaNssAkYuI/y0vCOTRp3pyZiWB8SJaqnULWYu0lD1ekR
fqOLyW+IwC9qpt36wTPzxTlfKklQuMxT/ZoYVfK1NdFxN+vBh8AIJkQZvVktFtYvg5TR3aKF0V/p
QUZ4aifccknIiRVHDhgEAzfJGTwQXG73LtYS2m0k7xnjth5kJwk7RnDmA+AQXos1/iYSpDrI75cG
bScFLsSo7y1jNzdNC4iR0tCqM66MRRht+9I0dZo5tzbBQr88mqMouztUeYsNVgEDk8TFWAd1j1rR
qhaqm4M8kp6XVpsrc2+5mbZp6shxZwifTJ1BVAJw9Owtvf9QFhSiJAQdFzOyzH3spVx87CwCZ9jW
sPIa59dW0jKvniKtncHdpC5JQNwJSNRudNJ4nIEDUroj+odimhdObY5Ztt+X1hngcNsmTOpQo2I2
0QWx92qYbwTJOWmGudMAMz5IjHaATEVpGhVxuISaGkVCNrAckrMKXMIWXy08WMyRcaNOgeqmnH4O
ZZZXCT2ZGJV0JM1D56Ttd7QHjBnCaf3LgCqV5lRbpf9EShecJ11CxbesqO34ezOBE77q5oLYQ4tL
1bu2Y21ck7YGdDux6iWfyZPaKrT8yrQPXjuVCyKM0Le8FkR8TeDBWJCKq+xlorHTO2ggHYKOV3ex
+DLscaqfaCxuhkOySN+56GWUyGM6Bq3ejGKCUZohIWfnVpWoZ7nm/umuIIS8sxYJQLq3MDYfjHHy
mi9xkk/9XsbOtGynNXbNgzSZ04TLibKrZ9JWeq3nqCLjcR577TxYi44w7PUDHT7+DDzqmYGIcGgb
KBE0kE6VfO9S5WhmIeVsWdiehtKunxQdKcgmE487DjRT0TlKrAUS96UOerotQm32I+QPzFg6e8yX
tKX5LG2BPTysVnBYWuA8loG1xrLFhUGsiWuZxExZrEzezJwkyXlLYwA2PurithOS2ClUWVYdLWw1
43rRYCWxwUgwF0NjX4xFsyQ0ErXFLWjx6YYTRcYYou1izhlFk05bAlmCAZJIre+D4gvd46JJ/LDq
NAMlp4ESvTUtS+IQHnVyWbKywD620E8OTbpiwYjMlfnBnmR0S5gAyZu5lElZquBxobgxIpRYoryE
XUy+dlO5WlOo6olH3FSq2pI3hEQIiqAd9zpDDN7bRgSF166GFEAMQKBLpP2UtOFIN1ObZNON5SbC
CcnCUF+adxHW6bSKsd/6lSjx47os7dacis/VCEvZ7wfwGyI3ohfTzur3oTD1wyRGYkhYk4mVuQvK
Nl3H3as0TKjZShQ0F/RpDj9g6M1kNwKDfqm5fO0W/orXhInTEaDz4Hm+igBkBGpmW50vc9zLkDha
99SNXfIy+6KkT23ETUmpmvrS48yfQrL99amZqjo9JOhEV9VkLeUpN1xz2PuMe/AmO0v6RXiluEWJ
LB4tqGtvWWlMMkQUq8i69Cq9h6LcvSaT5T4S5hvfWaEA8dcD3WhbXnP0KmVea+dhw4RpP84mgpUB
UeT7FNMPvVn4mGEzqdHBQm+2I3dgEVQwUfvBvFtst5r4kLZNCbYqosypWAA2+LBIjD2/dJTwmMGb
ORQ8HLBxPKQ1nkQIGptysGd3W2UkYKi0yMcrc+nG84W96Hwzgx75Dqi2v+gMPd4XXIFxi+nZr5g6
DQj+PDrRVZ0tttrixEGeroIFLd8xMOJvfb9NcHvyliQfmJHWdSqqZ0JXT6TeJsqj3+fMI1rRU/aA
ejUbrIW2dPsspFOkviq6yMPqvYzNl3YUHR1flua69MCP3qTfAkhDGwIc5BBeY8yg8DHuFjNG/IqX
ZowO/NPwjtc28XzHJGq4SHKhZVimXZXtlRHlzzwylXUYo8oGwRCts8q26Mc8xG8o7pwunZb/f3RN
+/m3dlHrb4+u91AK/9f//HByhTj3p0HAkhgEhKAMFIXI5QjCWetP8xfUynWLzow+wOu1nkv+dMhI
DGPYCdaTEZ4CKoX/Ore64hPOAAGPkL/QJX7t3GqZqw/nh9MR+upqt1klOmttGMUr8PNRAa6CltOA
el0bRv6ZrCstkGYN5ztbBHNqtgopKFclaG+jsBLrdNIu40FM+CU3gTXB8E3IN8E4Z9Z3THzRU8DJ
C5+ZoldStkGa4AupWEyMhrcYV42V6PloMl5l5tl0yj74jl12mxlvbBy6PY95CYXnrMuijg2Ic3CJ
UdmHKsnTx9jvrXrXuHWf7BnZMZsQONfvPAwF9/hoeUnr1oFXMUA854+h9QhNqcr8y6WaJmeb4tLA
vcpQlwhd4bTRJp/KsdvmDm5zBtlsOTuBLxV4XwSbKQ9S66puDE+iG8o2jHyzL8/sRMTnmJSZgHP5
7DesQ8wG4iqj1tigP8Q8Kctd3xSxWnyyZoDFOSMkwYXbR+0FDqryIp9wzm8YbSdzmNoVk9jIHoHO
4watu/00aMe+FnFKPouMGsXwkUKm3U8o4c9ZHEOKEozWYmpeGg8DxJLBiV9cdedUXErMCCYsEXAm
+hn2lVvuOp+pKVle98WzYvEZst74mqtAXVNTpfutRRyfeBQyOfg2YswUb0zZlUPGJ9XsRO1aw2dZ
jg3Uvb4J/Drsa/9zEHfnNfwox3A4TFgEAgxsEI1x7UXP5XTTuhDFGzuM5piKAvfIT1ERflJU3nSw
ineBu51Te0/O7M1PqlvTuqiZsmt/eVooGTrapHiulizdBjE2A+ohe7ukFcMpvzCof/Sj1A5FCabE
UteCWSIdK5cWbVGyXK6nYXgwo+AsMazPRfcta0boSp8LmX5zkRKz2HymF+2ixGJdLf71gE5bGESn
0uhk4Y4PR8aWUdI9Ywqm+y+7UuN8aF11y+ZnI0GmkCqqDqqcQ8uudyNsIkJd9IkwBZH2vmw51PlR
sib4LxafIjUb2d/qA7XLIE6vXW32A2Y1B3DHUr9nZndyqDnjTQZMPvEK9mm1Yz1ETFB5g8NFH03v
Phdpo8Om55njOCXcnbZm45m24HSD6/m7nbeX0s9uhO8355UAxq7HbnzoKNxsMdEw8jxLYqZaHsQG
d1VKtTr1wQXu6G03tncuYRz64LaLGzwF1ps5X8GuDPNga7nwd8wndqZwM+anIicQRZsb8hvjwBsM
JSQdMPX7wbJL7f5elitFjNGCSS0ZxUn98ipdfRst/b3jjXsjQ6+OSV43FDGWEyWKV4UUe58OEdOL
r7vACFknt24w7fNe7VNfnvuJuZ9GzOtGdh6vwYrK2KtMULuQbZmTh4VZHRkgDbvVce027bHu6/vB
eEyKd1hY5w7zqnh+ZkAPZUK9e1kS0k6Cf2Kv6wJZ4Jha8XsiPX6shJlQT8Nm2umXBD68JAnlJfdj
YD0o9kWHxA2+GEbwxq12rsuZJyLBDqhsTHj57Yhbhv2yevAUPa7mONH4Sp+u5ze34AL2kQSBqOTI
QlU9MxW40JB6/FmSMJ9ILPcNcyOJ+48WTtfop+2URruMiTr1EQcZjd/EMONkgStq36atGLe2MxPD
iPOb1PV30VhcFOyAFxJBh0jkoOumvCQQIPLzian73cQfPSr9whzY2viZvpwzeeUs+RNa3KHm2Mdu
wDh0+XASi39fgiaAwrFngATu7dpM0zNQC/u6gCW2DuZ0V1yZRfolwB3TWezgVjsM4SeFyYdZ7hzs
lSfPct0C3Il4XLtn0pGvqpyOXlVm99WoDi7dPm7p3DZeem2WF8QbL+A9HBpdPEy1d+VVLU5NcO6a
mgbV3nuZviOIeHL9fmd1N8bcLUxYCffri1blZ1X/pnXFO6gb2nsaDC9jFn0jjj8TnbyzxzNKQPa6
9R4pxNkyetuQZKrs/oD5y6E0ZpzOY/ol2Ha3JBFhTqTXS6Yulsy8KMTMKJancez2s7pNGogL0rgQ
QImD4qqwj6XTAjQEeoDzIw07ou2ujr2tl9HrnK1SmmeS8JhHUFOc6Fp7n6nG3zrNzKJSwIWBpbrH
TcNUkfoyP+cM6UXnVRW0b/jl8q2p/SNj7mtPS8gBBiSJXOtHd/xtgof5bbMICpHrHJ5/Nx6gvx+W
vrmgJu8gyHXzXl16jorioove28K8sMgT+v+bvTNZbhxJt/SrtNUeZZgdWNy7IAkOIilRs0IbmKbA
PMMBOJ6+Pyizbmdk1c3qtrbe9S7TIkISIQDufv5zvlNCxx+KAOltTXFw0BKJTWKTmZx8Jy550pV7
MUBjUDG5tcdp69RYJZz32aTzu7wR041HgmHuLjqS5agfYSKvXKvbGHW89yvCWitXs+M3a+5xpmlj
S9g5624yGE8Sg45Q+viW1B3sS/tlhpZtz/KlSIyjVBxHLXumUAxOA2yApgdfb0ztVhSHZiwDGbkP
o52bz95okKURJ63MiR3XNwUBD8oLrOJRts4Pb24JXbkfjdA2qd6/z4D1x06r3ltbbTrxNMCu3DkU
pXgmxpvQ84JO2VuLYg00oeol1pYkfKJfqGRyN2q++MahYGPf6SkPWbXRKgIYOmx/AWuumHkLJm+J
SxEfihV67s3smWezp3eNl7lhVPOmdwH5iegU+Rq+rtHfR0IPtAHcoZ68tJrg95WdorExbrWcL6+e
dL2nYgGOjnM9t2m70jnYkZzZOq2/ZgGd9qXn8KRyHAd3gyvzpQsjDxjGdHBH50x856fDskYXALEx
EEU9PTuOGvfVspZmjAO8G6N9ZnywYn18Qqq9ipgDz57yb/vw4kXieUqzA+1hmF9ywK3vngGzxa6m
I0PrIKW9h/n8rrGSq9SPHuBMUJCDz66YaaGy+wQ0HZErVY5BS5cD8PSPtqo3SVrv27a7lj3BfbA+
qsK2pEjuzeQ9LV9+Roira4ceBUADV2OdXRYTZ0NvFoR+ZTw40BqIIWKOseCjbLzOOWHLOFiC9QAE
59zu2W7F1ymfjWIObFc7aQz0v7es85aEphXM6WdF2JLF2t1EbkWykZb2fnqDW7xiAr2y1T1dotsm
c9ZN9gr8mu9S4rWG8eSrO88lY6terUVRIJHgzsNt0qUBQKB1mf1wcDBMM9n5KbluvHI9xKccdFri
lmvd27uO8Ulqd2/ygoftecrBw9CSyzVJWemcNersWsBBwVq+dQojMBA0U226+PTY9ho9S4s90oPD
bVdPLon8NPkx189x2qlm1SZkxQj8oRasRtfeRkqhqGNTylXH26K6HguJxXewe5NfmXvlLZkNu+hI
4ZvNAekOsi0fVB1RP17axrkfTT18dmrW4zjdsyvZt47BjtSg3Je2xXnxAn9Iu1MU79BuFH2SHt7M
Cjsbu0c979bL4jpZinM90f+5CsqQo61LxTf2Uo+z/qNhUHdiRTYh1duRffctRAh3MyTDqsH4thox
v0F+t851Zj4NzRcS9Q4Ez6Afi7oP0J43PmHCMbW3ef0Ovjtw45MY3qYqUMgLYUczsmbsCjewyq/Q
GQ5ZcdMR23P66tjpefQylPGuG6ZNrpogo/ivUAX4AAoRe9u+R6XdlD1A9x5ISD7KL2IyvHd6nM45
eEMnpekQfhyJvKUOghNGxnlmRUYPUyMtW4uwoJWXhM7MsjH7p2RsmgMOy7VvppuWH2EVKx0JwsA1
JXrrHtMkOyeaFZv9KFDCJ20dN/x8VLS8iW7naP4qgVc4KSqXxGfnthul6Q8O5Zn+XHPkaOKeVTyn
jY+UJHlpDk6z6N4TA6itaX32chhvSzgBFsYkFdpbFYXYqr5sT7027ZWl2JOjgBfDkaDsWRkOZAZJ
t/sk1/p8TDTzC2g6baTaZmpJX4dshZYG7E43ech5gsJw3pvkm4XeBLhagmW/Y8Jp65bCzthkapA+
JBO/KKc4xNP7mEPpSq0zqJGdqLGL585uaDGcl4GTWBs3/Ajj8aa38HhBh0xze51iAABfdIwYS7k4
xVAxtsZw14l9Udzxs/ortslUmjlPLosOZ9VbE3+kKY11ZZbnlESu9MSezvHtPPy08IEPpnpoO5J8
kX7yeFle24XcMbIDJNxeiCsDYEixZFspNTyWBT1Fu8W+9WZIbdXoIzD31siYnQzALVrLWClfo4w4
1O5xbCM1OScx4U1TQ0HRsdhPxJcOmUvFpEX63ReSrY+OMJe+5OIO8uEmZ4hhZA6gAVLOupO3b+hG
hEC9Sxkl6yK7MtL2Eoa6CAAMWItQGZVXZd5uvKg8W2QnKzCiDCcUJ3HE+MhY4eth0d4UDvOOONOv
Q7Y/ZbcZsYtCql48Z+cIGqw1QXJt7G43LI3liYnPNJXja+zxPjfLdj+zVSw4Fkf6W0b1yj61cj1o
TRedTrL9scoHkycdIkigWsPfYALzVnEyXOUmp0BONyez5Rnsk2SfOLLbQ+3CH+bk9wBawyZw6fdh
7Z3ttT0ZwAPbnPkF64buq0+RdYjMNaY7Y5z7oykk+Kyo0r40H0hgYmgnMqIfDWWIlonKyXFtB9wA
qoEXK0gW0RHWp72ybc1T6zrjReM100nzmoAy4hIz4NZwFxYxzTMOJklb+pus887Sbp9hbOyLrFwp
AE+rGcAHq5wG1bV7K6JhJxqTqm6SotixmfKlaweDf9BHaXahJwE92GS3jrQn9nldwIV2d8o79SEz
GOHSrso+1ab+9pDUt3W3AzPjBuRaV351cJX8OSeH5XcntzPuR9RKO2EDY7YpGSW2PNNT7PvUhoOr
6KDBNMO4SmTY/wxNOzT3ahwJ/2K6asMt2UEPy1w2S4BGYa3jDZqkxu5rptmWDShYH2Zzyr6RVcFZ
CmMebp6sNIpNAUzPv9ZlT5cib7HpLBf++oHiS/+FCPREU6IzhfrOrVzU275p6puhmGqYC3NunMKy
YfXpeVox4hlGrRFTVeLi+x7nAkzVXFCzKfyXceZksQP5qw3rtgJGw0edXdCZyLzLzk9WZtC5ZpWu
8dzD0UVB48fRRKbzMTP5m4Hq/7tr/oaBxaeS5g+T7H9y2DwkRdVqp6+u//qjxea//uU/4nwYZjD4
MuFGMvhOH/1DrDTtv2P9dX6TMImwIhP+LlZq3t+p2EDfdLDSAP4XHj6OrpJ9/B9/08gz8XetxXvD
S2GJuP6f2Gz4er+ole6SU7UtviLhqGUG7/7JMpKObu0Ala2Pum6XChYJB08Vtfpm0up6m9YS4Ypk
+qrmYBWE8NYOc9XGz3o407o8SzINZeXpL9MYxp+j3XcPfsZJbNDwhfLkxil7MXAvqzrOB6zzkAou
fdqGV4nLyr7SW5MAv1/O51JWpJwKpIhLJQRnglK4H24aFtdSkyahcztDmmAVoy0I8gzDgty221uH
gdQacfKDKQeykSNj7aH0rerNGfkpQmK2/O3a5xFurIrVLGHciX7I8K8NCmXNN6Oa3c/EMb2v75+F
OULGZsZyYiAIjNbWrDDzrXL4r2kakttKNNoDs1XiKVCuF1w9mmAQRtIsVm0RQfWAUnEWvahOsxAT
G7d2iD91afDhKrobieY70YtVL6dSt2KYk2nIO1qzQB7LuTmnwF+p/UoztYVvz7yZLh7OuIl5N2et
SxCgLx7AZ9c/8M2HP6BZTdXak9qCjnfn0rnw0sJ8gDnlyk+pKJ/BYzC3B24VMNqHphfxS/SWWj+3
rqarNJFLxqQsm2cEuHANrjh86KdFZh5BKO8V5l+6YAeZbkO9ye6cYTnrY7W1n0JqZS9jZjIhWmbY
hIGwZD/Xhee8prUu9uwY40s8Dd2DYYTa80A9417Mnc/2HZR+iEfqoNOdfSW6iSZ1knQ1xeWvJJPs
zyVGY65VYnU3E6qWjo/zh27p0/VEU+dWSXu8EaXn8cuegcU0XnGx9Sr+hIfhHAx9NH/YupFdpkmG
P0aZcXRxYR2s2QF1G0qw1JF22J1jGMN2jp34ekq+9eyhepmiXn9p4lg9EsBwL/oAxKqF1nBtZ3b2
RKYkhYdJf7onxmEtAa8HFQDpQIvpni81zwMjquhtTecBMpebBf7UDo/Uet9wcus4JAwYoisiTfHA
TCwno428Dq9v33U8D6Xvokw1GdE2A0TTD9dv0xWIF3V2aiO6FJmMXmeI8rsRGDNl4zybaAsZiOg2
O4NQys4WVNRbIMDhlQJ2RJSuT0Bw+JA20PU2eEkcDnp9uesK1uscmxbaSqlvxpyvN4yivHfDihoB
U+oXIkbtJUYpDook15fx5wvmNez4s6/OEMmKn8wTp2u3V/GZzZX4RPpWu++sWEcQck+gm3I/SGRk
5Sz7KVcJ8ipmk3w75qz46yhf3Btx1MpmU+httY8jeE2NwWNqhANghmzEQsGRMrJWVUi2EHB3eKbW
VlzLxW7Oy3E8JzRtXWngHK56T2b3YWhXR/wVcCZrOWUPemxWLxEmpvuYnfRtz2Di2FLvc4SOG11V
lDA/Vm2YMpUBq3ElSXMe6kRo58zSuzOF4/JpiFiZm6lvxlXX2jOUMJNQH2SXUy3m8o7OF2OfA9zb
0/0ZHwoAcdupttDSsQW8OaGUV24chY+UtxjryLEZI9fFuP/DmvMvfIXmr8bC79c3S5WPUYv6Ip+U
96/DJkoUOvwRRna0qcN9IgSKkcl3ZlpmPNk0O5h7RzeSzJYxW++r0hheatP3dki08sVJk3GXaLRC
hjWaUGY31/Wo12QiXPO+gK/zopOpPFqZvrRh1vMBIz51fqImHOAXlb/7689iL+bRP0zOsCuLBRPB
s+cv3nNGaL9+GNsk5jkQGznKaVDP4EB4a6IATD+neZav8XIN266Z0JS/r+5yndVyxcvl2sfLb6Hm
bLLn3MVvZtbKO5OA58me4vaCPqxfJpal82AxywVRaug7n4wJwLHl124qAcBldmCdUFQDg3e5Qebl
VoFFmh3lcvtACDFvF1/cvbHcXM1ym1EJxB2nLTefXG7DSHFD8gKTV53Rj2czm2HwLzduncTaWemw
HrQ+2QN3FJdoJOe6SXi9fPqNyYvZrHkhVgiOuAb0jeNWcs1w5AzbVQ+okYgxt63HLjzQBrCFQH1w
OLLyREdpcpC6uME+JspjyXvfB54Hyv4Y668ZDa/zGzt9h2lgyuEovUutl1Yt46efDCm16ZXABOw3
i355zkznIr4r27dyemysMpiKg1ndpNM7IQeYQ9cEXFa1vSrVi9GXKyiqGyCyybPPOATm6MSiWhNC
PJWU1Xra9AZCq40Iu/q4bwRZFzb8yQ1NR65OnLeRw3ucBUm4xpuCyrCFBFSaRxhMd9F7LfYJmm/2
Yo0br6BQ84eWPyOS2PolK5ej4iYptqGPL2+v3gW3zJjckFjzFKdwJM20gJQNcbZJthbXOLc4dpgM
QZ57HRY02K+OBgdHWQi5kQJplB8Sm3NZo5tL8+11MUyrdHSuhsY68u4KMtAdEd4MtzRWJusgObO4
m6hGNRDqWuHbB5d5gwlklENOP46QugBnPQNqoz1Bck1wBJ+IeuLb0JS2Y3NisB1Y0tmOiX1E4M2Y
7euinalc9eVGVwrFqJxefGc4EWrddOy1+ijSVhU3upfY+LaMbeoUCF5M8+wfrqXgmZnWz3kcX/TS
/MiVvmHX82nOfrLRrAeOGoFsy8cmqTlVd0daSmEfVsiEEiNfHb4Ycs9w5jrHbogJWr+xdHBsvG7u
G5tTt1nup+J+jrZzebTt91kiBqrxSiM7mDMCNgBTSoPxMRn2dhVOrTo580jVVEICdiVM1VIcDuah
CrFsOk27F/QxgoZKLTSjuLvWvfDSosmEnoKfRklhFJ0ImrxnnQrGsqH+W2n70cBKlQpBPqMU93DQ
1174nhZXk3jrmMeY9lp575Z40FtYtDVT8FO1OI4+qkVC98u1qHnq0zEo07PJRIZBhwjjQKGVoSTe
ALYqlL3OBB2zBEQLY+PVu1x7ngmFlw3AVcDPY3pbV1vuMr1ODmb7w7eOYf7qlPaz0ztbDSOUll53
+o+I2S2o7cIvjiK8d6wSmThdZVB3u6sEQnMvZM+KPAwMyRnigcevtYwY6CGNyPn9iNWlhaPxHCNq
RoM4kLHf6hxwERoQ+Fe95CnhSaG9pumfieNMrrU2NUhNxo03pYFcsJjtp4gOdn62HpVxySiXb2GS
ZIwqPj17N3/VTBSMZt1P9bocTh2tcOYlN2fMUdc8gU4HytF/9bOjmdx8V8aPdEaXK7abuFSJDWcn
S6dmfEJjshjbo5DHJgfS8ZzFdTBT9prA2F0eK7nGb7gFaStEgKcU5bmCBKXW1FjRRLBdEs4zUWhh
Pdf5tQ2fV5c/+7niD5GLqlfsZuwuIddAqx/bcU1WiJ+XwUF/K9CgCZGcIg1IbCpXXnPlRdds1AMz
yd/j6MFpL/iEj6nx0lL+ZVtMPoufuKfXcc6+lyplnHY9sOd5zp6sdl47Q0A/5gZw2q1E2ExwqaKo
o+BAwydch4uh9K/xV1b5Q4kAXCDGR8t2xQAsXj/rzb1fSOpCcs4J1ZrGoZHCdUugZ/0wOiQFRzso
hGwEhgBy9IhIYY8/7YwMar+t9UNfNoEJDTp91an9qJzgr5dWDof/vLRyzrPBYyw+GLbXvy6tjhHT
cWNU+XHCsIfE1I75hvgFN1LiNwaSb1UqmGM0nt0w5Cl03rD68NokDExAWHPysIpzr2vqCpQ6mwvm
AII2bAYkT+GyE6Cum02BWvYH2bJTEDTdbXUMvUe9UDx3YJJvaFSubnpK6fZ92dlX8aiPG0tC+e8Q
anb4JXm9+flwrLNWbbIoveUd/VQXCffIsiumIaQd+20i/GMjscfE6krpd3V+TLrk4CUQ0zi3rKzs
S1TvVR1UVpANzWOVzZuK7ORGskjQGj+dcL7oPFfhPtRRe6cOUnKhthjIEZ6YXXdzj/aN33BlyhmH
W9YW27l+ED6mlOkm0s9aIc9uFbjq1bNe0vZWG71DQcuqjd0XcNXG8M59cRcx3eZw+2UWgW890Va1
1+Eur5xaBhmnRJ+JT/wgUa+aYzaKa7NFDmcEYnfDRgL5w9Wu7bV8Prh+GG+H8rHntyP6aKlxvfLC
27nvPueE5Vi7KPsNl/qhcsLbUjxy4oHlZgTmTNZscHdF0e4L3d/Ipj/Onrg3OvrbsMwPMTzB9KFC
1x7m8DWu6qM13RnNT3d+EqrDs2DiJWDL73v6v8kWLNatX7d55I1QNYjvU62jUzL867046w54PadB
NBcjWwc6ShiPntpWvrIXms8ZZZg7HEZJMHaAe2xd2BuzarFd12wAvx+M/wcS1v8Nzmr5cT4qsKMJ
JvHuP785VmQUF03pl/8JaMvr1a38atXdVyfz/h8BquVv/u/+4f/4+v4qD6r++o+/fVSyxOV49xXx
AP9Rp6Ix9g+vkH9Stzh6VNGvndLf/+I3VQvpinYL+kQJGQo44iaRjt8tePyJCaYKFpVLzyivnP9S
tZwlcWbyq+dA6BIcWxhBv4tatv93Hduc5+mITLx00Lv+8cl/PwNx0f7bXOd3OvR/xZOEzt1lMnn2
bIsKpqV19Nf7SxczRZAYhpFP6nkO6GnR+21KOwKNHqwX1JKLrmWLn7n+BZ2aQVeWwas0pdl6v91f
/+3Pshy//vSjYB7Xv1OYtmM5f8rRDHYD6sPS9TVzewZ/eAHZhrV39OSZ/+ap+nff6U8BJSikWl1G
ps6ACT5/ow8tsYI4vktbUM1/uBV+v+B/rNP+NQv1fX2XBBJ7VspPgVX86cyZC0NlXQHIKCLxtpsx
uaxxKtd0SY15UMYsqug+1CjQRnvUIEb8+Otv/68+6R+//Z+uKSygjmAE3z4WcXJjWY2/KSI53AkL
IvZff6tfV83fP6ntoopaQNmIJP56J8G9b0On4k7ytcw7VcKiXdX1Mo0TGo8A9SH4MrXtX3/PXw/B
v31P8e1jBQOHk/RPH8/Bn2I7MR+PnkJ2Llqjkeonj7XGzEjWJdNNkEnJ/G+EhOXp+6c7lZZ4QT6Z
emBezb9+VBUBm8pkYizg5OrZM6Q8cS6c06AbRjfcVtYUWnjgQK1saK/Cd+SHuX5oVesNr2rWC3fv
RDawhIKRQ7OpoDfbK0Y8Hu1mCGn47ttsSTDhvxougomr+Dc35b+6K3zDJElmewjuf44+5llZDR5Z
8rXgEAaJOAuzvWf4I8M2S1b/5hb0vi/Hnx5s28boQOe2z0vre7/1h0A3xzV/QoT0MfnOdBswdKHn
oFgqDyqvxNFlfTchkLCgFWFcChJo/DA5JNcO24SEBmS8g2QnxnX93a1gxDiODA3JZMMcG9FV/tbE
8N3K0LRLQwOVzdODiluDMJw30Nw0ial4nBPycms/ksvZ0ulLgOwRCYx9GNbNTxPiMwcu8jmXMi4g
1TtGOVAbITAMbJTlaewpSDuZe8qOaJkA7TzUG10mZXJpK2HD/Gk8WimAtXOmBk4yv5bVBBybFifT
ObfffRZsSrT71hnsd1mQndrCnOIE0GX0wK2tZhw3+nc7BsR578NgUg0boln6Mzqv8e6MyRt2rVi6
NXoIFTBQ4obzjfvdv2Gao4b/RhrZS78UdMjvrg6/tetHhzmHOI9LmYeTLb0e6rvjo8hn8QjpluYP
J8nNG4Fa9IPLxBnPGykJ8QyLvhD53R1SfPeIdCJyvmiVo11kNBCp10Oedx/uUj+SFNJ9wWNOJ0lV
p+5VvRSVdGY6qxUbWevFycr5uk3H6MtQ5ngLyZ1R/9yE2WtmeUj7LcgZnH1kFW/7bDLjTVHVDqBa
n7HlULnqPm1LBJ56rvT7WcNnF3hhNdwvxT13M2gtNGKG7dSR0Y8GmAAM2J7uGUYpaO6SQL/uzRQ4
eB31LGUrGp9DroiqFRdFfKCZhekCiEh+9qkNwj21texkhw075DHP/AHDiS4GXNGdedUgA1LIw9vi
jpVS5AEEFsbGqwpdY36awkgfdq422e5VXFa2fZV4AwkIUibjQC7N8tJHEC8mbKDI7iQu3xE4WlWJ
9rEzXQG+nOBmjf/PXxDGsnCrrRg6PA42+BOO/AlamQVprIkxg6R2l5jXI2GTaGUbXRSu7BaDb9AW
zXQb6SgbuANjvM01LzKL05flTpuCDuYPCz/7FGD2WgyIzOQlXXdD/1rTrtFsNY3g3rofBEZETI+o
XqktUtwQvegf6cDpsIdYDBzWcz9wQp1RngQxLNG95U0YIQIzQ1vhqCptNsvpmK8H39SuoyKGS23G
GOtWKMsux9+5bl1O57U57uxBztPWw3JD8zitPSBoMO9QupIy+CuPDu0q6WPVsIlagTqReFrcGQCz
yiY0rFCoEU2ypXnoeWIIOAQAhZxmW5f9NH1Ry5FOh2ikyXMZmI/Mx5Uppvzd5CGzcbrk3TXsukI+
dUTqhhuzB/J2QxDImfCiyOpoRyoGdM/YSr+tG816hqi31FW7qmp3xGCxzlFSX8bripuVvo0UniEg
I7/tr7kF/Ge9VrV7sJVGhUgIHAKWDW0i84EoW0vq0J+Tu9kNp3xjiRiCuGHGEDvHhJJODYrgeTA7
3I8cw0hD9InqcIY2tCDT2Y1TFEO2zhuElybNI8+wfOKLqKPx3WDcgwW/QKTvV1lJvcErmR48UeuK
M0+pn5EgGhODPa0NBSFcTP749RJ3EOth6N0S3bJtTEj8emkI+6bINElHjw/uKMqDFlicaRxCrYAU
lkSJ+5BLByQPxQX05nalYyPhLXmusymzotiNds1NSJxTqzaUKUiPo/DUPzQ2Lop9kRrA8XLdG/q1
5ItZK5tyvGfl6HNIcK3G86/1BGW3OIajHXW8WXG2O8xa+071Ha5rnNHg9tLSfcqkOzy4Q+mfNIOg
HPo5foApM0JGr44dHatWTpBR3XhD9pGmTth/aHBD/dhVVnhvM3+jm7wZnM04G3hP8qko30IqeLCC
47RSY6nuurjuHmO6dE6Y9PoNrvzhKdQUxaZRRBkJXJDWhLk9atM5B3J0nab5WwWVlWRE6LZBOdbI
kz1uenhcSdDF/rC1zVEgiaNjx70mxlVEC9RDlwxE+Bxp6EcVdUGTMYnU64bMV/ojAn1GfjXnqCnj
njlFIZOt1mKdAEev4ciKbjHHOZhhKMQo8HKccRCGOHJw+w0x2hBEtKPWInNNFR0BvICyK1eG1LWr
+T5UAhuimOgUTNQYr3B1BKlfZIFlU/eBSUz5Aju2PeDS070I93s8dNsky+Ntr9f7UDTPDSVDvIoo
ZH5bpmdUMebFnoOXPGRtSBHAZE77sbKHXdHz4pomx2O0kPNWEQZ2v9qePgiyPGdZmNPuheZoUX84
mFSrZuTM4Yo5U3pOJ5xLiSBAnnU1qejUCF/t0caIRx2Kv9iwwne2Mwdaw0LQCuaHh8+PnoPCeIUf
iQoMG4D9aJrtmOnC96/SEREnBFE5je5z2KFhWLz11uwvvVtNzVZQDHSLUbf9M13cNHCwjl3XfEwi
pDCjyW9Jqx78qEp3mpk+C0NcRj+ddnnBKp0t1yrLMfRFGdSDucVItg71lubdvCR4HnNYTxwsmomB
z8ki3VottQZl02zHFO9ZaofOlcpwHJdkbNeJRuZJsjcA129DdwgTq283YRupHRhLC0tqydihUYxS
WhMbC05JQgpD1rza+GbuSxNQyIowUYPyGE4eUKqovuSucrd9M4QHdrGMaYRxPSbOUvTelDdEhK/a
xN8XNV3AVHG9xyPYVD+8MttZw4djdAevr+arKhI3iQ3x1JfdKcaIsw5pAF875fJaoUeBgmW2vqca
SyT1JK73LmZqVAp/Dtex6+NM0OyZ8YsL09MnO7nGiY7ViLZuAP5aAZp1ZD1mOT3FWBJWCtpxYLdM
sSAH3DujdSNT8aVL/k1fKnP/HUep9J9j6W7ZpPU3tYYwNpTebjDpwKq14iOkfZmyBY+phGXf0Ecz
vEzkIQ/2HN9mnHXhy6WSIggz0TZ6rVW3M1bEldFOJViEfGt1AmDfopZ5tHWLjqI82h9XJWL7NHbY
J7Q+YDcYHhJGGBt80IimpbqFtgcXTxSvUTd491ZpXGXALwg5y11B+eDKD71zCGQPROib7Q8cYLTu
XhtSojOK2HD80lvhg5IVgYmmPdaVDscjjt6KlPUNFcLAzRpeF7kWuAm0urJr4iOxN14x7HqwQ3/g
nsD7OlaYgJexXowrdU3LJiC6tGIOktjamswbf3kgjM+4LCVlparEfamUwHOr1E+CGMkmLnG3y4JQ
RPteF+QCzNAsNx3+qqrGv58I9WrrsQxiVwaz5vcni25IdMjqbLMhpqKetjnEtWh8pEg0obJAae2u
bC28sjr8v/VYNe7AdoWeDm53gJZrx+/RJ3v2ji+RQwM7gMhYvZsSH+9q6iFvca3BXntZm+wLqc23
iRtG1GtM5XM8uma4Ek7ScNVgGIIztWLc4AP24y86FQzi866kAtfgnmvWObXMgOfmgrEdSymXvsxH
h9Fa7ZYHI+5M/BQa0IoXvxFzsoPL2PiHehb9dTosxleDCecl0+ETAJT1LTTFLr4yWYFBj4YutrW2
NaeDnuX+XptEnK2Z2KbcOV2Z0b3nx9Z7ZLh5jphM+3qQWlb7k8tID2jcY0LoYuV/tsqjr6kNMXis
skbQ1zFH9hhvu7EXr76cCAd0pcKQzATbYM4SDVxGTQ8fUr0YIrygwrzD25JXa0sz0mu9VzQ8tcLy
3oyxNFgIUKCYRnVOl6xtg6KzhT6ZhkHdmg1pEp/k/mb2Qna+JjAM3LrERrsNHBD9iWPvfV3gnmGy
6vGD6WNDZNos4xSHT1Tz34M9+PS+DFr8sw4NSudlZ0fTpu60ut9FVaMzJwHIfADsscw1LAZbTmg+
UZndE2eRWvc8+qJtNzB2uUqCRHm4Gv1MzOvai9wT1UK9vpnNgZDlGFPssRYsXYKznSyeXKGSp8Wz
kmDNL8WDQS8G8/8e7gjVztGQ0xMYtq9d3aVcK1XM5PM02axryGCXWDW+HUSw+Fgblh6OtRB9/irS
Bp7sUBr13jBzRXGSaTdfoSmS12IsB+qgdEiUtIkeclkzRx0rGCiByH3nuW9DvKh52cy7rIMZyGZ7
FtMaawGTXxMoZo+RRBrvQ5z4z3bo8z7KnQj1v880KkQZZbqPXQ2ecdVyYw4EZvPxzhZN9UlLJq2j
ImrA8UooBCcA7mhr9twOHFekDaYmS6xx2OqWdCqOycp+1YvQebDcou5WlWkTNkgGh1KEjBQnEpXU
Rt5ck8LfRdR//KSri5nmXHbI4707GHd2LvrbKHSK5Aqkg7yjpZGkQzGG2rCznT5jvRzdnKK+TuIq
tbz5PSyc6lZpER31QCzzp7Aym48h1+ebDKcgIwDNwaTvyqh5KFITbmfvxkTRaAGmm8bRxtzcRLKb
ia9WLpuWnl5Va+OHjv3qlgxI+eBm8qEBY6VnUg8LUCOD0y0Y7T75WSaTdSutmkMQ5VQdvuXamV88
+vkw/HtLxrbrB4UHyKzzx6kLDbEyyqL81KS0U97EbXM35BMHVH0uK/g7vGqjgMId/RP+x9LDRfJI
rDszcu1gTKpqDial2JLO86iIYTlKnRKLQvVN7Uzaj3zwWgMjklZXFOrgdSeSOnXZdgJcWEGTwY5L
s7HiVOWErZYF8Shh7eLStbYcfVkv4jGNBLWjuXNHTiildpot/mOuhM2XJeXCUY2CU/oryLL2pIx1
pmhgmurDIAcVbVUfGZiBe5f4kaMiY5vFaT9tZ5du1F02mJiZnBzX5cp3zfRJq/wCvGJqx7eCfSt2
YofgVcAguyO80CyN7eSjsDT5bcvRSGuz+cuzOhnvYFKWbPKHQbsjZjl5ZJhEDuAkXCKjTt2Oj67W
4vYXUII1dthlc2vMSURMdkRI3UNEEkw+GXbetj248PU8dTrU6iwecArHJsLxkPU9PIsRJAmBgxXU
hh772ndnJnX13nOIHXCAj84StY2+Gza7pWzzr4XJP7eK6AaeWJhw/5O9M9uRG2m366v4BdjgGCRv
fMEhx5pn1Q1RVVJxnqcgDb+7F3X0H0jq9t9oGAZ8AN800F0tZWUmyYjY395r40tFmdy0318lQlGb
oomMEqhxJQFJUF10XHocBmyzI0p2jJHCzsEgqcFRV836gAN0fdXQfYlnvFEe9D5vMXGtWBf+/S/2
J5WW3wvrEw0XyH6WsTUG/AxXTHHH53keJ1uc88vENJgNOo7pGgR4yIZMvfnHL0flIIowJBQNqfE3
+TuP206MZOED1ypzbOJ0902oDwcYNp/w7Iy/sUVtn+ovSqNroEBrSJC6aWu4HX99d6aOqk9VehoM
axL1b20ddc4TOYY6NJNEWV7tGQDRWzuR38G+JP5G6fwLWRVlhu0xMgtxwq3D5+fPFoRcjczIWGHh
IU4aG//SMgASgkI0/82s5E9fI0ktVdcFXk64hI712wRjEpvvfnsp/CPrri1xLRrZaJD4FlRSV0Uc
/vvv8S/e2vamYCsZG3hsQ0L8/NbssS9Uq0Hc120gCWqUyDP3PU9ihUzEP3wphzsHgzVMQx2HuPrb
SxnGbHdJUvBSsYM7Q2VXU1mcD4xVs87fX+r/wkTzv1qJFDyXnz71P40sX9Py/e19/vbzlPP7H/nR
K2JsUEuu4e1hoTr65u7/0Stibe1P1I3w/BC26Wzfzr+c+Jr1h6CHxOXeY9AFEpe788fQUqF0BEci
JnxLtfgxA8x/MrUEAvnLjW6BFcTzD7MR7qZg7qP99ngl9UiAFEiBp9XCGg9I2tFQ3YPGn/roEgdk
puyTLs20S0geYtdqRn0WrtY94NsiWxuR7jRsoe3ovaM+Ndo4RC7VU+cUixeRvIZMWqpqd4vtPFOy
crZ7Xe570jL71rEAi0fgBoA6bqi1bj1XUA4OSDvAGFzrw+T8HdhN/2DXs7PDaE/Aln1ABxZauaVE
Ex1htFvc7o25VB+GOhbHhcH/gedk41M7Wh0zfn2mCXK6b0wnHsPZqJ2zXitiT+hXowILa3wVs2cT
tKegnWlJUJvNi6kN76OVnNm/3fKVqt40UjZL9WHE072hy8ek2JMXvRkzbecu1a3dOVfEiTJ8R8l4
tpc4swPYHRWGgkSP0k9DqpRYlHHC6tvXkbYnlKseazhGw6lTczbatD/wMIXVn0mEOqqX7yuMyUdW
6nk/WDFG8tlxQzZNBX5FrM52ppVMa0Z712kLtszZZtdl4IdU9DTdyXX6KJ1hvm30pblul3j01DJz
r4Q5i8DheReqjIs8KFeP6EmLL5omazwMQCSPaOIgftDfrEw0jgMlGbjbk/6aTqXvtpX6rCiWYDuY
c8YziFxmqIpBCzLtYXKiTe8kzE8uApD4nPbay4pt/0wWz3gtOlfZl1lXHhI+P5SOESPMmGIyFXgI
UciGqgkGM6JDgjNQADjnYhwYESR5SXB3jrpdjhun5RQ0LwcEXYx1Q9aYHaYR9AgeqevDnJaE5Ie6
xwtrW7elkyhE8Ls0kOzMwyZp8rOz9KqnDpa5jyFN4enV2e1a1M981I6sX5yMrqbcgUeyNlI/mtLg
8DLZ8BTZzXq5oOwxLvMaHIfend2IPZ6BJ9lreddXG54UV5jJ/GBuQOmTpsoVApWaeTHXqnIWGTNy
hsb9THB5sbR9RFfaG0Gwab9YirqnroU6B32dxYFSbHXyDSYFHMc6mhjdKL4wumE9bsI/17WTn+t+
sYCB00kcmVNC3moyPpJJedcWd29XIBq9rJ+VJ7fQqqAeXLmPxtp9q9lcP5LyN++5cFauFDsPSKTL
Ww4J1k72Nf3L9tB/xKsJkjaLpzt2nGhPXfpc0biytyqLQ49KhbiaSMZXK5FpVF26m6PS2DXKqoU4
x7udFZNZkFatwczk0F4CyoEUhi+h3VMNbp6pUaWoLkYUqqoUer7cT1K57sbE3XdlfQCFVl7JjvkX
gLQLmKyHYW6re3vVmz2XwRUbh/vMrd5qnc6KFG/nzPaa4VezfWCMhnVXuVzr+M5kQghnwfLGjJbH
BPQZrbtGfq8xtqo9epGuOCy82IyZnlwXSJ1RqeNBh5Ey2eVbTlPxTkdFvJIFkL1MWT8MOnfeYeRB
RXAf6rreNwsxPLoBAyeKr5N1fSRMtI/6/LYclzdIcS/LZD9GQN56pLedM+AiplAo7EUfYmXZW6L7
NE1YRLVqvdAM+2HrEdEbCkdCWcTvkd5eO+qavNKFDRR9hUW56jL5Fonmzk3sq74u2zM97891qu3W
nvKJqkg27ehcyvRIgcELVDT7Rjfp+U3T9nlCSxAprZ8G8JW6IStjtyeDktFdVaknhQIJZHTtQjgk
fHtOnIPR7JQ0zsJ2MXhc4Edu+8a8F4Pe74uMwZKH1pw+yNayPhuzLXaUnt0bJke5WSxnp+DzS6CX
UbDrXsWDieG4knhiyRN6iz1boQm3yKsMlxna6IRO+dU08mZnYAD0eWZcOqhzqHZucVpErZ9KU79y
48T2GsWJYIYDNOoKwruKZA6wFh+ZK7+lK0Znqq88YTK5yNoTYX2csOY2dLaSDzC6pxWCLWUqB6F2
eIfhq9J/fmnUbRckM2vK0NnfoggPZlGJ22SewXC6Z8mdQXGHrr+MCvcTjabXJVLIQSb43snw3866
EarufFNA8P/kVKABBxzELhlcDnCdcpWlrJ6ZgN9p8xfsVogqvjDqvU0ZqBev0LYAVGI7s7Y8/YQ4
pa/2OZMTBtdkfVRLGy5s1mDoNaot+DP090nbMYEz1tex16YQwa745hR9cecqfGnAO0E76HXF7C0b
hr2ml+0HBgrppZ006cPOu69rP+FS5J3umSu2+9qGxx7E05xk59lGGLgdbcEFvpID8BNzcIHKcJa8
qpetiymaqG/y22Iu3sdhSu+bln8GEFqxSzsJAfYDwx0odra4HclIhMroNqCTEotBXWsxLlIrajv6
CIm0nRgKZH5q6vkFbGWEO6LZAfPb1BdYO3d82RZqfLvXFW44BYUHwanNd2Lp7FBjNPnWYgRh2jwY
asg4gAx1TJt25Yml0eWpH1yAIhNgIPlQCpbBUwp7B+MrPZRR5gFNU5obKsjhReQrSYIWZtKslWRP
jJGYQHqIJ87MI+G+MSEuHwe6i2khAXbU5F/UtkftmtTYJ3kIf2McjnwwN/TpIAqPACgxIycIRHNK
jHGMryK8hG6R0faSsgJgw+AgYMJQUYvlvZmWC4E2G0SSAWm21ARs4blQDezXKivrEMWzv04t77Hl
nBnl5aejLlhP6hRyi1ZJLKeKmvNMdmUwLrMEflC8ZWIxSZAB6TCpTWIzRHsKB4+x0h+6ars3BUld
b62LnTUr7wu9s9ei7rs95dYvtJrx5OxdoC1WRbDagH+41OIR9feSed5wcMk3MrGPYwBc5PzxtjZh
VHCVmnnsepTFr0FkLcAcnBTxNlWZX6hWhM/WjJlbgyM5a86cHwq3y/fTsvDTvvoCjwpOIwIXNDLa
ddKwmYfooobeeGVScRYAUcme5rZcocu6w/1kW692wpCnrRzlgvE7zdQUz7X8KiqXpIJh4Mg2TLxm
PQQLNyMtir177vd14u60jup4e+UycgJTyOd8idpdMecxw9k28dNlOLuKeLEgb4Qqg5eHsuSG72o1
4hKoUa8FRLXZatP3sY3S01K2C3kNu29gkXQTzuouGGxdsLkZcvwElKEvgC/0qgAql+qN61k2X6oy
rLBOpxoa8SGP+T7CDPNAGeqzRGHAPrgoiDctu+mSOEzJamOazdqdwQobAukS1s5ED1hbwBBhIkeq
08hr6exmmWAy1uORSBrYBUKDZCcIjTtKeengrJm8STW0+Gini3qrZhrstNIUPcMYdU2LGyVeDO0V
I6E8wg00eiqzU4bETxBMMtU3hjJPrrRGVeHzSbwr33ACznSqG4kRNVCn7HnYt3k/f60plZqQoPQi
c01PJcT3THA8/pR0IG+TSyqSS2S3KYO5H+tFejLGqHeDbtT75tRHgi2hgmPhXKlq0r43BO+oXlMs
QzvgmUhIneOGSh8bNrenBo3ExykHmEEabZIeSHv0Pv1W5omZ6QJrgoTmGU01ssJq6efoVfAC51R1
JHPcAhtLdzWbZU5qL08SxsdkKE2cr2FvztV4XpYplbQSFYyxO8Pp8GEoVn1kDlLyjkczZdmvKyUB
ssS379hL3gLYWUZa0AXU3vlCI89JqnkqI/3KEsvEyURXuulooKmSYbasdzcr6VNahOY0QbOKbAyh
hTE1KNalp1FjNFcQAMJcV/2G2G6cHKcp4yqbZbPpmknVv1bkQC3Qow4pnUw2mnlYxhR8+xz3in2C
cSB4HlV6OgawJM0cjRacX3OIZSeVu3zDQkI0aZ1+K+5q3WeNgRxdqaj96k4tXGWgO2dQ4emIcYbz
0aY1leIZS9vgNXrMhK+aulbZVzVuPLYAQywuba1MjZPEkVGEtKcPRaAr+Ybv4cnRfTWmYWb12fCT
LEzSuoDkSJqV1vT4yRwq7W1wePx6NX6fRyctljJgaSDTGHXRnTpoKoCdxU7l5Wyt/SFlFq99dQxq
a/aqXNQpBtmscWRhkjsu53XK6iuicB1xH0UR86kecDWgnioZsVUcbk9UCqpNkGVSVjdqO8M/pEKT
47GR0cBXDE1v+6bSg2XoCVWMU/RCmZa4S9W8PKZFafnQ4OSp69OS0yxKajfJPBBV5oZZtshDj0kL
xos+Hp3VUG/sVs1vdNLafkFXOnkZ8gyomarefnEh49640jS/REnyyLmJ61MbGegoSRXhi+HmI/3k
li8zEta1BuYRON4Au2qpumEKaBKiLT5ZpPrmFjjLAgqjDa+Hq+seWvbiz5z4BiXoWmn3p6ZADQ6A
BI1nYHl0w+l9u3MjSYBZtBpF7nnUDe5pcp2qCBox5Q9Cxm9Drgvql0jZtRHkGoa3V4yKxrDgC6ji
8VLHaA/6hUQFpOnEyZrsVNojo56YUNV1F2efS4tei32MpvuF0as/Qx8IAZxIb5qgKgN0ccY3xQTO
9//VquE75VYTCEz/+w7cy7fiV3DE9///BzTC/INDBLYu04Qmq+Fn/ZdURceKhoZFDxTWVSRoB430
h1RliD9QtdC2bJymqkok+D+VKsP6w1FBPCCOY4ykv9b5J0IVL/WLUMXfj9puGDAxHZMch+X+JtSq
c0y/WE7izDJgeTk2q6MZjBZsIzHeUtfKYv02GMaNVrytyY0zPo71fmAqIJbkVh2zPYlMX2bsMPOw
7+9nBho1kCz1Ca32QNgY4DjE25aZUVYEAJIc7XbVB3agL2tzKcA5bS89Nw/oV4OGY/OsNB91Qtwx
1JZD/CjkrVrs7Y5AB9Zj209kdRzi1jMaBoAj+5goqOvD2hZ70ewZp6OxdCcOkAebqLsgSkT+r4O6
oCKopd23otzAUzkznZsG0WgwvzEIFyXBZIiKU5UFlM6uswXU9WVpSk8r23cIn/RhLkeF+JoJMGGO
QYAZl7la7lJwR7J8cfJ3G8YB21/fZs2GcOFhVQu0CDMbSVXmqWr+oTfNRW3dq5G+T8BzGfWT5cSh
jOadtaw4d+b6UEZP7gTRqYl3ZZ2c2SiRpWPcIrWjUk98iLT7AjqoY4KWShpQ9odPaQk0EtVzCbuI
lNftkr4yxZ0SCaDuyxifE7a0FolUkk/+0l2VjJwMNw63ook5+oChUW593/qhUL9p64ezPsDyxFzm
D50RamBkMTBYgNyGOL0hu/QwOgnx2YNFwAkH+F7FFSXtFzVdj2yl/LGZQ4XT6GgNl9HU+wVaDA4p
thI9ZCMXOmG8sh+Lx2uJTJaCAdR7oKbYvMfEYPljiI0Zo2um0JbNlaFWGGUDWBahSskVRZferOi+
Br0oad+YIPhKxqWTmr56nqfklCb9Plt7vx+zYFrSc6OCzKjvyTTK7GsFubUlKVzZc2AOR+mYeBxe
YY0QRir8ysIGnNEMykN6jo29xMUoSB9WeHvg7nk0IvhG3B9Fv1fwoEi32puzfSFAhdlQDarI9Jsq
3QPNbQbLN+wwJhJIrvMUi6dp+tJwAi2Ly+1YNvI4hoYcbK8YW68Y86lGRqatvuQcOXrJlUpyNP2w
JbVeJOcm2nRb7janMeilXoNJJUCH8WeJQBOYyq5vjZ1JfqCi2qR0Z357fHKaDFJ4qZXxQcnHoSoJ
XErcMAVnjSFZdq3UPMExhnyhX9g3ouONqxeTdt/k8rqM/mYQZP8aEPvxgNlmQbpBHgF98dfJDJwa
3WWcjRGj+EznwO7LxxxFdo7KncCjod9goPBcBfRV51yYLWNIuwy1KQkbLLdKxB5msziKBoeltpti
llHzpiRHh1zOHwNSq71X8m4lXOoEw7eEIkdk8JpALJUSnrkUgVpjVCu8LsdVM0FmvlvbHUc6shEJ
KWPNM+fcs41XGjl1Q2I9eyJrHerczWJKfKbewPc9Z70Q5tckS4HnIzn255Zi6qI/ZnA90etJRU45
9RUPBb9EhYoHm8cT4rpP7kqEYGS4n5aXvwjt/D69/Y+n9k8f6m+5ktFekEvNDf1bPKpDfmPWWYAO
69GGA9T7daNUVOoLuQQIUxqJ7aUt/+Z7Nf5q4TANHdHKZnLCKvXr91pNCuXI8HFhaNmhgcFjAfUh
g7i/QSvLxPtqeICPKTIIrQ5h3Lf0O1McK+WltY/4PfP6mkeFqj+p6QV3vbIApDjHzr6AwUXOQRV0
FG+Atb+pfvptLrl9cAx3GO9wPHRIQ/w2l6Hwg7oXt8B26KKwkHumCni1LxacW//+K/p1APT9st+m
SJjiodCb0ON//XhGmtNHdSZGzF1GMNcpGFT4jtynziFu/+617D+9LY1NgirYR4DRt0jt/fpqs6NK
RY9AP7QKxfXizo60Y9rPhxjRd8KnVsGRBQgKydd4menMFpax1yyakkOLeHA+XxYk6Si5ryAMZ48O
Yj6lFZTLAoArymdM5NRa06UBCYeRx6Go6vssJllvPMEF5Bk8fFU6wJDYBN2iPaaoL+r2NB8br4mv
5v4D6DvzluVm1YLemS+l6E7y2lRvIS6Fht558XLboe3ZGiZu8blQGNIZNJdyY4I7g84M14jIrIo7
wY2a16k0jrUqL2QxeAQLvHmWIUC7g77BzB2esS3okDjgWH7ADp6tn6VyE+f9qUv2DucMrgo4MRKn
3hUWNR1tMgbcmxLFSVkQnRbXSvSwQSSgZFgDlMLb2lh4qjfb6MXj3OZ1fAz2l4ko/9w8K9bTtgzb
aC3W8pyYoNtw8UWgcN2kgzR6TxG3n6Zg59XLWeL4Xr5q6kVOHbVYZ9oBHihzR/H7ujjlSS1DkeGm
HScvdz8d7avNR4D8ptCDPVdvIx0qiX1ta3dZeT0Nh1E95sPdxMohqL9qlec4nwK1/b4ClPXzAM+P
eaCvkhlBjcPqczFrjOExGi/YnmqF4RvZk2TZr8YSiKTxBXeryaZtcE45hre+xuxYLx4nOt/sSU6o
vHUXURi4xmockVceOInuk9hh/UytwJzmoLDNgzQhqFPnkdWHhTeP+Iz5PvbWceSS+tBb7vtCOzPT
qDWqYdIDBMy40P2MEZ69fFCjQLn4BFGU6BkiT8zaByfMii8KanBqMwlN9ma8XEXakzHOMcNu63ZP
+OtOaBVo6JWx7xP8ijUmSfGkRXE4je3BFjfDCOZ4tQ/bkmrMwLRkFjRsZBQoj3Qx+QVAXFdcWenX
aIxuJeIidFMNgxGX3k7Nd6X+4uDF1C3+2BgfDMm8ywIna53xZQb5kpyszD1aHDZnDHe5BXZyxU2J
HFj1dysAjsJ4nKzp0jCBnwAE15p9FD+C+Yd8xTEyNvw+CZGcgxwjbxnd5bwTR7lJIs3Xxtt2/Jil
we5r9idi/xRP03gWTBGYQXs3O/2JOBJ7mCzQy89xFuxHROjU+h3Ip7Bo5qMG5FtvPmv1IIa7Bm0r
M6DNw/iA3Yk53ctzx3Pjl3SjI6r0AOPWr2v9mLg3bP9m59sKU9tJ2Ne5zBpYIrWnlpoAiwzheiBx
cy4JzONjYqFWHqz0eZQPuEOO21DBnZP7vCBRhW6gVdBC9esNvsUQ8TD2H0rN92W+gImC55wEjO5O
yeaMZUuJwzwc3SossQ5i5d8lzUfVPzd5c9DZay457dHqbhi/qGnyaCIJMKzhbE36yvSM/qDAmaLh
1nma8IGuHcJjTIyOraaFezu16fzyHQf3frVb2JAug+rRHO8ZpfBn+PRxdlPk3C+Sa2W5Q1mHwvRs
65cbYaefniNNeCYTFUszfYYMoSnQNBwZLPpLrZ56JcQ25y3kZ5P6CIaGgcuwM/Qb7ZAnI0IjhIin
VklOcc8zts6f3HkKZ6yQTmpBFosRIYprvOWhaBfGZ+u+BVBtVQOyVcXg3ERuLChEpk8H+U2N+utW
AzAi5IE0BKXsRwP/vhQMYslU9d1r3FGYXrZHvi1Pzk9j9qhVnxV7JSWLUVsLsjPmMQLkmWZPPTzu
tdaC7L6QX2HyAe+AJ4Puy6eAuLMflvWUgOq1ooZpJcyEHnzWeowwTVegHASDVUG6Y50DTeh4DnDp
V4u3GjJ0qnuWhh63dzEUD+p8Tjqu0uI4OedW2Yy933+VoaZ4Q7mhUDawOa/EMdouqSSlZghtAaa2
PuYZSrTGbQsexuBqZZKywMSh3xk3nbLjQtol7GpjrfJH1qGck63ToZFZuMDtZ2u5L80qcPqCqsn6
lDlftYFJl3MaI+3Mwr6PU4AUVumBKX93VvSZw2xafm5dUjdzjoZHAJwjDTBTh+/wMKmA6Vg2hwvG
axzBqqNlXivWHhJePt9iEUynQ6zugUGZeMzlPdCXNjoU7AqgCNldE4Ad9V3VPfQt1mnlWy9fIs5e
7H1cqyB6qfMsgKJhYQDfz+3rWj012+uUBYSh7BXXPF1i7asgvBpBtcme2rrfvAg8XvRdLx86SOvp
wkGCi9ZVJZg4HeGbCLu8zq0lmOmTIpHlL419hfPMZxwMSW8llFG/OukBX2WgyPY8zCCAgd9zhs1D
WlYftPpYi6sp/zLZr1iKH7VOYMP+LA22gesOp36wJLApJNfpuksgLFHQxF6QeMmrnPAWrJTd+xEH
oiQ9GiPtHVHoILSOJEXMMlhUi0EmD3D60hYmTu7tyhe2Ea2EZgcSjKzOpSpHJg4cXRvw4FMgNRYZ
nXu0GxDO8GfiIk8IhvAwtRqyPMZh0h5X17zVAbJIJ+FmyfcME3bScT2gks8tj/q5nnYLx6ukuZf9
xTi2nu3iWY6I8xb3PasyljLSp0no2i8c7q8MB52kfYzkN0VZrnqjPCrmvNU5omPmnzjSPaYLHNiO
NGujSvDFfMFZ6eEODquUGw/e5aBWl7ATN9CSF+VjYEUc5x9mA/41UyJJ13xvcF7hskYh9Dpp+dv7
dxbORwnSJckOgU+jbuP9WGUPKXaKpd4Wufy0dtzWwwzQmt4MSd4CpFGlB0AA6HvzN5c9Gbaw42LP
yq2XK/UN3qEFoLxdK7BKDSOVJCxYYorJwq3Lek5wAmNtUKkHWgFPg2p6ecPYKUnDpWAnV5+nisW3
9qlEYXMy+xS7+SWwR4zQTIEtZm2fEN8C8q8H5NbAsm+ky3ChQ5JkGAhuGPpRaa772FQCG8kn1619
ie3YqS0iqusF1g0ulezbpFoEAR0vhw3VGQRSe3LMqnOVbLsUUJNZKh+NRgXHdtCWcrcAYmkKrh61
uTThetYR1LOoDvKRRGzpgyAIRcSVmnmTAnk7k1cFnEKHKF8zEC5k+1F2odxOrbJ607P2auximFEY
l4C1BDnulXL8CrcqmERxGiftGIt455gQq+LOl+3NujDpKDMG1evRZSNKAaDTxKEtyq+EKncTj/22
0hBdXnspd7rsvZzvsS4sInusDqXm5zq7Tz4jaur8SdnxMB7Us6FSkKhIsufpzhRfSud+HEwfkBIP
2heuZjPytUXdM2TDN50EuSIg8WD4jV57jZ2JUh7MhaMynQxz/dTp664CHV3Uj2v1yKFAb/qdSiWu
CbIsnXZd8wbxYl9Nl+WqvMRdfhpN7dxmL7HzUuZsKfHbzAAlJWZdty+ulZmRj9Ef16Hdp0RoEeEs
szhNbJ3KKr37ftj6Rz7J/xOmy89Il/++/1ZfvZXf+u9kl49/kV7+g+3yn//6/wb4xdYBK2KS1kCk
wIEyCV7/dEr9k6vyf9yF9+HdUxj8z//2vLGOu+q/3cOxwTr+7TtmZit0+8u/8ofr0vrDNTho0tWm
Q39hhvkvKRtRGolTo3ibw6eA18H59F9StoGxEo3Z3c7dyNU2+s8P06Wh/2GbJtMwtGz8kps0/hsZ
5t+RYvQ/KRJ/8Vn87AHuhtHoCh4XfkxMBMK6dSCmlLCbatZDOqSEK9AJ93SakhRQbjOTbOwo6CDR
jr1lZieV2LkHGm0Pz+hqxJ1gY1oe3f4qb/vi1XFkxK23EXgXERG6i3W8VeLZ6Hq0zCKrT5S08aTq
AIqrtKOFWbp+EoX5YjJZ2i2rM18oRcQWSbL3LMq7ucF7wrQpuh0Hhtv2VJvHRiO64qKDb2neANo4
C2fnQqqEMdC1d7S6CI8eSYbSYyr3y1zirrQxiWkUG9bSDrtqvOxLx9yhIz/nJEFvzJSjq+UwVqS9
9KE2AdZ26RVFCxTV2Tzs1Q6uA4sh//NVbdhX9AYTY0pvM0UDC0cOO9X3HQp1yOx2vLBQwzjsbBTH
rIGypmdj0Nnu3lRHnSSfCoW//FSjLPIZQ2m+KfWLclwvIIrIwDA5FZfTduBU1W99UrwxIb6KEx52
saMo/FzJ0Uc63HLD3PtZ7xyLxhpDDd/nRcVeGk1w8ZMehCnSvR9V7j0RXHjTHEH0eGWFr+U3EBGf
LhsJzCExOPx8OQ7atoliBlY5b00kjxGLTETakdNmC1fSMF123fZ1lRaf40LwGTMQ04kK8yFG8uZa
wK9DyWGhIyptB0aCpEO0ZuiP+qJy6O0U86rq6A3iQNbhPwXtSFasCyNVHmqMEfez9o5rMEOU6PEx
pMk9FseVEVxVbuJCx76F73is1+w5TXG5Jfa+J3jYUSgRhW0l65slMeuLoZvnm9WiEIg8jnIi0vSl
J529L4nAO3bxMVXsEQZ2ESRMSJ1ak32itJpZB3PHc68tmLnUaq9M8rEfmoWWhQG0gN60zEyxHWZk
i1mRXbu8zrP+IdIAk9Ezk7EHpUiBatddOvCNGPgOXN5gTwnBWCXhRHVrshUO087QUaEB5jKHAYwP
2O9x7zJi3ne4k6ayObcxZyP1y4TWQu4YQbAMiZT7EpoitPxg6y5TCvdGOtus5wYL5B6Mb0anonuV
U59biIadwZOZWpcbSYyuQQCAinaN/5vZxByHqt3BEoQ+8vjP15VLeON1X38O/wXWA81Cff83c8q6
+Po2pd9+ft5//yM/nu/qHwwuca0LU0Vb3lBbP0z14g+h8R9x24PjgmDPq/x4vJvOH8CReLzTTY0O
rDnooD8e71sXJ2Qwh8okBwO8QdzkHzzeNc7NiJg/h2cslgkD2ztucx00qPubyCld6nHaBG1JFdN5
mrEghTTvDLdZ3iq0TE8a/ggeDjeKbhLbymwtTPORJBUm1uvcxKp9ICas9rtuTLEL5EBd9YO1RPKO
QvSTIYoMT9z01egsduhD1u4w2BJ3tmMHUVtaTyp+IL/umrPe0DIYlzOADzfK7tapMgO7Mi8tobj7
Io/7k0qeDYS8gtowy0sqSe5F33yNdHMydqkqG5YBduYzuTd2i4Bt2xWEIoZQfJP6+LjWZQxAM9qG
+Mas3lhpnVeBFk+0F2dMEJ2d087K8FFPdEk/5CuYS868FSanzSZlUWfyAM/lVa8bR3qDXm0UFE3H
UOu28BN22uSqBzp34FrgaaGOA6t+S4pzcX2CbTCV9fZpWEgO7HV9ie6amphXOEkg2AjANjvnFBMs
TcdmBHQQwy3Qnvg664dHvUz0ZwIB5oXE7VRhGdb4YUysOjYqoDxa33IgN1jOqrzL+MLeeELTkofv
awrHtrKvi6ksOs+WkaCMTUbMT8rmncA0hxgTbVY2wjzQlxFdx2xVp1MXu9ajVYoNemS3JYVMdiQf
mCVZt72JxOANlqV9qBaSGAAB6oNM4PynaDAhj3a5zplWdSee2Dhu3hDtiosEg/RpgrNPjWhrEU5w
TUy6TjN9JFaXHzOs3oyRu+o1jzCJO3G+RUA7wpt0ZqMBDrl1TrKOWvW8EeNxdgk02HNpdQGD/Mdo
++VBhfhD3HdISLiYwo4I1d3i3tRUKC34eSemH4OVveK/psZxzvwCBeAyn+SCwblp04uep+KBI3QO
UQxVFnQV37jCHBNEDFIp8eID5CzH01UOAO02non61N0NHessjSLLri9HsKHOcywGJlhbhmFRa6b/
FU2U8HVoVTMD8GGXIsebnLqmoLAvI3o6W3tXiaIgjyomBdT7VTYzNZHtzIXBj9Prs98q4jaK9Ftc
LPYFl1dgdDoiQA51hfJ0zQOmRZKCQ2dgVeuXmIawIN2KInDILPuG3FrQmiQhhQvNGVoX56K1BOlq
mYFsYOY2cXaBZfHk0ixZwLPAUwhjYiCxavQWanA0DCenNZHMjFE5DcAlOFK691aysDI7WHyGkThu
4crhYMniSRsmGnX11SPFU4R1gyQ3KzDa0lJZvGnomziQQou9poipreFN8CUvIPDq635JrxcZXeA+
cCA/D/OOuScUUrRAjt6uUjy6apU+znWRHmcI97DlH/GsiYupFSjBTs0N0enoCjYttomRfq7ZWvqd
M7+vjS2Iy3aPeqfpXtcy0LeTl9idisu6HbhCSqBEQeeweRilpHwRSwZA4wWrXM6IaYHUIYR4H6aM
M7RRuiyTXUU1uDLQv8dk0y4N7sCqsh7/F3tnths5kjbZJ2KD+3Ib+yZFaFfmDSEpU3SSzt1JJ/n0
c1jdmKmq+ad/NDA3A0xdFFCoTEUognS622d2rA2tYkBaD9acZ6lp5Hb79uKSB2vhEy4o+mG0D1jm
lt7vPAOX7En6zTDGb3Sc3s8zt/qamxe7B/giJPlwGuTLNNeE5e2+q71VSMz1WobOhu0sFW9DfPEn
jbbQFd42ceV+dIocwcF+mAdQCAawI+a2ye9e19VJkqE+GFbq76W52FUn268PdRJM91Yq9YeD9Hpu
qgbpR2LZCupw29ugkO5SjfsLqT2NXr0aBMYmM2T+pHCx4e8qR8monmLhXVYEqLwNLbK2l2cPXCg2
Io1auiam8FhxcW9B6rgPRddhUKGIlFYC2davNRt4FkoBIXLnsYqG2JoRJODu0sRroIyvxkBSCqtb
fHB6hqpTc2/sqkpYR8mwlvj3SJRYTHa3BtlJQEp1/keSiHg313JRhEvvEFSM6eIQ08UcEEVmyWJO
ve1gA5hrWVRAluKIgPFQo+kPY8zDj8j9kAf2fU3n8YUGWXa/gCgeEw4rlz5y4m2EQXhVDzpBvbPb
TdK6JLkq13AeU0GqF0E4dT3GYeAA/GkOrs24YLHJw94lXk7fK1VZPbfhXZe37zQODpJ3TsLi4Fjl
VoBluqt9/1b1TbVtTf5sTDnMGbOovIaaOLjRxmixDvWrG5nDUml8FL6w9+FUJ5mvdiXXqnIpKmiU
8VbGiXESZlfdZGJ5FHlN8W3ulgAQ/HpcVhsbiWPl+NUlJY+/giBAYGCE+eQW9bWvm12OIxZJmO49
xC/CnxtcVMl2EoPDDDwfL0Q/sl3Z49Eh1Ewni6VOPtSoR/BH0Le8p3RMPtMQz05KAvzQBVG790bY
DNbsDbTCTFkkEd7sW+Rw6U2ivqfK4YaRqz45EmNJPxruUyab7y63vgf6Li+1MVRfxOrLTWA1aE3Z
fRCO9EXSUHrwuPIeG4NfegXJ56mEIcUEX4lLUtLoS6jPPkR+VlxAVZq3EpM9u/qxP0qyR/jsk+aa
cYy4GRJTCLYK6xNvDHEWKgZ3ZkV6ClP2HYTl56icqh+21YiD37lcj7392gI6xCJU8/wCHwiLw10G
HyI+UE1KzdZYN0yb2uRJzlnyOo3ddw/Nd21rrdZjpeP7tM6bnYgg9zQFrATl+4/DSMLQZT0/wPNL
974qnC2TW/k5OPRFkxxvT43SJkXXXXdXeuLiFDpcC/BjWJvFBz2j9ZNpDtlTnuv67FuVw31fzkez
ZqNUWpm+c7x+mY8W3k5H/g+Zch/wJcVrqDUWS/Zoh5fYrZk5m+OpMoPsglxh8Azzo6OfF8ORiIX8
6jTqbJVPmOAt/VJXwWuWlDvZOvo0WK3FnRaVt2CIya+ooNpi/Q1etI70tWRjfBWyfLFwy6INQDtx
cW4ZPNYfjSlOMbIP1aEyo+qMxSx7CsNkPC++5GWcM1ZrO2yYXug5SH80HHatjeLu8PYpqKezQZHj
k1KGsfWm3EOcpeQJKk6KyUS1uT5zI8l64/uV/Mg9U6Sbqo0+5jaq3i26fe5ojwv1UUkxbLGpzR96
cBjlZVPX/yy6xHv0R7pPpRqrVzRl9wbgKVzBqehOnhe8TMrwDg5Pc0IDrIvtKMwHKOITvmMQcM+U
LCc/NPUs3/lI2U+tunlTtIW1YPuM/J6Qd3OYw1F/1+AoHwerDM45EMI9+aKJgsy++IU7tUFcsQSd
fP7vrOjRzLXfH1r4gRR0MjkxE+0/KsdT24CVf+0GNQP1QRfl2iZ6iqmvMuzDBITPgZQWGndK+LQw
+tILnoGP8oVnmkXQXNrtJxck5tBFNFl1tkNhqMeRgdlblh1jLxzPo/IceooEVUF9S8qfldGImPw6
lWJuMeQOHbON/ZX7tcc7qornUs3dN/cIFQPubAoSuVR6srGM3JPfjm9UM68h6uW/FXxUJFvHf1XN
QIbADGpmpuozYxBxHBO2C1lQUQRu+xWh9Ipza+71L3VEQsQN0x9YSEcmqlG/C4dhk4jwJRmmXeWa
R882T54/AA6qgngvMO/va01twEysp7cbPkGzey775KlR1dqvxB3POyKc2c3s+pzi1JnCu+4+lAw6
AZMG+4S4EZgf4e/HsruVIck8KEEfVWjcp5L+YY4L0RroIWtSixuMEhrUE9II68a2sPd17K/tAOO+
2pQF2b+aur6yG+7azKn3Gem2YyXc/MR1XFxLTVtAMxigbPjzZ0Nx1yWttHbGtKS9zCB8EAno/imO
0LTnTNxVAhGDSisacecyOkD8yzZpKzAxjhaLnBhfPQ1Mk60OnrZ8oMuQLZ2Yra98zDPSU/bDlHmM
i3Glb8fR2Uhfbh28dI3pTTtUqofSpBbdhGl0Iqb7bWX1iW7D6BhziMAV4RRPAurncdJWuBqjhFRH
PsiTWmoYlY6jExaXZJdn2PEJ9DI/nEvcr3Ycb4llpAfPMigx4vp28rg+DN5cXihrhH7pecMa3tKn
JSYXPwGWy9zpti09uQTSdH5pemdA/keQwhOPyaSeIAtMSn+YlpXdFYbhXFmJ30qFTbXMvHhvK5ud
1pTLUzC5h3nGqMEf4oEuVcOdI8tLzVFv1UaqOCUwjkK6Xuk2GW99F0aHSrvPUthY3+bo0EbBpqLu
XIfjMY0bAastG3dNHr0q1pPIMfyL1WKOK9yBme/EB98mhL5rTzjH1hm7naacZycrbJeeMOCaRuWn
0fiKTxmXagBY94JfKb6G4fQj9EVxMFmeg1hvBB5THvmGEHfe1JIx6BwcroUXMH0nwhe7OLNwX249
g9Rz65rNYWTLj503ag9yql9cZ+7XBUTlQ9SpXRjh55dGLn9GyV0aKi6X2tchrzQM5zKf9Eb5HQ2v
mVBL7veRZzyzPrehAZwf3NUDT5v4ECV8JRagxSEwtk1f8ZWWL16T8YhLQIq2TXOoArZqpu53Yxvt
tM+f42i9lw4tb21OO0CWgTiDm3pMGt2fDcLWnDg9Rlu5zUORHQaAinVudXSdZDs7D3D5zlm5S8S8
WDiXQgpqyEy2+XERH1pwAcxxCOF2JcN/K6lPKZ6IDT0FGBsZQW2aySYfakCumTMGqQwHK4wk3tHG
3eiUqjxRJ+wRSEq9A7LhYoYlpmZb5Q1MUnsgtB4wy1MYdbIuppo5UqzcRru1p4r9ZsBeed52STkd
szH3cQdQ9Zoa2a9ROLfO3RWUQtwSz8wOuinEIe/Ue1tbNKoWzk9KkIKNtHIfj4lTX6Li2g+/NWfV
leF4zHVBdEaZuSEIwdO3fs/9gehm8TPPagzddnXQUqPkDHgMSv9XpYqfRmAP/BVOwnbRvzAhs9c0
f63zzt1M3p3uo/s0RI8fw884QX+fOpJV0vPPKs9AemUkWdB61pTt0FfNFB4SItVDZTsfnZq70qgx
APNEjzZCmCNVI6PaDbJxsCiG9XrCPIEZES8DGDOsKB54u2lo6/Xc24xUy6GgnsmcMM6rB+Uv3TaL
u2xWPwJ7StdRo5/GuHS3PLxQfH0XWYky+pIgDJO+lKT8ED7w7XQ7PoVkRZvKtheE5WQ4H2ffo5g5
cg+BpRT6QdusQeah3obCOgiihGIVTPgX0MTeuSPuU2hh1dgflB0Q77ejmR0lBirAQgFyjWq28VAO
66zozlK9hlGebwaY7zcb3YoVbwY4aFVnGQMjAOJLOxukxuNUFVS42EV1tooxWox1bGe6loOKn4Fl
KxPG6hMrdWl2Jwu60nbKcuhnRnOjmeJa1PoKFYBTH8/NcMlYhoWmLTnQJ9abZBPo8Q+57jxIhitR
72/ThOXXj5xnQK53dOu5uLExzRC6hh86MUeAiBcSEKjcQ1h49D0PxSMx+hX3SbXu9HBxa+KPlhdf
owhUmOjC+rO2cTo5aNb3Y52Jg2Fk3ykJY/Souj42M31cNK2hURj8biMl1Xh+WDJLz/RxiZU/B6E5
amR8dCmB6xOZPv9UOJ2LxmJ8WQzEqGcEMxdUYliVNenFtLILbMiUSqfeTCDatzpIeR0nALzZ13im
xiPSNgaDwMvv2MYvJ1LniSv3IQz73ZTH6u4P/uRYJ8SQDfILmNXqNSCjZ+pZ7rT0t3HlfcUNxdiZ
8VhwIqdCKH30dIf0aMrHVijnDO3tOBXJQ1jRtWwVxWlS7Q464Svknl8moY2dJStn01IDunaLsl8V
Njh40LpLY0qYH/34oQ1kwS51CScXxQN9yLwbVgmPljO+YgCNAteYA9HKpHvR7SWhXDybFHI/Znbx
nLS+s6pD3oqusCFKzgh57+6jYXwboobBQ0/EeCzHmZGRhnfeNBsRyGskSFAMzUJRdXtynqN7dUR2
gk/+QmHjnib3YUWvC1ZjR8HD9E3cNNF3iWcRehOELSyEvTn8QK09tLG+zubwiIk12BjV77zQH13Q
T6hT0HzNxMRNMVCExGwGAMSni/0JTCucWQqKpkNKsmfXD8kH4LqdFnwKoPNObevs68wmr+IONvpd
zkFG0J5ZmMlDl+Y8PkPjxxDKn74f3RCnXcZkMqXjqN8VFs3JYYIpShRLguHBUMMrsoReeXWNZ6tc
8LU+pUSBj0vBnkCxyTmP9/lUXtWA+yN4m6rqu40b1qIAd1Ysilvklyltr4G82ZFv7BxLNvsFB4I/
JiGjzSDHnEjm1tSs+V0SkfGmGgBCpSdacghGezZTdddL7O3UtfwebfWatN1uzOwPfOZgmJm4LARF
ZMI0OLSoMRsHIQy7aNFsOglkc5jCq0zHnwwBPkW15GlzdoxCZV9DADyiGOd6A78U90bEFlNill3H
DV2VdBTtEp/Y7pSFR0x3A4/8/kEmIMWFiY+vcrjwZaaeJFIL0FnCINO0FG+rjCvUbHrKKhCGY4dx
YxsbIGdk82JomvJcNlPxmDrP0qlfObZFODb9gPeV3RNsfapm96dS5VdAvjuxooacBzVx1gQnAI9E
vK6hNq4GJ/gFzw3Lj1rSQCKDCFNcaSCVmzHhukWyplTHKh8M/iKFSZoGztY+xoTwS2ZwRKimej3w
cuuyzCY8liOjKurgtk6be+zV6S5yZiPZzBNwx86IuW4a4xech2Blpzg9sBNiz3IIqftV1q3ByLsr
Yau33HbZCjgczBmiMcb77nxezUh5qkmJv5ybbmUsFrNETw8AYmzeKRY06T7FZYt1FZTITmRkgLqM
VP80Rc1G18Z3kA1Ho8l/h5Tn4TW/AbM+tkH/gb0XU9PsvKaBXa1dR1wnjOGtIQ79qM6WDYB11uG8
lorPEXG7v+ZVFR88TOk8vDNzVwx9sQkKsifChLcToWCtA2zzq8ziYQpP+xHNYkXv61Ya1iGDGfma
CXmeavOT0zW1lsRTxmEvovaWJu7LmE8uIXWQ1GkVn0DSrTr5m+n7l0UWUnjDe5/wbTUfqR29hUX/
c4B+81ooShEoIw5OeOu2CdTro2qIJrmdWRJz6jGDmXjMG1pwNl1QHqxw3o/Kf/Vs91Mp65XJqDgw
Y9rwaYWHmSQ0a0nIPqsWkvmGBB7HEFS1Hc+LzH7nKFnwm9nexmhmoP4ZJ3CVlC1tbvlG+86p8+sv
KKQoVUHen6QT8AYsG6p+o23CMZF38C191Qh9H9ki+jZF+zD1Bvq8fA618xDWxrtHuIbmmyWuYioG
FfRcrj1v/iXAJ5PAMvgeerie0ATDoYfPQycBVI0YOCNAZ75AoMrjghcODbc9I6+fR5gcrhNdiEtZ
6zSYf1QzhjebSD84Ap6ORbB0whdG8zuY9Tit4lbsWt+7Yjak+SvOH8ZeMZtZiI598ozN6lb0LhQI
FmorH7cD7lwv1MSVCu+qKoc2PpC3q86sYfEM/oRBQ8GBYstB+R4EiChlr+Zp62Ho4fEUmEsdMBpg
QjpscmybzJIir6yO8o3oAge/KzR/M+yiR4Fegc6tq6tsus//izPhvxiJ/l9jslkuhp7/8/T4kqr+
o/zb9Hj5K/+cHts+lVCeG0SB4zvkTG2MPv8aH5v/oAM24tFjWbbpmx7/51/jY8//B54l1wosi5aR
f06W/zU+9px/wE6DnwZIcPkf3n8yPbZ5W3+ZHdNCi9XItxd3Em/h7zw2GOVSJvS1sATENc+C0oJC
bpau/WHwMM43VTFMb3TGDc/tOP6UJtZUYA0gP2EhSGs7WSjlm9xTxXnoMux3c7ewY5zKCDn/DYki
/ZI2Q3QrE2Q3uDaWMW1YC8bXP33i/0XwC5Td334RimrYNNAkxCDcphrrbwGmsAudYIZtAHp0FtFh
Jiba78OZk8up0S3P9CCX6a+Ubdw5KMzmd1pHaAmcRbtkndbL6aANUgdWkQdBfDOAQX+BBZXe2G0U
dGZUPa2ChJUpuqVCm02TwsRquRFZ2tGbQgggzpKboyFbJgxd/bE5dLaamsXVw0JMgwpbl6mp5Hvc
a/Oki4HjZthpNDOHfhWE80QXry7U6wCboCk5c81N26wScAdf9KwWuOAT6i82QsLaQniq2Aq0qRqa
VYbAiwCYkJDZljqEbZHS7ivWheGgRtKJbMEQyA12FWkLM56dIctBRNFHu+qCIax3VJBoaGN8yZcx
UOGDH8qUUVwAZHibWSljRwwqHVNjRmDdwY8SQ+/6ULeXsm+mELG0jOu9BSSVgC9DkV9hCuapmeHv
ZYzk8FBlZXuU3tD+yIKsxW6WQQHnpNE0GFwFyiiMLOBKAIaSH5BoFacj5fQ7CQMYkngYDvdkU3pr
ZbJywT9lJuZvLRkwk6uLGBiTwbQWSEVsQUlKBwfWSVTOv2LVAsIvhHa+gaNEbBMqqZ/pVx2MtXSE
/Tth5CHWAuz4AjHP7lEBM/tajaV9aTQd7WRTK+4AzTtmT9hSYBpkJmEDU8/PjMsc/Rj4CSfMtCsm
ZweUqruaRRqplYWYTTeBM9jOBriUdwkZU1lruEQhVueiLwgvt673WlZ2+JXqePLXlAFR/UjlcW4R
fOX6XFttScwSDQ5vsZ9bIwO2VkzJNirb8TqXQquNUZpZs5mzIXQvhA6jaD/KDI21acl26XrkagZK
TwwD312FHmWaplzJrue5SyJJfOgaX9UWO1v0Y/I5na8knA9KOYa8igFnIOkhUXjuk62GPeciZrRG
PnGsD0bs8SvY87R/Iv1O1c5EgDIIc02SZLkkRKXZyO0NtzdzoOxGxbx+jvUbRs1Ww6UJ+xtKerdU
iCr1FmcWJUnOOOtnx+6y90xWgU/kftRktiE148g12HkhSfSEe8vSF6SqaQFZRRDrv42mt756upTQ
HGDbH6j4CcN9MofymzCxuiuCvHr2aW7FqMdmamANYfbOTXymplp/FiLxT17hLoPhkP4L6q5+KIw7
3WEWE7x+1fBlC4OrT1e1+pK1WUfHqKdgh/vbGLqTTW0SAQWzjtttEJTW59Rng7U3uiZ8j/qeNJoQ
I324UU0x+iqKBoepcoIpUXU5XSFZLFDKOZJroi1GHCyFnpbD4bStSR81FIGzSFlG8E2TopUd6ZEU
oID8Kt31RgDGq/P6MNyYbbvE0Vi72bOZdlzDfWyYzs1R0mFld2X3yUi3ewOrBMTZkWZ8Aizf5PsC
MZKOF8fF9DDIJOlo8+AkrYycm3nydb8I6tCM10ILFCo6T6ZPOHVVuaX5hoYR201IAVpdvrV4vcXt
XFrlKh11Vm0Ht3XZhhhcNJuZ+MFbztIaYdlOXVAhcY/Z3vAE3SuKZJVzhg9dbLsU43vCf9M97cf5
G2UmxrTzRzmwjRkbnP91z1RSRJxziH4xlURCDyG/RGxSG9IpC2PLbSKyX2Max966cpil48eggIzM
D07UWxJbLjh0Iv/lChm5qHZ+XmfEQPvBDaimBh6zA1if3Kft3KiD0dIoteoDHYS0suSMuKKWWbtt
t+IZMrbLaUTm/i+7j0C7mYMchgupHF388lNBDy/3uE/qIFYMVi2HummJTjufDCNl4k3FX+FuamJA
50TbIR4CjgYflMZYd+mo6n7Nwux+eS5NFohDoSLeHrFk4dYiiNpHyn6KUl+d4fRPL2JyYOrnXUcs
s6vCK1K+/WDHjChbsm5ABMsRpGXueM6KuzdXpEwAeK+6KKfTDVATt7+KFWU3koUbgyPFH1cMATwq
Kk3788rn6qKxYGmKChl2fUx/9EeV+IAXcMrSK9XWNZlupoPqJf2jeWrslhaqDmLWdEA8nU1+1NJU
hSdC/WzE0l81/dFlZf/RaxVrL8dP5HlE9PHDZuSrujjbhI10n1MyWFT7FGrAc9BPTrJ2uT9uvlOM
9O0kS/620RPgeMPG7Yx/g8ocIlY0fgRad0gF7I0hs3uul1/stopuulXqeSxMcgolE4zb1DZ4/yHV
kLe0GroHtv9/d/wvBkz4b72V9+nXR/uR9B9/MVcuf+ef22MjxO2Oe9ELQK+bLpthrPr/3B8DAPwH
8qvtsjE1vYUqzqbuXxtkmMWm7SBesVxjrwcc/j/9lZb5D8QHz2GDTEmiSe77P9khswf/0waZq80j
I2b6TgQ5mVR/8DcODLwUDJeclnZU3XEkAz35FADF2jlxmV/+/SZ2+VH/y8f5x0tBzQa37lOhZXvm
slf/U91i5Tu1l6UAjnRQHZsCA2ed70VoP7ttfFaBcfhPX46PnBET/GgzIiSx/OZ/erm8NtEvUq/d
+b3z7Mbh1rGgRaQWTIhykndzJpPdv3/F//2z5BX5huH00IoMZ+Cvrzi0nUeLEq8oXI/GSJp3RviC
MSLU6t+/kL1AFv76UQIVCgGeW1wJ/BvL7p9/N6+u2gzSNKyoJO4OyEr5NrUUp4ChTqZTZYn87AWd
evamrAZGOhzFpJ/4SWgi9TtBBnhiTMVWgWZOMPnt1XRjYl92fCy9Jn/Eb9H8k2jOuZcO5P/iAPO3
Pt/lMvN9G7ARXwegdnO5C/78jjMbSJKMErmDcEz1dnOZiu4WJNF0KRhYDILONhIGbEWxEmxn3ent
v//IlijKXz+y5Q1EgCDoO+YmNLlD//wGRuK7MF84yWQWc/s1Hnugv25s7zAGbtKAOh8RJceIKVbY
G+u5CC42g98x8T7gZJ+xclDPZc5fdmXp/+bbXH71v3yZvh9QfRCYnhUE3NZ/uwXTUGTCY3ewi228
AVuqeBanoON1R9WX5JrJsWwLp15aY2wPSlOBZ/K/q0MI//7xsBA5ts2a4oGF4qb528eT4Tpz0xTr
fYGn4ttg3PYTe6ZHLWkREOa2Z0wWwOzyG5GJ4ocRt8+xnuFRGmy5YN5wlBpqyMazHXqP/LX6ZHqz
icUhcndOMDz3BOsJ5RIZgEIL7aGunqu5Ok601byP8c7mWPPsdrEwtnQwuumWuoJB76WRBfYWsTKl
Cz4y5v5iV43lbkE0m59+rYLhEQnO+gSklt2T7GswG09G9AOip3rr+OeNelbzc5orXd93czsH0HHI
sANjaMZbhuZuY2eJccfWWbQf+rag39mncsUCEXr2sJndB3oq4ItW3QAMd/EwY2HBDRh0bf7RGSp+
bXOmpCxDubNtxnHel0pOO2Dlxp6oeTW+df1kZfspNic24v7AIcbN8mPg4zzC2usDuu4KNpO5Uf9m
OzLRciZ9KL4ctC+CQwQ6n6m+7WnMOMJaQDtlp6o32vfaC22DBFTcemrIvEwN93M6zEO1l30lwVsH
6lvYwL19SlHeyihmzxiMRvFeMmG4L+dI31kB2KLBkvZRqjRH2axdkCG1k8Hdy0OVr1sg8ydBHXqx
GtxqOpSSWqTd0gKIUbrovZGRehObqwbvLhaVcej3nQ5dexsmEMRsK/Av0dzlAA2l3X3WqTCuSe/V
01HUZT1tKYbhywyZvLjbdvRnumkc5vQ7PktdbQrXzNSpaMyWCjs6w7yVF+YDwS2tmunYtJ6VU7IW
MTBPFxBuJdJgx/aK4UxT4/3pmrwIr/Dbp+RgTzaIUdxRznnu/WrGBu5b7cp11IubeEyjY6cbP5jw
sAnDGzI0p7wF7bIdZvq77uYuMZiIZpmL9wTjaJy7NYA+rPLPCZhzwmPNgl0iyulse4yIKewsolfr
0ecEuUMvsqsdNTLew4hfTBxxyuv7qiN51GLi+B0qzka8W0LreRykh9nMy7uG7Ba+S5l9t8NQ4w4L
bzEI2rUjkxdCGXe5KIJfc1Q+1Y7vvQRlkZ8J0vSH1AlhX5gtqJcibN1rXDOTKSU5/BRY2g6DGEx+
8LUPlBSII8WGNk79iN5GVziHuUa4n6SbnQUj95XssamBfgTkjIN8ldmZxNgVVS/0CVUfcVa+GSPY
KZuB6RLGTiFzxpTODcGniXeIOGs64sOZYrAkVbjqWmXQwRR24yoLNc1oAoqRNbkP1TCeQqcOztpt
rAM6Qb+ReO2PWeW768prbZQG6x47jUMtUH+drB5fSVWfqJAE1VCMx8zEvjcLNR9mK3wCHIMLvmPX
PkAIr0ppXM3KYYJlJWI7dso66j4ojqoK6zs5puXO0agSKzvq322fUEbZ2DdbZ9+ZZdpHC90Mydnw
ng3TqgHFR+l5zPLPJpn1nVk68/eIgPSCKpK+tww6ji1iyWZQ5UMiJECYoGAlL1rGHlYaloBYMOzD
jGxPTrHE+rO+3Xf4dblxXW6xkrbZhzHmaLypXc5yG13IN9cznZ2fpFd7FPWmq6sIyq0vGBzByGTX
ZnOyxXvxqNMUwF0Y6ujZDhqaaDXDqNyiGMlLEslVVbT3xNbEY15k68BNf7hMk9gaVeXZ9/KgXJvZ
7L01uZXfx1mfn1MoZ1uCOc0JtarfVKldrAxdBUdn0hekk3FX4nMnUpg+aOR6wGkzO8ht7bYtd3St
7wcKx76FEUIqVSn0UJsxrwKg+ta3TkSQMpkpHib5uGkTeSxIc60xoUDfqLtfmYs/PbTb5mrlbV1u
3Mo0cM6K/lslfNbEMzJ68OaplYdAs61gToy3pnJf4csxaQvH+eKOfvRQFtF0snysUSWBjlOQBYCL
WCz2SVLZe4yn9gXgdbAOmvIrJ257xf7F8L6a53u3mx8j+pwPocFYva+YPUIJm1FKoaVempKdCgKi
+xNj/vROr1t5ok8p+vRbhYqMfwNSgMckEm3IuTBvJFcoUp4rYS2JPFBLeGsqdoUZvprnCgjVzuoZ
V4e0ca6bwMm2Q9OAT6Ti96hF5K1T26zGtR1XMCVodtop+OlbK8NfEDviRytg1yH/zARd2qm755Hs
fo1phFs7b5uLWchuG6acsf2R2V8jxLxPU0ZGrtN8DiWgi2r+yOsA7kKcyXXNr8CRN/7sWJ62YVE+
Rp0z703p3JAaAC2K9gPvb7ZPGmp+cO10C3WJlGba3mbhX2uhn8putM9NbX8lUH0Rm2fYffjXqBFn
Rp6gFXbGZKybgRGxl8kcKbf5nKRur1R/YsozKbuLhpObBl+pNcV7Ou01tRY8tyXFW2s+zp/FJAT5
+pLudcCrv+0ge0woA0giuoSRkzFrWzzbDMq2fvtNbR0VvINdGonooW+R3Fzkt55Tc0TGq1IuILoq
b1cm2hoiod/vsqlHcI1Qu+ym/xC2ABoyed14P+d1RNcc1zpY19Z9Z7fhE4swC5BxNrfMYewz+ULF
ZoMPPRyeMaQkRDw653kAutSsw6i/IUP09VbkbruRlR/BbmXKBWJRPskqHX5GrZFeS6vNeyRdgN3n
ubKti55E9GPOZ7oaqXGUsJoM23zlTkiPmCGgvkhQ7r9zDzATXidPvc/MLh4sQ4Meq+MEr19RsijW
PcXDay5fOBxoyZ6Bw11B655GIjR8LA57upTUTY1PIQwswLcRCEmbvqyCqsHWvnrCq27GPDJXxAda
vca0ipub2htt/MAQEuFQNGn6XKXZPJD8Qihbd7WfvdK65mLJCdsOqQ+j+YoyYugOGJZTSv68rn6W
zcxeT7TyZ9WUADFmySpUE0gunMa9B8NduSd06SA+VUU2dnu/aL27MEyzXxgJKJZKKKg8dr5yLkUr
QnIjrnqMpiLkLuT5/JaxBqyxo5ZPY19tncIdz7VAsF04GiVLlhn/mHLATkUR63OXSX3QdVLfwSx3
P3Ox7DBXXldGMPZ0+C3pMt9zlc8POkjiQ5lgRNjUXePs7dG3Vh33PdDCeJgi+IMSCpEsZ5gYPcWi
RGby6ZZRvzc8phFAD+aaZsEjEMp0EiiHH9sh/o19EAHmiopkO7PLqde9zSJTqSy/5EGYjXuzLkds
4EV0hx3CE9GGHBRMYlq+2dQKpxTFiwzk+BVwtPpd9+H0ZOUYpDcK/98xtJrI23hjkgOiaU3zM4VA
gSWAdeapSWi9uFFSyWJQIQXjWBhjnsJTFfFdxlP12EguiD3THuNeNZRdrqlfQC21NfEE2h7fDWFH
7x0/WwC08YuNr+TwYHFGoCtAKEDYtErISapLoJvurUM7TdlQz1g+CAKMr6RnQlA0zaJnUyYJ+qTB
XV8dXadKXPadszPTjTQO/ivwMTZiLRkVqAWmRJzLQF9FROxIVLrZrphoYL4fKqRuTMReW/9mhf8f
7J3Zct04tqbfpe9ZQRLgdNE32pNmy5Klsn3DsCwnZxIEB5B8g/Nc/WL9wXJ1pVTnpCPvOyOqdlja
2psEgYWFtf4B3xdoJV4Tn4SScfwJ9/C8fhqRwb9YsbNsORDC5TpDOnuk+99kd00UNxj3heAVel8j
Xi3XcgT5CHa3cbuWgQBN42Tgt7dyhBm1FH5+mn2HPVAr8H4CQ82rrB24S47i/cPmmeFLOY7NsvcA
Tf3hJ5U5r1bw2O7KKYTS/+PSsOFESbn9c6R5h+hVjShrWI/bycdqCEBR0l2Ehtq3WuBrAb8FtDJt
+U2lVxSnRBKdgTnojzDVNqTzov7FT5sRTuCctSyZyf2EPuP08ecJ+/+LcXxa1Y///b++d5g36fX+
R1Z07Z+LfRiO/qkU8R/iG//nv8Zv4+A8tsXwH3/1q0QYhv+ge84Cj1jlCXIaHM5fS4Re5P8joKQE
PEYEAWWzf1cII+8ftu3+76b7r/65F6PW4QdWXcO3ZmR+9HfKg8JWkv5dnLDfSO+eDr7wI5CX8Xvh
TJoyuvVMFfyIvRRhwYOvJHy4navmYnsKgklV36RD/D7CRxxWuR/9JcgXVLs4dzMHscjedf5SRZds
SuuEDwnb1LlJyElu6qBRcC67agnUc1CRHHZ7J4SPjeZthD3oj2jp1um+zqHXfYtjHF+/AzDuUY8I
i14hM+oVA5ciFYSFD7nnQqzZZzWEXUSiDYf3azQkei45w2VivfLhQJZ/OMPc8Td/eqD/TXHrbWFT
Ukyy1nKYUyS06BmudwR1q8c/AT2Jf6Q46Jb9+djIWp7XciaFOuf0OOI5shUoEf1BZ6rw09+UHS0N
/80zSigbWb1RkIk8KS7mbWlrK0U8UHIrXkqvEmhFArEJkC+mtgx+9KgXk+lxDy7UInERagajeWek
WIHFe2Aojbgcw7yF6tB1vdDeLdahFBN+M0Zv60sycoUQMmYKhaAG7LR8e40c9xwf5L/zEgJiwBs8
26IswhwklqPlbmqoZF/hOKXjxd96NvZ7AZog32aVDcBIvPtehW9O1DkifslW5hxCGq6qh8+AJLHk
PDMliiofMAAYR1p2eQcr++yvv/5tbc/edgRmCj2KRKIvyhp6e9tZMBeOC2r+xYnqqBc7sIJh8I2F
5IwXHUCT+rZwvM67EXD4p4dqcLGnOhtyrKLd31zJ2+I0VxJQCI8p74VByGiIdwMxhoVbYqKXfk+T
rQ30qQM2lq7ocTRDsp7WWC88lb9783EUU+wH8Yd7L7Zib28+B3Nmba30iwwNq/y4euHm4aarzTRI
6xMlw6+crXyfxoOtGn/tXMD1yWEuOth/v5kI77ST7QDQf2GVsFDxvBHxu6vhaFAGCYeF57zgrO6c
Q7i0C6JZupxWPScaucld0QwrrOCFtgxXFSC0MD005K/rrnWALDwkTd7odt8Hnfbvm7lof8HM/sdC
ucXx/Cne0n4WrpQuekoRMVyE72LJZNJYu/22PC961EwCd6pcBstdjE3WF4zonQfY1r1dNKPp7Euh
sunvDpbn4aIZCur0sRSS0Pb20cW9P2C9HnbPbR04xHAk4FB2PJtXd1yDK5EGxP0hmyiCNhCviKha
ocAUcFwuHSSU+pxoayP/mvNXJHz1fIVOp+qa34QV7/0C8+wgRTQVfhbQw9CO55+6PIswLcyjTTwP
qR9i8lOOg6qnu34jcYK+3q89F+dEDdWgQ7f2ILytTOLqPBil0ouBZjfy8A0nuPWqyft2BCJBu4xz
8hS4Tn0fQqaHpO9jqkZI9KmLe+0lqrA1n1oV4Ir63yxT7y1ijUiFFw39CbBqIoB3E7yLGMzMFsey
WX2Ngi6gEksbK2AqpumUJHrnbZFDaIfk9TN6UqPjd9PPcKK8NOZXixlF2B8ng03m7xa0fB/FfSB+
9PAS+mrCBpJ30wK23YAGe6e+Ksh5uj+IoYrlDUm/WK8ElW6GA/GLentqckzFkdjItcH4iYAP0xMh
+9Q51xaMAhF5GkI8HkObIEBewhXuVE2BfTzdIBKm0EpffUauFkPhp63G7QcJ6hrsDcQKRp8HRAEl
tzLJKJ1tT3GzLDw7EZQrL8MGgC3mVDqI4RhGk3121ZLhZgOe1n59EmfOCr4bfy4+AqK+y5UXTmtz
g1FBgf+2DGHbKxS1tDc/cPLYxmuN8h/nbKTGfCD8Wdos55lkc/3SxlgBPM3u7DHJojgjz4DD0JGi
/HU8fR/CGX06vxGaOogEB+Jni+tPc12kK8agAKa+bl4zaHg7PmxTwEhd2dUXYuoNgeKvv/F9NPIj
YhHqPjYrZe9+/42DdofcNMJ8gXNnJ6OZpA1/PlgYNu9w7mkp4gm1MQkNFP0hw5yIZpf+zSq3GNI3
URHQIz1VNq6APqEkS367yjeBkDOVluYJBVc0PTFXnQLnR9djQYn0SjW03kGnOLfdzUNMbfZMUaWg
IhCPPrS4OALmgYann+HumMbhw4JeHNLVg/E4g4+xY0muwbZ02DwuLrKYdEMpgIAe9+xiz13mYTfn
ZBcXaVmNduXPMhAffPZ7tVLCgA45n/564N/HNZpwsUu6wV1zt4Izwds7rsI0bzkdR48zPUCS2EBr
nyR23uy8pTos5XnumYVpu1SJ4CUbf2a2TggrmlUxlcZPH9IFxnS98/tia/Q5tlXChsgeuWTv2Nez
GnCvgLLLqktNY3NqDzlyVieaBSyjv76ld1hcZP6CGHMbn6jGE/TwXH57Sz1ei1tXtv5jPOaCtTVS
X+ECRqRR7dL9uY591125Nny87RInVtqQolXPRuPkHmm8BxyVH3VYoVXfKH8hO16Y2o5Dvxq0adN+
4V1FLuwtrlkTQq5zIo2ZaqxnzMtQ2LMs89/c2rsTALeGEBYyWCyVnwiHd7c2LpUX0XZbHwX2hgz/
qHum1lZvRfd9dOMKgdp17PrtKfJbuz821Id4ICg119l62Kz2SnaEczuZR7JUzXCYqERn41LMG9Gk
LZyEKSZNrWx0mwib5wUaU4Q1nHFtFCzG1OVfnLEg4mE5IBmKccQFDC9fHARZEqg20HqHfmPHx4bC
CkjL/0OF/zenoHdrNCZdILtCR5K6IO3196kuqFCJ2lLvfJqbqCM6vKa3lBGXGcWX2M+z9ndh4d12
ZL8SeSCXnr7gf2RNb2eUW0I1CNUSfRom6qXfxnUcmVDs/YyPLJVE8jc1TocGUlgL+rjn9Qys5VtD
0GOUjMZJ4C4Khzgtj7ANY4IBC3K+x0iYdy2Nw8IfYcuHt78eG3DqlqFc6pguKa50rn0cWbXYB+GU
hcdLglTIfO92DR2+U1BV7E1VSH3gd2dOmQhu7k+ZIjdvNwGCBBh6sqD3JxvSwcHJ3GX9lOdrWKMB
OFVC7VKDEONt6G+0Ag59rkMFTY/GP0BsTVscRYZ6Egs4Q7Id50pnjSNvUnCyYtebbsm+uwWG2Cad
JKKxES2eF1nWm75vOsqt3wyaY+aDnD132dCCbBNImD354zAd0eYGyIzoQkr3IGzcxgpJ0kTdt61O
PJzzxgkAQ0eZGbndvJ21XHYZVH4Ww7xps9ZnixOU1OywzJrkA7WuVWY7d/EQ6TqpxOReSv6WZuPF
mEdkZrtoqy0AQedMRXUBNyjFBYM+PvpRaLeJfdBgZPvJhJ1fPE2yzlKkJkff262cTwGTAm2mGJog
UVvtsgBQe+SLcd93oJ+v0gRvxJNnvNw/Zs4Q5+5BVV0jH9dgxjPrMencZfm0jIsYbzC4a517doxo
egl0GOrHDeUH69zdAcMZPiYLdewTLWrI9VSwYzpBSdUJsPSR3gDRPntNGbcvua9ohGKBAqb+RwJ5
HMWUqjYI9p6PSCUG8Z5zAMiAU9rg9XeLAb2Df8EcKp/q5Q/K02JklBfcxrS82QS6S+Vx8/Sg8o+C
AnfoHiCRKRVdTGBH8/oai2jk2w4lFAZ4syZIM4zOoQKYKbhPW1/0F2EpMXg4MldCBIjxA3fZ1ush
LkwCdVCG/bjPU72VtKiywcmLE3bh7Da7KjFABfYwbqfgc+dMITgWJodBsMUI0hbvdlJkXdhJrCJe
wg+1H0W84MZpf+gUKD0lZ0gSSr5u6wbZP29Tn/jzZRlqlfnn3uI4OCej91BNEVoWpQcjIJCz3Rfd
wEHr9RrsDJvKN1qpoZvsSorjQfZhNcqo6K5EE8TUx6gSjq8uqmmlS/MhLEVAX7FPEptVR3oM8uqJ
wn7qbFcSdDEj5VDu9pobonafB1eOoKFfX3tFX3j1XVmaMk4PpiQQwF0sPMG1E7LsJa0zOj0+IjE5
TqJ7V1VwBoBkuk7QfkZLtuX7mrJOkscpi/seJb4oYmT9GFpJCAQ4zO2HcP2kLGd9n9icXuYDd79T
UAsELsg5jPmEIvNY8dIN+eg8tE1kQ76cxwzFtsSMHRNga8k3TmOiUTAE9fLzVvMx2Bi+voz4j72E
8j7asrnHIbOlZc1z8ZTM/eCfXg3hEuCcTEpqSc7kaB4FnqdxLn/A/E44cegCGzlEHGJvjUDzx3lg
cVSdnPrpaSyRE20ZLyffulM+bdJbbuIyspdc8KTV9oDBJv3uM8Gv+ufUWewEC7Vjn3ywOvysBonE
z+YZ5F3BFhv3hmuYkf3iHn/dDwRdmpoU3GheYb+kuvChCmSaiJ009ILoFEe5x1j8mj3pNiR8ZITs
Lb9LcTjgpZ+YNfS8XnNc2OGB/Rdac9WNcAvtPPwaamRN7Nv/Nciv76NS4Fc3ka8aLsDDu3R+rooQ
6f5T0Vpn2Zve3xb+KvNFVrgPHMAztAWD1wfVbfPIVOPkbYXGWy9Z0TP2qnxeww8JVqiM0uw3NW/x
FTU2fBGQ+ZqTMxiMNunNmgCNDNQbMrd/Tl5HsFOsIOLa6z3lfsEZbae6NjQePqaxPZ27r4/2dXoA
Sq8ZnxDZMl6CqLY3v2D6xzzNPG2/Jpd5yA/XrkdP5XFzYGqPl9yp4LbU60TaJmvSeuAm7ad4hR74
O4REwQ6cDZD4+fPXAXU2s/EP9HM6GR0cJBur8gLDFIzgTpmtaKGqhlspazopAUo8qMHwfIs58nHo
C7OW6TMEZKzcPCa0TNeBWrb9QB8iBNR2HNp5qSGS8JYG63pe2gmatXkEZ19nxbHNYj437zHuFefV
sCK3cCVe50pRDiAS6OT8HPIE6gmXsxSi4kPYATACgIRYVOzzSJBuoftI5lbGSM73zggv24V3xJcH
Zd5xZKLtRm2zpmBAyYbHlE8XEaBCljNNQVvooQEUlvERdLy/IEuKlvrSnY9AH5oGlJWske1LASKN
F17iTbw/H/uBF5LGAE8IWoD17doYimgQeDxKRT21/BqrhhGIAKkOtN8LL8+6+SlsU2Bgh3Td7Nw3
SD1SJF4Era0aGeu8xjq+BvPHWxYkypLhAvNIvS1f3HApiTdZ3XVVdf6rnFyiPqXL4wTTulPfVzlI
Ic4RWmA4TuLnmum7uGbAhtRU6fYk8rgz42MPodOE5+PrrS/QOBgiodCr4o6qzAzBIdxcjyg3ammH
z8N5l8GkXmWn+Gv9NB4qwwh4k2/vdywKnxfNBOf9fUEpFBGweqOunEi/Am1ByWING8SqPaQ8UQb1
7Bl2DqaBefVaZNm8oNbpcWp7nfoXWdpvfMb2WnpLOZZTNYQoXFEvTb2Ko2/TcHYCkFBTmAiumiq0
62mU2JNDywdBR6gUIYAe73ZYiTTlkbOeHbyJ/iPja6UWqMWXOPTx53qtucsvhvQsdS5NOmgkuxNR
2iIlKjuEn6hKRTh+lJSx1hQTydJBZjA0KqiHPaULD2xARBEo/Coz9CLA87FX8/A3R27cFerWdtto
gtRON+1rj8n3OpLliLrNrSjcQsyXZguaNPqIRIxxHjTJNFWFTfVJ+JV4y/xyjNoYgRK5XjuNVOsQ
/Dle2ipVXZCvklknDYjLr2GyAmF8lgtyTLchOIw1PUq/G0bnDzBDJW5w7GgCwdIBGR0IVnHtRZra
DM584yc3w7gx22F4LvLl3kTkNv1LMhdz738ZwJFp9wREYm4SOBFgDJ82OflwOyd2h4XDPhp85JSo
bCSTNzHLcar3wTp2q4P+eWToTCGd9Honr8+yhyTD8ASBWO1t/Qw3NQ4YTLdkzWw0Ifu3i9fy4XgH
DX3GLC19+7PAcx3esWarfWMqqE40B07utrdR4CPCUs7IFtPbbVw9dShZqHZVJo39za8pS05JJAIe
bH/1Wg+34dQBP7Jgj40WIZ36+G7Ko8x08C5bqudy3dLEvzB9a1d55my2HIgrsi1eS9KyEYkTl/kt
XfoPt9Qt7ZVXBZ3Gr7++KNDgTR56pooVR7C31ALdiFAQa9UkP1avAat6LTT2sWeL0U7d2yLkoPH8
AY6cNT3MsrwPJ+dhKgLFPUPBLJlKhZ/ZNC6XC98RzbW9rOnngnO6in3kLA0mu8iVb9uMYNYWOyej
dPMrpL/yoW0abERrVuPxdUCoA9ugV0GT5XPl4DmAFX1RR7/4LP9jGf7dgZ5aDvGBGewT3NDAfl9W
zkd6CNSr/QekdkKuGmvthdVgOsJsD22ei6hnCi9I9Be9vfa/Pkvbg+ufznb260PbOHEBZHtWg/vt
wVZPSwd2KaJU9RoaS2rAXAXnAFbSX3/VuwI6q8mNEESkKBMI/j+0x/o/FRVNXPVxSir5rzniVkvX
7XqVSvkB0red3QkecbxMRckT7qC98ch+Bce/vpa3JYQAngtVIS/g5i1lhpbm22tJZ+FTvi2zB3gE
hLEC0CYhehjArmNNRer8u3H+zy/0k4TCARwYXKKC5F1dEXt216sbN723Rt3h16xix79As5cw92tl
//UNvqdBcIfUbt0g8nDu8GhHvftCCKwyAyEe3v+KGCbfbNF+DcUaYIEgh3g+lird9MfJiBXPlKm1
8VxoQoMzbJL96DdX9HamM+YcpZBxpzVqqfK06t6O+Zq4DqxH0d/Xr4vKkNexxpepSonrRTwXPAIQ
wCsrMxFsDqQWDgQXh+RH9BMaMD0n+2PQiC5wzxZCy4oVm+p5O+sj9W6LVXCe3JnXfpZ6DbN/fRPv
HyMPTgLwCeiYeB5yle9GlX23H/3FmW/xibCRCRl0nqAagnb6uDoxyuR///sClwdp/4NX8m7MooVs
xI/d6fbXtge5xIKXOiIrYDacHP5WaQ0dBA8hfSqLBG6W6n+EA2FSKtFzUbLd2CyYJNk+DRj/rAvE
3eyG8dc3+Db+UJ9NaD9JViB4FElF810906zbAj00qHDBdKxmTdQ0WOWGmgXzuyX4n1/Fo4tpe8EL
4JD5PtQ1qd+sUxZmaJzZpvgcUB1hHvl9w8tf39W73hqfbpk/NOMZRc4BRNa3c711xzwFgpx8xw6N
9O11WflhZVNFLRp7nDTx3DY7t5Haj85wF+UUeFaTig67UbRL9FgalyD4m+t6hYj8O+AjdQGbi1BE
GdMCBuL3+43r0i+KrJW13nw3H1CoXixKYoJROHV/DFtLo32HIj813wSHyI1TLGKk2eg1V2QRQIOy
XVcpKlLXvqQm4t5hhQPK+XwlZwm6WxSR4NhjT4rJFOlT3zccz3Tpy7Y/NPW0Yc3udm4IeD3WASVA
HOsQ4g3vktc+Y4VgKlqUaYv+63KDUNKcAOWZ5rDwqNWUQEjOOQBFRbOHsaOYIr8Sp8jhz/IzpLfs
FOXkELOJIcLH4nw9AlU/R9MAWWRL4chq0xMDdI5Eu0MDg2TEnxhuUr9wim7FUNsk03nNuRRNW56b
q7DmLM6qYWyw6GwHnbTFPlRRDZfjX6WYnu08P/uVYP1cQnT8DOO79bFNLqJ+puLFmacK/YOKO76y
qTjtzJcuXZQCJdrFioKf6DPUwHsF6XgibhGESiSsgNBFr/AyGGZN/RemsD0fJmYdBJpm1dRQDqYy
hJxTcwa5BRL+zpm6zCC10AtQTUhjIOAdGYzeoXr2UPaSees+0QexnTZyU9cPb7txoLnxCWRuKFHO
g2UngSHrHpnQXeORDP+xciQeYhhGi/G/esGyjvEt5bxUfWyTpKxA1raDgz6CIqAtOHGOOT3+Qwv4
PIz3ZvE3MIyuQ8Vk3pEyeribrnJNzXWFyCbUYtrkpuCUn8Safi1a6MNJuvVonkO3wf8U+z4OAkgE
QUXRn1sqQsDm49dW4K8YiahbkoXXccN+ghQ3/Ah/Irv/mf9RkLf5K2K7djN8nRpgO8lS0SeuOEpq
cM64Cs8aOKlHhM2skffiVxWaSZUzJ5/YXLr4QbUgN49NYV2A8iwzDwFOdOV+RYTiVGDCcV64Yrto
9DKfU2Hp7iONeeeSBPltVIy11aie4bUxqc+hBWFaw+rLn0vYNJ8zt+j2S+KlnJGB+584hFPq8tvg
Klbu165iObZGhdehKdCakXnO03UdfSyjRR7Krpg+wDcd3QOnhfEQry4CbtUQNt9zNT1gsKWutHSy
q2YexkMwUBoHIJOdzx1Ovnli4o+RyvGzBAr6Ugx9uq9zhVykbFvIKUl/iWo8ZndpS3caxyRECKsY
UK4sW+xh+ciLmHPis1666QQeI33pk6o+VYtXw/1MygBJMFC/ME7wRKgpHaFtDdD20SAR9Q1QeUCJ
YWo+mdhH6tof3UvYtgjzIpgoriXlw6Meh/bHUEbpR4qaBTiqUSQvHi0ozlme8u5nv8yLo1pb5+AN
zXg/zAim21CwH9ZluhSDBq4bWFHwNErSPMaI1k/WC5AR0/fBlyV2wZMaOX4VKImdgVmPf8RjEDV7
J0VbvEmASeylN5YfFwhenN+Qqwzg+fS7NM67b8i9K2RfpHs1hJ6doWlge7vZbC4X0uwbZLhmRD06
57KAHY+mJ9HvxTMGi6Jti7EsRaPe+WJUb370jgMJo/C2byC0UXLGkxpY47YNzNwcTwIEKjo97RXK
vstlOGU92tQewpOrFxGIOert0IGoxSWmFLW61Euvj76a/KugbiBFieApMOt3d0rTW+mxfOZhGveU
PN3iLFuaOdoHaycOMhrbW4Dr+suqFnJFl7Z7hoMmRg648UVFFigES4X8Rse8OxN+3Z46ChiI5kG4
Xry2+jjkK9S+akRTsc/X/rNeFIjxfpmWXeppVcLPcrFMABSQViy8BZkHucTmLvFx79q121x+QwkJ
WZrMbdB4QchLqdn7mNDcuFC+xohbo78hi1Z+G+JwuS7pQyAETyGYL03Hs3TC4NdK2lyHsYNrIBJh
yTftkGyhhaDIo4Jy6O9CE0LV9Xt8U5IC6+bR6/I78ENgTkyuH5HoUKd5WrwTdL3wmxbpo+H8/rj1
zRafemWVOfom+7EyICfkr6fpQHq6Pow6CTBXkz2d5Ao1Rjef54swqdSpJz/2IPUMyWPSjsmzQD71
U6nT7hlS5fZjYoLv56jzbySAh5PLTrHvl358IO+FDGlaRKn1UH3dLCIcTmoKYowy922+upK9DB4x
G2URU6fCzuscxiNag0NbnmD86kcwZ4Lrn31E6lpxLEMxfKFe2N8lba7PvbVOHppGb1fZUMIpjwi5
HM8b2FfSHS/1JM1dO8DI1XEsv4sKDviZj8rircRC8gCm03zwxIj9i47MRWFFlqknxe0pteocHNtB
flKOSS42LBuu0xRrX1i8+WNMSecLInbjJzb8DIULHd1snjOCrQqLI1rKwTWdd5y8R+SL9zFkHGQ1
wcgdt8zp7jCVzu/Qv1c9Wky1e9Sm7L8ojLgzDv3bdq0TOV0BoKqoWjTdp0xsGBjnWbMcBAy+c49e
5A5GsfwQz7Cb8kk7L07qg427XgO5FclubRZy8H00UWqPr6FvzRHa0x10ixGCmEqvjYMnFNWf+taR
a/tUj/obfwPVciy8pwHB2X05ReXtkpTAQgPlFZcI7vhfUamZDDQn494AQZoeC3+eUdX0ayGtiHB0
hU6jjo+J27TJZZPHak9/WSK+QR8ek9UNE/ByG7GPbZBQgLcIDuEKS+uIsQ5dM+rrPkGo++gt2jMX
reybD9iJOx+jNingeyw67w55ovR9iUxMc6AVveZXTYFc8N7RKP7AJE495xTNAwy1NUY0KD/Z1MPF
9mLBXQT6q+pMhs45tQJd77yIzGUHWTedb6jiICcpJi/7ZGBBr7vOrcNrqw/i7Y1Hing1UiAYnwKk
XWJNHNFqhGuIWGoL3Ol8HsPoMvAXtB0/4RyfwhFdl95NpkufYOdexDh1ryfEWlooozPKPQ8w6JBn
N35WJ/pMY/0G18uRyfJQCNA8UIxk/bFbPWc7IY2IW54b9b57bfCKwwJA01+4QW8LQ2mAe9u+o+J2
WfqwKHADri5HB3+K8kO9OmECEW5uWheLWepHSLeDHlN+0HwYR1nG434NyxAX8nbCq/XQxbRddxMK
vc1BelOdX1c5XeOzpqX8vNvGBd0c0aw0pKKprM5bPFK6Q2YCc1MVlG/3JbzWc5FJL96HMW6KlOpK
7V1UmVa0SacgWpERoisfjv546wTJEu2aMoX7FEFrpkRILfHJU45+mRNSE6HV6kM5TOEOZ3PuWwmo
cLFCy2AGgMjBEc/D+9WRHRqp/RSvBaQcGi68AVJksRTfCUI9hu+5woIlyHpvSQ5VE3noiysfhlVw
4zlzOD3SZEZXvOxj+S2b56/blmePWa6+IsCFXT3HhObBgDnBZC/VJ5fNA1P0KdS05aLtqkZs/FYL
bKLmXOMS0KtNnUXAR7GybILmQbd1uNcaJccpLiTxdR6b72OWbseoww6nxwbhhs5n7O68ZTBoerHZ
yLtkyAWiFFprjGapQTEfmDBn4PTMi9ep6qPq2yE+DNihXw9d2z1M/TBmh2nJ5vSCanaGhwO61BdN
h0yY38JvRr8n4HTseodkzLsr3LqcG79a5JWvaKZ2GTqUsJ1xAvb9dP7WTtF02hYfNxNUNupmjytY
P8AcDLtbcI1mhNiIUFMyGHjRfZUhGhoOszpLvCYF2wpQc4Jvxs0dVorvD1uqC7zeBjR4S/p+e82i
NLBUK33LLs/mX4RVvUdKvX7hEtJ7dh1UrqIkRLFS5U8l6tdfqQguR8BEyQlDkeYYqai8cyA47+Ym
zD+7LZyuEoRaxsHtGPlp+aUzEIDPAtF1XwSCX5eTL9IFfc6lxFeJou1lqmBpVplL5b1YEASVvvhQ
ciy5nA3KqVUuIkzNMu9z5QlzjfYGwAnVdxeCUvYTTQEff6lkg64nSre/CdNUkLcSHO0klN9lZQ/p
a9vYXXuB4t/NsVMc6rCgQUuRuwsRFGkLaGMawSd6YBv+xn1kUO0VNXEE1aWiDG5qNfjPOToD8LBr
rgG5gCiPdxWfi5ZuyJzIVxVcwInyoz1H+BmzOFzLs0vE0MZ/Kk5tOJkqIdyvbLxGY8UVm/ncGdGg
H1XpnOMZ5D9aPMPR22as0YrVUR+CYCmfJ/QB2R44eWKPk4LS6tJAXNNSRBd1BeyC5wEpzfUyTOq5
8scFuSfKnxixotv2fRxX1gqLknPapKiuvsx00+YzOoXzoS1ncUnxPAPKVSwbyTxw1h+IrM7pEUXT
8UqunN/QRQ7SEWvm3gkOTt+ARXa3OXgah7r+Eimk8atBDPvadXr3djKR90DXL05AK5HDnYWjyesT
3mjjJdGvNYcFci+6UktC6gm6xOluRW5QNJlSixBcGzdQB61mmA8gZZhEO5k3eSmr+ZjNIS0eSMFl
RZKmD/YYO+9SuJyoXQeiTbfP7TC11QerfzLsOVWkCEQzebsNCydUX+E1O65ftvIDcjspFt1eX4hv
NXBWXFZmJ17K9Egjr1pcxAu6EK8RTtuLtBZTeTMgd8yGizF9Tl8trs/wxg3kik7WmiJtsMYpJZ3d
MHEAU3dopYkQuTTg59im6Al7vM9ZVsnOyvm5mvYOLCGB+uO89B1GUxm5Wnsx5ZPT/DH0wzIHcG+r
omkPAd6l1UPq+vSETgoA19ju8fF13PKunFTFc5AOMC6kuiakGekqLZrb/9E4SeQyjkPZriiZ5Evw
OdCBnz+8FpEdZRshY53Ykq3vpYu6sibJ9CvAMdj+DOtwi14ymbpLeALvvbHeUPpIii/YjOQONokx
BTiHk21ampAtgnA8PuEkK/r4eiShXG7dEkE4uZuyYULlbqPrxtNiyyu78lnEE74E+6Aep7W9EhO3
B+GxA/0x7ADjiCZ9EGOgivCADE9eiEt3QueyAx9VjOQ4nB2y/qhUXBKPHdQFKtBRNz4gM1J3lRAx
V+T+BpxkT2ihNeuqqA4jBYmbHFCvqTbykLWLLKBgG5BACAzptouvN1K/GAn5OoTVOc5popB/kH0i
D9G6CXmiH9k8qXiqHx1QP8ikd5DiziQSeNsBFEzz4rYVWRao/FxXhy4cEmiQGvzMcrb5PU3RLZxQ
FAH9f5kU2XwXgNo9pz5dXHduKlDlC6eb0lvX5qBEA4hsTmhQK6d+KJPFRBc9KRwq4aiSIPLRmqo9
6dEFXbnEyrSQhubqRW3Q1wmtEquakH102o9iW+/h+pqFBMGpD2SgnBDTUgXBSYdybPDyiJdnZ0uX
VZ15mem9+7gqqmBvirb9rpFLQqO0nDkatBtakWeuLr38QDqBLcqUB9X8kjmLrbiQUfvtDreC7Ah/
bE6xzZm8GNCQ3yftLnVl1x3k6g7nqE5GX+q5lhQso9TPuh0FRav6vEYoAzRx6E573w2m8TOQDOAc
Z1qB/tuBNekxMJg8H7wTxa3bjJM3gvQ9efjNQiMQTwlRRYeowuneySCSDwDCIX2A+VMNkBJ/nVA3
aHEHOIscFBbgU/BgoiVzznDm6M97Vfe4IVMwe0bQUzM3Uqj4jttxn5s6hp5a8KdCMUQi6ZkccNw0
PxxAVRQPS5VdO4ThAXfM2OQfo7LRNusSfnFOBhNeahkFxTMhUqwnMcvyvjMivQG+mb1k2mPkkZ5e
gNGlE5WRbSvQ2ixc8xgvwXRnNO5Ztwp6HV1r5DqIpuh4gKkOknuP8mG0T8rOXHgULdDjALPzTyMk
/EbUJuV5K8sS2KQOHtAN7I5YrrqfQz14mMeCj4TJvsEcGLb1DF4WHoaQ1Io9LomIgsIHB7ifFHMy
X2ShBjU3tBswVQQRFy43QTzRaE7DO9VGq3+kc0X/1xUQHvfZLGZCrwMPA78nFQF7FBnWIDB+1+FG
TGq6znxvRjQzyBRGLgBPPhl0b0FDj9hFn4FSiL5KGPIok5CAf+gdm/EOsYzxGHRWHH/C6v9ydl7J
cWtpl53KH/2OCngT0X8/ID0tSEk0ekGQEgXvceBm1OPoifUCb3VdCqVkduVL3RJFIZEHOPbbe23f
QSaTVBGwmM6OUYRxXOJNGScA7mSWJSmtHcK/tSZn0WbCAc4JhYHMDzlLVoLZKX/1TYgX3G+GVd8a
47PFaNGRwZWDNkmrzr4HlIYdmQQygyw+tEYAUdTiWkt99RIOQmIhX/JHcvcU37mUsJNDh4gSkO9l
46EhjGecivqCW0fk1D8sByyj0ZDjYoGOIoylH+MGECVkHfJUIjtl/K21lGwXdYSdYfbGg+SH5XDD
yVWCY14vMiK9y0x5jhyUGC7p2vVNgfJF3li9MbIpcFTcFoCOjGyTKTHZu8ZQk1dGPuuqY32+DrW6
IrmEitkt0VccQ2tq4ZO9lWlPFeoPsGwifSYEpHiqWxL6MJlz9ojSEwFX0PHKp/Uz0GGAv0kDZkxi
5XFdC2xHDecu3/NASIc6plOv6yixblvRFhetAZCBHTlhYFCt9pIv2w+cGEez8TswX0uw/ZtBl5v7
rh7VQ9IULcnnnY15fczlDElPzhGP1TT2vtHC3IS3IbFwAq4C1sBQu/QeF29EPsjUrGtedX1VaaDJ
WL4ol6QKhmgWe+Up9MfhyfFbxS0bIWPpNJJNZqf+L+TO8lo39PYbCOhqp+i+8lqgjH+S+SeGKw00
HFaEJ7xA9vWA+GBXdi29zhYvCKdbrxQQd0lfKGSFfjABj5aIqakVnUSSd/aGgKixti1EM/zrq75S
68eYw461PbBRqYooJxEpVIoHcsL0L3GogTElolA6lADAKdGhAE007ccoOP2vN0nJeVD9ygRFWiDU
Dnw2FlkCVZGV97XeFDrQ+jisGOVJpJw1U3WFLxvxwjDGBGFguCi14pY83NlI2at4SNS1VshDGx5k
EWbxdEBgPrbffLixxg9go0WyjwnDafWVr9dyK63tztD7msErQWVDrY06WOyQgyqvEQQqE8tGWyZp
ok7MWh4OYhw4xXRNdTC2ug4S+7tJSBSDSlUm6ZAyjhmhbKxZ56GfWEP7DwKENjraL2TSLONRe0Fo
oxoUIa/XDSSqYVm8yZU0wjqn0IqAcNOU/ZiEVFKjIEHFVEKVpbjBO1hRBgniYJKru06DEUZIvDaY
df1Q2MS8khhMUh/7PqxM0RDfxHHRiGLd9KZtKhu51ERTvYpk6ghu5CplNK76QmdJRnBMyMiw97Fv
xs6KE+v5mxCIIjvpLgyGzqoeBTAI1XAj3074OzT6IBkupbZhw3wJfR1e82qQHdvqtp+X536vkFM1
RAEiUzqcnbwUYGe7/0eFBEdldivjXnjLinL2NnV/aVw0I68plDdWqAskaZ08SBgwopgS3Ykb+L28
Pd8AQgHMuw4FYGToS/Z7ZIx4o4LI+pn8dQPZX8qTLHFS3jgQQ8DL37/yf8RyuI5+1KB0f7X/c/5n
P4oSA04Qtu9Z7n//6StZiEX26a8cvdBv123+1/tFwEnOCIXf/rDJ26gd78RbDX4BEPRf9/DP3/z/
/cv/enu/ygmYg6Lhx/yX6+XfYA7kvP+f//32Xz/Ff90U9c+PPIf3f/gXz0HR5H9g4CT5wJRVQ3M+
4BxU/R9M84wSljyb0k0K0P8EvuraP6hJWxpCFAwd2O24D8q2bfjf/0MDE8srCCoRgTYvImzG94fw
N3mTtjuqbPq93s6GQ+c91owlyKHvomjGdgX3jpXF+yoIlF1oT/IJNdGxq8996IOKCKSgTHZCJd2B
eXrO2rkkkk4nusGxa9NoH6/dKMKWVarzGBNidNClvW4Myzjz4nPf+3DjWlu2FaxJ/w7Az/cS5/wh
Z6DcfHhJ/mCNOnbn888/XryjYB353DlURGirtnqJSPM/c4X+/UBnf9CHiyNM10vMiMG9LuGNQaxZ
vCB0dlggZuoJO/ix+1d//4ieTyAwmI9QRjFcFn2ytSBYXJ/XOLzwH+/fJr9lCFji3+HuDSgg6w9D
K/9Hwpm/22Yh0GmYiaYRnOmd1RXIBWsSlwwlIq8+lE+8N787ZP/1Ce/+zQ+t3xawPnPG7LvAKqfr
FDf5HgoKFhxKoLdDQoZXrohXifLi7qzmWiaZpDhGhzbN7LtYoDviRN1Nfapc51180X3ZXuSkw5vW
nRwg8GWaZyA0Hj+/9sLS+ndTLfpvQilBWI3o7hqgdlhRNz0kN9s/qO2DPX0r6omFC+dOt+QHb6Qc
bGKwT8UP3z9Y7Zb/LZwfvnzSjDp/6N+Cm79vZtHfMfGw0+cY9w6Kq9uXPdWqSylDoXFtBsna0F4H
CJoDJyadeujsJ4sCVU6XTavqwpdnQv76n/+pWLTwO+wH3LCztpkES6P4pfmnWM/voqQ/3eli8JDt
Goc55ck7TQoPmvY62qSV0SLacEmRTenZqFAHlLATTdVWEsQh6q0L8WuOR7pIkuqU2XLu7H+6j8U4
g+0mlvAeZ3cy26QW00NPy7F63SkmLYT+D/2x/YTQxCf3o+DwWb6itGQpnRsTAI8wxB1IsOSXkwTC
seZCjvv8xbJ+Xx/9/SwXw1M2WkkkpDK6q7KO06raOvSD/ATIbpVocenOio6+plAfluUXRUqhsDVd
fucb8UNn11eNXP0iJecqKrMnR4vu1VG6FoA8OVj8JjUsRggvw7FzMZs7iSa5tBXp2kI2ws4CMrOv
fTP7+jXJyH7zOX/OleF7RcGOVeyaSNpLIbG+9klytckmAyhptsMX1gUXsuzvhLAupTBYhZJ8MbdY
pPjrMRxvmo7TNV25i6Xme5RX13mpyGwlqz0Ugh1MmLvIdDA5SvbWIFVwTNOHnqiadEg2NS6TVdtX
WzUdLhA4XJDYtmu66tJOuxt8xPdpWnLGm+SrURAGUJlnjoKLMVzpSaM32qTy1I4JLhyGAXkXFUmR
qtm13HAaHE5aQ8k/PvHMj8xI7/raD8MuxD2m/jHmO9TlVo0Q2FTZeZO1PAulP1w67gnucDK19PSe
FwIPsauW5fPnr+qR215a3zlhQLKOXNarKugyRH/c2HZ0//m1j/QCeTF2d1KTxaVlVB7a6qahJGuE
d3Fax7dxBT7wvHafl7QfG0fLtdECR9p4Y8+5nZ5exHLifX7/x9pmMSJbHJg5aFgrT6pQvcAZv+cA
Ul9/fvFjjTN/6IeHKhkDRBrOx7zOsXvyWBKAl00i7xJOd898bxbj42DYTlmZSu1xeuZNaIRc1aT6
8Pn9H2sc9ff7F6hY8y6Yaq+3mG/wgdZ7sofC89YUy0SGgaoMB39p47HZfrZQUZpm8HbejS9WYJmD
3xV4Uu0pyBkpJE2eLmNPP+fiurPoqpYtpW3XM+zAI0eVwZ2vsLye1Vd1Z6F9jjUwMLrTVl4yOD+m
FF9wEckn1kJ/fpwcKfz+OFO1HmO9iFova+xdXvcQnZUqOzEYH7v4v/XREea5zcVVx99SUp1WmMhO
oS6OXXzRS31OPOEL2IwyVR3uO1Mz1rGPvuTzBzo/uH9fYwBs+71dsi5LjD5qWvQ6unCNqSCDO/lS
JfElKsVfnOpeYJqgqBPnwe3nn3js+yx6bWOaI6T1ubHK5BfvE6HpfnNWp9WXPD6nsIKk19vaU+uS
0R58n1vAa/n8xt8TGf7UVos5t1UjGxy+VHpda+UvRGpKz5M1ceDdkXHCaby8TXjNML1W6o3NeZUP
GYUA0MRQ7lkyVLd5Z/jbyRrFt2EytZsURw6yUULbJVMxXJHC965H8TMxG1KRMFuvP7/vYw2+GBBa
RCkDudEc7tr2G5UCxSU87MS1/7wZ46Ds99fHF5lfO23Gw7QSaZ8Z1IeEZj3IerchG7S+ElkoNmSb
NYezvsvyQG5qwe7mUtV6AyBmpZYTF9D6f+bB+H+rWt1ejBGWCpu5FhJT7WiiFa+tluoMY/Pnt/7n
CREX1e9NpWjk0qZibD3D5oCfI/vsUu+pVDZCUc6a0Klt/f4RWFUbPjepPWRM7BgGkxqvmU8nhooj
75E9//zDjO5XWtlGg914FFBU6k7NT3MMTm12Fk6Rvxt/MSzYg0QRBbKZ5yiOfpDbQrls++gH3g1W
4sieNjEmzYNth8k1KDKHJGWt2qSh5Zz57RbzPYobRlmO06m2NfdFWV+K3Pn1+ZM/1nCLcaOQYr2u
s7b1Ckv/Ucr6T7npfn5+aXO+vT+MSfaic/f+oAnfhgAfF4M4KNVoImjOHfarEtz5oKbKVcaDvk5i
69EMQ31NKZw8EwarC6mdQBvjH985ExHFRBKJL1aWS9cZgMgt5paC3Q20eMn3QZBnLdOxn9S7STXT
TV7Kzi4Nja9V56P9m5CWSZmtbjo0FbDGQ/jiOVHZnUK8cJvC36fWr21tXOErHQLQnT0a5YHEUbLh
TBHdSI6O9s/00beok/0Eq5byeeiHW21M1C/FOLRPftITKVARKNtn/bgZbfkHYYkoF9HOrcekKYnE
VjIXi5qMptF5sjoUrb1Ktt1UIx1D+vE6ROifqyw6c7Z5T4790CEalAfjOBSVB1A6WY+kCRCTnp0Y
6Y5MzNaiP2D8pHKLothDlZdhboEsHcn5m2ViCpSAohP9WlKkV2J2HlMRBicWpkdGqTn97GMn7+pQ
bwLZLD2G8vDQ+PB0JCerDoN6CrR2pDdYi1WeKlKMJbZcej6iZwkPjVuotXJikJ0H0z90h2WoWqL2
hd/JeulxFC9W5JcTMetY4DtDiaygUUpOPJ1jX2IxmINLyErMg43XlNUtLszvcl58/bxLH3sCi0Ec
MXBmz+YxD3OW9mzXWnafy1OxacxEXn/+EcfufjHWjVOV5FY0lh6Ivau+HH/GiX1inX3s7hdj3Syq
JZKYNVKdRuplK0rSPkGRXBtsjk8842MfsRjyhKYmljy2pqdGsnNVNhJyI6tGsTHaw1kn5AAYf+8F
QhLWSPne9Ew0qe6gj99ipz9hZT3S+EvD4WSZVdSVXFtKa+GKuL4um/NO9nVzsYJJRiLETKpfkC2I
kNqF522G9bl69nFUwBcgIQtMTCSA7SFz+pdAc85bs5iL152ivVnVjWx6VuRIKKcC9Ks9xoiz3vSl
x7UmuswfKe96Fb7DtVMM+op0jovzLr4YojWEiRXqZdMzCCJe12l7449SceLO50f2h5HsfcL/MLkg
r2hRLJWmV8ldedP7FFICp472wlHqFcjnfpbzSicGhCNdylz0Whl4mdVg8PLsoRpWCK+IEEf9dmN2
Q749r7EWvVZyyIM1dMXw+jJa9Wb1IKnO21mXNha9FdU65Oh65CFXpBMFcqNsB0OpTrTNkf5qLOYr
22zDJO4ENz4ioFTs/EsXKudNI8sAwiR05EqLzNrL48JVsA5wYq4/fd4q6tyyf3iDljzjOfQgjPGi
eEOM1cTaQcPETrtV869+6K+b8nqICAZSdkP2pmqvqfYo69OlZh6sJnbnP1UXJPFuJ//EuPdeL/vT
/Sx6OuI9PK9xZnm237vmMKxsUueVCssIIBXZv6JQoYtbPKqHpLtB0boqUNiJSt8NFYfNcxGjIin8
88Y59lDnn3/oXT3yGPhEaeGxONgWKdnFBAaLMy++GBdyHQI2W8nC823j2iqqi16VTo3E6pEVjqH+
fuehn5i9HNmZZ8Mq/GGEsThkZfDC4TxWz0njDLQyxsMQla/I9b/qSvlQ5rJ9P6D1XZUGMYoZOYtu
kgTRpkMp6xYdeWdaqfa3HfHVRDzze2iMrX1RlM9RI2OnGtTvFBuuUbL/U+3yH0oiQK7//iUA8nAr
fp17khz+UtUQeLXdTSea/1gLLUaaCWJmJStK5lVDel2MyNtGNnYuFLoXNTgFtz/yAumLMQe1uBx1
fZ+SpDq8CBG8mv3DWa/mkgAxWU2hVVKXeSRybTIHRbyPw/Xzay+wzv/aZeuLBULUhlMVTkPqgWxq
D8RpKQQZFvE1SvXWhTRPDmvWlOXKQZ+3btFA38C3TO8ngYGq6UuCDJM2Wtt9bL6GUdFd2Voub4OI
o8OWnSBaCOUrPjUVm0T/BjKfALi+QEmfEWeHO/y8irz+Dkv/0HuDlNhzpPY0PgrImswfdhTrz1vo
2HNdDFLRNOVaWgeJRy/amVb+YLTpiQH52KXnn3+4a8s22LkCi/QSO39zSudJMU8MrceuvBhwZOhN
liyK2AtqI9joDWHrodTszmuRxYBjWLWtW1MfeZnos40SVMoaxuCpzjqrrP40S73//EOrEFZglBMW
SMKett2I1c7qORy7w+FFyT0DbMPki7v0RZun9ujNsZRdpjvs7A9z2SRRkHunBt4kMIfmA0ZIeDgD
aXSIRHsC7ZUvM2N8QjjsczZQPiJsYI3sJpr6xSchuuF0kk9q7aeenxrt9q+PBX60Oq/xFmNRD6Ai
VvQ09YZJfoWvsmpk6VRnPvLUtcUQRDVaibWkSLy6K6iVY6SK1POe+RyP/vFVjSABmlKSJ55fBVeF
2tyWp3Iujt30YgDSgh4PHPROxk2OfGzJ3ARD+u2sxl4inlIGmHA0zMwzzIOve9WZ87m2GBOKLCWI
iRAyT+tSUEzIyg6lqK3zFsbaYlhIfNx2bDi5elFdB7544lzu8bwGWYwLeVFlSYZtxpMnUEKBwGwv
pcl/xhH611yyZIYB+gcy0KmJB0gUpXGR3JDt46zPu/XFCqEsVBO6oYi9MQ0esSE1SPLFmbtCbdEr
/am34WkNuTeWebINahdGV3He41QXvTLRZfRvrGo9JXaaDVQjVlyOr+7PapallnTi1CkgoDbz9Ep/
zOL8NS/Z6n9+bbiMfx6LCTD7rdv7QZkkwswjD+caWAbiZsXBMB8Ya43KPsiYP6Ps0AyHeYwepnYT
to8mZ7HqCH0nmNajzhY7I2y4mzaa0HZ1lrl981NLvnKFlINhiJNXKlcxW6yCpthz9uvq2XjQlKso
yNaJxktaPBK9SaZtRLwDOMMW+/pEvOnXMjf2hTh08nYeqhuLqAk53vGTidcCC8eB+aPSwkNufgej
Z8HZueYv1URngUBshT2+2v5P2f6m+IoLYI/N7hWTgTbZP+vhYJnhmtFf4mHZhbmq4nCeFgpRuUqo
7/j0ymq/4PGGjnVIo/I+zg4J30cK33xcTpnzoxHG++dwSYWzYAmXQBdf82s2Cdvch6HgLgJQQPu9
NyO6cbnWdq3O+mU4lIACsu6G7xb7b6IrtzQIsxmJWRd+qq9FJIMjIR+nri5aeev4AX/cznMc0Fw3
69LbQhGzIePRd1Balo+qcUj64EqwrSEhDRqw+cg9BJyvBGm2V5UneEmumRvPkZ5d+nm7yap8Zcrh
ZgqI0GyvVfPKooAEyMc1OUEVZLAGWLuHSUX1JvZzEyoDEbTVQchbUZtr7rxtn2OQNXI/XuYyxtkQ
+WC5TsrD/B1V8WQn5jWHAK48yevqzEOF903Sh8VDCG6hn/N+vQZoA/GsxvegMU90h/ml/8N29X0J
/eHaQdh0mVyyjbDa/qvVqj0VKNFutIJHGQHhXUVjZ5z4rCOzorqYA+wCoGeHJsTDZ3jVGcU3PTAv
P+/Vxy69mAOqBG8K/IXEM0WoH4BgWa4+WP2ZN75YHJYYg81g3upSsXnKehBlbXbiDFaZ7/BPD2Ax
BVQUrQ2j1yIv590Ph3Cl1P0FHSwUxob3f17xNMldz6vXhftwUm6U9sQW7NijX8wPKX65FNt07Nla
+oual+ThSSu/Zqad/NIiw7mxBR65z5/Psa+51DPX45ykAdjFs3WngilnGHcwZTQyoclpF0IarnM7
hmocV2Klk0U10SdhxpRaY69yOv4hsgLlxPRy5Isvpc6AJdK0TrPcI+CjvMYPkd60jZ0+RbJOxLU+
woCI0+a8d0dZzDZ2QpbBNMa5Zwz9S5XaT9l4Ct94ZCJb4gZT/MHEBSSxpwSJwfhsBcCtOxIJWi06
yEnt7CUnHdfEyhTnbcGUxRoRSPLow61NPRX+wAqBC9XG9MxCo7IcHixDzQyKpV7SF895Xr5ksvr9
89fvyPDw/lZ+GOW0sG4kHNWpVyXjA6lM3znvPPEyHbv0YmwYhUSyqK7GXmvJD34TP1a1ceoY7Ni1
F2NDETd1KxckQDid/Ognzjat2hMLOPXIuLNUusLxLgTc98irLTW7GEZYK/hP9a8NuWpAkdUocKWc
2LNNIQHyS/vxztItJ0YjmMXrUEQKVJlQddNYmj2AVbfphyLaRIFTrTlUUMhhI0wZQL65xeCHiFmF
DUaiR3UqnfTYlnqpp62bEcRI6YSeGHI3MZJtzkgSUysnNQKP/R3rmRFBBf+Rm8xNOuoJLLV689GA
ahob3ryimtlqzOrN5KnJ1zK7iAeJb5Ts+Bmb6tYEZm1lG1ZrYa1v5qUDHBnSynU30r5nyT1e67UG
Y2LCrN12P2Xx1IkT88KRR79U9JqZJQPO4dux8I3GnXKqk6nWu2rpDzPOUtBbO0Xdczoae6lShl/G
qBRbDk+nb6Ro2vsuSueIawfbqpKRrdCnwS6XVCjhc0DZjnyqfoXc2meFU+crx2h9dYXMIntIoOts
egmuIJBMJVtHTV/f9HXEoXdhkotqxd1Ow4zPONV3N5CDkisNLC3eDKPd551aZG5p4iJvibS/7Nu8
WREepF7IdclKBBRGtw3RHPKEdOmbXTj3MhZgY1Buw7ZmET3gl03JjnfbaSS7hwxywEblFK/83Cpc
YrHLdR5F2pUUOhor+bHYyiLTvum9Pm1HNU82WipFvyTRxy+205tvXdGVb3CbmlvCboi/SpxkQ65p
t0XCbRDhoYhHcDzBhh5iudVgzekCNtGB8SBf+Yj4t8RGkZkXS/a60LQ7oNSv2ITHDWwtCQJTWu/j
Nhwu0NmRZZKr8RVmomCXVNVLRI6YW/adfm3rGc5cNXgIp/AZdlj6WGW6camrjb/rdb3ZGnI5o2Rj
hB+51ne3OcRMAAOD2I+mMNcpApXVpETWhd5gZ0ZbwUq1n6RVVkREm9flTSyV8VqCDvPAnsjKOZ4u
zRegDPpt3NZ3TNerFhQzkFc92HDt3CUEedySJKHwC1Sl+6Lpie4skk0KROkWZEt0G5Ud+coQpGae
9/d+KLPNmDCMjJkz7btsVNe1pHQrUkebL1Js0U9L/RfCIX1nq0F+y2VRetQS+RkIqpMA9pnbBYKm
6qLxME6RDyg8NqXXuHWwQeeiXAdN1O41pZLcYNLENsos0I8wZPdBkiuHWFd4OkNdAK1rx+Ag56m1
M7WMwIne0KCa6c4hzgeZ5Bo0WOmoZW5XRM5Grk3Dg+2cv4Y5cQerBkEQEJ8yvvDNOHDRd7Mqs8bx
a5qnZOrKUsj5vuaMOikFpt24AOhmbEEJfql1UCA1LbsWoVjCJDhZ61Ny0+LpymEOvatbPXhrTb/Y
dH6qveqBXmfsC0EDJp0gsUoy6o0iiIwqfIh0oyNVN4U9aKB8ZO0xA7mSrBri7F7iVLMOYEKxV4/p
uIpxaUdsSrrml6wbvKGFnMDynNKXqLa7lT6yuxRdMlIrlpIdjBZ125lQqICnpRtOcE3XNkonBS4w
tPspbcoDpBXx4hu1cVH2FpSfIi0HekSrX/RWcejqjg0vKXUo2RS3VZ+MSls5anio6z5cZ4PZ76vI
mrDKOM7dmIb5RQ5Z7bkhFeJamYSduQrolwtBx2TpmQaHURrbu7ApidhmNtnJvd1UIFis7EHpcu3K
gJO/K6JOp2KWEgbqWKn2ZiR2Zq5iTRZbBCbNZS04ruHgNFJuwtBJoMwpORyxUh6Sy0kzwODg5VEO
tlDzW7uSExLISQiDA2NkD31uxLsMR823Fj5Hg3urIkzHIXFuA6MrITaDeCYZXRIGqilU2ZtVdTZ9
GR06zlD108+G1Ed2xGk5QooyBnncEqWJCcG2MwXxqy0x/RAq0ZChRcYuOvCh/RFLlj9fyBAPwkk4
1Erq/ldZSwwesVBmaqGqiTsgc+amU9Vs2qQO8RxCr3rYjxWMxMHP4tXMfb/jmK28qdSs201Edm+M
UuCu0i0ozBPJUBdxpE7ULPg2eTijqBoNiAy8/k09htpVNjXtZdUo0iYriFl3C1tuN5NeSGsT7MrG
yXtxJ3NAuB4AFG+aFlVb0vXOihwiMDZBjSojsYq3uG3hmaKNcyFd+G7WRytBDpVfaJE75VdlrwKs
6CdEZTkvPBiYRLL2cSPAj0tBD1rPKVZ+ZPS663emSjQotbRXu6twMgF08rSAzGeXoQL6IQY7hMat
utWMBlRp0KWbQdXqjTAEmRLg+TepAmxU6QLWr02vknDVgtuNnLBe63HTmjfQbeDj8X+/t30rHnsx
9VcBUtx9ZYmh3LSQAb50lePfhS05IbMyl2iOMiU8TXVCCfYrrixXBxToZjE1m1KqgFE4ACNhLSgv
IPjb1xE418rOleqGgCmfpXqQXejDkB9IIeEEQcmtVVXQjxqjggTXaOatOUbN4CYmkF8XIOOXHOzO
RVh3+S5RO5KbnSz/JpFJsweaH92Uo5L9ikMTm94w3NqNz7olarRbvpW2CrOhf/P9cbzrEDmv2tLp
XrNYt7cTMWKPeqtIh16U2rPIFGhDUBfXgxYxtpFhAU5B/q5E8Q85s27DONNXcaNod2kBNEkfuwr/
q+i3ZJF86VUmABLqO9cGOrN+xxCatg0U1xrEWgjjZdKhIKkZN2SrQ7pNc2oYdihNawyc2TUyufa2
yfoGBhDLyq4DTZMQ24WNjbgOMj5A/mCdIIM1NDY11BO3SiTVzVIkmmHrGytBSpjEqhUgGT8PtJcy
j2FiZytCDrNVz5Rxx3rmh5ybshsbhcnvOdI1zvn6kKGOXaelQU5SPaB1UbdOlR4gqUW7rJ6/UUCO
Zh0qys4OuvJZlsGc2npr3QCf7LZOUsr3vZkqGwp3ySYBOo2qV060XdQLqO9kSPKG5nL5FVa1pm2L
RklZZwkp2luapYbrSnTywZ8A10VEsmyFMPuVGjvmdtTs57oTP2CMBLtxVP0NJE6mMdbuGy2LpHUK
lYuXf8guEsj0bJ4t0m9UdWhJooPs5fqF3m4KOD9b6GxvnVOOq8CKUt11asD/qyiT0gznZFR/NUeQ
oy07AVhpjr+SSzPZNSQa7hiMOMPTG2jZecPjn72ZEWzNC03pLHtV9rhGyzpwDkA8tCu0a/dAukBs
RUblTrpEAisGZpQO1du8sr3BqCtcEFIgY0KrBV9r6+wkCjVo1w2RT64kJwLsTmnsCMPTD2UOFNAq
6NOZiMEsM5NcZIVauH5uSpep5DyFUwwOMNKlq6zsvwVyp8L77LmdStGeTfK91pDoftVAV/dJWzxY
pRbA/yIM0sW+rQDGN6RvOvHiL5yAyqCnjHybs5x7zMYo3hq1s47DcRsatnhuuEFAfUp+E0mGsreL
yv9mir6+mpg+17O/08nHLwwm/RpgV/cN4Hn4w46S5DAaw3RQKwBoms2oTY8t3MGy4R/q8Nng+jbO
LicAaIXJHlCbNGjqVd53xbbKgaYMWodT2KnblaPBg5wEC0Xo3U8lSS5XRWYFl4BGE84fc+0iZm0C
cKnObZflw/DmZAQhrvpmDOcmAxrgSvrgY1bDSV7qaW+xonHYQ0n2SFb9nELTqM2VCfOVwVzphDfZ
g/21qGshwENG2o9QJQDX7OrgspvKW9aM6le4hA9dExPEiOx/PU6BvB4lNbuPk4KVBnqRTdxrzm3t
1+JN1pP+InCiX6ZTyhutjNRvE1nCnYu1vdiTBKXsQ3MqUfbH1nVagNuGj8TJeyHC8coHvGeu8jSs
5jm7giTaEbeMspqGkfK13MNG3zCU5s9J3k7dykySZC3rUcJYCDA2jB17K6LmZqwC63Iai+i7bhbx
DpOzSbZHlq6JShj3g5394gyf/Y1owsuEcfdS4DDZDi3gHN/P31LDIiacNlrTYOENOST0fIUVX6l2
NapTZdzWsTGtKlNzMEAktasrZrpXNI1hUQ91qrY9zDAhph+hP43wcu14WI1S5ESbxGgZRgnVrbdO
LevtHHIUTRS8WzcLyycyZeyrOFdYHbKIwZqb/CiqbgKDXlQbNQkK3ih5QsnV6RPOciKe3aJ21Mse
BDIA7qyciXL9trDGYSNFyZsu9+adppHpKjig3Q7kRrauaKTsq1PqGRaIjJN17vsnOOTuEPlw12I1
trZDXZo7SBHZoUoth/WuyEEXO8jc2758rsxC+15GwP41a5IBprOmrMEU7fHWNWup68UuK/3mCjx0
sI+JIr4Wg0JgVUuiL4Trxu3QxK9iUzg3otP0b3XRlldGW3erBimA67S8UgGGCtcOGd7ktkrZDITh
piiYbkgvqxmliuAmEeDwbbg+K6oO1sHUyvzBJpuLdYMpX8EUYzhtIhP5OStic6zD1ZCn9Q1xdi07
WGpnlQ43Xx+KcE2uV4gkUSRf4pE74OTcOmChCSOeneQ8Ej3GPnbo8uesaXVtYxeB/VC1Vhu7w0gu
sm3I7XXt99NtyuJjlZaW/mviXGGChVjnA/tYv/najZABbeCNPwM/UYB7W/UqMWUdJRnUXSUIh21k
mE+FAGnfEavhwhf9pZNJAhXJ1Lbq4OuMqY4l1qDQ1K8EcWarMA2yy0AX5uUI9GpdFk582adavufr
Tds+yOYiUWteyLmCrKXM1Vei6x/rHMsXkC7KOFKs3PZT48Ai1/N2b0TNLyQGL0ZikIA+9mm4qSbn
Zw80DoRZWLqpqoh90zBjt2VJQ4lGvmEnPCGDx1KZ1JWxHRNGKFs0420nGN3gzRerPg7Ge7ZSzv2o
StEqjMNhI6Q+WucyDwjXg7nO0xasoDqpWyLZcWDodnGdz3sSQxXOph5y+SDJEIs1KaovCvDCAHXH
/0vdmSxHjmRZ9ldKao8QQAGoAovaALDZOM/cQOh0OuZ5xtf3sYjsrgjvqHSJXfciF5HipNEAHd5w
3z32Q+6Q0nMKkeQt2lj6Dqvvvu6q+GIauaD4GQFE4lj1gIndqHuknLpvthUTa6IAHYcobwv0zdqO
8PZ8ARL9OcWJi8gEO9ExTn5E0dL7Y49Jczw5RsCUEibcrih3oEnHXTXiTzWlTAaXYk69aJzr61G0
SceRXP+IqzB5zbMkOnFRqqeq6bODZotLut5YnoGtwG6FFutbWkv2uA7VIRbOcl25eYjR7WrtTBcD
wJDfupv1cd0TGzSB4SCDDAHC+fWwVB6jRtMdPVoefhVr+24U6/elwXBag7eAJ5273iYL7R/wNJ9F
nmh3Mh+1Td1W8slZsXauCb9PDdVfz1lJJrAIWzxnXok6TCfZWikzUgzL2o9FjZ3nmlvh3dhi1D3a
zD8UhCdE+XmcXA2VYd4boscvGH3TIWrWlnFAe3xippmsgkzjMELJ2Mhmep0syVhdV1JsapVDo1J1
+54LytPwZTiFtBSw2lXqGi//i4SydK46fSjP/WxDSQQOOBBkRuN+MZAclIXVsS7KcmfAXvRlNCav
AvpBUCpb3VL9sPA2GN7DxGK2r5bFW42X6bZsi/t2tG7EuLi7GQpD4PRgkjrG8TxVTeIWMtQtVms6
Du/abB31KsansokwGude1+Jt3zjPslKGv6rk1RkqX+hpH+j9+kUG9prH4Rt2x8UPp4iwXxtUkKhZ
D4Z5EBCkmyr2czm/62FlHxzGwDdZg0ubKQoHWJBWPtKNjoKeQs62S2pMS2MY7pMcEyzsNcaQNLZy
JPtmw2b/WEScedQsbPaU+xUqJSiV5dPG6MljB7NLjhS67jJUeNRK1nKDE2DLXu3l7OVERRgdYmWR
D7n92IpWHKuS0wpvuD0O7cO9sc7aNk++1Tr5qIOkcpdZyy3pkdqTeI/4JuLeMOTVSxpHN1YxspLb
DjthIeeXvtMxHuuogbHnauc+o/N8AiUv7mMrYb4SOMhz20bWbdi3uoeP5uyNdZtu4qhF5Q4Y5Ujh
BAoYXMVNpasQ7ZH72g0r1sTWCV/0GXe8HJfZWUTbrJLLKYwzrDaxaXkqKDdc6YSm39MhpY6kYVw1
9gvo6Li7yqr0iWeWBLlVf8/hfVBOcofNhFG2t1T9MwCcBwKyW7wESJsN8ZG4+WNflOkBMS+e7BrI
BlAEDmluyFUzT1QhFvOaXKX32CxXBedLOKXlZp3W/NB27E9P6Sq9GhKtO0N7nKg3lPNtnzvLu5rN
S5DRGn6f4mkXzi0ocXubdO7ZHVLLy0pNHdMxHPgZe/Hg48ot4ZO+iTDg3aTuED8bGNrqKQa/uTA3
fS9fpW0/Yc83P5ss130CW+Qsi1g+UupPtloZ9zvZJ8Jri9DhddpBOAy7qnOK70M0GIkH7AETeVOv
jrHM5XaCOb23YDrhWOk0HqBKUAjQ7KnN2wWS7Kk27zQTnFLpOBuzBFisYZBy1MCz7GFiNUFVJNGW
AlYd6LFr7Yu2xpekLbAgdMraV00Rb3LioECC5wZwbS2+0czFSxO7Eldy+r1DbAfUidPrVXSLp1RK
0qBHR73ugqrtYu5RY7pwgZYzvvsaDIomfTJTnjpv2j05GLxvBrcnCtDEjXIMMkXbZns5BX5gJRkk
0cCn3VdUtiur84nwbzi3ZAAlurhqVus0hNVZGYlxrqMGcQUIeo9cXLsJzeVjxOzQL2qCFFvpOMWD
aN5p+HsSAayf8lKFQu33oNoB8/s+BQzmtGZAXynBbqP9NNrmVYsvskQ9uR5npH60O1aqpMbdnBcn
LNnxJ4jMZ9gQ2LbUgMaFOuMbi2VPN5zbtk39lmXidZ3A6N5KvcwdOzxWjU+Tq62Za598LyVgHDVy
g+F9pJpiEoMac3hnATgN8Apd9nrRJi9SUb9OmzK+qUkoDtNSiROmcnB0LwAx6bpMotXxUa3iKDt6
usLY4ey5M6h6KqN5ihvh3Dol/r6V0J1j4/aRr8FpSmaNjE9oGMiPjh5kUg5bWLyHJK7mTRwLTtuM
1azbU3eHwDT9NIbes2r9iRXBFQjVHdRTf0GY6vupxyULzxpivb0c8/OqRx+dGR6bvLpuCpl6hTaf
kvWuW2Wg9HmXxCBmRjWh9rC1KHBs2WJ7KfaQtAtfaa63NqBDW+sVefCDmZRuMC6c9EtxP67h0XE0
KHYQNahCDNRDsnXTmO6p54LrewdP3CaIYNpsVta8FxftDWae51YrxVEVwxPN01u8dU64eN91HW+/
tEKmBWCK+wVU4/2IL26EFMqr4FMFi52UgE/cags8aXxwIklFPFlfo1LU20T7AK7zsZrU9S3cDvDi
pjHSZBNzo4tKtg4wqm92sR6rZRz3MaA6L0lZKjFhGiQfN6+fhyF9zOl5tb16yi0gx11E3KqVbypr
vqIuR0nNZRGWuXGZyjwnXPSaSowrrYzuabH4a7HeiRb7VyHaIrgQE3l2S4QkKH6eteEHlvV7U6J+
rd2ZBKi9p1yQ7cC7OeBdShyG5/FMTnfOJ70PytXYz+hg/SwLY191bnYVz7p2rWL+fGNaN1aqnxqU
zBw9+MrbZew+rPhooiPimRn0H+YQ3461t3K/aeA9M/dr41juD0mIbZRbBIBpPWA/9T7JItSxooCx
lZVA6POhf2mcbtlYcYi7QQfCo9H3Sl9fmarSN5NBmESMN+znqHP9EVdhr1jmqxpSAIqhb63V7wkk
NU+QyK95+ilbdzyufTxA9Gj3zlzuyjp5S5vkTH5+shfu/rCP60cgHadGfbdt8VLp7dHUo6CdbwgN
Aky9aSEAdDilaY8qmNI8ec2kT6svAdS/lLL87CaOC9fItoA0XqewhyQzO+PR6an5iagxr7BAvqeW
a3tI1h8zKuxeO63Hrm97FKqMQWvGpPlCTW948uOZZvZXWU071O5vraU6dlX0Ru2z8hL3wy0rCmC1
HyObb7zWKM56Q0rdJoZxiFtgf5N5lYVtFIwJwy3jIG6Ehtwet+z2cjalB6AG97O7vhSu3nnWVO+w
JL4u8bXyB3ppvrLqhnUmrOO6RtsoesDU5GRot8ZEXjs77xz3V6H5NXUwSZBVE+0Na381q5zqaz5/
RRY28jHmlzDMtB+Zqe0NIeHvVc2BlAev/i5PabUM+bcprHLtiFusY+8Yj0kpZK+RagN0YTkd7dzO
COTNwSNNf6o1d+FeccyII1PNLlo21b53YvreabSm6HKad7EYn8LLVpVuDivaVqRvRm0RrGgjyp7a
pUA7hslXxgC71gzXS0uKXjREEKT72SP1/S8t1+q9xlRpI8GF5Vl9p8+kv8LGXDxhTDPWdXtjjvKN
0rgMRG386HL3XiIfNKCpe1Gc9z5FTThWYVXsmhCa/UzGg0uuNrcd5cfsZcHe2of4flW6Z/Tjuq8D
lMg69qw2dpGnFvteo8U15vXXQPynCzzOVGg0RLIlGrkFI+lKt7YaknWtV2DzbHnKBx0ACsnVCjOC
EZ3iNPKIxgXygp6cskE/qYl/ynTvuE9z/eFynYlmPg16W97Mcr5nVGYTQ75T1vCiXIymS9W733H6
3OmSCy8kEaIn/hkVeKZP0/KVYlKuFzYFaQcoUdsxsLZghablt04b3esNKXdtloqmJO69MtyOTpVu
ljDdF7UWYudTxld2ItKdK/rnqWuVv8jyih5nzjFEm8QcMTYJCaipznyrcsRwA3frStdiiFqHWnT6
RqmL2piMM5zxaLRBOQg6zfRkNZYbKeOFs6d40ObsUbdNnk93bdoIJML6vWd9+l3TPzpdCiwCjhfT
put7Y7jfsCEHXdl9o8e4bjRH1L5RzmXABSN9LQVRs4pzqn83rFZRJrXTvYWq+jxMWe6tUW/7Wula
TzPB+sbs4qOBO15QOjQ1Ug0C79LY2Db31b5IelKnOBlpPVMXD1PaRprR5N+TuYWWnesv9aj1AWQY
jLmXovDtFXFaY3JBKVHW9zDCudb6UJFLLu0LWeB9iIvUDkgKEk81Z5xKi7V3YHr5iRprH+hstpfD
+GwDrLrWwyTcAL9DimqX/TaZs/kht5rsOR5TCsNW3D04ilJcHEfTFZ0/uYFSIB/UMKq7uhremtha
iD8cA8ODuFpv56oP4fDY1kOhJfojN4F5r6KKIE3NdyHNAhx/QGoJMRCiyFi9wkBpdoCrSp41Z3mo
T+Z9UwM4+T1UdWHxmAGTPsO55go8G0mJmrBbqkdzqayNbUMAcAasUzCk9chKymA1BvdukqtzEk3J
SYITlZdYyQejrOWuIEj25TphZWDQxkKBIHZ0FkB7NHa0X5viEQpKz8ltjnd5i2F9NZeZ5w749cUV
xe8I8F+vdVcjocFJ1irxMSuX+0oLsyAzhpAppHrer1O1XQ1W7xKn2ka2ZvTKiR3Rj+3epxXvTa/q
aakAaK8C267ERpdRA6Outg4aiKJNMhSLjxHDKS/geJSpcK/zyBVUAsGVeSajc4+xYZVnIdYEfxJc
KVW23An4Qucpw4bcM40Ul0Y75aIM8cyDz36DMGG+ixvtor7Rf5g97ysrbfPRMss8sLWexiM29AEk
hZdmpjcw9XlLNkGTfnLDB1C+lO1GDs7aZ3uAFoCUsgTUF7QnXDMoLM3MOLOAUqLDzs73gxiavTFS
M6C6KO0gcZz1NMc8xHGx2wPsA1YyMplIBBZXfNB1VvJYZt1yrGwNcMBkT7eTupQcrEn5+H2XBFJa
8jxh4+6vuK/fiWl6pLqgey1tdIvzPBz265i41/PqRGfR98U2nHP0BBNu64Db1ztHTKIhcMMnqzYT
qBH9nB7kDLqmSaw1WENXnJNUIM7vLTpZtXW5FOw43uFYLf2MHtuOrq/JO6sL6wT7KqEMC/6mmWTx
PewsrIHGwiBAREciUIjDEPk2NWF2kK4tDsB81sMk4FNjJ73CLJVp8TmxrW74x7Xlx42+Psuxx70p
76urRXb6var6/N3KhHmcp5LsNA7rF8uZzG80ySQamLDYpnTyfORd3BVUTK0gWZf4ispn5M9RJK5L
p3U9G3gDFWRJMTVhAvYsynne0QUDG5YoxueyrjtAc6Gct4zOji60+dIWunE78lIOoi/7U0t085gR
yd+7Tdp+j0axKCbnEzPQC72/NNvQ4xtIXJIe6YwxNVqwakN8O1M0+2FpcbEzVsqt/hxW0+iPYUbh
Ow/dMqhSOFl12mhU8vshJJ/jmEFenW7TAVmCZwyVOgJygt1Xq/W7uZY9e6TFzXOsh49Wb8gvqtLd
Z4vOyZgl1S6KQuuLVT+cx8gqtugXnft17DvfMVnwdJkuZNEUne9bBOjmqm2dcgvighTfqLDb9ejQ
WoxpVf0c7xYVX+gcseyCpUva82TO8W1fRsZZdZEWgGCoNqnVb1M9pWVHMRQcJd8TbY6p0L81s/Mx
WLKA1ELhOhmAXvuqWIE0QUQV71LONeEeXN6vMEcbSreQZilMh49RU9NB1031qIAQd1jMWFMA02em
X8PBS0OaGh/VAKlDBYWxRwTqND9SVq4B+vc6VbxMZHGW82HTa72jKVp+iEROPyp3dLwURB0HsGPf
9q3ioG/m6Mcsrew+6QsVqMGk7ReG09GN2Xp5C8SY8zDdFlCXriOu+3NudUzgLNMpl2Z7yKWFdGLO
ZPOyVlw+bv4tjlTUXSo3+V4TzeRPTYs9q2uF+0xlmwmV+yacl4qqksbcQDU5TLo78TV9sWfA1tCh
M4tVoocPuZvWT+CKI8Y0qGpUm6Ir5KcVTZSWNH57NM350RWcw2nWg1g1MuNc2r3ui4l2kMqR8YRU
uz90zY2uazXSZsqS1qftq26AH2Fx0rRvWt82rZeSoXAmxqv9ZRX5yHgbdZY0HWOUWIm6mwxitGiK
QHHVdE1uK2R526ET8UPX1UgEEg2xgMu/JlnjqL8It7fdXKxbc+TP0YaoOtTMqwaxY4uNljWk6qoy
TyXYm480owmpx/lLVJWaV3ISgPHSOjsJGqNs3lUkq5eJZ7JR9sztwHwxxmpIgJYRWY2XaGW2a+Lu
Y8raiFZo+544at4xO93dZs3U+YTgYi9wrrzOLWk+q6zv9rBTYOCBItjGc02k38HjaufW2OpV2G/U
mKP0sPPJL9YatVoU0w83CGabankX9iJ3iz6FW7o4DqmzAysoXcygTI0MNT794tWd5q3raPSLJ7e/
6tZM0jChNwQmMDoZkwm/gsbN9zpEXzfljQuJKjU8IHbAIVwn3gG2o9ClR9lVpOyx8HrTjHbCtFiU
SWkHEKGe7cRhJ3A/528gWdqbanY+Za+3ZzFFHApdCZUkF/kTZ/64iSU1z/5RxwTqwVpqSgVtZR7C
QcGdiBXUMWpk51LQNe/LUfMp9PwoCgl1JeyL8wTOlPA2xZNzmvqHCX0mfXV7erbnMKXBqdPfwCKc
geSMQo1ZVt3VKrIlMIDMfeJnlG1ljg2fwJnqxrbaN5a/Oqz1MgdkbMUe3Lj+ljnheFziiXayQrsE
+1B/SlsNJWdW3xOO1f4yiYLnF2s3k93NgVCOClCoGSR+eUabETFsEvaJh6EleTX4Q3Q0SDpba30f
omlFECRNtkVbblQMQap3gH7Wde1eI/pPt70imtbobvuhzL9DOnV2o0vRKo71Ym/qI6oIOXQnyTVU
0WmbxGmspvRcz5a4T8RiHeZqDnemFr6GYS92c5xp5zkexEfYtPxn0y/nTI32IWZMe2fpSXzI2qrd
gSCP7rOZuoA3TrZ2nTQjrJ3RHD/7Il0qvpv14M6iwW94XNHXxEm9U+FKG78dPx1zQERMtn8b5ekC
UDVzjLMdqdRfbDpSjWlYoInBTQVA59qPrApnXuFAHpG77mc2GOUp7yx5i08nwvxMgwOz5Oe+oS0p
LIihTUjBCVxcf9QZ3ttR9Vuu11QbgqgoS79f+/XVjGIVxIUyfdNauoeiddvHZira7dSa1gFLThFM
3A1vyVRuUbx5Y1uNlE5i34JVjKxiuKeQThm8My1v0NrmJpyNbJMIKSKPhja/u6rgjRQxx6EhbmgA
fYfR0mysMRm3cMJRAhcHGuHB5CyxZ61deQTXydOa9PFxzJdmo41L8pisiMZUJIZPhxoVRbe1PTZg
FuGxhfwnuBGqJpEFXHK2nvnR7mhz5+5xdv6MUVHyPPtxJ8Mk/1jxxXuarKzfcjCE53YY41OJ/BPD
CdPdyJWxBzh7/YeBruJds4BCs3O6EIig/jzwrcA1K+seglb74EoHklXdDsmmqdYmCGeAV7PWbGBM
hidjvEBCe7E8MCi54CFnmYFa8vKuNWqkUFmNJl40TnoTuY69xw6N2Bs24RHhwny/2k0FvHXpgxFo
2hVoVflCqkyGGVtm8anNUAn9sCYPqlNFaXsQ/Tk1xuWGDPpJQYTdYaZqYx8cDc05MqaneiWvFc3a
+KPpfACFEacWP2xUMBSWaTxmtCJRRTJteI+Hzjtsvk8njFJKAQn1VcwaKFvIevqhi5XWT1YMC4dq
2QfkqiUHPjkGbn36N6FCc1dUdnqwalitnk7LMPREFJmNn3RibrGB5//O80rbL3aU7R1TqmstLt+1
aUEDuuJRt5duUp2LZEEX5TDpqGAX0lmuS/qv9p2ZyeTWCCs6XCpp75ZunR8ThUldTbeOkTs65nGR
Tbss1d7z2UmhVrX23q5pnWQX78gdronRKXfsOKApagZmxOGA6ejYXKNfflo0u9q1Vp0fIA0X/liu
DHKv9puNdOWUFKP5ajvIUdJ4jLfuHD7LfP6WYN4XZEVhbRBEMAxYsaTa0AzvK9jQun09rQguZFK/
axIMdgOB895uJRel0waIV4w10ZgbjFc86lG9R/QuPJlrN2teJ1TyzW81B7LP7f4jdeS2t3dRc6eb
XX8NTLW7lkwnroOMNqFCnehEsXul58u3zjDKwKhHir0ddFVnHkpuW+p2eaFIccrCdD7dBic2r1eo
qeLVkpvF1LvtnDT48lGn2PQ2ItDORY3HpNXr2FW5T/SP6Y4eKi1A9CsfgMG1N6LL4tsGBcRbmlTr
D7FU5aPQEWKofjDuEXZkHESwz3Rbg4EbjemLrXXwvND9rYTH2hIgukelqYl9OGj1UXPJADeAvfK7
Pgd3yOIMG9p+oWq+uYL5WOQ69aZGhLUHQF6i004wy66sCHlwbkBj6rg+psraLcym0uLS6tuY0txh
dkWyBx3Jco6N7owvOCElQIKwm4pTnk8CBuAQ0naPoulhQHi3Q+zFjTXl4cZFlfjY6FUOhntZ9nUI
+9Sg1n6OEx0KKq1Cf4FgtZH0U7zfTWpDjbJE5GYuJVrzG3Q3Cm3K0CgjZqvm3kwzgfgUpe7ORWz3
vaHHSjq+InQSY7bpxqR8bqRVoT9sqYX4g+6mgS0bsWOKQHdOsZPRvsvJLa6ypQMAwcBlgtpG2neJ
6rkr8XiA3Z786CjjXw9WmqRBJEfnhyodJGoDup2QjuguLFZ5rTOJQzyVlA9TIQT+9y5VyT5dvrko
U4+VxjhhnVE+HAEmBmE6pk8jwikKUuN06iG01l7oVnIrWgy2DOBAfBEUwNritlcdylVK8SlygyhX
90ovkJRoo/DSGTUfkYq+q0XzSvEx3lE95ZdGSMjXePyOp0jxzYVLdk0OHj4V1LV2brNWx2rNZu6z
hKSkZoG2iVz2ZETCN8yiPbpDmQQDidHzmqzgG+AXcg8ZmGnGMjrKKuuOYzsxDKBStByzsMedkxXR
dRmW7sc4UtVrZRduVDG3+zgjmqnGagZeQYfjuE6j2DOyMRK8SuIZlxQtXtBQzlm0gqW2nOathfe+
mTkLPZkm81klDCoSEcl4bxM+AEyguwkZEaVRbPdfvdCg9EJtq14pVxf3c4fso0q08NRgf7RRJr3e
1YiSh74cpvM8IKbEVJSZmYKcxAQLSg8sl/fKiB9ivQl3wM7pxxXGG0KaIfVB1j47ZhvuUcxWuxJy
+gEGIwouKzJTr4qk9WBGTnNeUMyx9tvMb9hH1HZsl61ORysOJZV8bZbehIXwC5s8vQ4txKckycVz
7+I44IlJLtRvnC7euIM53QjwkoC6o8JPnZGsOOXyrGqopt0COtEonHTTYRG8qd2oDvCejPzcpqoR
4cyGoxVnLvX6Bxtpe4B/Jn3EKGm+dSAzyAfSaR8h3PYNbRlOo7EyvZ5M2aF0nW6brO78Q9khewHO
77zj+ql9cO0ZzdUJmobWjcykdOkabRjH4VzukpxSTbS8dA6j79SHP1fYspvRRFmpm9ES+/i2a3tL
Nu+xaGhbIjDaINwBiYAoZWJGBP4GdVJGPFQzf59sKONRRvtzUGMcpFMS7xp2IPTblWmjQe9faRnn
mypjInQlWT3oiyOPOehalARh+Z5l+dto6BQ6Y84QSzHUEVbLm6ZVK6Mxlo02vNN8uK7lPfj2ghH6
nK282MrOUI8Aq5GgF4mWG+ePWdN/hFd7/DU4bfdVXX8UX93PdLX/F7lpglHT/5mbdvwo/+PqY/kq
/4JMu/zMH8g0Tf3mUlwQANAgmbqOc7GUmL66/r/+U3N/05UypGsB3zMtV14GCf8FTVPGb4bU+UEX
K31d6SYDmP+Cpin9N0coSaxjwIH8J8C03z1u/3sOz7YoqljSMTC+s3VDN3+ex0usqO4aDfl7IUE+
+V1FATTFpmzbSZXt4zxUDoIxfKg2Lb4E1w0iy+R0MRhgUgnIIfUO+t8LeZqpGLtpbHTNMZEQNr1W
TBND0U15GW1NAl2iXPfOEESitijlZ07TVE9ybzb0i9GuiAbk6jbH71CtuleL2ryVejL/ME4YIS0z
OjTPrGkVD51KMEg2ZOOVVl1+pKQlytfDdHiAxhr0Cgmrn+GqRtRuRwWVULc4TRoTg4GJQy3jlg2Y
akoIk7kpkGYcJ0kfR0yALG1JzzQVc3QkzZtHmjL18CwNxUBhHDXNrkvI8m2kx/mudPtHt0yKfOsw
x9LMTby3QnmRMAPW3aSGwoU+1owP5glcroMB7tLSdOJjrtP+vXRQB1ST1dB4K4o/RoH/0fa7qb/K
h779+uqvPur/DzaYuMxE/88b7CH5atuP/zh/VeXXn/fY7z/2rz1m6L8JJZTLZjHYYebF3+Ffe8ww
fzN1oYvL7sL12FDy/+wx9zfo5C7bzyHB/X0v/e8tJtmzBrI2x6Z06WL2+Y+22WU0/U+7TAHa0GmN
ghy17cvfx1/wZ7OnFjpxEa7OgaFn42OhsLh4Gajbb4YVV4c/PZrbP37pf5RDcQvote/+6z//OrNr
Xz7KcG3TMQ3M9CWKq79+FIF82jTNfCCyQN/puKan273zCyeFv/8QJYjOeEL6z8QcQRDWw5o+YN27
BrZIpo2WNr/itf3NQzNc19Z5aiBK5c8WdPNgOjSopgPfuP8u7VxHRWVOd7PVhP8I7MiVp/M/jmC2
LlJm42cqiiz1KQ6n6oCVJzMRWpRnkV9nVRf8s1fzx8c4kpWlO5RQfloFvZzcWkU1CvbefBw4Hn1d
R8787z/k8kv+vNR4Xszl6qxqDnfGS3+yfEhR6M7LZO1tLNx3w9SbjEV2ss+DjL/qQOjW/CNr3svD
k9RThQAaIA1H/uzGJDq3RTxq7qUMCfTKheJv3Tqbf/6tLvegwmpG2Lb9k12I6qsp7gqTCXGLuoTd
oMqdSB8srOcCB4jzL97U3z3E//44+bNBZA53elw1Y68Vrr3VU4HEjEAa3tdAI8Fwmrt//+1+8kH4
/RnaPETJlc4pJH82B4bZJwcqu3v4JOV71eioWYeVaVgrM9Ke2wznC+J0J7udJVOygQhbFw3HPLRP
euT8bgtlo/iLmC5+A/XNwKeq4JXuy8ydigt1Sj51RVN0Xt3F3X6o0EF8IHW1tbuW9isf2zH89os3
9vPutXXFYWeafCkh2cAX64c/uV70bhFaSTPs46Wzd8qdWiRADuPc6AV/4Qfyf78sxUHH8e46nEfq
crz/+ZNCdE2UMLp9GfX6hpa1Iglexq+lIh0e+7Wef3H4/d0342N0YgzHss2fF3zeLEZXw6oqE5DS
JHkLdad52udM9T7++3Xx8zF7eYaSbM9k0Svb/tnHnFwoJUpv9nJdV78rGX/NS3QT//hDLic4gSQ3
BvfBTy9qyBhJTsNqb6IZ31kKd+1kKoztv/+Qv3lmtsHzAo1t2tL6+VQSZqIZgypQOFc1eWZNU46y
CR1Du/mFCdPffhIfcAlndc6jyzP907qzKY+a2lztU6dNqHH2eA9XZY2HSGz+I7rSZdPyWnRJgxu1
ssmB+9dPaqivzoZW7BkWsbyoQFCbqPhXJo5/93WEQ3ROaM7Nbv/0dRIb9V9HJD6VTulNRKi7GCnD
ISkH6/bfv6K/WWyAkznAbV0oJnB/+jpUd5cmXAjoXSw/KkyhgtYqfmXS+VfXoz+eGcGYKS8oaMf6
Od2QUBYss0/3lXI/GF5ermo11FfUkeR9yZzDd6Oe61/Y7vztR1rc7PT6bN10fvLIifXIFtOS7nGT
i/00isutPhnFXrZLuV8WBoQ8DQHiLzYVoRZv/6/3MLGoKbkbDW4s4/cj/0/rUKmhx0oh33XSiJzN
KCf9s6sS9PvMKDKbGWaXqla/9IKUpu7fTL1Nv7labJdYKVcdMyhElNd1VU43y5Sti0dppT1KaPSv
uuOkjBBxBDFpxd+fepPVoTHLjdXZxFnnoqVpXbq+uJs46q6LhXVNNakdbhlIG5OtkaM7uZdJyfBQ
3+i6CvK17UmtQlGgqLSzMf6wU6PU74FGXkifLBrLp5gY3pDOpD9w52q6Y7jwuDdtqFWP2ozAcjuK
Tkefnk17faUnwDhZrF/pYtAVTWceBtTUYjqaYmU8xXCGAqOIIhw3BqTkhPZi51xXRhq+SROdnFcY
kFdLUMM/GgviEiWzfnnNB0v1QZpnGEjIJo2+tDItqccOaAILO1H4TDItmgVJrC9np7oMNdBguPB+
yxlLkqiYG3ofdZMxutrQufJpZtHJZ3s5hh81C4d4k47LFGSrY/8v9s5sOW4kzdKvMtbXgzQ4AMdi
NtMXgdi4i4tESTcwipSw76vj6ecDs6abEWQzLPtuzMbqpipVSiAAd4f7/5/zHelnlqMSP3Hs2EC/
IEfMWs5sfR/wVvJ/AV33J2pVet2wnFF7MbvgviaMjAwBZHZbpUJSarViEi9WOIRIWVt7+KGHAioQ
dtXpqs06xPAFUv4XTVWNWAV5SzWuj/IAo0KS1RedEnpKG7SEdBjURWfvQ9WXSEi8DhMyUF8cQXNW
qDskF/0PD2w0yj19xnFghXiCMDcNDxgFUR1UCC1X3Tjl0tzXk6Zi9NGjiOhjYI+8hI4TJ3vV5ukt
iIXSvJqjERUXRnNaG8hn8A/ZjrtrqvrB1sos2LuKb15Vd5W+reVog4kcWjSvweTAFmau3VFvCCEe
dViBOzdNvynpzj8xAYord5pgjXoeEnmMPWm7YYePZ6TBof6AXQgFo5xrB0yZW/ZrKB9d7JPnxUmm
chot3+JH93QGZNf+UkHoDOsJeARs9cSOn3pI/C9tRx/IB9+oSEGqyiq/SPKUKZ7LpsVwjHriDwUP
lrU2w5K8Tug0Ps1TWIqzoZJBjM625WnPEiM6irAOB46VNcm9HHOz80GHeNTjOxp0dAwUOpVQpzkO
PiAEvVBLfaZ7b1DNqOnRnlVhgTm3D8Q0rT2r0Xbsh9DQ0EDUvplOHgpMLY6dorirM0gBTadmbFMo
NKPBi5lIeq/o3tlmu4kcaiSQPGJd3M5AfHREFXbzaIu6LPf2VDYk7KrM/ZbVOWbuIlKztfWsma6I
PaTeN9XrU7U2a5TVFHF1q/IlQoNuHZlZ/rVy+FurzhMkEiCjsaZNTWX5OZ1UfJ/Fs2w3amSioyVx
FmuynVt/Mjo2C72KXD0My1UDciVY+o8e7wKaZY7Cg65hylISyyJ4tts4xNgSJfGwInMsQ6Brt/BC
0Sok1ELtiKQ8qzSm58Q1u2mLQotMTZJhcJs1QUjTvo4QZnybhsqSHvXsoZSmT0hKElwGapEdqTCi
rtxQ44qubKPt/j5Q/6OCylX83JRt+ac7LqaA4X8uKwVtKer+/f+1sgun0DdbhPVT9/Q/fhdo+9RS
mP3f/+Y35VMX/35bcXn9G39XXIT3l2VRAeAjx86b/8IH8O+CC/UWtg9guhgXSA6obf5HvcWy/5KU
G22IEjrGHDa3/1HTtIy/CEkVjscu0SE7wDH+SV3zcDPD3hx817KnZetsYHQ9zhnUkdjgHYkjP6qA
edmtop9lAEx78zw+qLW8ntj/8yP/92VsHc+8Z9usgcfJOjQBzaGkPeLjROnvGHw6bThd0xHg1s1d
MJX9VyOh7dXLstJXBVobDIS6R1RF4k7kvsWzoz/yFQEeowrMR0CIGrtc2UamXcjCzh+iVGGySqU9
IZ81aQ7DL4uSlSwghkEemJJyYxqDy0nYFNqPPBDifsxiMsDTdOp3aiTqA7lG593HpY1l3Aol9ICs
SC7qVKQaraTUvXF7E0n450/mcPfz+mA4jVHoYONlWeKYtqogbkvACYk/B0zmwrt2ZvfeKr6G8unz
CzFg3myz3l9o2T+/2WahLkjF2HKhOuwfVYXLikYhhC2kS+ZGGB424em8O5nleripZExZnqRsT6yR
KwzpHG8qwzjuB7PQg1Wr8sIfSm/chElWbvqAyq810G4xJJawz3/rUXDj31dFzk9sJjtohwLF4Y+t
qcQEKM2CFagxz0fbCKohw7IyqtyALommnM0MVegxpSgd1V2JbdhCXMxkOXHKspaCy5uRT22Uoz1T
n2qH53j6cSppmxcS7yEmq84uCQwcMEBecVamKR6bU22u4lIf2Mq2FiRXTnrT2sJqfFXHiYz3wJG8
fKt3vX4ppEDwYQaNeozLMViUX/0tfhFPnbMnEhj6wEkE1HnAce0smunVtm6wFfvJrMyrln9+JY0q
vnBoPX6ZNHMYVzm7AaBHtSN/LauNvtVzISiCNZatNk2ZqLsqhMPl20Lmre9IBdW/lK23QgSoA9eS
bfKzVql+Ktzo8CTHy+OJ2dI2TE7arqm7rIpvR6q0nXAuIXZid3f7auWSz6QCTf2qJkOdmH3i3fDk
WhQMkMKzJZHecfZ13lUtNBh0Ir0tMhxvHf5It+27S1Or4i9JtyiTHVvzW8fQr7VUqzZ5Vje3yHjm
PVEHGG20UesvpRmV54qTyaY0E+AyqYWx5fMxfbRQvD4Vl6+FS3GPI+Fx8cZ10ilVZRv6qtDGXZ7A
kPXbWYvpAevVHfbnsdx8fsWPHo5lUBz1qPfagsbb4Yug8MreVQ04qZhjdzJz3N+cfIrhJ9vwELpP
ok31qkaeus+Viakogp8uiFBuxfcuMyUQNC1QZ/VMiiAm4zSVnMvz4SuaMhRF+FrafxYR8TpyqHFL
+hdL9YQS9eENw8dis2PxNpkcdzXV3JROWcFk//zBfDBoOKfarkmlSScw6GiAqqFM7Wx2WV0sLC4d
4L2Np4z7mtyaL5mB3r6qpu7E8v1Kej1aR5gTLkuaY+muIZfx8Wb9Rr1o4sHNOfLoCoMZUXJzsuOA
KUs/AXj4w6rUPIO4d0IkQNaUDbtWQTDwG9tMHj7//Ud7hmUoYoCmJsEWRArK2oe3gmRnZlNR4ssM
y8Gf+rzaRvEcbz+/yitJ+PgXL60ZOhuGqTPEDi8DZdiizYC5MZ0BbmV2Wm7SdEQgE5mBA+0ztCxM
0AA8A6PihJiiI2YVzKNnjjPxdZm5QIR6NyCBxYmMf9QIeR1pfMw8j6AcQfnsON1YlSDI8MEx0rKo
W8teh8lmmOE/v4otdIOarWB/yMfs8AlQuNDKejHAhtTnvoCyyFd0lMzHzx80e9njLxSze+n66cwZ
63iaO25ng4bgOQszyrea3SIa7yj8ELI8X092Gu5NqzfwDTvB2edXPtqTLAOJfaduS1f3KDgdZ18Y
BOHKpGMgAfZzseuVkBxWjDftNrGUt8Z7VF7ptq19d9Q4xiuYmcnt53fwysI+GmRLG4iOEw0Fi/s4
fMRtWOs98ax8bMbY9FHMZ+smgR4Up3ZyB2k221dNF+7a3hzOLIco5jTBUgzQYqKk4HTnAhDDFWqX
wO/cdh5OrDQfLPrMsOWDSFnOEfRWDyZ9T48c3ZWL/d5pxM1iuL8NW7YRfubNBF6BBm5OzLqPBgPf
wWVhY+v27jMzFbieClOg+UOOyfm8nUkG18pfRehlvhBmu45NxyT22lXfP38VH6yqtHXYadBegwDw
upF6s8B56BpyWaKQM/uarViDNRsh2rD2qA6iMW3tYIMCIzixln1wVQagy7fCYXMqX2Ufb64Kb6QZ
sqnnG6cjD4VJFv7AhUKTpzHHHkuiwFHqT8Oc7z7/tdby8TwaeK5FpZ/ZvdSQj9vPWCrysbfRacdU
Idx1ojETaA0W9XlYUMjahLZeaZuOHdh5hbt5ODfxkP5RndK01Zhbc7gHgKT/iQ0kk/s8DZfKXJob
ud/LEExK7Kn5V5ybs4GIuaakI8MBDrGDgxNoZEnsDOVN131wsUJhUiFKnSwNqyeurzVywI8YVJB7
QmtryosWKSQgqBJpICu+p9Y1SY5fDfSXvW9ohnPtRlnv7RAPg4fpC0hgiF/7Qq0mLwMyhdPUQww9
9RJKFMTIE+ztV4D+8ZNE9UOPiY22RNJ4OElMT8Mdoi90DlzCFwFGJHQlGRA+wFDRrg+L3qe2pa/j
IRsvNYlJ3VOTfu15CV22tC7PXNVXZ4CfvesaYDBxLCMHzBOv+4O3jerCoW3JvEKAcXiPypBhWwxR
6BsALV8SljMIJvVwooL/wXqK4YsvBWIlOnzHO2fLaybE30hocWNy1MjdKEcJiIV05XZL/xfd2yXN
fXBSbudOPvQg/cSG+oOtgYu2xKWW7xl8F5c/fzOdINz1sVK2hkpTE9+FoRBYe0Z4opH50c6UoxR9
JccyWKvk0Q6MA1yuc26mnFBJG0bVSGKpjkUIcFa+VZLSIbjQyjsrLd3YSQheW7cm1s1oZ++sirHO
YA5pim/YkodVgkgLH1sEEl0l1HA/f/Hv11MmuUXRgzoNy4t+9ECUp6dxtxAacpJD6PqbKLArPXms
yjG8npUnzlSYPE6dbp/4toplSB1OC4s98LJx58p0xo5274XeeF4ZtdjGaB7uMyOUN8XglcgjQ7n3
Zg2EQDzYf2wNW3kehu05XsXxuilhEIDpoNb5+YN4PzK4HYvDC0+D7fnr7b4ZGYrOvKHnNZtGSJfr
vMR+Bmb8VCzaUaDrsjGjl8SJznR56IAajyZa1BrV6Izol6fIICAnHQF9NWrCL1oPxi4Xxfxl5MD/
YxZ6UPlNMgK0qnK1bmO9tLZ4wosNPXov9zH956M/JdEvw5mdXYETeNXnlntiyr4/7HK/r0dPwzUN
Ju7hhBnTOC+7jvLAOJa/rKRsgfLpGoE+kk7OiVfw/ltnUeVD4WVzejF17+jZhMipNKF4NnOQuDf9
TCy6D438Kw1a+2tc5mwrcPD9+vy9fzgOaWLquuWytjjvdlg5ZbcGJgwtnOirYwUYGgPJ6mykeuFn
Kp2jjZZHAlXwDIEqXQxJZusC4qDd5VEZt6sTOpyPHjkn6EVqiviLjvHhIy+w5PUjp6nVVLYEhsKn
orMJGBf2XYxZ6MTP/2ABWBRzlmEsEg/qrIdXMyObuoDHQzcKzbzrR/oFKzOZanYbHgytFK2WZqY0
PnQPFXYcyMLP4ZNlwCDdrvF1Q5JMjCov3jn2HE3fvYy+DMS5qEtuvLrw4m0HDDXGiUUjav/5zX94
74wUDjqe4fEzDu8910IBmJh7dwYx3oJ9oB/tQl4rswGme2NlVwYpEz59Y+tU8sX7TxlrBWWO15I5
D+7o0omYG6oSHoUZ12xx7bIF+9YleZf4ujbAPezgqV82SSjlb538vIdpEEmz/vznf3AC5SYsk7Is
xUuPb83h71cyDSasPtyEVcQPY51Iqi2hs2om+dVtm3Y/zKS0xbrZbfpZG75XWR2TZyxU8hV77eQn
EqDxPqjo735+Zx88HSl4IeCulwq+PBpUsar0zA5DTL2hmH8gXkvsbQs67SoetHbejZUHphHH0XAW
eIqYoYrDRfX183v4YEHnvS6Va8u1BUeGo4ejBa2HxDikco1AlwFCfoMKT51HPpistsHp1HWEZGNx
vGYVLsoDt2T1GB18DStJHJ7PNtOBjFyCT//8J314MT4hVBwcD/XN0U6yyG1SElypcRKFlxo3ifuE
HvU7Dibx7fMrffDwKHDy1Ey0NzDSjl4gZvdYCuC+K6cI6jPgMqB99Cw+UXx+zes62gMgU0FVQdnQ
Qp97dBkniwdl9ctS59nAAKt5/BaRNGGexXHZ/rRzIzLOnJSgTJUJeuShSPBaaOGLMfZ9sxq67MmF
IoihTjp/IP+RuQ3mp/f5lyFfH0oDoC6A3ez+nz8c6h1oQrhj8U43RlVRusoEc4fPUGwARyislJV1
YnFbXubxs1msBAAVhE0FYHlFbzYkWV5T9gi5ilZAnGlZUXex0YqvZhk50FL69sSXwHjfCbBsima8
BlpglnV8wK1xPrdshjVAtFRPq6nWHpe48bU5IwoIG0iMcR5Ml/QDU0xd6bDu0gn7UzyaxrpK4/ms
HxG9LNEZe7t1wy2GRzQxHI/PsJJdEvBRtJdJ1zYnNtsfDVUEigbjR4czcaxPNOZyEpWD1qLksMSx
FE+hpnS1+efvnC4p3xi6Rc47ewX5QFovM8625dzKczDv4GJE0524ykcTHJ06BTV0Kfa7DxomuNga
A3ZbbRl4YA3sygTObibrTOQi/m+sJgh+BOOLDp993Nqb4H0QR6A0MhDy6DIe4+asxL6/g5bhndjs
f/SOmOKO6bKg8GE4mudky9RjgbUNQYbbrQrRtGdZl1snimUf7B8xtKGxW8wwS3PmcMYQaOw0w8Rq
MuCF9NnqN9sSYJ5ftBjsinUCS+fE+3r/u+jNMF3Q89kGJ73ljt7MUQlapTIJmUGAhDYltabqRgLr
PzHC348KzAbmYjxiT8yhdfnavrkKjl5BhYMv2dDr2VYn2gXU8iycjXCi8FTdh3/X4arDtehMLh6i
Rap/tN/vE9FEGioJn3MM4aMuARgh/J8Ta9sHxyAqeCYDAqG05OC5/OQ3PylVkYoxv4V+MLTacwOg
GP9QHmKCr8c9LFpAEknW3OlpmFyPeVRfyET1e8rNpMGFdUjQuQ2buumf07Hw7qe4LEhgnJNvrb7g
6z6f+h88fsTwNOXxLywNjqOtXjaQMpMTCQDbIqKgrpV0VrDderRjA+PH59d6P4SpFhjorFmKX3WV
h8/FkgE1EUGFpNWdakUwVXepcI/7hdmgCAq1JryP3bGTJ37iBzvJw+se/UavC3qSgBnIWkgdUzbm
U1JV2ZZbmdeOm8uHjJ7oLrFm7cxRnX3jDelTnnoz1HYtLbdDlyN8gFj09Pnj4Dv3fjwuolwk0xZd
ato2hw8ktxUtZQ8EJ3z7urpt1axpX/VqzrJzkt1kck+cmpH5kAbEH7dlPvpNDPZu7TRdUt3Kaig8
v2k0/bqwq0xuk6ivOR/gfr2nzWdbe148SV4xxKlviURJSmVwIsZ3GEJbY2fsyY1XJSWhCvosjBXb
kshcudjAgbm7acQWGtdEej548ywXIDeONNiOEzyKeRbJuptSsG2UuPTfrSzlXe9xrvLncexvKVIl
xqoIm+J5KEXcXnS9xI1LQ8lKQQaak/S5SyX9emR4X2YOFU++tUvjtiuNYlyhCFGPpp0AzfcaAUgI
RA3IDZyI1QW1w1rBl3fJsUjndHyGRMJMdhGaEGlXe/IScUtnr82sUwuWf8xuUamMv9Hfoytpp65W
lxLhWktmVgoVWQ3Y8jbYZNlW6WWrHiWbhbtA9EiZJ8esd2CyO7SbiILBALcmXLpRH6DZ4WHONhHy
NmzApHxshDs6Eskrh2k0ZMNsrsvCMH84dWG9gCMiMn6Sg3WO25ektUwOA5DTQlvjLayWbJEYq3KI
zNNZBW03P8MSrB7tDmJU0pi+RB4JLKedOAoa7FgBk5qQVUWOSG8riySiO5WQkoawoCGiVRBeeTdG
9H44L0XVuIvJfxh8LY4ic0dWT3aXj8n0vUWo8X1S+a1JwvoZrvNGbNwgb37XrSGe06EuSZLWiN3O
EkgbKunki4vJ34Q46yT1dUVHIV8Xhj7ogPeHEr2tydHRRyid0yAPw+5BEFzQrTKnFd8IjAj57hcO
Y8dJANz6ZZBW4qrD7nwR2PgvfUs1yH0bEYfjPsUadGuLQHsiZ06h1RCu9ohw0n1OKvA5qwIsxL1Z
LF1vNbXNjLtytGzMKKPzUxWwfNeaB/nQsQuAAJqCr91hHt3ocZx/r+sMSFoK1REEA4lF8C04tBHB
KO3gnqgGgAHZEIrL0bbLDFu/jmFfxdmvNMlHcE1O9yttVJmcOaOA1JqxFZyLyWZ8CtHel0kSEdrY
xLEEvo/ElgSESZAqUTbORtq9ka0qs6yirS0mIEWRpyfJxkYJUvpFEGigSIGRFyvCYED1jnUVPFnT
TNSN9LqeTKI5oE3D+FuQIFW0m8BnkngAu+5eDlrY+XPhNFRTsVqHa/C2iLtBtw8vBbrdn8CnRLqe
oYo0fikKyiAUuqpvGQHy5Tqr2wHPKY3KX72TEmdZwSDv/Sq0iDHC1mTZCJxbGwQfvvlmM9nAqi5i
vcbvWntizvfagA+AeajMx7RBRo4+WpkXKqCzvojFhj8pOYMPoue8SWSEHAGfdi1iazq9zno2IuS/
yZjHv0sPT/nK0cEW2UVYXhbKTUakUoH3Uy+L4btVuhlLxEzBG9rIAtOgtlanfsxxT/q61+c3ZDWV
lq9RhnzQidT4jod/fugbm5DQyCpKz0fSnkWEYc3dN70ezYJzgSTJUkgFkn6Wxg9niIIvMat270dt
3N9REJhvPRVmiJqRiQD4qmdT7ZAo8MUGYG4N57VrwSqLVSPqVSQK7waKd/bctWiY12Myw86sEguF
d6yNt3MTy181gvIbfSwbgDvWoIMl7DOHYQsuksp4rScUQjH84xFJ//SN1B9VogP6TsEK3qLmisns
imULM8cbJY+4cnXCQ0p8+GuDvszd6JqUFcU0TAjE49Y5n6q5I8ittvor6I6BvZbWUI8XATS6CfJ9
nD2E5li7O6pc1gMJFKx6NuHJdzpIoF8c2SiiBwH4OrRM6WOs+u7eMoZp3uuOaVQUCShtgr0dukc9
KoLX5SdnVWehaBy7BzMW6TPjAxzVn3KS6rFDLpHe2+acfWfx9txL3eKovMqqqnwm6zGN9k6vLWEG
I1mNSLiyr25WzwAkmabTFzuMZecrFG7GDWGHRbvVSMpK0MSYOVZtGFDKTya6ICvUJPklyvfmsmYs
X47gjBr2AvXsstRYccGU6ZdIlDzJkMYEtsPLLYFkUQ8uapQ2Y3gR4N7Lz/vEQI4faLa9TjziEoFx
8q3qpNmKvaHsgKWCZL8b+tVBs0ZJhCbMq4kVgypJSBPiIZZO4NvSuSISObZX+BomuquaIqTLAyoK
r48O0n1e18EdfVCyvzs7baNt5Hai3DiNGX0d3RlyFwSrXZME7SrjZ56HI3NNwakKgQAnGOh6N64M
2uaaJtYlo0/tQ3fWrlt7wUeHfWH/qiMn7/gzo74REGnFRvQRNI8O6M/KZcSEK2sS5BvNUTOPOz2J
6juSQkkxYRkATAN1ol4SxswBQljmBM9Iy9NvMwf3F9JZUjywnm7TdrTJ/+hso8QjaPUQVfks1SDE
6S6B4yf1D2ViJ0Hac1ybQVyOlvvdIDQB5pnNhwNmlXK+TELQi530IOMfF3VkrIiu1y+basJpVula
eRMqyyOgbZKdvjMUyb37Xgze98Fw+/gsqZvpCseX26A5z0qYrQVO+dzocm8Nnx/BUCsL62YaS7UE
hFdo8zAwaMSQVPpsg+mZe2g6mLCB5ngd2cy1pcWgQUgSEZuwdbP+Mogd70U2zviDKibMNIxqzr3n
zsmwQpZPgpxZ1/kT+0AU9PnoEVU4DCQJrIQczSdFPsHgR+zzNB+pIpQMgukk+HjNZakFW0PGDVQg
49pue+9GS7rurgqi6Nqe6/AmioSjzouW6WookLF8/cV0R6iMFxKxRJib7w7oGP1EteonGz4XzIdM
jWQNz5ePhC7iV5cJ0dY+W5P2FtKa8QMvV8oqNavUWqc9JKusjcgxtvqRbnZE9kpVe3+S1taeeoOe
pg7aFICnVpuxT3CkwPRahMXWiNkkbU2TnGuZNGO3iQwNcUtjxMYWNHhW39mtPsH/6Qxgc8wPGLZT
FwalD2gL4kIaau6PUaVRdl4lSZFdZJZF6KMb9yq5cPKoQaeS6VkD45k46rNU6tYV/oxSYMKoezDP
bCLqlYG6oLmSfR3UfN/yFHyczDxzXZOF0+0MkCvuDl5zXJ1D1UoN6oAJycQaXCOw1wOJ1mmKs2Pl
af30NWu05L6MDW/aNPQTMswymiUBuBUYXEuSs31rlgO8RJESFVFDk0k3k0xADvaDlz6iiLLgEHml
/k0SRPcgibgwzg1nis7LyQFtJNMq3wIrRAXeMVS+QAGNGlSnbrKH9Dkm5+7Qj+RFtECCM/zl2QrF
Rl+sR/i63WqA7d5vWrt1FgkazMszK54nzLUuWzTTmxjXsNOcy3TSRb5xMuwll1lpeqyBmDDYr0TA
OP1xbL07kTujuyUEIXgZhi50tvOUhZnfgLQp9kYv0TEXpRv9wZIDLNxjd3KFwUe/loEBnQg6OYQL
Ep6MZz6XE8YOTU4Ei6vstjRHSW2kyr9UgniFswqL8A+98oobtNlpsMn1scbUN6ToFoyc/mRbiWHy
Q3bzG/BOdNHpB7SXrCXd4MuKgInLZu410DN6IJpN1U3V3iGmrl1bI7uAla6kMW+zVjnttrHz1CAb
z8U5Y5NOttiWQ9Gvk1yx+6+CYvIbqnC2XKV9xrJvkQ/7Da18fS1Rrpv7aFZahQWlTfPbdIzSauPq
WTCsQzHUMK5FnQPPjUxL7aWp+Pv/M5yb1CQHJmRAs5uC7xrVftgNUN3ouLTGiQrnB60+ShrgJRdH
AbKWY/NqmmWeGqBs+qmSFSrk7qWPiIApVYRQyhUBz8GVFJxH/Vfb9FCkdYCCpBMHvyHeRv+8qmPT
cMehiSUYcdtRtUqh7CIYCvApYybakfrQ/naIByT61gqjE+f797VkjveuWERk6KKoYx6eoqUZsJ02
se4hJykhUnrtemyT9g+Z7HJF29s4cW7/QLYmbfwUNu3cV4nuUWHMrNEwVNikfMumTcxJr+BDqc24
rsgTewmifHywZcESKPL6a6q5ZD8qz9r00sDLFswJWXMBBr9VpgF8Tom9sk48kY8KLUA1lnIuchSI
B4dPBIkmUQu4v31yMyBODxEHUm9KKn8eXO1LV6G56OEbnxiByzs9qq5RVUDHBcCErpR3VMlzQr6O
zCiuapb9hTYRlIwNLSEVtPTmbevY1NhdsyfssZzSEzW399dm8C86VYekAI/2xeEvNkIvSN2Cazdz
Aqw8HV3i2/L2R2sUT2yDgy8T7LNVq2nZiTrz+0eNlR99Bx0ymtr0BQ8vPMWaZ5ajZCOjjYDAlJkT
ShLUm5miJ0RClX2nGZ6ceNLvRzzSVxQ4tGYRpgrvqKClgevJ5vlVA5yY55hYOBnMbH5KGUeX/EG2
+7xS9cGIZ2GBDkM7GqUEVZbDXwm/op/qCilkq5XltuySbBPC2vfniT0m3zQ7EGtnsvhSupy/LQ4k
NWcapJzRnafXxXZGpHsusLeiNiVM2h8Ni13x5zf5wUPhM8gKiPiEqv+xpm9MBreKwCKxCalAu2El
hpp8GSXmVq/Fy+fXWt7q4VBHfm0tAx2pCyLhpXT+psILqCnLJ/JmfWcoy0uvdBptn1iaB3I4wo4P
Sc4KH3si34CPRoTGrnBDF6doI++NNpRv8H/QwBTo7nHaHN4F2jpph4ukxAhUl5+XwO1cv4li6z4X
zXin1bX4OQXDnBEGNmjWmvRVNlZ4K9wXTdPJqfn8oXxQZ3X1Re4ENAZMA+LKw/uJTVerXi0LQ9IY
m5rURSxAbDCqOXVv86ikqE0w6y4sa8AK9azWWW/W27oPhn0D0vvHQP1v01eg9T6/sfcjY7kvWk6I
oHC0HGusG2PyTNUxMsDBZ+tpRtLgxAovVOhq+2yuT+kN3y9GSFrpM+AYQd5KM/XwOXTaoNcMRHrl
xeg+KtpTq7jr2pTdw3IkAGq9DpOU8qIpXWM88RaWf/nh0OQXshDR6WBJpNF2eHG7TxKzChTS1lE1
u6auRr/jiHaiN/TBI2XkMQkwxWCVfKesswlfgeAC4tWarYcUCfUX8kbFljjz9szNFnji5+/wfZ+C
LwoNMCYKCmVaOIc/K6UuoWmST1pfN+GNzHUXsDlJ8FaHyOwfX8qhx4bDc/Gw6ebRkj7kRiM6C+cN
wlryJ7o22UBZpcRXB9OphfX9QsIVGCzsb+lJ88MOf1bo4DUbgD8QxxblF3ZfVI8YechsmiVZndFA
0M4q0Mb2kmgJcttm448B5m6NqFL3q46Cce+U5bnVIKqse23eUKIJtnZvgVugRDueZ+heT9zzB29i
MTQ6KH4XaMRr9+vN2jd4E9rPkNlEsSr5TcdouBDlKLaxPs9nn7+J9ysKzWjeNTglljpoKcevAn9c
mrkFIZ8sWPlN06etu+5KyJQJYcAkMJBe96OwUR+dJ5MV0kUy4mh4qkml7Ejlbercd3NUYGsSoGfj
toq80Dux83gF6RxMOGQSQPegmbEBxa51dI9mp5ODos9QXmkHqscwngDdj9g3PD+jXD0RmjmobGcL
4tl33WR46isCohaJcOoE6wmAy+QjgmhoVbDEb+uqLnH5VTWZMm5WIh6n86Ndh1lHzvWQ1t24qsk4
MVYGhiSivvqgGM9BJjRXfR636abLwmnThno0nWl9oNNz0LDJX7eT0RsnJsrrZ+7op2MOWnrePAHL
OV5rgiDnuFoG7LrY1u1GrdamNZzg9Ce1BwJZZvgZyYaCoUMMj7Kyass3dSzXqALVFcaeSV3W8RJo
Xo62c9/2TmL+zOgvECGYqGfiKakWkh06l77d8epX7L76nwmR9pQYBktlm2SKo5ZuYhzdfz7w3i2i
FCw5UnjMSf7jHG8n6zDIUvab0FJ1Dnqwth0fgsB4Qgv5fluFZoDzkSnZNrOLXHzmb7cRPCk3FqQD
+EkfVJdJ3nvTri1UG62z3Gp28exq81cC0Apq23GR7xs3aUmC7KtyPVR0NAHxS08Dz97hxKbSERib
gWzy+YSS6f3TwPSGQJY+peGBNVv+/M2Mt6lti4k2HmyUZNqFfUt7iwPeiU/KR1fxWAZdXF3LTDr6
cFETkQmTlSJS5IQUwREM+MOcxNX683e7PNTDQYsqBAAhFjIOyTz5w1+j8c8N4kpif6yqaC1jG6gJ
lZKNyjsy+5Jwsi+GRpiIkCerPW9knMrt53fwbn+ATYDniSUb8dPCTD28g1EvBrMGP+5bRqltSSgq
Vw5Os0u6syFZd/AlwI4Ib2fQF/zy+aXffbe5tIcMinMSilga/oeXnmi193oMezQc69kfcZ5cxXUZ
3LHokJRKANCJ49EHL3U5hUKPtfixGGgPrxcwy5HTUmwh9Vs/mzLrReGxP/FGX5V0h690MW1zElq8
mcuO/OgqnIS7TA2JH9u5fEzdBnc5CblU9ht2DdEmadMwJXkuwm1D47cgaxTrqIJ9shqpLSHAKM3h
pozb/lmzCFRZWTQQL+CMlP2ezkL2iJpk+hVoUc86ULZU1VtQrHfo14zrzHE6Z2uMsdOvJmK/2xV1
Z+fnVAlP2/RpOljrmTlFMrvQyMeBk5VTbZNO2d+UqoKxkCGIpMdfaNp9jAYw+O1mZk0CYJ7a4TYf
JwIc6MMGuHhRCQNI1BAFrDsr7+YNhefcWntpGFpbPvRTt0J6ZT8aAb7qdVNVxi1nkrF8KCn/qIuJ
zEpU5tNA3jWy64ljSgs3Z1VUZDKTPxa232fkWAKMbCUn0gAiDKYxyD9j16Wzx46C/OsbTQvAGw2q
pVPVMlluQ4RW5grbdvXsYX8J9pGBFeZHRav5TDoV2SccA+fm79Xi//NO/s1ja/tfU2Z38a/mKeue
mrfAk+Wv/IswK/9aPPUcPBA7wjXhA/N/gScaf7R4/Dzs/YsT4XXd+RfF2bT/4sCABxQfKB90Z5EB
/YvivPwRqz/+VHocbFSZXP/+vwDKhL/LL3/Pwfbof7/lvi57dSbjf05WAAImTVN0XgsO0TLe1RKI
GgKBVJV/hFhFZ/NZ9ZDfYVmnAdYR6LCi2bF5Sc/zc/ZTl2Lf16tyR+7F3rnwLtRveTm8dGfVl/a6
eMjOtJvsJXkRaww2DxgZnOfxGx2l+qnd6D7BEH698faGX52F+//D3XllOY4s2XYqdwKsBS0+G4o6
yJCMjB+skNBaYxBvUm9ibzMr760MZnXGq/7sn9RJBwF3h7nZsX0U19ziDvQWUjaWLNKwm9SprquN
9hwelY9oVezVnfSM/XeXrqAwSA/1XbtrNmzOrnlondTLHWLQdfJADLnDDfE6XstecSPZkpseJ7e6
JtsBCsq4y9xodfZs8PJDcT3cDySVQXddzztjOe66h3Zd3SwO8qu0wVnOIxzcacvkSvWqpe+0q8QV
NmCnbe0jPhYbrvJK3uor/yG7wfHGfDU+oB4GhoPrDBUuDR9Xq6Ja2jjGBvo9g7ZWfTA9dSXcB+Oh
2pTm8aXbR5uMjw2uwuO0MQ/TA7dwx3f4kNzc89eobjaaLbjqNj/olm6VXnrr30nrYskF2o19R9ei
m7nlTtjIu9DpbcELr4w7f4M7m1vYitNa2XJ4z32vxpv0UV0VG9EzPXonV93ev64x1lhs/Sd9lSyV
WxIRmB2Cc4MU5lHMg5dFr42Gw5oLYLYL95Q0gpdU3MrAQrbqGj9fO/fGrcx1jbsJ2yvb+NbeTrkj
K/agWerjvMtW0XW5rZYJ2fd1tcKEyo75XkhOuC3xOlzrXrbCfm4rbfK75mlxle2NIyOcTO9cqXLD
tTBZ2GV5yTJaQiS9gT3WWPFbYNqLU7LtD8PS+Jj2NQWWk3lDVe0kb9vb+mBolhgu6WBTBKpiNmWD
xUq4AlvnCk657GzR656NzbRpc9shLZRtxcPilvnJjhrmB5o5dU+0ij3/34lswFoe/rAULDz8G6Il
3nvfGouazHV/xHk7bC35ipsGw0VzxlXYWbXgiHe0y4AJhDeG23m5673BpuSRvajO6FTL0KFbI9gf
M9tS7OIm9mYr9fRV+ua1dxihaQ9SThJif/aV3jwVLopfw/VtPFddfNCo73IV1VO2n7d4bx2QKwU4
VPIRbzHTiGLhekR0IR5oocWvcpfgamjVnSdqjx3WO2b7QWMqMpaP1N+qmaWp9iivRnnfWsfXxtM5
7LrpVrF0G6WTgw+bfN9fT7fqPWUz+JHg0PgzDABSqhep3bx2DoXx+9Sly3ZVF+482hhjaMzFdJdV
Tk6hmDcfJoINrmXmJhWsdloJr0RvdsTcxdRuqVCLfq428ylHWGFuApdUlB3HG/+1uOuwQ7RCXE56
vsamWuduoj+nm+ig3uFnKGmrSb/1r3T2pdaj1rpTlq0nC+/qfeVKjdMcutvSIREhyl5z6PeT1cMb
26sPiifakZ06iD+pDOZeIXrYMVgxL3y8jCPFwdwelpklh2tqa3hyqMlem++UUnf6pXxXb1jClnYv
YAGCP3Rx3feO3pI9ArGmW/G+OCpvhmRp7ug1jS1tqgjLuLWe7tPn6Hax1jDt9XIMlJfjx8KZbKFy
T0VhmxYKjeR64bKo1yGSosZt5Wfur/DY1I6knDTH9O3svaxPC/dc/l2WU2LRpjevFM2VjL2cuvkL
GcdIW+mcbyPfqrdjZjXfRnu0Mne4qWyDkpijhVtZpNERuZXFjMAyS+vpzTlNmYoh7hNuS7BtksFJ
/Vf8qzzZk/HtxfGEar/V9hsKsQ/wQ8RvylaX9vl9la2zU3eC9GaVmKWvSGoJtYUwYV/DjHnStaWO
qPYhQVOlPbSJZwonCvvFCkUREBkhcpvUETChfexMR52X2Ewl68l85l5jZIWIaDXcDrf6A3MKE0J7
vGpvBPRrdKZBbNu014lzq6+RFnXIvIAsetOAF9suMK8h5Q2n5iRcC6rVe4LkdgsPCeOyW9gruXPy
+8XRuGlWb6ZzlksITkpFc79QnvW9sOjs7rE6dElhNZ7qD3sRh3hPPlDDwA8tf9K7e/q1URnpSwnt
SIH/3fiKhmSJ0xtAunXkpHbrRDeDO7maP9n6PnYqJvIdn/PIyfCaRDQHa4/FITqLcFOTWd1L5l57
IZK0Igd7bzPlDcy+YaEay7WTHNEct6w0aJeVC/sdvYUB9JQAs7MzpJ+9s3jAwDL7ZioW7CIp20eP
Qv4oHur2SQzWqNK7YNd8cHyxqvJVre/Ng5psu01m7hRh6VRuZ7GoOoeK7n3vusNr1rhaDE3Mji1Y
NsopmN/6/Tn8JnJ1SGBihLrvDZvN3WbajzobKyXc4Lrz2lhCtonuLYqEI2+s3NJeG8OajfxBiRRP
S7LTghL0Pu+c5NZHJlVaZu/mywUw3023HpzSrl6MG+NKp8XDafeIxwDVSC/80O7TzbTzD6qdOdXL
YKlrhuKhYmTnpjscEpqarb5ca7xdlKdw3b1QyYOd9iIfh5WyVRVr6K0R4cix2BmVUz0O6lFcaU7n
SB7fFYcbEf3Dkl+EiiWsavSwIROt8PJwxVwtEbJ0lj6sVMPVYYHQGx9t/NnpilWrngbJDt66Neqi
cbb1hZtnG19yEthQ+nITbphkzOZ+r2SWCgxgFTnPxiocLbHwNMMbtI3fHoVig4Hk2DpvAg2Oyp/J
wX8Ulv/vslU515H++3Dcov/huf6MHzz/jz+jccn449wIgKEKEe8ZKfifYFyS/gDjA+SDxC9HY8oS
f9EHlT9IC0gi7ern6JkWsv/E4or4h3QGU8MDoxWEtkHzn8Ti9N18CsVp+AF9eL44ctznxmT94tys
DJE/UH3BCTYIYtALrC4VRsOM4rAQlnqFxgmHAcxVnIxo/p1ULK6zidxlIuDPJj5hFaiJLkxS+LJK
5Df2pHSwbqM5E30sStr5UUQshXi5LprIEoEJ4/fLH2OKPqpSYbd458EESP3qZpZz03RMuEK43Bol
LAu0TcY12hEdFMkoUTz2a8BkVg66dLJlMxDf8D4NnuNMHR/icPJ3rT8zLCnzhLdSWerCWgebhYeF
/44DLe7zScDLQ0+q0KuH/NRnRE66epDk7IBt1eNi9q1xMPYQa3dJPCLIQ0fQJ6gNO1utFq5EXhUC
lxtiJU5GzkKHs+LfRU4CIMRN8bxeV1DuocWocnsc6T58UTlImIUKUTSU9qC+HTqGbdxVXbKBq0Yo
n6tWvyK9jwF9vEVVdS8k4zUGSgTNcesiRu2tTh+weijdBnGXOBq2MMLiaQpsLPjBrQK9rq3QENhz
KHG5M4bZeJGSrCSF3MmPgV54+Dau60rJRy9D0Ednn9Ma82qMFHb4UH2SqtH8lkYYV0ZtrHDcasaR
TttCqWxtYQSnhTwEjzBcESqCYl28D9iKwqiNJmXf11mT2MoY0+IoSCJaJbmegdqFpMDZw7NSZ9cV
kvuoruur2Fig64sCWdlNIV0JbV7q2zTBv1xK4m4zJH3NwUsLo5tWa8P7qAwDvJdhdWhW2dB4CtSi
L71aHLDLzrMwiJyokaObwCwnekkaMdqmTOalr2kNAVybXQtaN3nCJAveMC0aS6jH26GHu+joCMU/
hMjEREvr8T4Wc/zjU9IaLn14+Qd2r9mWmT+ucHvFpEelWc1Q837d6kXD4SAlMsib8BW3FAVTcbWg
/1bKkkMQD7Mb+OVrgFKO1LTffeQAYlGAKrrX+BlqTVMEGbzRMWUtOOvS0keRrsJqUm+H3sQYyy/e
2lFrHzGcLU9SDcZlNUCXxVBwkM1rOY0HoqOi4QGbmli/1aZcP4yzmZ6EsqVmhC5WPY59RT/4TAvZ
UxFmzakm5HqZcoa2IMQCVc7jJoeZFwshpLZWorFBqNSD78e0Y5Soll9lhPfMMdI497jB9SIt8ToC
Ej8Nm5cmQA5ph1OAMV/s11JB/0NAG3yqYR5pR6U57HAhjQd3HIXkvcHwi+C0HOtdMyhAp9OGThy7
F6YpQ+Yr9eGuSJXsXRel4RWnRyG8ErOoqNHZJyIut0OTLysB6TRPdFECbzaUtPJ0vK+NlV4FooI1
etISpraKTxzaTPIjk4fvyO70vV6nVqBvKFwQryb56OjQheg2ybo4WgNA0Jp10YLV3qOEV+1cnRPx
Ou1qfO99rJlQgLIAFAv69oAmv02mxUpe0Iqzm2Mj0pbD2CK1Ff0anXHYmoJ/NTdtoTlZLSwUdwzi
0Hd8mAKtI8VSiZ4/QOJuoUwVTTtPB0r1YSPTOZB3550mC00ZZew4BOFVILKsHW5VpcOUa+RVLDPt
NopYCtTICyF1BUmKBLdUMAa0YPN01AoS3aiXCqYChHxQZ3pr4Xf4SGc0qZduqAhl6WI15Y+nMGyG
Q0SfoeimEwhohx0WQzzgz4K8MuYIBIk4tGO1HXPDfBVRjPdcS5lhZDv5skTokDetM8Bxp0EIkhVZ
AKZXtavMxiA3g9kkaGvgraFXjKb+aGLJPa/QIJ9R/YPhNx7NF724hsUzCygXQoLWhZmrtJcb6gL1
zIRmYLMQKGvtMrTKqeurXX6uOhic1NJGvpqKiQo+GMQ2cOn5D6BLD4MwEOeSYvXqqo1Hjop+KblS
L/viEhB2gyozElLJncNgIGGEzK/cYW0fvc+VVjcW+rRyOiAdzLSd3kti6M5GGa+FnmmMnoTShIMl
jqG4ck96jX6bkRg4rrFSXA+jmj+bddrv/GroZ0syU0LeAA92i1dAzCk3gGLgTX1D58A8tv22LAsl
thFCsyQboY1Gu62zSl2fLUJBWiIIo4tHo53faheJ8lTnsRK4cdALnGGEqaY1Lx+RdMa9tu0gx0HO
WCTabmjUFNtrP/Qxte18hQkgkn525h6XMCuQ6jm1ZOT0HDTZWxvo4zRGWXIm5yXOYDpMa9kYJN0e
whpDRmUGGUxTjNw8TZ2OHNyEzg61KooJ843YT3QnV2JRobo3zaLVa1FoOiMgTk77vjbSvVFUeu0G
6Vy8ZU3Vv3TyiOa76jrtTBjx1V1kduV7UwXn1gu0ZAD8897vHBognUaE50gm0kUuQiIb9blwm6hy
N1lhijEs9lSq7NRyOu1meFMnRckCw5JaoHDwwQuniQfphQyjcDbmHiKC/UGMNiBam23aN03qavhi
phj6ZlG0xDtlcT1JGQTFPiiCb6r+EKgJmMNM6d7QjE3pldEr4z2vJ1l2pCANORVpgfmq+Gfdnja3
02GaFi2avm6gzY592bfSWCftARkr8Cnn5NqtXiryqwzrn1zPoLacDIWhfEUShIWCX9UF9sL4unPS
FnxaMfHTE9ZhNTaznY1Z+zgJi1IHVTZopAFbUYP1bcgfnBnlN0UPyMbTJCE/SYOsxm6LQKpziknr
aSZNwoGtTxCVzEkRsX0EQzmgRi97afIo9CUkEGdADnRht6QmDLXK8eFJCv2maJD/W+acNK80F5Nr
1IeOx9dyOCSFUVD9c2QNOL+FgyugHyjooW2IBef8NL2Ra+TuqIVTv7YgKBaVHdIZwmzSTUzoqwnp
iy1lA7azTT6SbKtnHMH7UgZmr+b4d9qVkQzeVOoGjZE9DVHOIBfVdehHi9YKujh8Ys2ab3Mzk71S
Z82HrzYZ9DVim9EThGhDH3ulFI43qaDk120ki88QJwoW5Jzz3prnmoavUTD8iVxSX22KtCb2GPNQ
XNiAeMbR8ouYerye9ROiQbnB43wWikqxzGaWXozISF5afmzpBdEXuo0RUxQCA1Aj5c/y2T86Tv3v
pLqDDaNDE/beuaRAMZRO89+ds/7v/0nf/3VV1B9Fmvxc+fjbj/mBftdwtESJSlVMAUhLj/m/KyHU
I/8401NNFY0W+qXz3/wohCw4suGIQvEfqREKJ0mmovmjErKQzD/OAnCIgdCK8cM0/snp63MlFnSM
9v2TaNSn/k+x5nw2+6monhqBAQ2hCk/dhklGYuhx/kpecNZE/VVp+XWIC3lBK8ptLeInc3KM++C5
f0wP5HVTi+PG/I/UWb+MdNnITA20SEyaxE6FW6+OX2lsL/C7Pz6egj+PUUBzJF4UzBE65olCe+Bp
oAHa6q7mk+8JdyXp9p/m1I9q1c/VqQstz68DXZTHFU5YcSmN4SlXbGBxNCXrHDks8yX01pywNuqm
3ZRb/0jbgNWtJ6e+kt2Jo4ljeMlacwovo6zwldbuomL261WdK2o/T5V4DLQ5ncJTbaxwXU9WXvFu
umTB3MGpn8eH/mnkTfQVPO8CY/DrsOcZ/NOwOP9JSqUzLNJdp74b1/MO65fFqblH8bVB8XxseihL
Vr7Z6He/fxB/+5XRZ5jkR6hYU6/8PDZKolijhSE8ia85TT+8SJ5wM/lGd5pyR+OScki8SHLVwUpe
fj/y+YMv18zPA18sS1OqpVoQz1NtcvXA4lA7P7wWq98PctGr8eet/XmUi5XZyH2I6KgPTxod65FV
fhNwG6LCQpKkppkVfx0rogojf7FMZelvvx20AeSwQFG+X9dPjxTpYGzkohmelMxFP9diRTTNLv6b
574wbAiUgY5+xA7XwAdS2qrXMk0iVlZr7ZbYOrW7SAeZ0dM9jL6s2KeicmW2BJnJqN/Gi/ppkRsP
OADGbsZ5l0aocZlLiw8wRbRyYqZlif0i8kaQOknenOZpblxxLoMv5CAXqsF/392/vuXFdpEjIIIx
KoUnabk4tMdgP96gKroCmvQwvYjfZKv4QiD1fQP6ddb8NeLFvpHHwdT30hye5FvFsAmE0LlTeqJU
cVgQGT1Sqfn9DDq/hv5mnv414sWegAVa3deVGJ4qN3uuVr47GXZHMSjdIW5uaIJ2+yP1OidzSf+S
LyPYClzTgNG9IlYZAmtYhct03azSJb9PDgtH2vru7y/yvFZ+uStIhDUZ/B7yn4u7MhuYUOUt11jv
5q15lTnxF/zGs3vLLyOAp+GdIKigmZTzfP9pPk9IQWUAxdEpsyZbWxLF7ZOb4qZ+a1HQUudfuK8U
r6p749u8DR00PycxsBZu9NRup27fGp62no7SrcB2XtpoNx3fHWPLJ0u4Xnji7XisVgI4hvfYNr9R
CniryTWI7jXsmGP3lhx9C1ez7WTh3EQJ9/hMdeEL/dQ5d/zbb3gxl9OwEgXILOFJtSiwr3snPwAa
8ioqo9bsCFTcBMVKNuGtsVaIrb3Z9i3JyTzlhdKVHT4JFslQu7oNqb6YzlcGKt/bWy4f8c8P4OIR
QzeYyYL54Wlaxjsqw2gGHpJVt+xXbeHAiTfa5bgRN8Iu3MhHc1eqX9yf79rD313AxTrI+5I2U58Z
kFjlTtmE3yCprQq73g7HxL7TV/hBbA0nsU/1pnFM+zwpKqQV7abZkwbejtf5y/H5dbxOXZJYdmw/
dnbvyN/o9jUdKicUWk/STbMdMPveU+X5YhlLf7chI6qkf41+ARED588TOJSSaDFKYXRqndbJ17Xk
ULl9VT3Ryb3Y01325NLVbme3O0Rvrd3eB87H7xfp3+5d9PRg3cg1YO5+cQelsy2YocXRKXqQHqT3
xY3yhv9fu8kzN5mdcylJhnn9xRe/6F35c4/+edSL4GJuAk70AChOHNUO6mphHZtduww3w/arJfTl
UBexRF3qJckOhkquaNTL9uwIyE+o8/tXbJxfGXdciKJ//WYXEUQlm0WiF3l0Upb+ZnQSx7+CPeyM
O2QZ9uJqfFm40zdh3TiEj9awbm4TR3ei0xdP9bPK9deruIgw9ClLZx006YlFiYCqXM3L9CU8hC/m
VbBRXflcWsVLbe9fkSaZlr8f/btt5C+r8lzfQu3F1P7+9z/tyzkZKjHzuQedOzupEx9Sh/y8EzqY
Sdnlx/Ctoh7qW+VG2iJUbJ09hY3giylGt8vf7Z0YeKGxplMLIf3nxTV1QCsLhXvwuKboHVmPt/uX
By+6qqzcYcY1dr8trJf1/kW3tiTnLdHJbFey3M2ytELruFYQHB0kW7CzTWY9assnhEFetrxjDwm9
GzexV0iiPHDWfN766Cp8v956eQi828w6+Gvewra3tRGhOo0lW3uSaFZjPV3vdW9bLJ+uE+sw839V
y9Mt1VGWgnWNfH43evsDvBC3sX3HTi17OTnHd+/47ebVnQ5GbJHERDy1PyCRsbB8tLa9o20Oe8V9
ugtt2frAnMPaPzw5lXX3gLmd9Vqj/zjsZ0tZZ9aqsO5Si/Et0ZOtR5RSCzf7fgNET7NDh09t+NTZ
ej886VzcdeFk1u3VZL3tn2a+grNdOO7NwaqtXWpz2WvHu948kIK09nyft9qKvPvVW+AZXByWPtbq
vrN9++3Rdx+e/DVmYPYR40J22ltc/uzCPnAvz7Nj3L7wPAILlQTfubAX1lq1rve3Tu/sEXPdLUfr
aVo+be230ZH5o6fxLGqxZ3ZN3uUmV94sD0+c1Ii5TNvL7CVFEy9BcXRDRt6ejhqfkqFXY915fH5r
uYqFS+L5F6+u6rpLw0L9I9v2rbu5onq/XB+90fq2uudSZXvZ2+vGOiJlZd7uTle329S+so67mem8
W23QitmV4252G/dmZ1gb03msrO2qs25rd626OwaxibQs22d6fTwbTmMTkc7cn+U30nTMuGPgthvD
Ynvfd9ZVbrkrlVii4FF09tWtZK3c0HqbPZUbKm9eQ2c5eIuNvLEk79m6uqdQdhdYT6GdLTVunHvD
T6W1Cc7PLrYeqAU6UGtsKDPW7l233U259LfuRrTPV/Ze2J4jMNmwKz1c7RiI67RLe3+IHPfDdTbL
93Og41697Tt707mmdc+GJljD0c3d5ftsx6vK3Xeb68ne907v9Y7otc4qsVZ7ONNIkx5Y3RPTan+4
6x1vsvG3cu4f9gfVelzprIjeMZbC0l21jm497LfXXHniEJG5pY03l7Xt3MND4liF8yFbt49vzOTz
MtKtj8xxV/cPtnvcTEzAq+U3bl9mfTysHgeLuzs58dXzrrYM6+pbYH+bvNHduO315CAUcXt3sSzQ
lcVbVIDcFx4FAhB0eCtudrkJrcDhU8+fB3HVUZ3F+YLu3XuurnU3vn17/fgyWNvRQSFq6RYrzyOT
ub57oLWaSNTgFl5jWXsvWJiYXNWb3N40X5wiL1wsfuzxP+1vF+V7CUIIDn7sb6jIrMfF9nF2XvYN
s+aBJ8WCXYf2XrElbn1hv9wtWzRfr6QNqvXJsHbn2LV3K0+2b/9nUSEO1hxx6Q/TlYs3bhnDS1kA
WiRzkK8FN4hsf4kMF0Xfbey1JKCGg7YyCit3ZTtnwv3+7XNhUPDjvvw0/MUb2AzNUFPy5hwTStdP
xRW6OPbBZeTKV/5KO2heuUkO1RdP4/yhl688OMx0v8v0gmE6+fllI+Ce0xvyEJ2aOqLgpvpHU4o5
bIjVc64LhpXPZWEHY61/leU7nwB+GZiEJQ72dJTQovN54Cwz6L5bMPDgzmvhw/hQvg2P0iMnknKv
Hxd3xp8h9z/KSf9X17TI0KPn/F9WV78/d/8qPv5122LEiXXta/Nb/9Hle3F27vzlH50v4D8upWjK
f1zQ2fDz02/QAmP+ed2919PNe9Ol7b/l5+d/+f/7lz8sRO+mEgvR16LL2/OnBaA0P2WXWVH/vfbH
ec7fs+f6cz6a//Ej/ayeJfUQ1KFSEHqAMPt3+tn4g2yvRKxPYyOOO99VQT/Sz6r+B+3h/B3wdfLW
/PSf7LOq/MHHQWxERsQP/1CH//lYST2NxUkCSMK0hbiJgtLnSYM17mKMoxnlT0HzhlmZkeO3ZeVO
dAN9sTA+R6Lfh+KECPLz7Jcq0/D2eagk0v1ZAVxoSzIQO4aTvGhqkh0+zPmO1tdyOdRZeg/Uz1iW
UR+uf3omxz8Xws853YtMyZ/jE4XCSjgn+7nrn8fvBrRBWUDeNAL4Eh5FKTRcaaR846HbAdSyiDJq
ZWaF968diHD47DAMxFtd7vXXINb9Ixz2WneACRMpx4kKYnMWa73y/GSRiR5g1ixf0hk3fFRDpcdO
roVYuFcGt7QGQxfa+JlLgxXWVf4x+gVl2AyEumjRgRXeMX+gKtRK5b8E+tSf+l6V7oVmke/Nnqqi
O+RpeP/7G4LJAt/4rx3jxx3BrEc+2+eBNr048cGv9yEqxq09RLggWB15lee8V0lETqUKxuacez1R
LRefsQOXZId2kWiwMHYjRtdmuXqbs4F+aAQOqrcI00DDwCMoXxtxLM+KnzLzbYiUyJTpE4ajhN5C
fkXCpYpLSqvtnd9KA+i9OE1f1C6sUm/RQ/FbGW1ZPI44DhT0BPjTjVpliCNrIxyRsGqLOHVMo25f
424a75pEbzJ3wbcYrsSpC6/6samkTaOUoXqgAh4n+GnqWbNG2kL+eBGf+aLAvbTOGTWprd1kMDUM
vWslrHGejUbdNpO8fRZSAdZrrk1isW46DLr2s1HoCwcRhvEE48fAMUIPB/Z3WgQJw+sRcqHomxEB
1gwOj5JPEBzlPKa5yq+M8Fmv6UBcSQVGEssByikxVq2jTWlolK/cpPVlQo9GRVAhzLzLbdCcQuJg
P4rwBDGXejZI75UOn/rc7BR76kccP1tAa/IOf0dT3za+31S2r2jpTaSZiEJ0HIVFR+qCgWK6kdb6
ijSsKb3yhTUVGCOwHps3dhBdJ76hD3s/WJi+N0dGGXn0oouplzIrMht9jIS7nyynqeP3SSO5bSlB
aoqh5hK7Z8j7HDUcUtlJwSofJC2fC5Cr+mDag9rkdGdAP/ZfulkJI09pZWAZPKRpBmxWgTeeB1MJ
yRBBZoAXlhkDbWxxXbpKlxLaYv0Qod0yhK+8kP9uM6LoCEYbigmazIuQCV+ZKemFjsot6eglph2K
AzKrOiSihHYDL4fRnXvEuL0AjB+2m/9FtuVzwvL70jPpJyZXSWWStsiLKKEVFzBjDSRkZRzkblsX
ylZqumgjKZm4LEQz/oLDdFFI+XNAHAh0yYCBDtHgIn+oVaFYlHiL2UOOT1OraK1dj3m9jerCeO6q
sV4B7aKNRwXFNlVnq8eqlF+KIQEPNJ69LrPYT+G3LOStvIgD/atY7bz7f96LcIGi0HM2fYCjIl+c
0aVMMEcEQa1dLXwazsxJXXaoZtxBSGALBmOEOjwYw1WOCAe28Sjhcdoqs1dki3bZdEARfr87fs4Z
nO8X72qBHmeSymcU/sWLMV80uSDKHcfgTKkkuwf+SHw/wWz6/Th/swnT5qwq55QblCw6QD+/lsQy
UQfBALwXAjw7wrADM8F2JsdWpjT6+wJ5IHTWWNUEpIshRch5inhVK1pI5lfshphDHy3pj5U6oyiH
H1AJjr5Q0LUsEBuiF8/U5otr/nXyQnVBMKxLMneGIOTzJeNDoeq9f77kfi5fRLlolv7oZ16k5+Ft
NC9+iMk/NQ/+/Oq+qPsC4aA+L2mYJqkwZVgzF6sVkmTRBQuJPvBFqjxUPtlLjEE0wLEIbWVHg7sf
YiuVBgcceZOHYajR0A1Vs/B+/7A+TwriFiIXgCA0bVNowCHhYtWGs1qKpRhXtmKAbsW5TwJAkEx3
vx/lom715zBYIZ/V4PAAmIqf7684DFipwvG3Czb+HB0t9PesyrSbqEun104pfQ+Hifk+K89qsyCX
EOPRXo1heqwlibcQjUJcFWP1HHRzHn2xUj/vnOeLUyD0G1DiJTr0jUvTlBKgd6Og1rPrIfPXlWrA
5ExpgcuT/j4Ap+caUAIcv0rCrYDY7fb39+bvRkf1ZAB5w8BMvyz0RDWgTqXTShvqr0iuJC0GqyB3
PltTGDTODAt0j7x8yBxEkp1b6/PwRa3pc9D05/eXYBsx9dm44X18fjhgXEKCPOZAD3dmpp/dF0G/
xtV4LEotpa8qjWDANr37+y9+USo+jwu5Eo96PNzZLFhhn8eVq0KT6nIobQWkRoQCXRDu06AiNOrl
INkTq+nuoilEmDhajIp1DIfRi6AWpE6hpnPpkUAIR+f3V/V5J/h+UTpvL16kKGFQ2Fzs2swRQU5l
WphmP+0tXQnadSeM3YOSKvO2R0F4+v1455n/11vi+3hnphGotXMML1/G8PI4SzNaSNoqc9mkBX6h
uomIfG1RG+0tOnPDFYtw8vyCVsvfj/zr0mcLUsGKfR9ZumyRmMU0x8tY7mwk6LUTqH7i+vr4pcLl
vNtffkGOSGxyJKp1nAM/P+UBQ6RUrereTvErWQU01u3lWk4QTIr5HVDo+vyue+kaUfeUrAG7FOnB
vYlAfa9MorlpsiJZx7WSP6u9anyx9hThb64OH1z6TpBEaXg/XszBDhhyM5laRUvccAwq2bimatWU
gHxTIL1YlTt6WtIRNrc9AdyV2mWumWSOGi+WRoh1uq3FcbIFf67WVsARUTh3CvB6k2dfQ/iQttpr
JhVwUJpQWRQOTsOy7oSJGD5qIS5ebtoQPpd+mS6Z+PNRCcxTHAjBTueV4bsQFvEtAGuh8xpVz/QG
ArcPlSzQo7IY69jKWxyyXUEtMXDPGqHOvXwsp9dFiPzKbQGVrlE3QsCes7Yf0X5LPpR6DTGlYUx4
e1eDcFiUIiVB5Kh9ZbWU+4Vt0hszCWVT7HVHaP3oIC0GuhSaUpTWQlGazZqYGTQ61EANkk9SqrdD
AcPc7oYqFq1a8aXAzqepx1Rc1/qcwB10/zKPxLbZTNPYeijh8YUifDY+5uCM9h6H1rzXxM4EAfT/
qDuT5biRbNv+yrU39zT0zeBNgIhgT4mkxEYTmERR6AGHA47uj+o77o/dBVZeMymoEi1n79WgzKos
kwhEAO7Hz9l7bQ5ukIX6cu4jd+jUC0Jqv45tt3bXnaxEfo7Mn2o6FQ0DmFEPn2bXbh+rJO9fghT6
CCbDunF3bq+KF3SPYXLGs+kEaHOX0Y0WqOrfKNty5C9URJ8MBzTxwcNqoE558Sf4bUZSpocisBLs
Oa25fGh0Zb7oYJ6/BbBdrzkcj/Ynbia8H/um5AiQ9wB6hdlwLG6ZeCLIblv0XDP+m7gWOsyjhKCN
Mrag7ZeArNrGxOzJGhZNcuWTsTN0wXUl7fyxrjyCcC1z4Qcd6LzRk0206nZMUsOT1fMborGkRJBs
NgsDcSLczhpVYa1Wi8ZJCOK8/L7ocr13EtbTaITfeIYS1UTdNC3I10u5jAzNXQIEIqvqi/sA59HX
YhxCZGGFYTxZ1KXfOUYszLHMev3hlX76mJXZQCKFMZvzGcByxqYZ8Z6flCi7p1ZPxg0ZceGNqKZN
yL3YxXndFinBOg3fOXEWUzjTO1gxn45r22NZtBf/jPvyn4EvVSh/a7/kHWsdZGhl4CUnnFk4vSMe
1mpvSSKGL1Jn5HhIiHgA/Rv4YHoYOQlt5oLSo7+PUmcEApwT5U661XxWBJlkTLMIm9vQgZGf216p
SrJ6S1yoZKM5pAkkGcdS02u7rwB0hz52/QT3LR0BiwcSkbUZj6Rp/XCqOfsatLZUsTtvHpElL4MR
oq9uiXYZaUHxTWpV7ss+1RjjledUcVeW4mxcLAwtcJ5hxg3s83BWnHUG798RPsmdy/laE6xrnhCB
ROGlIYbRjZFzYeyGxEwQn682Z3fsZdTQJ47sN1eG60ojLgfP6XdAsJbmJO95TkCt96l9qKyWTOSV
pJFHDuxTEQd5Yl+XPKxzpIzBq08tbzQGBpOFJ/cJcGFr5zSB/QmmMEh8Py3D65bfKNhxjjZkBK+Y
VHArzIdLcGhlv0s9CD9RVzgBf7BOrccUyXAedS7UV85ShXc/9ZXF3G7QtIqqJikeHbvCcuuLQAtY
1qH/RbaDSMDMt+YzliB5I8YOS4oWC2ZnAXWU33xJmgsFTgPoRCoRbZMOhn8gwGQWVYMdPpFtGfwY
wjB5rN1mxbZZ6e17nbfXzg77T4g3LD73KoNmb84idCMXAg1mJT8QT6abUm4NdolLOMlc+2Nq4us7
sA26wynpetbVkDoy2HtkhgYkG1RYB+SIDT2Xo3MbuhjiyKkhln1HRdpluLz0dCcXtpeoHc1+2Ttw
lzGAWK7iAVnH+jLPTVfyxA74Yblv48I2uvXjOOfVnWFMJFpLMokAgw8KE/FcZRg/UJ/n2I7B1WH5
cCUGnQEODuQmz7yWbWHjefPr9NRctyefBIz0u2s62O3ncjbOidcoNwY8GQBX5uJwrAqBwhNKkYxC
HILBo9DqKygbadmvN2KymhdjtYsH/oLzo8deM+2IEm3QiqgpjKq1zDEeJbnRsMdhsdgtgdPuDBwM
OB4yw2bF6xv3FhNOZl/MI2Q2jW6q+RBYckhihEy0Cg0Verdz0i33RTOPfsyxfn4Yq3aW50vPw3Lq
9Hop9+6o3DEOBg7+O4wrVXU6m6tHP8aBWIRZbFp/sHKa1yGDGDpIfYDei1hmPHNrgSY40pLEY024
DQWV6hJMG0Zbrfow9W2JRdJNZWl90JOjp8ss8/qPVQZRCHdFi0Ge6Koedb+aOzRTjay/NOvq40kE
Pw0lbSGppNiNpnKWk7xLa/vKJCbVjMyiJb8zzR1My7aFJyUGGk8KdjBKgIWtoUcyzYCCs26YWX/O
m+PZuxp/3k3ZuoAlyty776xF3K4tjqSztarLK2vu2QkzK0N1VNha6xOxlnviqMUlBhgJiCUpOyI0
1C2hSdhMujGt47Xrr+qw6V/qqpIPZjd9VCNnLWqac5nW+DP+XD4eCaS2yhWUGWCdLW0SOu0xirlq
eT1zhePatUqzohQhwzSGzMkwyHVV+Zy7hfZiqyjWD4WFaAKb+1YYyGyxGFgLS2OqXRpy7HQ2kfa6
+pn+omQl+2johNPs3NAAc9UbS5FHdGoq/U6l/5vzBwfw7aPT5d28zEdn8G42ZV3N3hyHnYGMIbAL
mBA1Xl0tzeG74Xd3Tu5quNtmqc5oKhnP0nXmT7k90y0ejcZ+LyeUq74plulCwOXbUF9IO46L5SHj
qNAA5o/DkFX5fDTwmpwS4GB/hbFH5zWUeSh3lSXyeyZvTB+lKjtkmVNe3NeGrUG/BeZ4EzbkXiGF
NOiX8iJ7gGpLGq8fetvMXkD2kd9ORAWOkjAL1MIJzxqX7ZIL5S5Use/TgCV1n2ST08SWtngfUltW
3zoVJub5iiVuinO8dafa4PeKINdjXxnHJbnDPz22TF6W9FPC4/61N4jE2g2ptn/QpTWeqjUlI64M
O40kGK9SGxuT0867bHUI/HOSAKBwMvHEna6Tj/HVS2vvc5XPGttSYqunjOnRnU0KAQyDZuywHa95
c4LjgBweexj8bk9oTS0u7LbAL+ym2l0jzyvJpJqX8kfeFx3ygZxaAJQBDfQdIb01BoXE8C4NBl1f
glGtX8eCwPa9alUNva4PDQSkpGTR9qW2Axhk+8XCOqMo36h9WixzdY2tzWiTfZXq7kGHykx32vWl
HUORJECq6cPqSyp0SiHottUeevtongR+X/7wqNOc00qPzmGgaGQpWm2ZRTbXlnFelDIhk3kZPoSw
1GVEW6i6ZAsL+rjD9tjv5jJLi4hjrLyiPnVNnLaiJNQ2zCBt/vl9f3sw9sAMg77fMHsYTI66BCo1
Aw0PlEQTFbQHc6nlLils9oIGIINslPfO9d6ezOhF0D0FF8Cw0HvtMv4ktKopc9xJBSzLVuNehIPI
H9ppqAFtEnH/zrXe9mBchmhcg26lhTz96IyqWxHmVdJiQDAx0XGnM/2PlQpc+uKCnnazt4bKwA5f
GNdeM7wXcPD2q8WWySSVhgPzUSw9vx6RzcWqDIK8eoha4XK9Zok8EQuCXE9rA+xLXrzTCX7b8HFR
uhNoR3oR+Ab/6HblvAZT2VNeYFJLHwO5OHFj6vkQULB8xskGBozux82fn5/ffcebLNI1LAMVgbl9
CT/9noyF1IixE6hpmMvLKpzFQ9Eb4/maG0M0E9R0BoQwwY2Iu7Xh6P/P75kISPR6DAwgWBtbN+Sn
y4smD2g94A7tW0IA+3rw9uE0jaej40KYyUwZGwscxz/f8ytQ+aj5wTMMiZP3JSDa9GiLKZ3Rr/xm
7FGp9+N3aPaug+lWscdMuWyGwyAGCJKCkUVy0njzhg8Ls+VrNliJTV9myCH7SEs1+3lYSeY13dyN
k0rrq9BqPNCKvuJU4kzBNBzImxNPht1TF1sSatwiyx08OifWa7nsyza0r0J3bJHf4ohEjIbX3Ivd
fmxx/zTBLKOldqr92lhNusMqpOa47wg426VMDvuTULQ9YziDDLfJIM5+j708ec/E8ZuOFHRaw2P6
GBi8h0dd4qKGF81xAtqXapIH9v3SBY/TLPM7r/tvem4+zVYfPU1owMM+avoIrjwUMoE3i5GMPmvg
cI4w4X3otr1JnImllzJe5ZGlpvfu8e27DljfhnDCCABhy5uuW0rUAqEkTEutzDwJ3RlYu1MEsQyD
5VwU4fROlfOb68EnJQCZ8ABCPY6nPsao2tVR9RAnabhes413OaP3Ofkw8Mbncc0sRrzz9b79GRkA
gmj38LTx369WtJ9eNV+3/P9yYAjv2Qj1hwApAs8z/po/v11vVxTaNv5WMJmbzuO1QP3pOqZu+145
rNo+KbsfeeeLg0458KWmEo+6psPhUoif0Zcc93Ytio9/vvxvNijI0D73hzQJscDRu21gSF+NEfXF
OGO30NoOP5paznFtGO3jny/1mx/RpSfNAIVdip7t0dppBH1K3NbEnfrrcpfpFE50CwFlH4SceQj1
7O//+QUDpqrcHFMq1Dm/rpbVIAyhWhNDfOkWBxzI9WlC9+BT53uQrb2peOd61rbl/LpQYlpF5mUw
0N2mhkevZNssXu8ZPDOq5lBF3k1jc0io62bXwZw9MXszXE/KSS+fpOcK0uG60LkXZQHDzfW3OEGv
LDJ5SNxRAwQPETb4ReqoOHBnfVsMwgUgAPCNBLM2lMZuSnvzvXnGbx5Hd3Pl0kimZMH68Ot3Vuus
JySFxlJKB/hc6bn8gEqdPkDnQnTz3TQ9nydhw7sp7LPKmiG+/flHe7uts6g5qF+Q6gGEeO11//Q+
pLTSdOMkPCV9ksUK4vTJbCzyx5CUHu2DdI48AznGny/6m5edlZQMbRstDRSZozVbhv6iewXhdLZ4
KFcmV+d2VqxX//wqKK0Y0vKub7OEX79bJA2DaVVcxWv9FSRpIgli8eU/M7u9Hmn90PZ9hpQkXAfW
0SvNe+XTVKkhmVn2F1rJ6gJAD01wzhpnuRy62DaF/5H+Lw1zsnb3RZ5Z1yNBrYfS8PBWEUin3ovc
eDMq5pwd4OsmKpTTNkAt69d7H1cVdnk563hIRfIhcBp5GixFez+YckGQa0zePpBJjdS3yIsnHoKG
k4p+V/m6XeboDSUPg3EdezN6mmNXdzOkdpaPNUdTDfaHnFfH+kxiGDyLJe195lW9ePLLnJBto53n
l0CN4fKxyjPzmdoZPExbBkG6//Nj8ZsnHlEDo2sGiBZf0dFX0499UPt2jwREJF/J31rO7N6zz4Gb
rPsQrvwJmB3jnb7H2+Jh05owKqJ/x+jsGKAfVIIorDTTsdOsxVmapNXOdMowojfcEZozg6oqRlxh
49g//+O7xTTMtmpTuvMJjhaYdGZNLsJw5HxdGh8zpqsfhAVuKAWKc7q4avgGm+a9KG/r7Xcc+DZI
AOAA2z53/Oq1eZ1uPTJePa9VQSxcbQ3X1DXQ63v2V8zS5UDyVdaFDGwSakO9L4x+NS87qxke/Nkq
RkYWDjmLC6wwdaDFGDjot3Q1g/RrpoJ2pjSvkZ2hjC0D5yUbXJYv20xoyqTu7B7WzqlFtFDxeifZ
lFsze1+/XNVr0r+zz77d0hE4sKlDhLZ51Y/bL6KqAtkG9A6FHt0T5ZTVnsIKA02St2d//jHfXOr1
uOlTm8Fb2KD5v77VW5ppkbXED5PX+WklXuIkUROYqix7z0j45oFlF2dp2ybXjE2wLP16pTyol9qc
aHPR0c93k9klZwDpmtgQptzNvZnsOlv2t7ZFzuyf7/Gt7IOHNdisUv8mQRzbZOkP2G4C5QuoV2Xc
4V4Gy7PQDwdt2p5ikvY+Vg0KQLjv645Bin1NuF17Y2adE2nSGc/KouuvSRpm+fjzJ3uza3l8Mnrn
vMOb8PjVffvTVmmEtd1y6zg8Zi+5ygLtXbhpab8jYAdueLxoUuEjh970yD79/2PpvFtqq+5aC4Rs
i+bvkEPOz+LBl/CaIKMFj1Bl2kdjdjdVljsr9IhNMTEqtduUUEtaftg/GFNWcZjRmonUkKkv4VwG
39qinc191kxk6Vic1pv9VBrGnRDd+KEO+qE7kAOPSJ8KqQOcZxVtQttwQ1qZnfCyM2fqLB3Rwx3I
C0bGzMSJzlO2n/u6UwcSaoOrsOgSAoTJeA8joyTgOFocIgaiHnAbMekrWF0/L/VTbxL5CDNVoWZy
/FpjS2mX9UV3OvfiNqsy40JlBA6cp11JP35SuieImoNZfzaV3uhFXlgVy5kMBfmVFWs92beTrftT
zVjUv60DYkJ2a8oD8cPuJvdz2M3jdzdo1+Y0q+sihBpsS3SGSsGrYP2R9oGDKwMzhSa52dXjOHxL
qsT6wiSpDyOSxGtKS01YQOyOdfdxqMlPjvihEsTOvkhfXD9dtsYzAC5Gs53znHcOMcbL0Omnsk2c
HwycrYt1tlCLClXKcO+1YdPE9VI1VwyAzOJ8LUqAQx7aKxQ8djrcMfhzM0rQEKivhcM943MUno4M
b6lsZKI9pyM/9zyxmyfb5+qOVHeNmyrjRLYIj3fuOCBjnYZmvW9kY3xuBwfHXAjGKY9WHoYgYqqz
wGLTVZfsdD/JD6kzT8+B1cxAyEO1fBnWLVyn62T9WejOc/dECQUizrzS7kje9kIce6FlJIjgJjgq
Ewpf4AarWZYn2kqbUwMBkjqleRBUh7KTprFziPIeGO1RcO+QhiNI6MoFDB7aFeuHkw8Kpx9HeYzH
bI6gFNEzKLYBk8DiBhQVwedWe4Uorw4jj+LGpOIvifnMaoKMo7luhTzrBilT0pWDaUEnpLUDBbLB
GG4mqW+fZNU0f5NMe0G4W0l4MLTXE0e5qK64bIUHFKbIHfWoWOU+tl4WtDG2c32F4Kh5ILTU+qSZ
zrcwlGEa7rTYOsWTpcJbIquzT0VIZnc80YP9ZjBO/NavI5RaAi69x5pazYuWjmz4iDcMPacglCyM
uqBz3V3AyBGud5+InTJp+6I0FdZn8Kdyr9TaPXMA0Gc10WJQ0mpgv7ss0+EzHVUBnHDshkPjrA2T
f9fhixn7AZm4mvygO2RMg/mJFwE8vKGdiCY9QA4dNSWvZJTVXfjdbb3usVppd0dDZjsoWSxTXpjL
EL4s05iyFnjkiEZG72XllhnbgeDOm4zxsuNJsbNRRDW7IXBH49CnqLUv4NCV15T/CQx+0SLMozec
Wu8UVW/X4634xmGESRs7RXhUeOdDWVf5RLMXSNq4QQ8xTAi5vrcfvd0KfRZ95J3UMZymj5fjIUFG
xdSSIbGGyslEXHtfoP0R15CIAHjw3H+0qgCOnSOXk4pYvye0BjwzbRXE1ca1JmqrO50XBDPwXYsT
JslPshXic8vPoN7Zo363e5LiQwBnSAodMtqjeq+n7zYy3TXiIXP85pBajf+5IfCdLHbGbBcM/goo
Pt4837LwJLcd4+Wzpivzm6lJS32x6Z48RhSmemAMUrxn8P9NAcMhF4wsn47kjY009XNDlRqULGG/
mACeFfa3YeO/tljTnto2+/rnzfrtCYhuGQUvumUClLah46+XQkXRAjHt4Uoz7t1ZCaJ9qs6geKEr
4n3Qc0i0soYSwrQovQLR2l6MTHjfORy+3crBFtOzey1lTMaev34IqHs2mybjzrq2xMm0JFYUdPOT
7Q7O9ail+c7R5reXY/zBMMLkiT2+Z0KtQeERaRyP2Whfk0RTf5udFRRTs1mbwjx5593YHqZfjnd8
x8xaMOVQruH7OZoJlOwyZKHSvrIE2NegrCUw8LpZrhojS/dJmPinU7KCfGcStVdBwt7351/5zTlj
+wD0t1CiWqSdHjfo24C8z3XGTGW0frvLde2fw9z1v7pF8TIW9fQ4Z4778Odrvn2GuSZlGf0ah7i3
Yxu9Iaqstvp2jpO8LJig5fJsRhaCFDX131nhXhPjjr5gcwPDobbkAGf522f5qeRMwkVkDkPXmKFW
Dgod8cqMA9HxnqYp9PWFn439E32HKiXh2qVL6xl5frkmCVs7b7ZzCzaYnABRWHeDSFEF4ThZwZG4
0vzsCTPpojl3r7E/JTcGk/Y6at0a/5LdKhoCYpXGt7WxHbiDaAxPKlptnxsZZl/J0UtRZ3FOvpjG
Jrxa8XpmB8sZXQRVQ1F/DMDnjpEHLBFKvdmtJ7MbVkD2KzsN9p0qmq+LDxd5XwtbfnN7ClyGrZPD
gc1BITOIArtJLmrSHiZDZO6Jb6fjD3rP0xJZ/UqO9jCFKr0aUfB0N2OdBXVMl8oPGXyNOTsqZsL3
2ga/ebdMnjLYWyaZv29STBk9DEBDOk5Ec/VU1551OdfcnRgnpFgoPJp3Hu3fXA8QHo1NDnoMoY5j
NwM7zFe0SRQwoUloFJRpgTDLl3UsWNl2PNjGe0vmb55sMJXw/7jBEIfM0WqFb8sVJu8Tqtt1vZ7Z
0KJU2u01Spn+aztkpIiBjt35nrkcaIkpVMaIzf3Se5ShsZyiWwv2Y2HYu0LUxd8JV//R/fDbD8dG
vyWn8b0c50qKDixX43Aq6sw5f7Azhv7FMPp0sDzvvaDN3ywrqG55t5F5MFs9dh4MJE1kwva5VlgQ
kdZ13aXUq3GByhSERNdmJwn66v2f15XXPOCjl93e4CDM/KgzCK7/9WXXbZHlwuUOxyzEEtUtnpdc
NKWXOQfpWCOZCT0A5YM/VdZD1gnsk2EiyVCA2TzsMpDlyyVvJNvcUtDQilRal88ySMgomRHmPyDR
Gu5cWnBrrHqnmw9r3QUf+JuOv6cvp/ejW5TdiZRF+wNpMDNCLcbhb7v0f/wZ3wpoONiTRx1g+3Ig
Yb0SjH5a0kZe3DmhwxcHnlb3OR2pAw1ckug22DbAcEXEEtzmOB1RrmUVEFdkigPwmNnrLxW5gKd/
/tp/U0XyeQLCAzhzk/W1PQs/fR5lyiREPI1us5El4RcB85mI0VH6zrmeYLDjzXJzdFH7MPXB63w8
xFP4T0PZT0S1pEt+qk2jHfYLQtmbxW9Ax3oNIk6mX0X2FeKxO+xMb57gdesaqP+MgCGqEsJxcpXA
hnZar741qC38886h/OZQ3psd6bfLfEPnaH7IK2GoeM0n0PMOhPQcwVVGKFbCkPGC9L/ViUXjtd85
+ZovpTX7HMYNt7nFwltc+kuYfSwrpMSRJ4Y+OQSGgUa7gM/5AKAO3Vbpo2OLkRF5ZBqRbH1Y4J7z
aliF+95g8LV//strgaqPUSR7PJMsB6f4rz9QOvgAlnNQWaiZzXbnCXyxhBPYE5KYdUR56JsPNOes
20C4IaI/0MT1OXri+lOR+N5tOTpNekPp0TuHhCmbvhTJXH9tFpzQO1n6NCpCPr3e+z1w3jtiVjs4
U3aVq397D/8RKOAqf1Zt3/4Y/ogE+CBfmrtBvbwMV1/l8T/5/yAXYIvk+M9cgKjtm/xFvAzi9EWt
//2vtOVs+PIzV2D79/+mBIR/wQcw0VuYPixbBC7/Swkw3b94DuiLEeGHM8TeDIJ/UwIc9y8qIzxx
m3sfYco2VP2bUetYf+HrttDqcezY4Bv/iFHLqvfrO4ysCH4Tf5Daegvrc48OFTOB1C72+CJ2RtUT
TTazK0dJXcHMN9YK23wj+yeO3rA9Vjf1XVCdK3rGuktn3KbzMBWHwiDCd4dwdfqaDpP5uc/8sdgl
gONcaMtKka6NjA1P1+ji7JqDYd5GM1UXnOGrwsRsjTPKeFpuGHTpQ/bq2jXmJtmF/WL8MMxqqvhX
vWTe67GqeIFLUd0LHMhQoT2LrirKK9+J8A7a5741GO4+p9l5Hwonf1BpVl6qUG8C1Spw76Yp87g9
t6Tz1K5zfZZUkiyHxPUJkmpTyzw189EiZ6kJjfNgCSZ1NYR1sJ5QH6uLYJxsEY2kn+9TX2Oxdarw
zqhD8ypfEoLAPJM/i4pkvEaeWlzni12xgpFqAXTbJo0k8vTaEbVJjBSfvnxM0lQRCsfJmZw/iAlx
XmJUiAyMoC1gbZPmh7CL7laJafjRZ02dXFRkYLfEQIGS34V1DoLAnipFBTqCcj9dHZSGlyj88zFe
XCMh58moyJ3wVIaqXYb5l4llnBA1CssPdla6YAyGyQ2jbKxSnGa990UorNqEkjTjM+MV/1k4cl3Y
ScruYnDDmdasyv3TNCmCEK1ojV1wrJLssy9sF9iZ3xDiRCJIeV0H9XDdW70hIisY8VP5WcJTlgUk
YUQFR4RLj47SF0vpZInyJodMp4RBq1tKNzJpDZ7WaMVUzJePmXstN0a5WTv557EqKixFQSA/F0wp
vzWZB+ZeJ60fRF1drw91gPAwqlNZk4K2OK+XNsCvViVOxoi8WvfjOuYk3LQSVQOOjMqfDwzJreTC
87QFdbHFyLQPEs+8KOAfknQCgJJcsqLISBnwsuFuXB0+Wudri0Z+WJxVammLM7l0+lvFGe3a99by
W47N5XpmXAQPYkwJlaDKwd3gesndQKnvRWPTE1tQJUUzxqqrcntn5nn9OI3u0uxFLUgPCTyCEUBK
fFx8fsSdXU7+lz61bC/mjKhWhm/1YsZr0Gd35Ckj4tH5Ejzj8hcPATuSHS1iFCToTMtN41vJeOou
KqBL542ugPU6lRcyQTF1ZU/ESse2SIxiByw9xVmTeua9i9ABhha9t08QHWAbCHtl+OWKsSU42fLo
13dElAKfL9lkrsNpnm303aHz3aiKlviVUKwfyzJsHvK5sp7DpFYvzWR35r6QNV/bUt70zTThXjCn
x8qwylt7yuzlZOyNBuHVnMnppB1L7GSWmQS3ycihIkp8s6fx6c4pzVFz8eqDXQUqjIvGGAiYCarp
BkxCSKjXUNsxZ5xI2Vo+iH5Yn7PeL/0IJ5kq+ZwGNAti3NNPJN53eTSgKjgfeqYSu6BrnO+TLJ0n
E7OODf5CEZBiBZPvxmpU6Z6SubWJUkizat9iF7kBIGEtO5wztozJ88ZFMs6+3Z2EJgkeVe4kt4zG
Z34VDtXRPCaF3ouO5CXcOcvQ79XMIP2St9Xlvfbl/LIS3nCzTmBgI9cQg0fCW+Nd+q2eec2sThCc
vpbTM7uEQCPednKJkRzKCxGuLXoPZfokEXhFle0FfdiHvrWaKQJgb+DBWXS7RnKa8/ayoOp343Am
vCEGGAPrvliNob6uU9U849Qs+BqnSd+gx8NzpdzWvbUQmrz0c2kz51hXs9ihImAvWAeagpEO19Ul
uCdU5bkflBmHS5mgNMzyFgtfY6wm/SLqcXTWMnRZ0VNPnPb+DNw/dxWN+yxNrXs81AQIZUgYndOG
A/adqEoVkpkhK4Ak1G7XPFh1GHsYeORNh/q/2Pk9P1JsEt/yY2lGC+9RCuP4bpVrVZ2rZaU96YWC
fzxjuwpjn6AMc0+DYgguUlq5cjfJ10Bntuwv4cQ4HZtFTuRz6fvEPwtNErThlett+xoPzfle+wgP
SY3WW3609xol3baJf5G8Bkw3OVnT2BKnDyO/HgHUjY9NZAw/ZK/x1OrfUdWvsdWJzrJ3vMzbrv1T
hcmuzvR4E2+gMWVsfSzCcZrJZR3PyYMciv5jLVKCeLXH2d4nUsUq8AVWY9hcLAWjgddK6B/VhP+/
VXub2/g/V3u3//0vybqdd/rlv77/97/q9lmBwXr9X/q/4rZJ258rv+1v/bvys82/OG8jxyCc3NqY
ZZRe00s//N//Y1p/8QRzJN70x1RfW5//f/lQf6FqoMWLQJimA3I+ftm/Kz9h2n85tOlsTNkBIzOA
y/8knoCm26/NzgARBUoarr79h6HD8Vx6DBp8UHMIinyZJ+qtdCFkF1jJQnhza/QwyvtFEmrT2jVb
7hJODMkNZVlP0hM94Z0eqXJRXeHRYo2yS9KQFDNVTJQNSPEQ39Uuqdc1P8Hy4OPpzXEYap3eZdi7
jb2Nud/fT8msIcaoLXVFJfSAMb1L44zokoJAlMAjPaQwMyS6a4ssCN/dlF86aTEQyRWyeESwgqwH
bDKK7kBbVZ97n4yXfWsb0omRIiF9sxm6icMiVkWU4zQOA0ab2lpjiPvec5Yl8xNfOotAW1JYkhHS
Vt8TRf/hMNLCv9JGwfhzKD0KT1q+6ry1i1ViM4XXH6sAi8e+WdBvM8/tks+5nTfP6LdWUuXdIC8i
CjlKTxp51ae+naisKUqxTk7wn75oZ11I+yUL58QYyMyL5kU2BzYCH0OKO0x3osTEHA1DyFC08afu
obNDADoNrQ96JD19XDoldkNhDamABbVzl+WkrdctbH6YpY66KZwep8byS5JiihnM/ppXXzCtUfyM
luI6fjU6PxajXD/U1lKSzFs66e1cidU5HbDY/MCuKIyopp6czzq5iuaUEiFfD+HSpQzFDR1gxsaT
BkcZ0x7cr15UfCNWoe8o4XFOGp4wPkmgWl9yf8QkUzBrvXfHrB9PLOx7923S988lg6oBk/RsXKyq
Kl5slY73o82AiScjWfsIYZh1k7WO893XY0cRlqdM4Ilowo+tMJEMOy3tpYDs0zJ8RfXFVJIYLtO7
yYakI8/TaRyRnNUTFsIyLvMpH65KBktmRLKQj0Ww7QwafUmAz6A2pH0y1q740g3zcm0UHtk2J6Zs
subUUzJdqNiG4lzZaQirZDQWY7gKUkHF3uuVJd6BKcS81UrxFY345hTuymbug5uE4fZMvEHZKOOy
q0nZIo64q93kWg1Wl+xHA0gYUtZuye8bFSpsrKNbTmeelZcOTUFa5+6XxcJVuUV5mfm+LXkYL9ZN
C3VpZHmyEhuKq5JknE5oPnGnyz05Xa0fd11ptecyEEjwMR/YQTyUAtuwl1SlcSWaxbUe7cZx0jtS
GjdtPduZG/cqWCfctVllUHVX3soxgJbLlwojbH3P6Nyaro1s8eSFLkXhPjZtHlYXzTSXK2hC3cnw
25oWsrjdtP/ZYQ5ZgW6N2pqhYE0y6U6MeZ6maym1z6yxbCz83aX2NztqKAQrgQ4mez/1y2TcOZ09
8lgX2Oiihly6DwU/IpcxfaLe8JXb7lMlpjXd67ozexr5ufetdmpMmoa9Nt4TwIUMoFkxVfeTwK8f
468l8DAV1PGrIrTvEuUtdHd/cKEBk302nJnEJ7w4I2kHV5NfUppgdnScuFTtLD4wJQpMdF7SGQ4q
yWz9dcmclSTanPgs1t0ix8CKTQ13ZO0ke6gCdX9LIB2TrKoNnBt/agOaz2Ey3mBos4i+DjMWJTpt
G7x6cKdLippp+pGCXDhQuPM251VBCZfb/KT4WCd8oIkrrDv2p6K+c4s8v81LRa+1bNb0dFqM4H+4
O7PkyI1sTW+lNgAZ5uGlHxCIgUEyOGYmyRcYp8QMdwcc447uOnpj/YVUVa3MKklWZv1wbz+oTJUp
MhCAw/2c//xD21GrZqOF17e3kqdiW95d1S/9O15gwxPZUfK9CEoTVSj0+7cKB4JzcTh1DTN3KJ3z
s7KdnkAmOvPy4FQ+YdgRGDndoV9wJZmu0Xp2U1H3KO0KRL5DO1fYoeLFiB/2UnCzjMGc1C5LLd3w
DqrlhjXQu/ticDMyCSC0Xed2tBQo2nMyQ1uIpy1hxLW4YfSO4Y8TSxUt320sM6p9OYT0KEXGJGhD
D97Uu15garYfyU07VrIkG5f76aYn2AHVF9+u226LFxybboSw7baucByI23p2SCmLDKrXDIT5SavR
eSZEFGZL61uYQfgllJBpaZHJCr/u1b0yc3lFCpWuN5ZFbBsP0CY9Bt4WiWg1r/NXS0XDsrWwRUHF
aRfTc4ut4ANlX9cnuVNay7Uls+pU4Jv3nZxUL4hb7I0eYR31015ZLLyDDz7QxWmYZ2bsWUPzCK+D
bGNohNT7HWdOFDNfwsXOtTDEj1vC2/aOGiJoJ+X5UiuEzMUmRyqz7FxwGhZHG7GUAJlsfIFx1hi3
FcB5vR1hEt3lTb08q56NGvZL6eG8p4XD4nINMzuGTprTNDW9VJC4Z1ymIGYEXwh/GxCTL8GIr4fh
IFRk5ToHYfTQQ9aZ/SxOnWEiP7Wk89rmhjCvGmlqcuTLqCUS0S56f6PttfMP1TRLlRTSHGEmrZNh
AT/1Pjw8TByYrGFQQrq9DB9tUfH8Bjgl97WLCQfBa0X5VnMyt5sJgmm/adJV3Pa0h+lmKS3nyyhJ
xoyrqe5vWBPmS6m8vk/wvsOYDqKm/UZF4xm7KdDzc91OzRtM/CDnRLaReC+OIihlaB3jMe/d/Gmt
oJLUdjWRGk15AOwFiQnYSS1nuUXUmBybeXhRgq8Qdl67yrsyO8UjHEjmwzbH9AlVjMJpZd3PzRz3
6AzabVNYhvfA7IfkOqSp+XrOf+0wuMahorkK6hYVc9dYxieBdr7YSTA2d5dpWEC4hEx2LFyLDLUQ
fejTGJWCyX/lNUgU+oLdPRJY9WV1FdLIofba2nM53KZBqshpYPJVkO5IcYWSOGM2YRd1g4tCxt7U
aZGqLfl+g8N0wmowjBhbctVd6fCfpwVZH5tW4LvItEhSp2Avkae7DFeHqwnNlzz0Fc6OyeRzo/dr
BhXvtBbG8kyqXjPuvXFcvzsdrQrYfRHOW09NaXPVz3D7zmtvvfI7R354c2F8q+iQH7Mlkz4D3yl6
k62o3Jg9cvlszACC0srCfE6xM2h2sAKdqy4doNLpxe1cgiab4oAN4frqdEOIf3ptIEWAFmSwRkOz
bClpTfl1sAKez2L3wQnvFIkEamYz2Uz15A0YeXblpTMrbW9VodKj6Y3KYcY76juk8MXHlDUSt7ai
bx76rlYv0TiXH5meoyoxx4C5zzw6xYuaMnAppOHtlyFvl09BjO1tSSAzapLVjB67IKqOit76lfI1
5flZU/fOqdzdYTc1dxs0aiB1ZSfLr5g9Wd9tetiHSKj1MBmN4IqVYb+MptHcnz1XOjxaagJ/Sd4t
3l1iSqnL+ix6I4kz+7YEtfcaDMS4buahb9/k2nVE/VRLdKUdn/qKTMm82lBdhs8NK+Ua3wDLhbRY
1iQIOMhNN62u1y6eTSw+qINleDURQAAVMkNXnUTCmBhXN4F885Wa4LZVMnDw+hjkY0Ze6aHJ5xnX
zWwObzuXwdyZXTYQCL+u0cPS1gQPBv26XFhs+VlcIn37xp4GcpjNIGvsy4HINsbqBBRMDlK9benW
XreV59ViY9NDzq1f1NU2IMcI6ljYedOuW6T+lKC2Ly64ZrvxJ5GW2ylX4iwU1sY3RibTuy9887Fk
xyCLVqOtjQuK/C8EGHYQCyALiV2k/fWwMpyhWKhFlG2cjLHjJtWzv2w9j3ltXMkcUXKamp04SG91
o9ielizbFFZXtdvWqHR00GXnUDCr0snjFX0AiF9Z4fznCVcSFbq4cKmoj43HtE/1tLGAXY/8SPpV
FaVBgjJ1lpGEbbvg61/h77PNwIvc67lO2+bQRSusWIXxDOUlVNJvjJxBFh1vlGRZjlTsm1E30o6r
sOVwH5tSfM4zoZzbdKLeTeywQ8pQLhEni+E75atmlZAm7MwcPlKP5ssMGkXLlcse53yj6RkDpCAn
Gwl3ZNoyk3OeeM7yFhsH77kLDSfbDEM3nQwjqp+wgwUoDdZIh1sobfnXvMlUuAtWI18v6S0FRlIR
lo+btkqnz9UsU5dLslAzITvRRA3QZxDjEQ0ejJQawgSDhbPvUmbaOLLT6okknHFRokQGOd00tRUC
uanaz3dQP5slGVNFY9nbROVuDFQYKEfMhpRp4WlEtwQHk0DuDuw1u3PEKiq9ApEBerLMyJPasxq5
75cZg0bLQuFWli5KTM9n9pEM2cLQPnQNZce1vQ7dyfB0r/Z11DfXwVyO9q7MiM3cqBnzyxiTFlEl
eliCOa7H2Sp2CJWoNwNMWcm09tMWrLn2C/+hdkpQSMKIaUmDaS2yg3Dwpd3Mqa9lPAl/LPfNWqUY
SAoBf310Gr+90GEdtpusrWgRSvJ4J0YJXk0tvqbRQApw3Tqx58xtu6eY6R/heYrqmPomiLBTS7yH
3MqSflJLRKHJmHneKVobJ0zabDLu54bSdt93QwkH2B+q6HpYxDKDuIV8Nex2o4+yMyRT/uDcD0Nz
xM1Q0m3Um9zz++VYYa9bHGpXj19UXQ3GXvoyGmMR9bZ9xOMjyr6YkdKkHjMGUTGM4JoCNvfKLl5q
q+gT3pcca+Z+CVUCYuiCL2ccQ3GvikjsVc3S2nWwZQxublhSdjo169d1yJlP+tqqDWxLoP0no5eC
DnTDODIiz+shxGGyr9Nj7vSoDvqmruShhtOXX9hBnjHs4GAWp5Q5S3lYQ+YK15Cki+LA+V9kvN/a
z7dRZC9kI5u1gLScYuGDe8f5b/VM6ugOMyUes41iT99SZk8yRpyt7A/UoFLupI8/7inLYLuiRshq
dZpzuFNMrJq13Jfe1OQHOWJlu+UCK7GruqxztqvX0OjrwTubHfd9KpOMBvF7aU6rtQ/Ox3uiEfQ7
x5xLW2O9Cg9uBL16fTKCQq8JXGQGU3pB4XsReYs7JJla5mJrrIuNmxc0qHYz2qz+u360kUxUdYUd
NDaRgZUwfkrF3jXTNBiSCJEiGJKtunA3wlifLqZZBNPNIhdzPNVaDM0l/tJzfRcJRimPaaBqjIeK
dJyeRy9jPRIkh8fM/bjSbF5FTu25oM5VP+9GZLnfFjl2Jfnx2FFsJlt63g4mUZo+DnIsLHz3w4FR
/jqodtkpWtyONh3kZMuCwsl7Lvn+cNLzdbiqtELL2QD5i209u1m4oYeXTPsaAukPdok/zdautYRQ
Xq85McV5YfVb32+j8g1moPEUErijjlL0a5iA+eHYsXCLm11YtFpfdU6/aE7UYjH2eskcwmfVMMm9
7zR0maG7lqBRcmytDfhtlFFtFyb5XpPDw7BXu8y3PdMHqGlq9uVFUTVDf8EBP7DSvK7z75Xj5uU9
ozlLsbevstkHUNatnTcVAxQbq2jtxFrHjJPb4VbuHWD9KyOchyXBRMkXG+lnxRKPttPdl35dvkKQ
hdwgmXgMm2XoKH0ZARtQ5gYwhwSwvT8xgApuTUYtZAjBTXsJtdXtmT2N4d7mjfK3c7d2Imm5YrEV
rUdJmKN7xozYXR4Ky0zDOF3L2U0wd1A8mTWUj74pohkIwNJmDPzYIiAEECy2HdSFcIMnXii2brHW
t8ADzFEwmvIvgN4wtWLK5mebpS+bZ3w+RIqbW6RPxSqQHho0uk9FFzL5HduFdDifVbtJBxG8WBjD
vy0WMwAsu0JBn2UsHkfEWIxHuGp44FU295ndEgyR47yhl53zoYZogim8TCDmRy+1oS1m4CjEiBqk
2OIoKTGWjjvCxz94+Y2OwU2nliOKN2v5xpQ0ai6WKJu/DkMzYlHjdx1dYxbOlKLVOJ1t00oIyuU1
L1ML2W5BNDdhfzcUA5F9okNgssF97TzEGtocDqNPxBVqMUP69G37dLDm7gBjfJhOoFtl9tikM6XF
bWf5AgmRYUVoPJKhcSu5q6JG6p3pDx5YreFlvXwwqwineg9Ayd96acksaQhX2yIl2vVEhmk6KfcU
7mmhaCPbAR/aRwvLYbVl2oPLuvIrt0iyELxI7sTSmYxxe3dQzKv63JausXP9FKgzh7hL8nZXGAMn
QFT7hzrA5CsZsT2VR3rBcd26FQ0ck/MBVHzvtmhfun2pkVy8jvUSjfc1vN/w4OJG7/Kw/Sy4bytz
mT/70U2pULt6oKu8ZFrjiT3AgEkLAz8Bw80NDXLOdlHJKRze8Yscp2tT4gn/1DmBOVqEmOOKiwiF
QbJNCBqm9xW5r6pZ1Ftadkv6om2/Gh6rtNGAl4WZ0iXEg/ABxuJW9BoLHOg2nvtEQZ33j162hlg4
Qc7KP+zCmHIvZvOe/Qdm7xTfEfZTso5dHSFAKQp3LG8yloa450BKPRU3HdPvhGNSb921VsfSyZYv
XW7N5X7ENV+XcTgEJ7M7A7wllPnYRU9zoPVXPvpwY4BukXVwGsTqq+NgDDpPdD7DqpjmvP40l1R9
SlFYSGZLkJ5iUib5LMqlPCyUn0s217mU+wwvjjyJrHY1LtyqaFtSDnRwhZVBZx1rGTHrmyDh9ZvJ
whgqniE8zPvQKSw3ziBXknBKH84uZsjloTfCAq1TryZ9dNahRhTF/aaGVRUiFKUQuCSEYVT45S/I
p7B/AE0CHjLVU2TJ/INQAC8CS6qMB4mXj2AYIBt7u4AwoaareLEv2lnkt6PNb9qkk6GvgYmQgkxq
MvhfLEe3AJqzd9vagsEr8H+YwSN0IB2TnV5/iLCdv/ZrNBkJtu0yRI90jiMwpl5iJhmkxXcLFJSv
EOQGOWCdNwMC2HNvJ0wvMjy6RDi+KwzLMyi6jqQYTLXFeHuZuifRYpaIx/xo32NaMBObpBfrnTYt
w1C7ru6rs5UvTlU5eY+MCL+EosSFfFi9YEy0tnt6B/s8W7HGqQwRTYUZ/m06JeRpCunGZ8eCu8t8
M3gR8wSFLsjs7nMMBnziFKRJWHgm075wDVhmo7nKQ8X6v0/bIOy3CxD7vUuDIqAwl/knoqjoHjiE
uzPqboKhsAyAgUaXYkNs9N6tgQNhy8XNhLEbJW/yhuqhLHayC4cFql+B+WJtiOlbg8E2PYZ0VyRN
hWriDp8dKAcypRJdobCzHHOgvwQyh1ltsTEG7iAZIHw1imia2fJk811ktf7E/pjQEkAifOvZKGC5
eRzfRdek9OgA0RxlxdIaqKXC6hlRQLokCvou83FjmR7Rqkb5RVQb2cQYqphD7EQVOg3XIBNhjgwf
+lLplp/0UYXH3RXhVVOVk7FtU9NLyhGvi03XSmO+sAs3VJsauvd3rzX9YlPqlnGNJz3wFdcpqZPL
CbZUUko4ksxUKrdMCtdX7tYAJbG2HbtfjhVCJiiRNQASWdq42PZmhaJTsTeaMbow6zHL6hHzxLIw
9Q7WUZ/GEduSG0sjo9JnFtZWZ4SGcZAfkkEEL8UA+KDp9R/SyTG/hjqN1l2DgPHO6UwURLg3EeiM
FL74qNjcgUMmQjjAcUbacWAM1zx2Uqp3HPrnLxZvkhuPqdWf5NDYqLh9YdxhVVZgPBfgjxpnUCjY
U2s7fezIBB0AbJ1z9GyHji5WEUOQEyVheCdngUBtFjU/meo+IlEY3Dc4rH7jmwnKvPwJ9WJmbJrR
8Q8rVjNyR1q7RZ6erRRQjr80BLeN5dBc0PvZD3RuwRG2VOZue1QBc2KmsglYWczlYnsszwpWFCH+
xlFOVz73q9DfSzWS9GE29fgRuGtT3fu611Fim2cAGBiGQVAYiuFeyzUyLrGUdU4aHxoYIa4un/ym
Nu8m+i+N4SgBtFc913elwhKxGeQujGUZO0nsjNFTgPe08rsrxTpszAkf67iHqoqsG0HA/dj04hWL
GFUli6n6rzAycaDAME78Jov/jwbv/3+SMZFVneOL/nhCf/36/r//60PAwfzbx/C3k+g+fj+R//uP
/zaUt51fIBHjdB8B60IDPLu8/zaUt02m6w5cTRPWZeTBbfnnUB7OJabwISlP0HWhPDvM+P9BxzR/
CfnD4GzUhHcicpZ/hFXd/sbHIOfqD5nkUAN+4m1gUYcqD4oJdGr7LFjn739H3TYXX9m5hrJmBGIM
D+aSW1flYn8WEsnC8lTicpeXmAmvXvhi9fIpz40L35/8V+gty77Nuw8PcBKK4nDL4N9jmu974uDw
rmCMkMLOeXaIW9g1Fb57qXWHv3LC0rzFC+BJetK9wVouZ5NTxPJ06qLKiXvEsdWc+5OovzvOHJNM
0GPwZ0bFAz6D4mbNj2Z10UMceKhyryInuSTXEN9sQ5DT6C6ENatum3NeVmGzFz5HEbhJZM0ca7Ow
d0torNf5UkTXBY431EbYMufogPHg/lKL7qtq1mtcja8JbM/2zMuhCho73vUNaAT2gxyx2wUDQTYb
4d94Xm5fo1rem2110eAQgaT5YujqL5h2RPvetTcUXe+O5gamHXgOOrnyphfqM4rIPWl6BpwpOnBL
yytEzldNID7oAD9oKsH14H+VZvMtGM0tzBrrUanV2WG0BBzTug+OZbTxMCD3aTpjh/LnW6egwjHl
UZX8dHJjvDLq9rESwfOKpMtr5mznlPZHOzcbyqU8mRfjri3SS9GCicwdY+ZW1iCD0CtOWeEQ4IIm
fjdIrAvkZ9qZSS/haHS7QgdYnVoGidVpPoOOqOuVHwY7yB8dXHpix+3JDBo8GzxWJd5stx/gpFWM
e1Fwn9v1Y97d1zZ/gDicI7FQ8wOHZcB51z8GtvOq8f+v3XI3A/ICR3OpjaVhAJQFbuQCLoSHhzq6
3+7Ud7a+Ya91k3HR457ULWuLPS0GGZJ5BYFFh7yDOpuXnGL4pm3CM4tNBvC4CrO29rgCLRD6XBsl
PA6WdGRhbLSijU1FQT9P+QsHdcPoCZmxnIJbz4BMnI3hJRwFgEXGfxlfeGvRSsfsylhxhg1VBhbc
GG80b0UuLiZr7Q+VJBKnCE/Bst4MoQGV0B73i4J4mw3pYSqxp/QZtJUFJn1dQ7E6UNaZtngTtKcJ
8BVt8kqjysAu5WuNqf+MOcYzBSK9AX09J66ddQPyDigLwV3Z998IUWrilAIZkxYSmpw9yzzhhLY3
blA+wg1feD9q9cZ4wKcnWbGb8wz32ciNkv/rbmdlPFilM+o4MobZjqNKj4m0eQKG0dx64gb/3mdR
A+RHOGoTLL1+Gyo7iXKAqbS5sMrBTlAV5CcvX+9wPF4OaWilN2V3cE3epWhYLxZqGTPqKNca8Wl0
AOznMgoJgdw4TvSSBebG5M21PPCBonj2xrMTdSaYOMDb2/hm5W6hO6FZpnAo3Xk5+MEiD7Ccplvg
j2CPwzFZm72q985oPdStvx0iTs6c4J/ZN7dmF3x3V7z5bJGdqnJ99ZY0OOWS6j8Vp7DKsBat+dU+
nak7Zbu5jI7peFVQHx3Mkj6mbBrrHno1FJ7SQO4t3Oqqryay0T1eMSTsSZU5F8IlCY7e+13hEj+4
RkX96u3B4gTjSZ4PzJiQf5PviG2dJBwYf9fmJxXaEY7ebc5lHKpFCCzsX+ks223R1JvMHs2b0MFB
3DIuMYsF2SJbPBrA9iFux2eNomNYeyOaXyyF0iS0V2ggTqgPSmIpi0BviJERVhu3n76F5XpVTlTN
iLOABNbgiFn0kzPne3M1ss1aLvfk0vBYK+Pgt2fci7ypy1bYeyZpeGUQpLCpK+MqPNeXDNlA6oL1
xayMo3aCl6VpLnHtLU7Yi5XbwGvA7vXybJFu5un5KqsNeOPu/I58CCcEscsgL4FbXRs5VrkYtQeb
TngHxta3xYAjtNOz0cthfDRTCFBEDkgfdwmLObxU3jU25kD86FUDZ5PP6wFzlzg3+9dQhXum7o8z
cEq4zN8MjB22JhriZRivy0IlIRiCKDIixHIjus6CaTjVbmscjVAna1HO53oLcb6aiq3Xtu07buNw
+lH187pOrwV+6ZswWu8ghC5JgL8Zd/27NTr6MlUgZCKw33t4ylgtfJ2ypbx2zGp+KVTV7Bj9fyMW
worFnN764yNAiXuEEa5iDLuLYyr9IKYv17fhlD+4ZEXszCLKEkCe9gLvB55iThKrkUXbFtAlxrfj
xu0Gfttb7ekhKbPmOaDUjoPguW3luIcL5jPd2GptjtGGYWQCDHYqLOYoRn9ZCP97JhUpyD5IRRu5
xwK90m9RjlU5ujBrx3fm2l5cSCzBDDP/kuEPtle+/46XeLc7g7oYq8/qLkORzkwaa4WYEUZ2ARDq
Jk4qjS81gZ/bobWMLXkKtD1kBG6780ojvE1+tSxXX/dpNdzCQR4ZeTbq5KdVdz/npXHKmsK7EHC1
7zKa2O8pBldXlO7trWIqlV/mRtbvo0gHTyAY+a/iB/fK6ns6lHzJv0l8pS4iSGUbta7OW0TO3RWx
Fh0lRYUz6TKzWhmWWR1T1AAuxLcszMRrpwz3CA8u3cKbGI59jqvH7FXVfTgKnWRQwFFOt3Vz6O2y
vq/W1L4JDcIymAgkpd1Ckq477zAUWu4giYPz0U/136NQRBtzKNuNG6bVq++WRLnbvXd0m6a/0U2H
z4mzvBKioT+qiBnlXDaKsIB+ANfkmadzdyzJ9kI3Uk53Zrbm28ls0nfkvSm0g9C1LtSigwTeIp7Z
Hq39tTnl8tKpun7resq8QWuTHzPeavb1rtO3XlOoa7OHbdLW9c4bXrFwPHtXcji1YFFbFJtn7sFw
M5ehV2075asiASXu7iZ622Mvz3zCwfb21pqfBRe+O2EWLwnDrEBuIiZKRyNDAo0xCEkJokxBddLC
E9uhLvwnPWfzDU36K9kCY1IvenqbPJt5rGGLvc4WRNFFC1Mpqf3Wv/dLuR5tKAbEWFHS6anynitl
YxvNrtjXyJ7XPahwgbbb9Gk+T2lQXaZhv3PSxOcMi/rX0ZrN/aCbdzI4Nwa0SCxxLoOl20TnjMJW
j/oL0Oep5hZ74fRSNvWlsQA1oR+6sLupvAFjJY2AwAJKMgTF0vv1xmqUTOaeoaGd6M68EnlABkxu
H6FUtDA2q6uwhzg+a3EXCDFcyhossu7vB0dDG/WsLbqKBlSj2q35MO2nsv7wZ4vE7jmovyzp+LVP
afmcyoEhuhLSMDCocdo22wkRXYrMandK2uKGkJFrAYAZ+u4XAjGGiNpKPczTtK1G/y7KLyeYMds1
NVoc4924b1vzhMKRZL5I7ppwvlVKExxwbYmKOhSirip4kQujFpveMcQXz4DLJKDQ2MsF4HEMCrHD
kLzYp0Zxj8WjG+OMhsRlMo9NkX5dycVIQPMMJr5+cwxmlDXjIKK7OSPWB8LU3q1Mwhbyrw6Zc1cB
w91Y5hZA69AuTzQVTxzSlwRnzMmgvYMdfleYWt4EdpVdzKJn6fPfvhotHMy55ZQopj7p5iXpfP2e
YRVzHKLHucquxGTsGscnXnuGAKXhmToFZjwgzUxKo7NkCp1s/40BQb4pqAXrPkro626xjGzxIqRg
F+omDacj/PwJTk5afEYTw/c0Kq/h9nO46K94aBlXTlhdtx4BQcOUnjH3a6//4vShiKNivDZ1dbW4
6xmdZD4PZAFlpHqIPAyqIn1cFF0GQTVJSwZTbaGm2ZiAeONnPUzoA+b5pepUwSBsvWQaElONgaKG
LKNBRy24DwLzCjvfePbaoztSe3N2GUh/FC/xVvo9iRHdzMHArzDmmrrftzZt65/6mo931xsGTQ0I
M5cZ6V3moWirihLGy6JK+f+auE8b+w5JpSuyXP+vP0Qa/huKOS3TJyL3TLL/Ywjh9pMR2OffPvXf
9t1r+/H5t8ehffsBRfjnL/kNSPC8XxwbD8IInB2OP5T8fwAJ/A0yJITXNPIEmgEL/BNIsP1fUP6C
PnA5JsZ6Z5vQvwMJ579y8NGNHI9LNTGl+U+QBH7P7/Uf4BCUKVimoC82z568PwnvLbtZoYMDwgEB
b6rB7YHC86fSqd7wZ+32ZM7Mu1r9Z1GkkLf4VCRzuDtgtmCT5fcTekHAEKnDuZdYUtNK4iET5059
LJeiOY5ucVo6jM9a39mzf99mXh4wbG+KS8SYX0rSbxMkqiunN2y3Xx/lfwSN/U/TpFhn+/s/Xq/E
txZvyFB+WKLnH/ltdRqWZ6IxCfDfOputgCix+v8uPvGjX84ONxA/f1u5IGD/kB3/QjwqP2mGnouT
6I/iE+sX3A3Of4wxMf5D/9n6/MkzgY/w0XKgYccXEZdZ8+e4R9ILXRMu5Xi7uJO9zQRRFNW4fIzY
X33AVg8uGIJ5ifBbGhGTjKfSIpNmGnzSdNXwVyZDPwnyz1cD590FhTWxLSaejjf297Ab9hvAJQjq
byd8QuLOcI4WwPHXGTyJPb1Fi2rRcQyF1exktLJz5xZJQFZ0wLLxxSkn2B5YsMIjCPvH2am7/di5
6sIHk7/WczpftWP0BFmtS373yP+OH/4Qn/qjq8dv182GgRNrAB8q8lCQ//665zLVcOex9DZlf1G3
5r5FHLKp0YYkiNyqOwH/+yJcQ33U9hjdtqGV7VK7qvcTdcTl0GfdO7Pp/qus05M3HxvLQuX+z0X5
b67wrHv/3Ub06xV6+BmFGIl6xA78bGg9Mu1y8bsrbwlxNe8h5I/fixT2dN7Bssbq17s0QzCk1VTV
xhp6I1GMsHc+02AQ2jrJe6Kb3cad7qC596eACOp9FRWMag3SLzociXdzMdYHbJPMG6WH7CrC63nr
T6EP1BWlf2F+5SHZ+uHrIGZFMI9eyUYwBVZ8VlT9Dp8thjLoKkN2N5XjTzD2zI7xzDJ4LvOLJiX+
KJ8JAsrX+97Dx+9y1Oabgh90U/RsiRv8TCDk6azek6ZYJhl0oJOnKw32Jgb0xKs03vHIC9NNgwsh
bFRjb1A53J4zgT6RGdmgv0MbPJI06GBetxBQdqVUoffr6jZmrBjQYnBPWBrZcrW4nBfHxMNKOsgT
A0YXgEfjCSq5/e3MyHisVQ/2Iwh9juJe5u1LKtIVWov+5HkhssEtw/EQS4XRiTPQhpivC/nkaqz6
02xMh2MNwfEv1sv5Rfu/ukUOj3Mcx69Grbz+Dsq5H++vWXmqz/pCPKzWQs8L22KnQ+me/nxV/rz7
/MvHnGH43z1G12m0F4pcPOi1IGSkXPM99FaEcL3I0hib2muSql5YgXAE6dq/MhJsHyNneGwW4+nP
r8X56R0Ozlm3uKecva192yRW5qdrob4uHUQ092uzEr3g+DPRcwTg+SETyQHFwYbyo9szwjc23jih
boVue9WwZXFwrqhhgtA9ugoOvhec71k5jUmxBPqmZkxJyqByPmbmIHvbhYcLJfkgOr+/tBgBHHxX
uzD8Q+HFbbce6lVX33Jco68zpGg3HXKLOMhLcfBkb95G9WTd8w+ef6pUX7NChIc/vxXW+av+8PRD
0yON5WxwZwcWHnc/3op58bFXzOf0Xjqw3Jf1GjgiIY4MoRkY8eQffeiFmS53xSQeIG1t/uLz/2X1
hTwHvMUIBUdxhvHGj58PoKp97Vbufbq66uilBkKNYDr6td/ECiX2YTLT4qEw2nELUBtCl5xdCJUa
U/0U7fFEQOFVVS3TzZ9f17+9rMBErunBxQx+juUptGcPTj8796RwfvO1bZ28Incv/vxDftqoiRrh
u3MQI2EK7bNf1o/ffcmrNC2c1bknydDZI+3CikN0TE/0X7x8P7qA8YqH+Jec6+OzRxHC058+yDbL
sHedStyvZQOHCilHHxN2jPyBhJOvDS7Bf3FKnn/hj6vqPNQj+yNEaRtiPvbjN+tyNZJc6uj7zO23
5rjcILnc6Mb/GIsq6QoywEK/+YvP/DdLGWHvOcOB6aBJRf9TKQwToELmO8r7maHWtHYPRFsiNBv2
zdy/BaWVrFGwHZSTmGX+3bab/Z8/zX/9zuGv5nqei2m+7bo/bXCFT8R87k7z/WTkWTK2/nJXFTS4
wainm17bb1ySfcR9fDz8+Qf/ejd/d7eZgxIkY2Jd6JLkRIX/0w7utkMvh8rpblzMc08mdMbGsMRx
Cmxsr6xxAU/pacVlKsRurZr0m5tn485bKnVQQzi8chyJ2zJV9l/ckV9jUH64MI/Wi7VHFULOOD3R
j8ugGiEBshP7N75el7shHL1joyaooU2fPqxTz9CnTomZrdBdyugygPQbV/P0EVbIjBWJswc6Jx+/
OE+wHwVT0pisI+X5/4e989iNY8vW9KsU7rijEN4MepIZaUmRVEoiKU0CsuG9jzfo5+oX629TVV3M
YN4MSLMGGjgQDsRzuGP7tdf6DddDsazRKhbI2edC2icS5WvRgMQHb7ZNJDWJFCmepHvAGqR50C7s
2lvFeOdo+OJmpOax3+oRjvGSaWEKZ2vHRhtdp6LNY44Y3aL0ez5QIIezqOqb8R6UFTmU0dyrNad+
0pO/LxCm3sJBifYAOBaO39kJ9NIu9Xcej9TaNbbqebskjfAjDoLpXuvx2azrvN7AUY3hWdnN7wfh
f19onw0u1luyLnMYCJcxkOiz7dGOYE+t0IwfRuRs76xeugXshm+lxT2TC3QRRZDPCxvjvHvCLIJn
vWHw5ud6QQ5gtv5SnlyoBFXTSbacaQXrwUbOhQIKEj+VsreSKd34+FceYPVZh7E2v8MnIZMI2vcI
LlWhACp1Wy+N7J0kp1DLr3/ey/n+n/X28nlE6HjLK9BAgR/MTkmDjH7G/TWe0qz5lCvxtPHbKtzZ
NiShttPQKkPjbSW3MmmEcOxv0e2r70JIHm4cJv2NlaAfPQ0C+NQXOHGA3l+btWJXqyCrg8+w++KD
Cr4dYqyFzKhZ3KUq9ihVrGO3PejPYE+Vbay1wxGCT7R0GouPn3fO5GEr7jf+sGeHUlgjsSX73XRC
O8hcO1rY3mh9H2+KaZigyQegVRM4AMfI/taiK0zpAzdMp03fs4g+4cJbU8FKp/b79TE/32gMuXj/
ogvBMiT1w4F9vuABXmDDjD8kxjyx9sOwW5Tc0RJeQxXONggnDp/tNEeFHvbqwlZ7Mx60jIkFYRbi
YxgKzNaibA16DhdFwTfVSrYVlZr1MDrKwk3/ZsVzhqB7huC/YhDKz/vnNag1KKVdnTjiul2lGU+l
sJHRFCS4ro+kGKmz+aUlMZhImRLtWups8ZKnFjmpvDoZTeQ/G7nSUhl0blQF7QbUrFdhgCXQQpuz
m05MnzBdIc9HyEjsPvchscti6LgN8FXiLbE1pUB9MEvqbGouNR8iDp9NMI79Y4uU+Eaukdm3g4kX
BsqQrqYP/h4OdeQic1EvnTTiEXo+GuLDxB7WZACH82zG1A8YjkPhOZGJJAAJVeVLqCIE7XnadMjH
wrvx4iQXd5oglhXZkaslInUAYiAjWRHwCtsmuuHvkMtWj0ndfMt9+ycVWDB52dgtnMX6+U33exyR
Z0XA1pZZJs5sG6jgpxVEc6tTpfbC5aQfYCCYsr+zyg7PraI8sknTnW5V+had9+HUdTYobYB2wRcT
gVZcipz6oFDouvW02r/jldV8M8om3RnQRG4QAst/qhkpSL/qMGwoqZc7BUmCTm9UjOANB8187NL0
FpBVlcsUy+PykYNBsEnJK99pScB1N/XVXdADku2awt5i7SQKqkZ9LEq9hOSdmeuQ8s9CUD4LWl7G
huOBlLE4m1lis43qD5KWxlZQniw5+uiMubf3xlI/Ih5Q7aW8aO79JJD2ABoAgUzTk5fazmdv7J5j
u0q3HLwNrDLDX2HBPa6hqo13o6QHx6wxnJNdYHZ4fRueh/a/vxZMHV+qktwm7j0/0KI2S1tq9sUp
GfVm74ywfLRQLSiAJwbGGsa0ud7e221PRK8ZYPlEdK/N/eCiJjFMH+z8iaeG/NyOYGcdkh9V6JCK
GRsTWlOlLvTx7aFmk1TV0CtFOh+pnlnokFo2CZvKL08Yj0CSV0PVDRodEKw+yAvX1oXhtJCjI0ih
vODgyXo+nIPUdSYk3vJkpxSrUJD273J4Gmug1tkRlZH4j9tzgBohBKmQTzTJ9J63Z6VmEBCH5Ccb
+eqPfdE7a98LQPjIBSAKpLMW3Mze3H889xFB0h2dp5LN6/a8vbpumirsQjIfPZIAk0I13g6Dbmui
E4AGMkBzVOLyQyV3Sy5eL3mksyNSZBp03FdfnoW8WM6bhsAC78ukq6Ej9Z+HMsQ+QymmxyYz7tTS
0HakbuVtHMrqnVSGxjYG7H1IgqrfFDhZAEtT4Zx2Wfscq7DX0PHV4GL0AxXFHdrNuUthUFK4eKhy
V/tMR/y31NvqqRVsbCRtVwmUsjX7OdxqZZNRI+3Gfp/0TXuTT/lCWebNihV9tUj4i2jDgDh43tei
8sYUcEx5QqsOKR3qpNuUI5QgNxn3f7ghZ03NQnivHbPJUzgA7EIe1lJSPxc4U/N0cJ6aoHyGJaUs
rNmX5MdsJnmp8L4nlaADwxWb6HUqr8N43hzt5MRSlY+DbmNPgVN9/mwioOn2baitNQukVtWrD2U1
dS5HRH4npznWgKD7qNnb3IUSHOODjnQRBdxkh4836Jlogt3Qa+YJyY7qpoQ3C4gWaZ9Jan6KpwWi
LkhcULOdICNP+RTdlPbkloOdHxucWxY6+lKyO+8oNRduAE478uhv0xgSqlz4a8Qnaeo2DafhrTIO
KHNOgECzVEJGYdA/YJJA5a1FkmulD4/XJ/fNcYTBHIBRVMtMmdtonlNI+o78PNqiJ7jMAZloydR/
pr3ebwnYm09jj0TL9QZnSRTm8sXSjlcfr0LsP+aG0GhjlE0UBMlJg590hMiO0uO0B1anr9CXrva+
lOt3GXKMLmwToMGlDisjGJZSY28jPb4D6wkqaZha8i6fHVQwIy3SJX5yqihl7lrHCXaxbiEkYHvA
e9r6J14c8EeRN9h4Xe25IQnVuuiYJi823oMptr8G0dJ0vN3WuFTwjKVgRZbFtmcXUVtjVIY+dHaC
W2w/UVhO3An1jY2Besf76xMxq4+9TASuHzwOeTOTQ5knI7A+IZ/Fm+FU1Gq8ym2AkMjBDTLGdDVa
BKip+sdW07OtYrPDyhyIuexY7XHsA/uYKSgcGDqKMSs7i+KdosCb0hLYm/SBTFxTTQdLBHwoUhjG
3vOc/M98zl6+3xZ1de5rquFk5maHhCLB+IY6fUJmwVxlQxZuyXXaS1tUDPlsi9pkajiMhLk2Jc7z
ZjgNDFvtu/wExuNn2GEVEtpPeamBOgsNf98aUrPKEep6r0khSCwYnDvK+OOnmEQPxjrqonWOCA/f
fBAKkJZOlQGzcf38gzAqwevOyfITSjDWOo0TZxOPanQMC/OjqSnTu2y8x2tOurHK6aOa9sjWLT1G
ZtE9iRyWqUk6R+RfeQTOggpfUlpVavL+vULuAFjM1LrAi34BCY42qVVXOx+D6q2WdS3WGYLL1S1k
z2evIT4AkUPNZPniskdRaTYGGhxbKnpydSoQkV4XE2rSeR09ZpH8FRosSMMo0N3ILEnPakr3Zw/t
3407mNHCHoHQMU/6yEljRKZZ1Cd/CH+o0ggAUrHTj9e3p/FmjEXsK8aYTlrCiOh8mk2j6qaiN9sT
6VV7pwl89ERlesV0QHYeNRWl+8LMbxTVz7dNGKASEoI+A9XrfTSLCSYiDoxfTRR77zI7GnaaEnvP
qIH4n/1aBpoEP2GrQovcZtrYbu2mMbZBq07bMK3TlUja7DHxo0ie+fee15M7bbv6BtxvvIMB9YwC
RLrTBsvZQGep7swY0kkGVXMzojhyIxxB3gVDCcjTBwsvRHNXcq0m20DFpc4rwWsHQf6lLCEZ3yAH
UO86Sy9v/e31MXxh1rzaKuxboO4aj2U4QDZ5BLGMXsURcBXiWhu06VQ64XcN5e+1isbbMUkdOK6I
KqriXY+uSBSq/c7zx+KLH9Sf45accZXE4bciT5t3XVEV7200Bzd+ENRbCc7qqots86bIWts10ry/
N4LRWTudgWiv6oFba/NRfad1HgD9yk/2UznJC10TC3zWMy5uInsekSSa5qsDy28L4cNAPvF2ABQe
DYJoEngPfz6AlFlA+inUb3m0zAbQDOXeGbwKEH4yuDk6Ev5obSSS5WZQIYDRfAhscy8NQvwNexnw
l4C4H5R0l/mPfn2fZSl48vEdqlawlDAvb/ZJ1XxEqnFl9+F6RNCMzbYqtP7R4MZfeNRdmH0ys0JT
FTFUttHcMqMfe38y0ac5tRZqNFYegyW3c0J77FmSw6RhV4MSQO1TwciNYKVSKoRFHOXv9LLWV6ZO
dqcb7WBdRD145q4/ToH9vUPIeWe0hnMsKWm/72SKDMhpJkCIq2DLLQSKVu181/ANSp2q2u/zyEkW
7u6Xetr59It4jTekIZhlJPTPF7YS6X2CAgoCLrE2bj2YN5SH/Ydk6oaHaeqKd0gRO4+1OTZIybew
G63RuOvLblrnI9VhRCq2pSyPEDwn1ddWHClwplA/gtAVJu71RTSLadiEKMFyUYtKDSm9l3TIq01o
QY+qe6dVT0jiKySbc+dQFVO4jiVVWniqXGyKnCE1T5UQSp7fS7hsJT44jxO+bR7vL4gpDoCITczy
Ol3v1Tx+/N0t+iU89wif5VmoNhgNHkRNoZ0AX7R7JFYVNx39jrSRfMP7F8GxPDwkkFx2o+I8Qr1W
9+irlKh2YFSoKuwOGaPr6x81i+ZfvgkKMzKKGjgxzoXzZaHnDgW8qdJOYdDDcd8XmbrDZOF9ovXW
wqxebIpLmAklMURZ67yp2JADywCHcBoULDcdeVzFWSjkLMDCo+zVLdjSXFjxnEA6SWeRptGo5p+3
5+s5K37KsK9stfybKTmOECmK3SzUoY7ZIB+eh15F/jRE0nXybOkHPo823hfZgJ2byZPjoRj9jQ6c
60lCce4whTiiKSRAKb3l0biwQ2dZLGaC3AeVJSrFolA9z3/23ZCSU5yQKteCzJUmtf+uKYW2BycE
8DpR20OFhMFCVDR/W4lWTdIBBjlXonp0zs8HqSu6yVHwff1Qt6p5iHLKT2lmFtsxlcZ7SOrxE5of
2leO5cKNcwdaRgqbTAf99nu6/gic+d+iic8wx/+vQTjJLb3ak+7X5us/fmbAjMe7r+nP//lf//t/
If73tan/8bX6+u1n/Y8WSfjXcM6X//1fYGPzn9zbKINDuAQrZIiCzW80p6H80+BgEZmPfxOQ/43m
BFEsw/Fli/PwUfCg4Wv+DTZW/0msQ/0HvDykZg6BPwEb83teBRgC9msRQircMixjg3D9fCkBVUvL
RI1UIhq728a6kx3A+JkLd/R5HP+7FdApDhlK6sNc1uet2FSFKRJAZCTvDEk377UvUtvm+6CRw1tw
2Gj7dFhkTE2gPSY9IIJXc/Pw+8J8jbU8vy9emtc1WlU4wHjHzL2uErhPuWeOuisyg6SJZOSUFDiC
WoVoyPWmxHj958b+d1O6gX0y801m67yniLQGqkqk5Cals9XT6WNvJsYa0b4S6cA6RI8ja1eNGn6+
3uyFaWR8qfczifzLPNtSdZVkJKlEDwNuxNRzpG2Bx+hCUuf8MvjdOYBzjCXIdBJ3s87FPM8n28Md
GBfE8HYckuyLRLsrJUz1W0ovS0XW2UH30iD7RRyvQJywRZitTqcoKQfi5wB8sUOtzmjSA2LVClxK
T80rt8FStV2bcWptW6iYv/op/RLKebYtyFt8uj7CirjpZjPLt6BwSTaWl8Z8EdXg8ngR+bCSO1jE
3Aougmv3Xgrf1+u8tTZhtYMi+juDbz7YGqEwJMAvfoTdqyS35fr651xY0mdfMwuB7JTHnUNexkVG
OnUno/4qe758lPMam7TrTV1YW4ami9tNIMjZvudLGlBd0/tI9rF7aucwlPGHhFTSEjr30ugyKjrZ
Qu5S4bT1+gmHiDNeK5nKTLNTjxq5gPWAit8eFmCxsIovDt2rpmaLSvcaezAjHfiWFQRr30KX0GqL
d41fx5u/GDkHVB7kBxIp+uxZBWwBUydOJLcY6mqTW3J5gyv8kofh2/4QhLA7ONfQMYHGcT500Ekb
vbDs3DU8TT5kKWKsXZwgJdW29R+vOht0pSifEZ1hjCaWyqsYP2CaAIBbhZv2afOYRr60h+Sk8gj0
qoUC09tVZ3O1QVuQBQ6Bl+l5Uw3+k2XlyIU79rzEAtDwEAarYWGGxLI639RMjSC8vFwN3A3nrYwm
iVBNiHByeys/KQVFtzWPSWi7tbzrifm+RYgE7K8vi7cTdt6oOGlejSIMxDK1vL5Awl+xH22p7NZm
JFuoaiRgfa+39XYYxVQpBgZqOhmEOboiL8sBuyuzZsY8FCcHp8SisfEWylRvLwbsKglHWX2osvAW
P+8RqZkk9TqD3JAiKXsADNZeINVWWg+Fs1ckYwGdcmHaqGJQWaVWbSC7MlscqApaAcgrISddCvH3
CX1BzxqKG6FIeCwjs0U7wc8XDsIL8waJRgwijA0NBOx5L608QIokDVo3prC9xiEzPSJz0rh2pFQL
HbwwoGDOEB4FZkvycZ73CcC9QuPt6KDcdve5UeHJgfK/mxdDudUDB3T39XVy4aoVVWoiTeIWVby/
zjtX+0h2qmUIJEyOyBTUTYZKr1mibJf0mgW/uITBAKrY+FpYeozIedM27x2lL9+HTomi2fXPEa3N
9iVxrwjVwEyb2N6ef02Iv4aVJk2FcIGGDOXQJEq2UXjZjGDSKIfW0Sh0cQZTqEdF5EkWhuPCAuNc
ZjGDUWBA5khY3N1UVGtoHxFCKleZVLhJXzduUitf2whtMsRBm4U+v1leZCwE9EKce+Q1iOvPjoWe
9NnUNNDSVQWBhxrbyhW5XQnhTOFfeY3Z83ayaYqTHBM++sZBPmuqaPDlMuu0dftMqRI3xV5uZ8se
GRuz0WQXAT59B2AFU5ax1rHK8gLrYPd6e7SSHq769a+50G+AfeTxoZPR+3mho8/gLlBnqF24+sbK
kqzyZCRK8LE08mjhUnmzrUzsOHnw8HASy3yeOEH5ZfQkI23cQs6DTRVG1hp9tuETGupwrMfWfr7e
tTenL+0JeBSMBJFetWbnoil1cI48TowqcJzv8QBO0mkq6XC9lVmOijCZZjQqe+RNhB/1fDqjDvj/
ZPR0q4i9G6V24hCZOmy5UUVXlSPi+sgMox6/ivCB2GL/g35IPITHvrAbDMZiH+P11tdvIZuFm+vf
dmkEDJCWrLUX8uHsrsPJo5PMTGMjg+I8dpqG0XOeBAvRo1ivZ8cFJSLiH/6hTGgC1T3fOmHrIb1s
TLU7xmGBT3M3xbfhFPueW5StutMkOXpXc6SSAvKkvRHibbiwiN8+D8QnAGFkHsSxPQfgQI6PlZwK
susHsbrBTxaqv5fl6z5XjRtk8xo0cAKS0GjIWp8ET+2h7qHs4/wQIyAMiriQjWjhWr44LKCWGRUR
u89PFB/ZTAvzTXaWh3jpRi9k3go48qDfxGUW77W8HqjZ1tVWzRpnM4KP8RYOtTcHKcNiclXzLjWJ
HOfxR4VxqzRYYmlGSnlfMBpoto/xoSW39WtC4Jg1OikL21x52yqOvBRseUxoiniKn68Hs5UH9I0S
xCMt7Umv7rIcnydPcjMUo0wAPYpuHjTUiIdgvImmLQ6pB836gQ2rWyPDb/gITfvTQtbuwjeBBCPH
YpMKoqI72wm4RQ+BXJkjSh8actaYltzVhVI+TDohBDS26t4areLb9e339sBjSTpgpYiRNFg7s1t9
LLMeP61cxlTJim7GXzGSJUOBwUuDWtT1pi70jysT5jr3JlATYzbmoEmok03x5GJnVL3XUkwyNRR+
PsRCtMVLQvt20nR1IV/8doVzbWhkyUh5cH/MUYQKusJZCWDdDW1GMVCz6OhPdb1H+RmR6DSzw70H
m0BDR7Md7xq1mBbO3reXF+2CrqD8xMP1RUngdSzvFyaqzHE4uTJmuOuAl/KNh6j0575K1IWm3h6l
ogRBepypZITnSbQiKkQ8No2YUxnejzTzwses1T5fn8W3/QEUTXaH7QfcDNnE851T9C1KnTaN9HJb
fSgVo9hIuH9+j9HDWFgwb9emwF+/iC2QdiPKO2+qp6A8KPgNuQoyfwez1jFmkZSQM7tOwOyHo2P/
8WUkbkhoEpQydCHUOGuRfuUtGiAuCmryXkOP6B2QD2PhyHs7T6KVl+cWBuBvoJ+97FetViRsdEwA
XSUySqS/0nh7faIutkJ8DKyJlBS0qPO+TG0XYgKLSlaiELukdWTetJE/LKy5C3OE3AVsSmhFJGUs
8fNXT9W4RYsY2CyBojqohzwvzUMqIRakQ/ZxUcLQFsbuwvKD2MDoCYwaqfFZwISFXIQwFe0h0ygd
NbTlnRV6dhmCMcOwdD1e6hzyTZaYJcLtOb+9ThqyzrXUuhLMVTcK5F0k+78wUntg9SxRDi7MF+8q
XhLipBJ30/lIUsSqzHJEBa2sSoc3E+xdYJXt/vqquDB+Yi+hmgJxkDzNbPzyFiF9fPHQK9P9nxhd
6AQ72ueGI2n3Nw0JFDVPxrfqBVJbVaLQhdUI3g2nEjeCNQt/ukVU6c9PJFYDIBlxj4MHmr31JRuV
dduTW1QRlOJByw0NaplUfBiKQVs4kVQxPOdxpMht/6ct9XySJj1Qfdvi2V0Wln/bVQUuJpo1hVjX
ZQrQr6buzC2cSNSOOwchScKoYmh2ZWYR+GljjRKZ5WkpCqhGThF+7NWmWWdKZyMLmlVD9rGXsuJn
ZXQq1sxxOloYqOXxUs12BjcV7wEdWgvBFuuNms4cuSRVQRSAb+1cY/TlTRBo9bt2aJpnSIHVxnBS
Z2N5HvKUqT5Jt2odevvR0ou/WIpiMHWqlWTPrFm8A0/P7ke1ArSrK+XOV4lzC9lsMdVWjIWmLmxk
EecR6VAVF+j+82kbmyI3YD2DXkxK5KLAkWEo50vFbQUuDv0rrVwiYV1skZKCwZMVCuI8b4ghNLiR
GCFP7A+GQ6iZLUZOvp4IGVLlHZ4FwcP1/Xbh+ED5GHALCsiiXjc/PqbaZsKRUAucHPg68POVj0W4
e72VC93ShYAMBUsRBDji56+O+ybRIaAAC3aRqJLdqE/aY4m8+37CdP1eqsH/XW/v0kpFkQFJGtKr
2CnPY5o0UiNTzZsBygdKd/5YttvJV7NtF0X5x7FMpK8pUnW4Z1FCfB9WjvPNbgmC/mLfE8ORvOQm
IO1kiNF/1W8fDZsEvwa0yU2Mxas4zg6YeFkYhulBezvoSXCPU0J3g2Cgus4xHkN+fsAoBa9dkrZt
8ZCoePF51qivJjtPt0FfB+ux83M38diKq6ykTjXZwAGuj9+F417Uo2ReFUCcYauff/fI+0WO0fZ1
C3sMZeSZpAFno155yLK+/369rUsrkBXPlnYQp3rDw3R6X5LlNGWMgsrbBDl6hOVgLGH5LrbCZqbM
APQXcsl5j3rJQeu+yAYyyYW3T+oI61unC5bW3dvHCvkC8PAvUKW3FP8xC3rItCx0JfXNHz1yKu06
nQJcFWPPdA5y6jvtWiWxi1RgipcSp61819VycnA085fcW+keGehhO1qx/2DoXY4hIVmO/aDI3eP1
cb/4qYT7xCjAYEE4no/IEBr6kOSMO0kOpH6LML1N/CpaY9Po7foEG7VWKfRv1xu9uLAErgVBD8TT
5sCz0lGNDsuOwU0Bk1Stra5luUQPF0+xzfWWLk74q5Zm3avJcEZyTktZl1Vuhk/Uu2BK+oVMyOX+
CNIQAhYA1WZBRNuYvkcqDnCj/eIh0sooITcTOxOXjnjhOLnYJWzeSX1QKXbmuxKDjbaUeg61uI+V
7Ygpxqqq5WKhS5daEXlTy2Q7kvybvdRKa+DCMOrB1fu+3Shj0OJ+BKnk+vRcGrjXrcz2Y6zIdalo
yEXiNyF/aHMDY4ohHx/1wuvHhXG7kJYmhSZStCw6QSybHWd40oxy5Dc9y6DtXV+3uwi6Vt0f4dbb
T33lKMdBs6vnoZCTT2psSLdoaIU3OhbQ5tIJIVbELBQknaez/iGe66Y5W5ed0EGRUHVGJFbBukwC
FJvKwdOgWNUuMLNf2IS6WYsUa9jU08ocQh89/HBh9C/OMckiQQOwhR7h+d6PsFSTh2no3Qqx3b2B
Wfoqx2d24RaZSSq9xIuirqWYIlgjKz4bd6vQ7dzKGXJgzNbNlPrxe5Rw1Dvu2hrrFXwLj2HtWzjj
xNk3lJxx61Es+1klpfd17EgJLSyES4vu9ffMdqtexFaP+2Pv2h7QvrZiAKhnFJscQ6eFpi6NsI7W
nkGKXgXkMBvhOCYsoRTCRTDCcek9fXTTIvYXDjmxS+aLCaiXyEny2gS2eT6PVdsjWdIHPTLGuowb
OJYmQtiV2hMqBXGauZ2TFLfyWJOp0jyw/H+xjqjzQNPmrcvrcLaLqdn61uQbvZsHTnosO8zsijit
TtfPigt1CHYKMKsXtpH8hrKilkHcNjZJj0obg6+JauABZE2t9HHsHONGyQd0ADHWRHsiz4LvRuyg
pe53gGMOU6NIT71aoygxeNBO3DDF5nphFC7dpIypQBQg3wkQ7XwWyriUh7iTe5IZsoaeFmBWuW+s
hwn9t72JNsxK11Pj4/VBEefEfOpFXAnRQue1MK8k+n4bqnHKmTaiT7sJg/qhlfJo3ZrGZ6WRHq83
dmk1g4sGBkYEJUgR5z1UMf8bMFdDaBmw3VEr7WYlR0b7FzcP0hMgdFnOoNzE9n0VLcO2MKwUyoCL
mRxg/yx9mJqu+nC9K5e2jAXhi9oZ5Xbg7+eNhPqYEGJTH8Byrn70GhQuUnuqj5lUNV88SXc2EYoB
K0fulYXuXZoxhC/IrCENSyFWDPKr7lGg66IcjJCL3YpPHrIKjmUhKcEmNWO0DVM5jT9d7+vFaaOI
Z5KSBGllzM67Mlfbji8a3B4nVtfQYt2VujDaXm/l0qlKj0DSGaS7SIOe9ysMKhU6hjK4npcqd1o9
OEdKMc0BFeUlOaBLkwdoHFEIwBkCYHreVFLppmQo8ejidtzfxfDLPmE5nO3xRpFgjpnqAb+p/jlT
Pe0vhpKUqyzSolyb+mwHIJ9dUyGFUZtqQ/gY5oWGSFSmL9RyLk0YOQ3yUbyELB6f5/2bkshEuVLj
oKuD3E2dPkXVUs2dvzm3ESITFTyBOXRmS7HgEgbXzbt0cgZl4/TOuDPHonSvL4xL5yJFSwJJEDwM
2mzMSp8VWenD4Bq6179rQy9BB7xVyLxiKmK6FbBy15OTfgHjcvHx73Ad0bRFrW6+Soqs8RtZIbbs
W11GBRz9nAevGetPHI7m3uuG7lADAd1NedTd906QQXwpv1zv+8WYE5ESEIU8sdBwnAUA+qTUCCqz
K5LeU7cJxptQKeTia1R74W6cMv2HrE7aZ94J9XpATwUr8agxHvwkmv4iFHn9JbMTL8ogG8bBREBv
Fu2NkgUYUDtVuVAqv7B0wYxzN5AzEErWs1aMArtDvAIIr6cuxj3T13ASHZJiSUDoQjvErETP5POJ
CuaF3yJV1CKt0Qwwgjq9HaIcFSGqOwtjdmHpUuQV3BxuV0pjs6sok7OyMjQ8otEOqDg0zfF7msbZ
rgKfQxEQneqVCt5hd33ROGzv2Z3OctWFDCJNUs893/6RGpQZggxIFJSB+r5F5GWLcN2wRlACgwFv
rI6ItJZrGQGO9RQXhbzQ6wsnOTAZso6A2gVkaNbrKkCbPvBhIjlKKz+kPIQ2VlaNHxBD+3W9pxdb
IilGyEgFiAVz3lOkDCY/QV/B7Wt7vEEHo9xMMYZGsoZXx/WmLiwYkDIwW0QxF22WWVNhHxU91k6K
OwIvWw2WCYszD7yFs+7CzQThFg139KYE8HM2dXZl4B4G2xq/bAskk2PWwZMf2S3WrWgkxWTlm+Au
UI1a36KlF2cLnbwUIp+1L5bWq+DCjPGGEBayrleV1S85bdv7TlebzYTuTbfOUz3baW2fbnC6rKEM
2IOyczxTf1RD6QZ70k0eYmeJ+Uf9/S9GH/KkwDWKo3D2XX3WTRHuOoob5GkJsG5MXGvERfN6K79h
MOdbh7hb0BmpSkCKmUNSZKvtHan2W6AYk9Xv8fEqnydNXenK9Fkbs3Wc2FW8g9JFfSwbyuBjbhV5
7NZK4IACbr3szpcoqKyb3NOkfTUpjfGxDSvJv+c0yt4N7eTDy606zNO60rflY5k6QbMa7cE2D76m
RsU2rCrLd03fF+bHcel88YYCG2kcwZB+aHCXvolxYxv309SOPOqbWvVv4U+NQA8d7mIs40Yp5D+X
xniHbTOmahYHTYW56QCARI54TqPE7NdgXGpkhoYKSZ6N0ifhtFIyPbE3zuj5t6NRTJ96lEeEy9RE
+4NdovxhdzDAN3Zfec0x7kchPA3FIqOIEUsevyVv0P3qLfJlchsjoz22Xqq6pRPnn6tqatV9Zmhh
tq0V0mrroECEd1N1gG1WtVoX9g4bDNRacz0XLJQAgZQd/rTWLrIkJznaVVuP+xjAJeqZOeWqm1qr
E98Fv+P7604vsCodoLe4OmbXElISTtivcTYe4jUyK0b8Cc/XwfgU2/X0XjX6sSI3PkzaineXVMI6
D8kYERZaAyZkavikkmyADKR15bu8lIpnw6gxY1Gt6liMwP5XvRIW+TrpA+1DRuoiBt8+ljhJdcRL
K6dup32h4yqLKcjooMqjeBjfGb4WdTfw7vAEDLu6Rss71HE+s2PS1X5DQXmXtGYcrVPPs24j06qc
le5N6rCrw0F+Uv0UV+jGiLW70B8RSnHwqi0PJH4ibW01Ki7HJnbM5W0JpQgrRmD9qetpbXnjaB74
ujjAe951ICLLa8XrrHLfIb/R3qtWJj16qIo8V2PcIouJzUp7g2ig+W1kxX417ay/r5SsuLHTKaX8
LPfqipeObG7jLuo/ynoq/JP1CsOU3IbhAcYGuXDFz5sGLfEBRWmWuG/fyTi2SkhXYF3+ubXtBj/H
UdVw7W2aTuLPJMX3p5O1XwO248FKkjXsqaVK+pWHpFxWUGuiftujhAfhP0NQksMS3Ykpm9InI81w
Scl8kiVrEoLBlygq7IMWhunPvK7Ch14Z8MT2fEvH56SMMF8Dl6TiFxwEsmvrmodVkZ2C1E2dRivX
eNsk9SG1xrpaJcYYPmWdXMUgJXovfxjUSYqxcKMCtJ6cEGdMK8jzVZxgvbXyrKL7ghJCX+zLBkbo
xop84ymQELnZIW/mqWvKSNp9HAyOQaFzCLYBeBpp0yTOVK8CfWRTdlmatniXIya3sSoLQ3hVmpz7
GBc1jAs9PiQ0LMTXEiYN/2NnVH5UPHXuMkfrvvmVLElrBO+wyDXsWH8KQfP7K9sqpp4lECFNPIBB
qTZgpRT74EhxI7uhYxPQZXgXa2t8tMIHlb3sr0sfSArWlVAN1rY34IisREl2cPRQ1/EGyzThQNwW
6OWbahOskqHEYlL1o6R+30oqBeQhCLEKKeU4K9weLmz0zlSl3liHU+WYUNYDTMwkB52dVVlrQeXy
dMme1V5GoKHtMFjcjU7F7lTlALcate68eF8hR1GtShUve+SHORSofnsNwC5Hy94Pg218kIK+VLcl
uuspRW6UIlcYf4XI6rY1Vo4eGFwM5QUCeQVKX3qvGHnc7wazGn1RCjOnI8YFmRK5iPg6YH5bo7bw
+5UQJ1Lqb8DkMnQOZKmfzGmFkD1uSZ/yIbZN1KgGT6W09j+yEp6dDUrK7eowuyP35XwwOIo+Gmol
kU4rnXpjhib+JSXeR76ClZFqSeW6Ki31E8asET926uqT5aH/iw5vLmULMeIbQKgN1oPKEmwBEvQA
aLTzm94H3NhlgyP0SfwPDBdisQq21zEO8G7e4QSuZnh6al78g1spXreRZOF1ScbG0Tlsirb+9HL3
/n+u7n+J0i3xyv9FwL9h637IUbf6EeKbF35vhM3wLk++Zq/5uv/6Fb8Zu5rxT0IUYcBDsZOI+Ddb
l78V/iIKTBfyeZT+eSb/y3tF0/4J/loQ8kHCYAggVDv/xdbVYOsCaEL0C0jOHxkMAxZixbyKnVQc
TmxiVrBDVAFJrsyyKmFRShD1HHldYhW+QkNfx4yMVC5A4kNnJ9tIBWNpKU/QJB8qHTqz327G3HqH
+oy+yZv6xkjNfUpyGZ7kvSSZx7zT74BV3Nh9/Ahu+k4Opk/dYA6rprQQKeyxQqn3StytcHL7Nsr+
sdLlE+acXByxg99eavzASHGVghFbacov0/ZDZVWn/S5Jkv/D3nkl142seX4rHfcdFfAmYnoegGPJ
QyeSEqUXBGWYiYT3ZhGzj1lHb2x+YNXtFsm6YuhxIu6LKlTiYR4AiS8/8zfVvlTqq5em7g/OvRav
zMU07iesgvaOU/PKaqVzNvheF4146B4xGYxDPXP7j13KfN8ys+mLPqOsMlnYcmmG5t9ITsu0fRRp
VV4xALVwqnS/VXoybSSc0M3ctMiEBuOwKzgtrohB8mArLOyqyrQdHDGEf3QtDAmarnE/THN6K3Sn
/MbBsh6kFKoakquXneoRyc6sAsw+FQJY8hp/zLTwnYNeeJ/qvGzJuQIfn9QOj2Ifr6/ZaczI0qtr
8pmjpVBAjVWNfA74yYrqLQRjRrM7i7dNyc+0mBKkeStugrw6djW84DxjItAMeKWm+2DIt1k5HxGi
ouUiz2YnOWC4147pua+Ko281UZN/RHzxWPpWiLPFTmuw6nOWywRVqmqWcaRi+RGBCn6gvJQ2gLOg
6fCRr9qvjvB2hdlf8+g/T9WyHSsRGf4D+fUOx6kwsYvjku1bvI8173a19tWKAJpTEQZck921kQrc
k4Edciim/rqo5+IzQozcYWvwujY0YlF9a61ldaKUy9aw8bXBeiT9aHUmzJkivmSycmyWrNlNhf5l
Aop1H8/VbStm/TDFSl0B3sETD/MG9cMezlupdrxsO09pnA0m8g6dcG4HlXps4G9N2mbXplM5h7ZP
zhQozjTmK+b1oNFPGtPIGuZdajBnsYziO/tAixZvMjZ8rZTTLq7O8yy7ymIvv4D90kVt7Zwm8EJH
y0Y6JdHtJfLq1kNEXVzZC4JMIpVIygTjQyxJNH8/Nv9/p5DgEn/+dcz9/F//N//xIsaSwvzT4sqx
UT5gDg9eeu3wPzNW/oyytvEHQBZqQ2BrgJCYev53lF1r0r+iqmH+QUeCQxXsoYnrjPk7EghIeb0M
rOAKVzbfCuVCqhV8y9qa+KkoR1xsQuQtdZGgxbZ5bynZVNdLastkU4kuEJhoZ1MOYE7UrZacmGvl
zp4ZyHLlLeSOR9ebaR0AE9fqvWkVNe+zQjNmAyqIitrLi/zzbA4W6uAYwX+iAPA++2WKNo4Wp+Un
H9sEcqARLhYOhwjweWPUk9n7X7oBk+4lRIPQHlRE36KoxQYl4JlfIuNhuDdcwcsrslpaVZS0jdKe
0qy38yayB4n2YKiTHqYkzppaeUCwgZAg0AXRNBot3vuTH6ve2tVtIU+d3mvjRTYmhdwsCNqNOy+b
VY5HyuK31w72cPaRmgi5ZKyNG2emSqvT8tHvdMbevnQt0eC4kvhya3hamoWNlzqk4tCQpLlXI/zT
k+w7nNAJW0kDOnrsnUdKbl+/i9HpAk6VNniYoKvk4NIiz1WjSuwZLL8evsxTOzX3TTpORlQ1Uz7j
AFqgp099lppqE6A6aOURDQtrvlyy2pQ3wRIHXybgStURe9RBXkyw8V3sPMCHqGZjOdocO1C+gLeZ
keKXISoA7r3K7T3Q47rdEMxysWssk8yt35QjmbSWIcXWiPyWckDZMw/Gw+9bX482WOrDk57QPJDb
YJl7kxZAUUl5r40oBNDCVrLDjVVYOVDRcHC6yepOWQ32cwhLUuL0mzlkw4RbjyqQp8q7zs4PyvWb
5Knubc28peVT7JfEa2TkaEF6H+tV9wgKEXVGmen4OxVdrIV6rLLzGkCaOtIoaAht4JzSUBWe8wBF
q7EOIHjc6qwYc0McWok8flQuNmVXj3jVGKPu1tlBfVP1vcpCF99XRM9H10D00OqOnTmM29rP+3uz
GoOHTs+rr8pVV2ZTeZ90obCAd1PLvimtJv9mUo7WkW31NjxSuAQPVp0AIpyUnT0gMKvf1gI+VjFU
wWcQf+JCCIrkjVMZdFJqJ0D7ruyL3ZhotxZyNzRzyux8TjK3C+3Z6b6MzlTdZHK0v5h2o6bIlLCa
wxWQsTGyxdr5o2/QzBnzKMeh9TwtdG3X4rVqFVVxpL0DWK6tk9CfLIQwc+cJFk657QbT2bSLfjdk
Xbv1Edc5oSjEr7DN5oPwiw/Dc4cis6enslLN+TyX5rYsYs4L1063tqInc9vmLSbjweSoIdTNuprC
OFW5u82KVMcXl9xCRmkXq/SsdhIvOE8SUs6N34ydvxuCuE0vM92Y1NZyK5k/sA/U+H1liwZR3o4x
KLQhz+pN7ghOcaHamcc7T14S9WXmONEglxjH0wUxkMtlitsFR94m8a4CrfPcrdnRsQ7LJZVPmKC5
A6WuW30YXPzlpilpvvpG2nmhTF0PG+5pPbZpTZX3gQZ4fa9MWi9R3nQDmykAFbdt9MHQgcx1S7VB
cEyZcNo62eG7ZXAU60I3H0ZjaGDuGlbd0LeqENtOG07wnbTLpHjMW5k2Z6k9luqgVYswtpnrxfkO
KJ6wynAKRjl8stB3nPYiHUrSrF4oeaornwYLxs3t0oVNXLvZD28sTHVtV3VV7TqUExsdOb5mXm6R
0Oq0KKhrMztvii7n7rTQmARJy0BP5acj7vrPXPxnoZnXPWyQWDQ1sFlEso25x+vBgIQkwWy8R1ZQ
dZjQFh7QNkiZTfeb3drndSAeMXlkDg+3/+WB5dBrWTyEB8MlN+qvlRznr0Yj3yNhrx33n+oNa12F
ytnH8InhIIomL1dZIKBnLp1IfG8D6wCjK9kFZVZ8aN10CusqbS/mmJfi17fwzVRwXRWkIyxOBp+A
kl51orOxCHyeUByaOdOUTpusipm76La2t6htb6tkTweblLCsg3qrM+ElxQcS8fHX3+P15GP9GvS7
mYkajD5c99UtDrLSU1brxHRnxScfWNqJo1aEgT83x1+v9HbTMFgBfwWxi/b7G/FFn7iZlMaikd4W
wZ2DCPduaef3UA1vr4eBFWUo8C7m/2j0vXyYhZerYWkR7kUqEeHUwGw3UhTxae7etRL4mwtC/wgs
A3cO2bjXVNhldmjIuUUcOrTUz316Z3I03wMK/831wCtdBbLANK1Y3pfXkyGZ3kkf+8Nai0l+hB3H
URfDZ8Yis3sPmfg3V+SuJCvebBdJguepzk8JomJoMwgwiytC/UHTh3iziDR5Zx/83RWRhz4b8MLz
e+2gVzk10sL2GKzm2ago633fpefpUCzkVSXs5c1vbzsXJvyKHV0xpK95Ne7ssu2h9oSp2/Y7s4EA
DMA42/56lfUx/BxDENwCzekyKcUIgWD1CnTigVmAGIqzt3TKJGwHmZ67PS93g2/JWVno3397OcoC
QOpY4aJs4L8KHh7a6knVul6YKS35NNW2da5lgXne9EF5ac2z/c40/W2IpOOjY3u4SrtTy7xqyYhl
VHrdzl7oBTRC6DE8Ml6rQncwLme3KUJzyN9Z8e0uYUX6UBz4hDkgWC/3vUiElQwFKyJ8ggubV08h
R0QQNXr6nsbU317cGjRQ1QUe+ZoV4dhFOwDC8kKy72mXpuO4w5m4v/P8Bg8zQyX3XjsyXPj1I/y7
C2TzIxW3EjGAzb28wMbNBBEEMVMG/8Neq5J2a1ZpvWurrN3/eqm3rzXiKkR3/mTmyYN8uZQnCIAk
vTHKsKI/TzRvzTPb92z1Xr8C60kC6BDUOf/hTXgdeTu/TSeP9laTDfIrIvwaHKi82HZzNlzleM3u
fn1Vf7sequF0C3kP3jhxqlhks6/qOAw8yLXSZp7aA6d7GAgrfWh74j3Dwrf7hNwAgUMAcxzczy3T
n8vnpF+0Fb7mhwZjZNraWAOEJgrSdwjwjmeQdujGzG49vgeD+Nt1iSpYupB2wXp7+fi6aTCauU85
AsYcS9xqNqIC94ibonG6bzNMjFutZLD667v7ds+YuGDaEG854ICFv9qedhLMntYGQdjRs8vDNtOt
ryYTs3ei89u3ABV6QEkAPDAKoN388toyci9EncwgxJvKOsLj+04MKvcKmeZ3LuhvV+KRrDxB+tSv
tTMGpTdz3YD2KnUDUWxTYeViLy3M0cHo34Nbv92b5MY0QtCZRu+cxvPLy5pc0fSGy+ypjLO9mS1u
pLXet1FY7Z4WxjviAG8fFbgj2Cu0dwGpvmEgKq9s4oUeJr2VQY/0KS43aFoH79y/N4MePB5ZZnXW
IE1GAHm9wT8lB1JWUyZx8g3neBnjTe+OQRX2s9nPG1craaGiLs09VYMnH7TBb/AZ0Vvm75YmPTRb
eT0w6IulnYe9KPT3yKB/exMIpowT+G7wQV9+O4dKEws8rtqr3Dpy417fzW78nnzU21fRcQKYl5z2
4FeJPS9X8YHuSB87llC2qXYq4dlfC52RveG31e3sdfVDwpjsHZmPt5fGzAUpH0CtsBa4vpeLjpoX
9yi9+GHLbd1LZ843bZDJdw6J14ghdB3Q2OWQB7zP+/GazYPbt5ZqE65GzVw035xkTrUwyVI6UYmZ
1/WmiU1Hu5S1QgPTgW39nnbqm1cGMjxobnI1sMErUvLlVXpLm+SdW7F+lTenXiy0LezGmA5TgfFq
uHTJe5SsNxGB9XhF0Z1dfYegP7xcsQ/iKpGE+bD2pF3c26u3eMjZIezjYqgxOPxmRAVzxGQNMylE
NVd5tZfLmZXVAQF3ndDoRnMTxEAs4YP99iG1rkJEJYmH1wo6/uUqWTMOPkxgBkFp2qLoVRp7J7Xb
yChNI7LSvPpex87wXmxY9/3P6S9UJg/aBzGPzAgRllerFksXg0USfpgGgtm3MT0krvGxCLxLX7Z3
Tj58tWMZ2d5wJ0u3f2/1Nft8uTq4SxDf0KlWVYDXL0jXLd1ozJkTTprTbDVbX45SqD5KF2e6dmva
aB4mPTd1y6hPAyB06CNnrO3vv/V8yR+hPqxfg4wOhdjXiFNloMUfWEseKa/ww6pDOI1e+G/CB59X
cZFDXutbMJlvHI5SMS9VEuSRM9VzlNQSTcclNd65pa+CwbMPA6fJ6oONmxB/fbmLksKEO2KOTRQs
QyB2BWRRVKITP4s002rmx9h1RrVrJTZk27Gfs+Xx1/fy1au5rg/1ck15SMdX1cqX6zumqHCiBBWG
NYr2gZNjwGzdcieTOWBPi/Z3V+Nsg04CBB2ZjDe0aJcWmSgmt4s6wRgi5dZLOryqz0PXG/33yOfP
YN2ftisXByoQ8D6MK+C8tCleXtxkLHGTGNjE65bPdJisPCjG0F1HpvtBV1N31isAF4ABG3e+A/Nm
4uNV0Jnfu0Gm1Zd2EwAfgic7DO5jo8NR29hD29UbzxTG3eCWuWxCL/Eq6G3FONkRQJDe20B61r/M
mdnoW5UaVbBDlhMl6rAjcy4fYqXb6s+n+G8oxj+eo/e/Hgre0mv+8TPu4vnn/0Rd2OYf8C3hZHOg
/zn6+wl54QF2BpsPG8eiAUNV/0/khfcHKTIikXzSgO+07qn/QV7wTyBM4Q55a472WzrpgFPXc+in
7bkGFRRw1nySeMpyr3oLbe80E21dM0osLUeC2kpBJ8lYt34U2apeUFjYIkfUq2b+SH3X6pHdqn5n
+XiN7DKgdVUI+p5aKHbRdQw59fJpm5dT30Vprhd5VAq+wPmYaroZebLyv/lTWsS7ibnXQkYJtU47
C3ot6UB2OkPiHC09ju9RK02DzTQ0+piF3eJXTRMmrvTo8/e6O+VoZ9dGnWxno6uLby5NVR8vlsaH
CbgzuqAriksj9+z+NvE6PKBDn45gx6SAaZkHZLIU+ZOVc3paNNGDdAu0rpsOeeb17YcproGj5ko6
1qZuGhOYQACZyHmyjH7wwdR1/ZRe9MHU6Nc+6KevCkaZUYcOmER7CvupUN3HOsv74ugC9jX3c4fY
Cgi42DCBtgwNEyQNUTEUQHE2UF+EmOY7AGztFUOx0EZqAxQebrxeYchvreZ+BBR82QkGbGJyTmbW
7WddX0UPf/SJvKmzkTFJW2QcxH2Namxt6OHccWT4mMEgoz3eLxI0Yu23zWnVU9s6iOQBV9ROfK1P
MbZxEkhefdGm9tmgxLnousdpvJwrDgIGlilS4Gnt9ZHux/MxqZREukh6H9zOOQWiiMAPnVabwqWz
D7jUMHV1rZUe8BEM9EXFHTYvtLysz8amvVpmaQ+bedaxVhrlzSgKxZh3AfRSdv3ZNLWXKKA7u9az
Gac6PVBGAC0Pi11Ol6507Et0gE56hxkPGwNZioNMnduRLxkavfiIVah1wDg6vcmZSofDzCEigvgg
xqbZ5xP2GRPs9oh+8n2nNVWEiCVaMaaM9wO5cFh38VmmVMMHW/MinTI3OCRIT588UdySf21MICpV
2jGqDkADpk3vJJHbT1UdMWCV90NjlmeuC/LWmGtfhrWQ53rww/V8sSlgB4A1SZYsSsfmNALZE4sH
ukYzt2N8VvrzpShc5WxLeo13pQg0sa10kTYbY4QsHrARMAmpDonTfEhsOqceCL/d0EyXicd8P+Dp
h2opLwfwOhHPHugQrvGNLA+OO39gyHjwqqTbjEtXcKjY90Y27nKB9Vse5+N10/gY4uaGHRnSZS/A
owHQbDVHJ62GGUTW3F9k9IH4n/OZzPrlHCsFa9f2/OG1HsMEZtDwP2OlHfUaDl7BNDyYBfNLsM5f
jaLbmEWdfG2m1K6iQKrvXtWnVdTZy2PbOtapG2FLrR4LZwkan+eeW9kXbkJjxU6nQxVbOHEFfd1G
frqYAJNiuwoxF2t2lJsyWnLrAqCUG7pKiy/a3g4iM5+dDVcVXJuJsIdtoAy33Nnt9Jga2fcR5Myu
6iALYk6UFQe71OZTOVTGHojqhLGT5NN1UXnwFnVtO2qaMM88YXZiv7gSdEMO7mosuqNi7rgtetMQ
O9NSrYXsbL2f88HhZSv6nkjgm7UPyW1m/G+mYuhPo6VUfpXX2hOerVetrJ7c2DVbPIkB0F7PZXfX
ToO/kXK6S72qiox+CWXX3evMiSOfWHvSnRjXaPthxipb+5pboAJC1w+xhjoqA7pZ4uu5DmipsL61
Acab+lj4l5PWBBcktDCUCYVpEmRDGJfate3KswaP6aRo7XPiedhXmX2VIVMTpriWEtGCLNQRYgdS
zdMUbs9JACSuUGWwcbEHYtxY/2jGPH5qpPclC7StNYDkxfI4DxcdV+p5ij/Fw3xhpLp2nLp8uYdM
lDLRD+qjGqzLEp3LNJJA98EPV3n6iJJpcSUK7AUMJ082jV0c0kJdW9pwOaeiIS9M/W43eJqx03qD
ndWXftSlDSk4hoYhTpkqrJxmU6XjuaGWi9YerC3vE/8EifiTUddJZAetBL4ratjbHupGMR8EXFDe
el1Meq3zl/aA8WMaBcio9b4coxHhdMuunMuUw/JYgcnauK70x0NVEzJcGEoTgnjEHGeztBwYooQU
jrfCbWzJz048PnhO6Z1mrJSK+lD69W4a6oo2W3tC7ySa1XLsA7d/wPhJp+neH4vm5CzHiVHukNVX
aT1zmo5tHVkOe7+sPwLW7s5FPPkRokrYupuIhNOPjfrkG5GuD5UUzsUEQ/WDNdniuzX8yKpsC3eI
O6i1bXqdEBzmNLsJOiiKxrTHF/QEK1pu9Kq+ShD4D7OcBNJp6w9zUJwyaX1w/ceqc4aT0NUGigA0
lfiqrtsLHZzqQZvzOMLgNtvZhiy/BqK/qjznbJTGRd4B0lHZTWoedW3aTVkS1vEZ4MRosgrygHIj
9fFCS/qTwC4BYTHtfsbwy620q7qTeSSK5pib4gfBdxRHL3YRrnHkVZLY2a4J1MnXnirjBqBA6LXZ
juTg0xAwdwTDUSE7EGyDimaql6R7O0+yBHZbCr6yApV8Z1pf/VGFg7QZbX/vMc0VU3lFbrDTpzHS
m4sYr94J0k1ViLvE5uSjBxz0XaigULetEWEYcnC7y0a7zbXmU90fE1Mdeo7qAM9VsfzwXS1Cbi1y
PW3To3GeqRFPwv7SXQg+X+iBRD0RxQOyMLio1/qX6IBd8Mpek09GWU7K0/iHeqlDsH8cAwTjRG3S
ttqLZDhrTVwOESFzvW+IkV75iXUt83Kb4huZo5/j0a/Ltc/IieQWsD+j1sHiK7TXh+Ai79eo+CnN
vI2bGxvIEKb9vdFN4pSZXPeD5H6Jswk4SNQs7raJLfA5YEe0+oSkA9gPMQ5AfDra0kxfI1vaZ3TQ
MUgk/5iCq8qPozbND717XYN3dHgdjDSUyrwoyp4GzBiwV3SzulFBSi5Cjgxyy2lGDAP8Bhkw5vJ6
nGNyt3fARE2DtccnemNU7JZs/latBl1jn6UbaBB7xAmuxgkylFsbMMmCquIYRi31Zqk18+jYY3FW
auBNxUxe6vfQQNr2ooTsChe1e2hn2zqqqvQSir+lwGsrRubVHJMPOcq1UpWHASzCpq+XK9Nvz41m
OIfW1lg+vlvQYcDQ5h4hskw/OCB6P05WMBxcwRMAAlUFkapzaElPAOmug2A6Cj4SjnawGfP8VpCJ
gLJ1cDgt5iSSs7HL0+Ycdwg3HKv5BCHmtrYyHf5yFfL+HbNsDxfA6iJ7RPV4rCInLR7sYpRn49iy
u+1YYAHokvYonTLQN+WjxEjL89SnUkjSw9G6jWe5lUmwB7YUzl57tJ3szmTlomGkoLloRZr+Rzvp
N8FMrbiYl3Z3U5vrjreyTQWoLim8iLN4k2sJItDzyUj0mefLjYFcpY7SA0+oAyGu/EOSlDO6Z902
JjmeEycKRjZrMh0yV98A7+qQ5+63IzohEnBMpekPFh5stCA3K342t8tLNc1jqHnWfas3n9ZPuU32
EbWL20RpXwInvfCG7oNm6E+dNtyPQa3ChpQgXDmHXQ1GtiOTulrG4raaY3gdCmpTfaFnxplm5Wde
YnDWY/imT+atYbf3E4Az3NlaQN7Cs7kdKj8Hu80OcL8Y7fQ56MfPfuNdCFxj3aWwwmQKdpop9kVS
3U9lfGn3zqEvhbtTfZBTjBQOOhK6dT9iaxfB1Ym3YOBnPovmlKNPoTboCUC3NDuaib315BLpWi9h
dFVI/+bC4UEufugsYkdRkET1NO1hhICfxPwbUE59wNtyU5HR1+O8zeZk23f1trOyGxGfBYX1GebN
ecpe6SaxzWMmuS5ioEVCeyFrgp0q/TNRwN/IqxoECCi9nnJKyc8LysPQ1uf2UFT6I+PazQR4r5To
HhAdFcBxO3Y3sn2SnX2Gws5Gq4NHr9Xugti7E9mwd0sjLHIMogZ3+uqk57HGxMeukNo1DbkpZHDl
KlByebCyzJZzFQBWWxznTBtTde5OZNe2Ux2QkSEKWWTKGGqlZh1azoM+6nvYilvTzHfeWHlnsgTQ
6c0fEi85Gq19ucjiFDOhjslUiDLbui2/ZKm7rTjZR11tTTz2vGGIfCc7VbFzJperVcjKsx9oGW2t
7kmU2rZfiptkHqKk6unZNiR/3WbiHtnFFdRW9Jc7XGnIjDGWvTCFfrOY7sFxhoPN6ZbSFYUZtdFz
9aXMmgvN1QC2X3nFdFs78qIVFCvicSSf3ExzsBOue5HKYaO68WM5QCCTGafHgv3yXTX7nA8WZNCo
FZeANUQUJ9qTa01b04ehNDTLLgZlfu4ak5NtMqicOsVLnX1LRWD3p9hzSPMQ0qPCiZt2phqyfPXJ
A6dLILQncvF+KeNvmYSJhIB7Py0fZBlkUwQdLbD3nhVT9Sz5rP/wWmV+M8ZOfGhkYXPhRuI+yqrJ
vwR6m9uRlXX5UxMXhPVaKY6X3ArmW7ROPJxzxTzXF3IM1NHqqhk6u5iLFKFRp26J/JrSnv0PrxjL
CS2cHaN1I+VaDWZmcdc86tSIZHnSRzzZi4WthSnS7tA0s2FeSy0BMZbdIL9kKBRSlNiNfmY5M77K
IE1cTuvMBNblqxUlmdd9J3ae1XsArJAX9txGh5vrFMBbTWlcuu5UfrKW2broTal/sepAwGDKdWr+
zFwMBAW0eW629VRsJWoqamMBzwRtmTtIJ0IrK1N+QpugtcK63RY4BFTnBTeX7GowdX+jwba5F+3i
EbqdXlw6yeAXm94ySAFHZ24e7Lx3K7CIWSw3ptW3K08yERgYjFO3iWuVXPLFxjuh9dVpNDULkGS9
eLe557FpwE+kd2qq0jvYv879EsTjE7xUDHkWvQkyirsiTSIw6oiHYvhBZTFOOserkzmq2NU2XjdQ
0+2FzN0WMeO8Z6KIGByAwh4Bw4vsgXKTQhmiSZxVzp2vloHIMg+gao3KGbWTagP0jbrJc9xdSxOz
4aVDFWprLcWE27CbOGO4onaubLvKePv73rvy62yizVSV/TmZJZp8i+H1ZQS4ADSk7c/ZGsdHpwuh
4ahbmNE48ADdcxYy/hVH3vqDeEzSXPuI6ccs9pmXJvrtCI9xjXq2/nnEoMKJWkbA6H9ry7cycTI2
YIokMwRtvcCLZJyNJnruMv+7G/qPZzmxf90NvcFVsvm5G/r88392Qx3zD8QKAU1gJchsHsDBP7uh
jv4H00iUlxh5guTjJ/67G4pr5GqhsiKDnin2q+/BX91Q0/6D5roHEghRblqozL/+9//CoVP8KK//
bHK2r/7+K5yrB1iGlVFtWaFBfJOXnXrPzrURfc520zZ0IAywhWeJbt78evrwerzLVTJUBgmEMKvJ
SPLVIphrpxpMON6MTHPOnAbZ4Lqe43dmHK/Hq+sqzKSY68I3WsU8Xl6K8luthGSCmWAd6+eTm9xJ
pxG7ZNCyXanjZvXri1p/3U9NZBQPWM5fB8qrPhcQ4ZfLxZPQgNFMzSbu0sfeQxRZNAGBB5RkqEln
jJQxJ+/gINbG9Ns16ViT4a/DlVdDyLKL9bmydNbMhuykahEc6QOQG3TWQJEzPDexDmCx5qNy2t9W
kOSKGSVTi7g28KDXvhfDjCF9nrF6UENIGcch3wyV3kYSZtU7F/pqOsbNNehfPeNKEEVh97y8uYmI
+2xoUY8X9VxGpS6qHUTgJnK6ed78+jnSHHhzVxFlYhjAFqTsYkz+crEc3H/L5K/YUObZY1SXfX6W
mJ64TWgOFlstLpovvi7wDU9qy6Bb5kPTzJw+/5LVsbUfHElBrTLlXNTzEH9k5oiUFPIAyZOfwe2b
isJ7wGyx3NjVpO9iE8qhie1X0lgwTqoyzunoVW37MOOF/cke4uELGmXJXQxUixo0XXojiuMO5rmZ
tehhtzGqJluJrGK580WzRLQx9ZP0nYQKc4m7EwQdl3yyr0noDaUtHx3mj9/ipent7RAkGQQ/ZU4T
PQAzeJrKJNAiF+ij4vhrRYctlxufe8rAUWkI/ItAWeIx7hv6OK0ZP61W0VnUZ1Xxfeyr2jiOqoWz
2SFIcJ8gmpBtfKOA3930yz1WRv7d7Mz2Pd7agLsZslKkdZ65uJRPtvZZ+cb8zZwHI4EGAXv0UIJN
v0zoLc0MIzwKaEqyDB96V0NoxPEH6fBLnKkLrQnZmmJpcfJyOtcjP3eXtqcM05PH1lt6fROT+TOg
GF3tHJZnjiJt1VFIu4X4oUMgvxhSVfd7vanlA349yZ0+JpAErcZx75bOGmmCKS/77icjo1JGUvoF
6tX1panmZdt5uqDflcCcXRYpMWoO9LMcciqgPE0js6QRS0qEjOQARdddNDeEdTPuBjQ+MlzADGqj
gZO5d1A+qfPMvTSstp0YUKjgO9lEe5PoelLtdVOSZpBS1xeaXCSCVdlS9IiBLOpj3Feu2nJNdHtG
VVBotKpIHvGNoneTo+d8nlpdE++MmXlSNBfVdIUmgNduB8POt3oiTGoM1y7xPK29jVYCvzt0pA3f
51yB/ZvmBeJHb2SzDNEFmJ6AO5Wro+/82ObN8EnTm4XGR7FQsRGTadNNRuU++E5tzuHQlEMPSGAw
P3kVPF2rMrJ8l5SdexyYV+2FTIavvd9ZHxq9wgC8XIanrmvVRowUNJtaFvqN2Rtt8Y4e4DNM4mX8
hMyxKpSB5MBi8zWouCL5tzobbtRc4zYHeA0fh/0Y3BfCpMc1bTGACVuH29G7YU8JXX8brfM2y6M6
uHSC05RfjarekCz78V1H/Wlqu6nN9v/Oorr5+P0//0FMX+GP/zqP+q//k/34j+8//uPiJaf/r8/9
mU9pNoNiiAJQLFaPPfsZLfYn5ZR/8kFwMzYBT43u47Ns5l/zZYiqIB/IdMB2A4G2VtrEXxkV/0TK
AP9gZSAwu8OE8lUG9auM6uUZTXqn4+S+8mH9FUPr6Gsy9BOIsClxxlo66rrcU/Ghix8nuqEhkGU/
7EjDbzyh9v4UyG1ZVe/J3z/jnP9ngz8vvkI/LQ40a8Uyvjo3dVMLcnMElY+oO41WM/aGQ0EtFBVo
V/w/9s5jSXIj27b/cuegQYspROhILWsCK+nQgEMDX38Xkuz32Nl9m8Z5T2g0siojIxPhfsTeax87
qRJmDxSkP5WJGO+VAcNgOqTavlCn7oRXJ08gV+XM8S1z8ALsQcWZPXcSgKB7G5dSsKZJpHrmp6uH
DWzWIXDy+C7Vyvn7NCmwjGK1hgvTqXEk0O6+Ml9NF1rRsj+US6r/SLVxmmEMGWNCYTYyX8DJWkcu
KU96SCVziePEuy+XMv3Sk+HBcFohgcHvxDS/wDze2UphfVXUKmX5Z0CMDgqDMDbfk0x7W6aTv5Ze
s66uNdEw/fdT+cencuOi/t+fydvy04dx++N/tDYenzdbZ0CPNwgu3laP/v5J3OC4f3zwaGXwh9PK
YHXY8Cku2rZ/mL/t32w+IHyEIazDwaCi/BsfvH9Tx9FlbW0RYVf4sD7TbNPeSbMyc60QVzT8Kc9m
z7ZTRMo0z5sX7W5MV6U/jmS4cJ8ys2ejPczu4C91TfGnNC3+tM2k9qtR4omFndLEN5kO4YV98ODw
TzQFmd/D0+zp3WPru9v1gLAMQRUcxh5kqrOVlyg5NzH/o1KN44u6yASCT1MDo3JavTJD0yOZy7dV
qd73OAvfqnW1Bt9N3DzzO9Q0lGWraBbfrBs9P2haaxUE29WJjnejnd/L0tPaUJ9bw0SJ6MiFmhTN
986yFLuI+l6rcQDVGV0Wlqp4X0rEZwGF2rqeWgg+esDtp+WsDNaShAurSPNdl6ep8eTV+Xie+zxx
fPMDvUVKE3QE4FkguXr2hprvbqSutayBdpEuAsDLqWM9h40P14sSDsQXjR64L8Dqf9EO/BuuuUUn
TJmFBWPTJ38q0YtYK9QhAxI0xV5THcZBIc42ZqUwHey4sO+zgu1sbCll2ONXuFE7tbcDu0htGyuD
4x74wtXdnz4Ff3TSf+6cP7ebpALQOAMYpEFB7/r5qNWKRpSM+FxQSUDGNMUmkkBO7iFLkLfpMnZ3
f/v1EEBtfT+WP0//TFXEMDwykWO5Dqts3Q0Qct5jt+7Jdai77xqTnt/LkH+aFPz5/X1uwaDUMxjj
1UDy8HIfIqo/3WPsg3MXwIIbFoK3litiOpn1lDGQjYu/eGvblfj/by0HYyYvxTHC9gfpMHDtf74y
CVvq8K8ZTAuXzGWIONff06lZ/yoK+F9ehuMHGyz/3EgT7JT++WXSqa+zVaROKBTdjUSygrJDk/L7
RfF//tzQSv7z2+HSBxe1bexwdfBuzE9vB7aBOaXrRKfD2Hb0InsmOTPUxGQsp9HoU/k86IVqvRcm
NJx95ejpLya+ehNBm6lZI1YJXMvZL0zaB19N8nm+naci0VK/n8z4nUCwtCEzqM7pMTK70WN/QfIU
+xm5XUgHrFr56WW2LK+eQENwYMhtv5qTQsG69gMPUM4hCUWsQh7b+RWwHS1Ye2swAnKe1vI90UxC
L4IE+kG5gwEvOO70ymqzHeyA4nHa3A5+P7Z5FWaF3nj7tOti874i/TzBow9pGaVFCcYhXK1RtGec
CsYUs0wdlELHOMgBbAVxyaihDtQSsf8pj5XZCgRm9eKgVFhkdpVWYr2nkRzLG20tKxpMhBhsboYu
d+LzgKqcJxFArBoJVesz1BFpU1S+PU5LfClH1U4jS45rcRNPamM/24SaswGp+sz6Bm+mKiIJRVHu
E7frqrPKBOCt1FuSi721Toc3VATu9zVTi3srz9OZgavU0v6OZamSvYChzNp7AzTd+MR4qMkOLmSO
9LoCbhvRN7AGGoK4mexUhhl+Fm1ndvEyHPDWj/KyoqbIX0SKyf5B6r2E3GO0SXqzDpWin6HNDss3
EEMV30oPR/J2HOx4CWXptsmOV3RBgAC5RGKTmtY31AzFdWK7MPnJ2CB6b5Wsa37gG8thFmSAkoYD
fAzP8FebJYPF3L5VlGdlKDznOecTVwdpOgCcqtPVMyOzNcr+uUuG2nwcVy2ZX4osFVXUEXU776ey
IAkNHOUy3hZyrShxx1gW8Zs5OoZ9QlbSspFWhFZ94XeRiIId1uRoIpQO4uavuhgcpd832lzK78It
nGkKhICHFFQf+EmsQ4ANYyPVdNZVXKA9IUgsStiQiTBPzbE6bwni0vfg2AG3/ABdkqbh7LsP/GXz
gcJs5qFIuAQ6EJnduOEye0UxnKj/wGi2FcuynfzAazYbaXPReSbD9QPAOfQeaUXqtIE5i07EcZTm
A8DO7APe6XyAPN3eZPzPImD1IlOFfM7y3F2eCaMWF/UDCTobFnjQgrfqRfgFEWlZk9ke1w+YKDmZ
gEUZKJltMCga0pNSN+Z8jwEEEGn6ASWtPgClNmM+cTFMOYsdUN8R4Z/eWOesT/VqX22s07R2mIol
7YZAVfQNh4rOx7GPdilRBjACsVUECvDH/N5RID3RGVVXPUfsfjv2Q2s9objSFSYuA7trtErVTTda
TsN5BE4mbMtYPJkf8FYhFS4Xl3umzFFnZUa5XgmibgoFwoZnlLNfrTa/XL9KCgYxmIekn6TlWqHB
ysqVvMc21b3DzL3BCWSuSLn2YhhtXciTNPQPKstQFYXYFR+8FsybG7wl/R3l8p8v0c/UXibDW6QC
7T+sBXxKn20cHCF9NeYx6WszG+vKd+08Nm/a1pB5NDToR17AA03rUWeRle5VdHBfej4m3qWq5dhf
ZA7xiJTAWUWF1NuLd5NkcByf//N3+enqZexJ7qjLtfiBpv4XZ3BVxUxI2iwJkwngvTerZWgP8eQb
q6b8xdWrbZfRn+7ej9cyCPX7uOgpwj9dVlSTuKzBrIVqO1Y7o2AXlroEtph6bb0slpc+NEYT8990
cRO7ihrVMyvPNk+avze+374RpvNbE4Guki3BJ0OGh5XO6J0qDXVzcewDV434ZnIeMiiNAUxc3DY2
/yr871NFwNNAGbDNlynlcJ6pn3xnWVwxhTS38DDkBGFfcboWc51H//nX+a+vsnkuaE+pcyyi6T6t
P8bZSJNm1BbYQ6MZiYYBwOipf+W2/jevQgYaPzlqDmrSz4ZMWVP3FGW6IDbo1fu2M/XjtFky//N7
+bT1MPGukaPDBoKkPwI9PpvWjU6fZlkUWTjIwiGBUpqB1RQaOBGPG8IVIPwU84/wpP/uFf+H5+9P
P/9/wV1e0m+fmu/tz//efBs0z5tJ4veGG6YlFTJLIRJBWDYCB/l/Dbhh/sYzp7IWIy2Z3mkLwPqH
s8L4jZWOyeaPdlndoqj/TgPO5fHPhwmbDQxGHCU87CrZuN42G/tTzwBQyEVJmGsB2zcCSrMxFz8K
QLvUhY6bX5FCCt9hyPpeOvWyV5yl5UFiOfgFEIHtRkUm6h8DQOQpGJuieE77Kf5G5ohjhi1zhTtI
zzkw8UphVQ+KrfoichRVetHOiH7Rj1wgfubVTrRcPgyhtn3/oqxz62ctqgO+Zsb4XdibPkDdpALF
JhrAaJ49ZZuQIK7GLeFxhZlYO5MJlwZS9qUsh+mpXPr0BtDF0ofZJk8YWk7/XfGhWjA4mxk5zCo6
+k3R0H+IG3qvRbNvb5qH5EP+4Nid/Tx8iCIA21bzfm2Gpjlr4xxHHqL/yk8+5BSuxWQfi+qUv1Pn
/yimNmczs9QRv0MdJYYyYSUYPxQa5odaQxeT+sXcJBzOh5gDVUfxoe9QzExD6xHny87dBCDg7NCC
6GAyQ6K/pA4tdxOKqFiNNeRHm4Ckm1X11BRjZeyMTWFiFey9/OpDeOKiPQYb3QE38Y0PcYr2IVTh
v8qvQKhlHQhAQHaQoLWH7uhmN0jd1VvjQ/CSDEuHwLYmpC8wP0QxqP/UeA94wnpIu2r54rpx6e25
I+h94mTNel/iGovKomYDg213vs0GmBIBc+E4Y7kC1g+dYDG8Is0SVahPk/EezySrBMx/ayWonVIe
Bm3Qvxf1mO9V1CFyt3ha/qvEOPODZVUmT2vbFVqQI1z5yY8L6aK6IusNQEumvNICRFKfFdQt3lB+
a5euUXa2mq1oEWePuUiTCbw3LTLZDDgwws5AZHl7n3Zkkfg9SlorFHhInlRjlb9qozZBrULYVBDg
5N2TyRDmsXCKrAih+pWabxuNPLUszd4QAVpUSd2gtoePA+S/Z+n/QLj5T2fpoa7EJ8/ax9/4/TTV
dUjBeMKYHzK71olI/8fJqiHFAO9NgUBuBv+ywbP+GG2a7m+oFzc7GcUa/2Mzkv1xsprWb4A0UHDo
W4ga44C/d7L+Ht3zpzqNLQeGKocBJyNODDSf1Q11nXVDhQ0n6FyFnIO9JovHJF77Qwct7gBlt8IF
U6o7t6OH0eMbttLqAbAlPaiTYFph6chjXrthlpfPsb7YiAlXMxocwJDKhPEkrmpjN2frFA2aMK6N
ofeHxrK/Gm5KjDrty8leKQR7hqXop+x3ntAfo7Mvh/hr2+kF6wwXNRMG8zv2E/Lkjgio9RY3FYEX
SoSZjvkFfaR3YrQl7mZRz4HRWzpAxfjYN+TH0azcQUT8kpHp6jfNekmn+aJo84aM7RWiGhUmJAMV
8EhHd51txYhII2hpNqoVxq4bO7uiiMt9onb5A3wKFWuAl7lPIqmhi/UdjjdOzRfMJvHBsDKSQ4wu
HSfkw6mhh3Y6qE8N3jHiFGrlqXGNlIi7VvKJ1cX4Sjg0iuQ0xjqQsns5uAP2CxLGBQo5OWDHpndQ
ngb+xPbjxBwYzVZiRIPaW2pUzaD8yOieYtA0iRZKfKlJoKkI6RxhC9xh6VSGotumPkpS1W9eMtKH
IctM6qX5wshA7BR0fwgQMlPpmHI4+aMpRjP2lXodumhwS/20JW56kcIbzfwV2STdo9f58ViUS4AZ
L43inl+dmdo5fotWcBUO2ooxoXE12O+Do7+Oyzwcs4RTj4S95TA3xXdjMX7WxXrtUzTxRW0uv4rC
s2DjK4OEDpjJ67SuZ63BWnKAFViGc25lAZ6IMUjyfhOlDhl3Pqf/26Il3XmmpvyqDOoZqwuOprkP
RNoZ+1WyNXIX83ERdXWkEf0uZbNnl/4+OzRjTvwNZNtt3q57Wq9DqZUPiPM2GULPb1Us9t2ge9pP
4F64Guq1PbUWvz1bJGY494zUXRJ+dHDTkS0Rs2dusR+00rszyz50EbnOeOqX+OClDn6Mxij3rqbI
kJHXNwRYB2TP6teZCNE0ACcrVh/wW8r2Sq2OxCJ4GBsqmpRi0JcXUCF8OYNahBihqrgU9txG4Jzu
O1k0gTs1yCFI/byfl8EOqtECtDNOyqE38/HGaze/HPOiSGBPDCo7WYBd5jCbxN5jd3BE7yGiTE9V
6qRifm6lQAtp9ekFBxPZIFKNjyCcxVGPC/eN0HjjCnuaaIhs2IzYffOMSuDdGZjmzbR8IugzEfv0
4U5YqXg2ZN6Dws7emqmskUFI4moyRrKlidUStefzuLbyRq2EOLJWlGFeiILIEJ24EyYeF0eO35eC
bHp/afm+4mxJgmFh52l16ugGNXAEMlOwYqctkR+FmgSQ8jZFS21fjV6Ih7Vr5ouFZPVQMHS55Iln
v5NHRUCB7gRdnT2mSXVSmIqgHAGSZXiVy/kxJg9TYamhg1HiSO91W1fevk541znouDjXg6a/rgb4
X2N2bHI6JnktKUJT77FuS5IHTbsL2lj4UD9/WWum+7oyVWFOmbazXFHfxlK9DOpko8Uw56OxOs5D
ilnZ347pU8PZzzNoioi9j3OVPQTt1OacFegrqzyaMCxkI9uHWr96WrqXbrUv0poTwh6PbmVcCb09
Zt30HfaDgUXL2i3oC/wSNEgcrPEYVk5ysZp7WqoBe00bAXfNI5GWTjC7uY3q2wqNRfsp3UnxeTun
cUEkTdEkwjEpmue2EtJXO/uhbMr03kOsQSxaXpwawlh3s23UP6yZeJUC49gdzrPsoI5V82SpbZQy
CUtzG4tGC0N8KF8Ws1r9dtR8PGKnaixIEtHeKeA4Klzn3BeKGagbokk3O+84k1lIgbYp8Mq5AOZa
qf1RWuVpdtHeVsz4daayAUkX4Lodl6RWfXQgyld8eTdVIuo3fgc59jtsVgk/fwZX3ZQGeV7EB9OC
NWQsPzoAJnt1aMo9H7r5kBrr6zgOOreDJcKJ6eyrhdge7vJo+eNE1ElpeeNd1pZfLTGQBlT3DQ1K
n0b9agUta+lTElfSd4rSX7ymxICt3yyLdugJj7zTlm65i2WaB41W3Zar++jG+IS1mm9MxZTTpXdK
3LxPRBWiu08wPOgyfbMEBi0T6EsAt4CsGPj3ulNiyyPQ5WR0/XhrKx2Cq0WG5oqLiR/2jY1xfr8A
Y0N4pc0vo5D9oSjWI6Yt0pQ2PVA5qEPINHA4GYkasRhjjXlBOG9DB96ceYmLrzNePN1PsALg40o2
n+MhcTZzRdm8jZsuXumxm3StewJAh99S494U7Rwfpzbt9gjgoAnLdiJjpLqvuioC0tefhFHtoeYX
h7Hp1FO/rOZTr92M+kZqWEc7tIq1R5eWMSNSXfPSZdgqKiVcVOjKUGf6B6NXrEO88Gy1vfIKYCgJ
eQi1gyNV727IFxYcad8cuSPMQ8ERgo9e93Yqk7itsK7tvT1NMUbyllbLUkTG32beaLjbpmG4qiW/
mqF1ng3AoobdR9LssJtrssTIceuJkuAXJ5Rdwb2R4AHgZ+EjQnovRMOfzTb3GxfNzl7T+E0q4wQn
mIsPaoQV2OWi7VcvmWFrNySxjrb8ktQtm+FyRfbuUIilpJjmjJLd9FCuwgiSqcG+VvM0zWLYcay/
TrLfIU/YLwSArU12mfM3UXJhZm9eX9zYVnErl47Got5bWcaHbbMf0r91xisx3Y9VZt2L/JvH2tbw
ip3AFMMsP9TyqxeTzWsc83p40wcu17ELx76+NQcDbdmIK9RlOyBnN1Jxuviowh6meCZOq7JDodEc
g6I+2pl4ZZ49hqlqP7DH6Q/JhBHTbY27ehZcVXWk4LSOegIgIpRpxuTtakJZzPRtkdZuIF6S/UD1
FQ/5rdrpKCn1RwXCfkPyAVKSm643b9ta3vU8MOvE2LxvvTokYqCLOidto3iqJx/x9FGhbMUOuaRh
PMYeNk1N3LBLOKyN3oQdaynVHRtsgtUX4nrw16XuFyWf9KjreFxQlGEHIRge3lHZzH6uOnRnUsNR
mndxFBvCOmbS1g8TwYKApN9X2VQB4L0VBHF8Jx0lPZg2yyaM3cRyzObjUPCrzNVliBwjlQ9Ny9ey
2dl8T5X2S5KMuGv0ghu7za2zNdTVHqek6zvVEtgJ4jsSZ6/lovxMPOfaWhMPF5E2hmx/LIl3XfD3
kJvMnifZ5SRxL9IwIyNtsUZv35YjGSXULl9DDUQjw9SlYlLmZHkrNHxqLHjKNx600i+U5rXIp5vB
tb9Xg4qLTNduFLX4SXXWnGrL0t+M1rgv1Z7vig0cOU6saR7NUrt3R9yjQh/jW62bHmSiPZDLtm85
DLoa46WDu2Sw5or0TIE9URX112UU2aMH1O6YZj/ZEwV66e7ipa+ua0HV0xZ2MJjd8kU1k/LqjrkO
7KrxbktYTXxWSvnAZ+rOLbGka1lUmxquFqVUj+OSzxFjaLSTI/qtsEV3cjHijgQ4ZCORVMW5xsLL
YsV0HnvFTVTfyhcWL2njfGP45eKnnvILfpEkhC1BRNKCbcOWhGYkJERR0ssBsMBs+JaDEJV6Crs+
uocAG/+tuqxLFOfofRORHIFTN5e6zvUbOqUh6uv8fYjjB+BaLNzb5OJw0/coY6OkoQq3yRA7l1rX
7LiRgfXnfI8aA4ugJgr1q4GI41AiQfWdWFcI8lA4ehHIcxwKll1ONskzfr0nRWf24NsoM886RvVz
WudZpDl1SQdlQVedmvZxTtbudoxT2we+Uz4pqLFD25ElJpGSH0flIAbntpRnnC+o3tHOYRVSvIg5
ejpEXu59cZtU7HoWx6AzOhj0k1kHY5l1AeckSSBTXYe5Vw/Mf5BXSVP/qjWT92Ph84HRUWQPVSEB
6+B2Cmanx9SpJu/IVoydYgvtSFJpdSrrYdV84QztsW2F9jxr9hoOZsVYXfHa73o8yl3eLeeqES1y
4FzzntuBe3gkTCsw1d45GeAOQtLFlsh1VzQz5bgEgCHrFwV7RR1M0nJu54QjSZ80hyUgdEMwfaU/
NlqsHMjvwVbUL6/TgqVSOA1Od5uAttuM1dpB5PN7spZFFUrPZbxE7om8WjD0bts816O2cJb9wkkZ
9Y2yXvOBVZ22siReutX44iHr2w12P520jGIgcE1OYgIK1MBr8aAqeR3ooz2F/VqNu4Ep2Qm0JJSX
ka5Y79ZnxMzq6zSCKLOAdL2slNsv2NY1ElCI6OJ0L/eaW5UH0BtDUCdp8aDOFrj8RaC3i+WAF5ih
YdQ6cXctlphgsiHTbqWnL9tz1P5CWIB0HZLStTX6fapVD7P3WlSJovt9+UK8Qf1VI5knyh2EOwKf
24HVZ+WvlfzuVZ25nxaBeRqE6uQ3Imn2jjobl2yx0JR3mnkHIeNdeor1XI/YhuYV+kbP5+x10Rsa
GxjRl1iU8z7GIeej1rZw+MmnrN1W0pNpHRlLs8Nyyve+5PmK25mQn6w72cVACGJHKb+0qnvWt0/k
nHsvwJvy+8FQ550qc/yeZnpniO5XNYMimUheuNSONV/pzuc7OWosWofqbbQ6sCamSC7NiBkRvtfK
cSSms6NybxNGl40RAasxts41e1brZb0hFUPlnqXW75Rm2nODrIk3B+6omzeT1sZv7lAT/IfAPEpH
QiY8EpN8dXKcA+sevOtOovmTDdnTcvuTovFe4hFt5Yg07RiPuX1vCG85SGcs9/VCtRtWcrXedOkt
9zUS/AcKNeub4bb9zawOGJDN1ZhuJWc6J1Fi/lCqNrCNciTtspGRJOz7vrS/J/LAXPhO9tp3MXkE
rx11iYmxD1z7YPTVt4U7/VSuYEK8uikPntPJHUIxj7ITBfvFk5ZyX7DcIwYnH18Mk6tWkaL6zhM5
M0holUOJu+yiDGloKtn6kJWGeOMHn51nw8l/mrE5B4vSWns394onAv84WFHJ+VJdn/S+ol0o4vkl
KTXvrZp6+pZJl+/zmFbHJTayL605uJRSxMMxCm1nYiOdEizDoIU5C21/ZK/0gyExD0JvmWrHsaSt
edAOCw5kJamd1o9dY03eSyOz0eWL/twnhsDfy25S2/fsvZgvz6byMFPU0teRl/dmmshIqf+L4V3M
smTSrs71Q2VX9V3Oe9wXNWVjYIklvyyGObHXgih021D6HVOjBMWyuLLEBWAl2lWfG+PVRmh4Mxf6
TPXABtEjVcZMENlO8fQIC2laQ4OXROIr7Rs11YoXpdHMY6kp60OJZWFBIlc0Ryz1qNZmcqmeUDBQ
ukyydu7MNbd+xkNCjjUlMZeYW+Pr7WB7s17InDPsznRPzvzSBFImbrjRrFGMOOjw51jZ5VLQQkvU
RJZUjHDRVodmoaZlIoLaJ2+0P5FjifefiYYE4Z1PjMpp4b1vBIrclbHUn+uc3qKsZHfW25iRDa2V
zzXnOWHMLIz5vmu3YSoXumoSOrq9HrtfraQ+jqC5saDi9y8UIFgmg4BTsqkLjKJurqLJ5qM1jCf0
LyFJUOcqMZ7aVgvMzTLQCbnraUcG0cX3A8GQB5PaK5Dw0oOha+nc15lvuW3DxV33rXltShXtMtJ8
PdbveRdH3erfTJuw0MWMMgAm4Fvl0W2rIKu3x+BNTiOWBG1PxjvJznbgpgiypxtB6fqwuHikkVCS
xrl6xNbkpNfKcy0NQlnSgiuGLB09VJOqjDDBAqB9yREdNssaIrzapYv7ZKpllBIwFkzzYSp+5jCs
gtFEHpLaDxa8iCc6w3Gvzu4v1SF3x9zYMuigwMwMbIcZA8n1bCe2DRYst4M0y3Y4jsDpJj8NbVku
ZpofrAVTmQHWJ1iwzPigQF6YXuQ+YonJz2JQHUQa7K05rfZY/s6V6tIrJtbZNTal6lbTjSlWdASG
VPBqUGytJ+CS8p6ociPIKvXnggU4cOq0fOAGjpxmgWaUMQh0JgzeVsO8A1M8JFF9RxF1W24HnlWw
z4k98NQuu3TftqnzVMv9ajR5mGb6juleVHq4U0A4+nNbYGfR8Yo00HXh5ZC2+2BVWMEZoZRTgraw
+6HPzu3qalePNn5o8GbEaxYomZk8ECNk73hAv9atabAccsJaY8+iWstNLRZ6Exc9uQoysqgy0G4/
u+GeYM0d2AhB/ULWqu3OUWHUEZT7R9NCdk4urN5Z59kTbCAPMh2CVRIR5XhPq7LNxtyzhq7OG9Cm
l1SyTnNe3TEjCN19jhvrQSoacZ4tVIheuQXauUeX9hXB3lVkvONen2kF7Mhc5i92WmK6WmB5EA2Z
lDdZfGnR3/hdGp+mon2gUr3JTYbEdbG5emL3XeIbDtdlO9PFwwjmzHdTdFxNrB8JqwEJ58ZhikU4
0M01LCQ6QkIuQHSBf/ZoYfy6leaRW/8li5sgZvIYjnN3ydTmYV5DUehHjb6fHjGsyc7zafA8om+o
Ga15ZcQNbd9OykiMzolRDXrf1uH4aXGgKhU+IdGfbK/mPlNji2qpDgi+4rwescbVh8mpLrZaHhbj
jskjZf8075qa2ySeNi8RKXQVPxpmYP2pIJa7s7vG7zvHJiC4mg/t0vhLozLBmh0rYPh3N6FP60im
CVmzBP3GWmIG4TMoO45kKTFtf1gNdW9LJRT212lyafTamMvc+0FEDxFgOQG2+c+mhT0nzLW/qpW+
6SOWMQTNx9EqMWnNmStesE6YoEv0FADXgJbQBkJCH/SVEGI+NglPd61c7ZIDr5i3fOcxbEUUQ6pR
h+qUABBePPO9bV80zPOj592qnh7I1Ns5Eu7AOJDNV4QtXBDDfIzTi4eIrx7b1EfTGZLk5E1bCv1r
o/10U+0rxfnkd5oE9tq5d3llxEdhzee6kHzgJTyyeTRhwZAZ30tYYIxcOeS/Vep8SwdyLKfplZyt
i7q8Eg/yUEkCZJkwOdEEcOrQGflrlmb7hDbFbvilNEkXFHF7SoeeC3dGIKhfU6VhpzGTRjCc1XJT
Dq7hipdLV3HclZclr45K6h6qdhXnlj+HJdLQ5iDnDhHLrob3315M5lQUQebJ9ap9XDwzdwBl8Cyn
mxF+FzqvR00fmPT3O/AsI3PRhsyieNkAyQypVQeFp3tlpcJm/JzJV44iNO90iCNrjQ0AChmOihS1
bbjYS6Cvxp1tPbuk3Gr6u7V8y7tn1i00e7SD3Acd5269zue2J86n2XXuW6cqQd9oYAJ64DvcEn11
0yvM3KClQ+BaNv7A66wAPXLJrFpVNG6AaeenzlyMkGC3PNLZ1gBKcJ/GxDN31aw/mM6wXGXX0ofo
cY2w9qc5O6cyZ3+vD7cFLd7OS9v8ZDbsGqhfQiVxtXMdT09N091IeHKtTLenuuJXBtmRphEjXkI8
2cWM23A1hBFmg3NIVNpQPeb4W9z7bDXtyFaWicCKnv5uscVZ14YvW4S4YF42OFeUnVgcTXEgSnq5
MM4yi3sYFj+5gph+OFQyZjJcAC6DWcy3k7xf3Ns461H1dF4D3ZDBB8cvG423WIgRztLa3U/qs6NU
N4Qz+sVk8FlODBuSlmcfoV4wwh0ezZzpsE1bgzjRd6AShGss3npMeBdnsnbU1uzrxrcGxwM7UWdH
4tZF1++II45afZ+n+XLoJpgzBAdMkTY7T8nKVeMZZzVTb5vmZWrhfXTlU644SIuhZvSF61eqdpoy
czeVbNiQfG5DU30Rp3QS08Eq3HjHKDw7lICTGAGuzdVUZ/uY9801VS2GuQ10ruShYZDLmEVAtqrw
JK3ED7eTNfN3KcUUJu6q0RzIuGKm5E0iqGmRUKGw5+g6Kq3Fy4qriM+ZDu0I/YSgD4nlwRvq9l7z
nDeEtemx62QWam3q3VZOHJ9ATcADpbNAh+lcPVkey7S+TRD+orLk6ne/1fw130I9vldQMQaLYxkz
yEBHO1TMVveaN2E1rbz2UNspBRAPoZPW/ioWHLM2YCxqw5xkxAPFQx+hv+l89gdFMHvjvJMuxdHU
RyqFhTv0N4Ki+WmxK4erOqMOdcqHOfO+lpO51/TxMtluul/N6nUplBtGCc9oGg6KNR+0xr1fM2GG
vTowsSIsTx+t05q49wZl3dCxqy0GMl97I41K2T+XsryrkbYFxtqbDH/TPsBEM121rtcjy5zGSB/n
XwkltL8iXD+sdf4tWWIqRIv7asypqwZcv5n7v+ydyXLcSLqlX6Xt7pEGuDsms+5eBGJgcBQnUdIG
RkkU5nnGS/VD9IvdD5SqihFikle1amu7ZrXISinpxOTD/5/znUd7rq5tk9DuTvE56dMFKMR7h5Mi
xKJkF0l2TQHSti1n+X2VVuY+GwXAqlKFEMuqWx8HG2QyZ05PmzbJdiDzvqUOrTz0tLnBShjot7MT
7nMyVrHJsRPWJ962uEBGSmy7TSoBAMtz4E2g6/KBHkJG/OGp1cenlNj87VD0064nNXvtpg1CJCV3
wDy80Kr5O9jcLasb9lFRkW+azvp9kDnGahysy17X2d1YsLWWE0of+kTz5kieenqtXuQsLbfqmpU2
IkdXRB7cSAuJ6vBUdpQoOisuPD9BhT43AWizxKg2AUG3l0kqr6J4wBCF525Vt062b+uS4N1KMt+g
owZVQuK4bKR9YhntFyQ5ZBwEqLNRQodrrcm2o2bc8vF9qCNKNdSxQnZXwthUc0tvd6YS5uvJ+MlK
2T7WwzRwUqursyHV4+9WrYq9U4X16VwEbOz7TlHBm8Q2MiJtbSa6uYnmLtrWVjjsMTM3e81yFioo
EuSC3Dm2dzHRJDEIdNLe27UEpOrlBWoHPaL42kV5takD/XsyRg8aSbKw7uKd0aM5EHKATVdr0bp1
yk8BLaMPuCRBjFOMunFGhdkcSb8nKuTNg9NpF3JW9CuKXl9n8aitGje+nbr6brL9z2lHFqGqZ/ec
rSHgvZbWd4S43INOyuFEty4KDsCRU9dnWqDVe0Sb8T1mZ+e86UpzXxPTCcvQpsI86R/E0kuey/Sq
sJB4R4Asv7fAfE9GUevnAtTD12lotIciyUHP6/m8U0U3UfcMqP5n1RdDy4EIFfNlaYVXUyhutF4s
RVl+AaeYi9uxkhC4cLFlMXl8MHrBOBju96SU69Dt840t6oo0w4zNTwSFuGIlYNKk+74qCHrcqxQp
vS0G6yaIlFhndnlvuexnIBmgLlB+v2lGZz4h92y6axF8nzhEI98LrbnIDD36QhOlPhmhGq6MerzI
LO5hIZHBRlG5tyPf9MgIvUAETnvIjvqVLLMtRShsapncoNjO9mE7GetaDtG+IEwYZkKyVL0uCB+p
r4ahe/TNBvtbkzCjNTN00SFk24CHCRtFWZ+6+vkU6I8t1YNwoWg2WAQkLvd64OsJ1TwKoMxSrmjB
3jZ60+2KNC1ORBnJn5lPf6S+ejMeGJvRt4LFMQrC9n9fRN/qoil+tP9zGeBf//7w/2JO/jX+oh89
+D+bnIbZdN091dMNx520/Ye9cvmb/9U//B9Pzz/lbiqf/td/fCOrs11+WhAVB5nAz4Ljv3eRnhXD
0//9P+0BI2eRKP9UXyGkQn8qIaksKioc+v8QXynrL9Oin45xG+sWtm7k6b/EV1J/VrxCXpC6baF4
/pf4SqDLImMDBAx9c4Rb6o8QOfhUD2WtWMkpLtuLOgx1Kz9wkV6/kLVOib0k8dKAMoYGz1XAYanz
8BiZ2Dh0N5JEnNYFqZeeb+a0EWsq0pxvSr2qVp1fw6DsR5r2Xh4kxdKkKny2V1HonwqoCxHNNb9C
rAJbm48TpfjomV3IVrqOjcC/oByQVGtqpE1Oj7sYv9VBPFFk83GfMJt3hlynbT+eFkS+0wztHePa
As97Q3mj5ACZigakq1qCV50OOO8qNVKrXJUc5QHcFgnp2nZfSgpSVb5vIRVqK6Os9QvNdyx2900a
ntdRtrCplQiDNZW16EMmwEbuBzEjU/Hjpu6hAMNzpgIAjDIBynelz+3l3CbO5Qh450K4AaIIy61V
fB37U0QRjh79RqFx7U9YLTkMmvzYEGPBR8II4ZNhr/E/koOr4OlVmZpuZn+0PhCSooFztPyg++52
sWZu0iBPAeLlA1ghxygGLCRWbTWbaSbYD80s3nPsYhwSnXCqy8tAm6h7mj0CQC/UiQuBrh3ODkKh
jE6IZbgn+Uy5cZd0HI2ugfZ1qGMDiQ6OTYn/oa0rCbyRnfSpDGwnP2EmhUFbVbn6agXY2ymntOJH
Hjhkk9hu/IHVcGGbcZfXEYWgW98w0nM8xD0nnHGe+Ld9PcD0cmDChvNYfkMyNa84n9oK7YAYaILX
lbUSU3lpyumR1qQNnI7buCw1BR79U6a/9MFGFtF7qVnAtAjobgV6x/rZxWJY+ctGj86KEW2Mabxq
U5e9azfMVo9Tv8oDz7XZlazGpOEEFhdj/U7GnXHkF+DTsWgwYmZZJOg6a9jhp6OK0OUVmTvit6No
G2iRtRP6orPgoAGULXFw7K1ANHNEkwp5ydiQY5jnOXRBcq3PoC7b16UNU2B2yvACv0Z+T7cuWYuJ
AukLOegrhl51ZLv5+bvC1LFJeHF04zgfSLUT+5U0ATqkV9ix4lj6yQdKUg6mXsoI4yp2Lbzb0ain
9Ukpmi/jPOvjmcSoTZutanoIBmmOvKlRM7KoIRx+WK0V/CBBWHql5uYn5D2rWwH9MkOJUdNIseO4
gGtJKz4P8x+gYC8kJdpLdu+cM8IMOu/QdJClcAQ/uaRxXqOLbL9kvWtVJBLmE9IGn3RwDl6G/5EE
Ou1pCvziulJOeplRouE4XUmQjnrDj/DSOgz4xXw/2HVZ0usshlAMvbdvo7F4sV8oVZ9vI+F4tECE
ZWIFOPJqo1qx+yGkZhInkXlTQIv5xI70PgkjcTIFabs32SV7EGumTWXhKgUdaT9i724+2LDI9lYf
tffoIzUkZv105iDmooLSJttJE/07j/yVX3XxPgjgGzx3Uy5vxIuJnX1PWNKSBxBci+4h5GnA0inn
LXkLYufmVrXVWZt48GIo3rtNr3wZ9IyJg2LFszA+H90ml6Iobc6Gt200rX0OzvvEiGuXBuJU3jka
uZMyE2C/Izba09y0m64oem92i23GqQFVofvkA7Q/V5h/N+iaxSms+eSdYC5xZA/jYTqssNwcaDlA
VfQjV5YT52NWWGG3Th1kPnMNk3gp0d+WXcfaMU9NjCB5BBI0E5W+TvH6bvxezl5lJ5/coBlOegK1
PwkK1aukEtpl7cNUNpw+O7EiB4mpnXa7IBfGtRH6YfDTiv3fu63/eIejc1rU3x/zw4CW5//kl3XI
/QseBx15cizFr63TLxuR+ouJ11I2PEB9YXW8sBFJUl0I88HfQ2YETYMX+y0XWqEk94spnr+g/ozj
gY3scAYRuNis5/FNDIEAKpZP58Vn2Y+cfhpBmgo6aOPERJN9DgJDxBtVIfs9aWumLW+AnLlXaMjm
LS3EdYrPufaaWsGIn+1h3xjy45CJaj9EzngtqvZzRw1altpwmffRdK9ltrwThATkiAzHYVfKeNy2
sz6fjwjRCbgt2w9sPMkIMTOrOZWD4WL8HUFqboRmZfXWRSgsISonrcAlDwlbrXRL4Bqx9Lq5ILCl
azt6sjnnEDIb/eQphTpaPPpOg9wC6blyo5UbhA4ZdHpIUgexAWKphJMwX1MZVgGi4slWFAo47XG4
HJR9Rq3aqs5KO3Q2c7k0r7N4qSf7pshXep1l/roIAvOSiLRh7xS5UAhdKQsYiBIuIn5u5oWYEbsN
VFQDfhoy9dm6jBroIvS0amJb8m601I1PVghHtVh3CrjKE3WqFqL+6TBHBki1OUzbwcHVHQW0MEv3
Tjadrw8eqSkNBhcZo0FBD0skvaFln6tsHO3zFEXTZYUIbZ0Ag+2vxsX3HU/tcO8g24svlIvx/TJ1
aVNUAyxV1KO5az4SEl9zDRGWwzvdmvIMD4K2hA6TXhdkwRYgi09wdNjlGQVdAlL6kB6/E7vrWoz+
vVEHobkvY8dnmhIY49BjJG4zl7RK3dTf9hChvgXo4YWHv8K0z/TeyRbNjWrRQuM1WhriHVFnhmMs
TQIGJVHzOQXIXAKBSo5KNNJSa84e5643KK8YcAZWZpUim8/TcAY/XS4JQ8+w1SEyM80bniGsJDcA
ZB1Bs7agO6b1+AxszRd26/gT4/qMdBXPeFeLA/bHlq78Y4rPC03IMwqWQheUoyIOk9suWGCx5jM4
Nn2GyOrGApQN9QUuWyycWccaBx5J19lXwNUB0cLIkldNYKPrVZpJWZ0eZFNRjs6ivT84ENyVzJbN
p++c+ROdpJUsCvaZgGkQJ+Wass81rSRbMKps9yTFORyvQvKNbrLZ1vQVpTdu1jQq9yLRoeauQAPm
+6RGRrcVcwyaMCVc8q4267DyoiHpvqLlakHA1cr+HtpNR1PdHvVP9dxO97IshE8Mx1TkXtjFGL98
joo+rWM86eci7/XioptC6e7MYpG8E+aU52eo8mhxVlpRPXXwavxNr0g48tpKp8Yks6DNQWWaxgWW
/mYfO056ZmgY2LZaSTb9uhCqn7EzTL1+Hjh6O6yBbD/vxq2SuGaM92IDfx4zXtNzFF3nlgt+pnHK
nZGI7CMKCWxis93zts2Jm93prRth43bUpaXnHMp6hKag5SHUr+PI0sMNYT6UYJRJm+F6pvWSbkdb
lh+xajRPWNVduTVnjdpPnSU3lHSiFSlW0jhxlcQ4EBacMdcOP8jeVrY9XsHrgJNj6thNjMnwAWhT
DsbHb/qoa7ecp5oEi9+5GK1khXIR+XhrkV0C7A55q00/9nlX+EdL8d+WMw6KG2+WRw7qIP9vFD6W
UM2/r3vsHrOvh+vw8vd/LsOaIf+yYfqwYkr8XawC/zSdabjOsP9jo0X6z5+Bp/tn4YP/CuODAzkY
lB1RrRZ7tqbo2hDAHn5e+CoCJxtqbrINzT/y84qlsPGvrTxSSFtX+IYX1h58PMs5Or2VzcipMU2v
xRjRWlroPF/yrDavJQkQJJqYGOjLKwUaxb2ze/I/vLGp3Dsdqet3KpnU4nA/xqdz6XDUa1InfZBY
QkZQW7G7T5tCPqBnFDrJDLpau2E03xTWnGSeXioSHqpas7VzRKh6fDJQKLnvWr36UhuD0+9m8qjb
rYk8paJTGZINFmRpUHk1JSaK9XqPJMRnQ8rh3PlCp5USPbbdgZnGLmVLKQQZGzm+s4VMBe9Vg8Jb
AlER/dCgFQh9tbHcKEdTVWsYIKauj2JEQKwZm3LO65YWnjMHq7KSer6qK0dRY9X9b83MlLUaRGK7
tCpUGGyC3Cj8dSyZzdyJMCMEvwqnrzWhzIYW3mLCIlek41tOmh5luxgApSOyjsHOJmNPE6NVl21n
z2pVoR2zSYLrSXua1dKTYO4Eh47AfZzWRgulYy8VhypNJ/iNCoGbPSRxa4/rIVPVw1BS8PcMl5Mt
QKIx772yxmnNPgLr4FoSaoRNi6iHy0ibqSEIv3RYJqFOjSeTHWOkmYaQ8nbg1ARUaSnRCJ7f0+Du
1Sy+m0aogq2ryE9eB1E9jZzmiyRc9XYRAx8tARFsWO8oSDiZbiPrSboIUCzLHxjNeNKNj40II0nB
NiGHpZ/NpD0xaiVQwdM9QWRnd5iphnhstzTcksDrdLvMNimc05s+0oPTDCwHeQB6MPZoXtzZ2TQF
JDAviY2wW3XFIP6ds8X/nxOaod700V48fn8MHptvj/VBMXf5j35Oa2DNCVUXFvVSHRiFXM4QP08X
SnJO4AwBL1AYnD2WOu+vaq5mGH/xd8nyIKGUqGK5HAp+zWqaMP+ycL9S+7OpOlKd+SNO4OGkRoQt
cy4VNH5D6nyWfnzwdhB3OEYYsgKH6bifHXY2ir3AO6WFw+O9Y/DzuRjFLw37cLnmwzOMoyzdGEHy
er1ZnYV6dd93/QNi+g1xE+WqRiP/TkHh+LIYCu4DSwn3FsO+zVry8tA0ymzyY+SNXssJ7yqcSh/b
IF3qF6vXa0WygxWBy6KERwmcNYb1BzzcES4mToJs4IutvUoPweji9dipRqp32HqHB8DnUWxQf2yb
QKjz6S4F+RcHwFhLcGzWecOZAmD0TA5my24/UdF55DR3Yxx/68a0fufSlhv0r8VuGRScneDNtTFs
K4KODwfF4xC0dNjQpVoVUWxovbdI4LSNiYjsvGDCeecNOSw3LuNxZAYPR1UFg4JYPoaXF2mTXUKR
vWo9+FSfaB7ba4YjWCpAvfynD02C3jclpS4Ksbp9dGX+VHN4ZvL0SP0YT/FtJZ4ou/TfGEVAhQE8
Cy8QTvzh9fTJEFPT4dQeVmGVnMbsuJHXuBWG9Lcv57dPS0jzORqBypkwObcdDhQrtw8QarecvDqW
giFJdm5fmJ4DcGFbaoX40bRtdvL2oK88LRPy4lLO1pmMjkuFOhlsc9FBdmsFPWJL5eO2Vkrb5lXp
vvMiLo/j5YvoUq1bggyMpXAOxvjo7acRhhCggv0eD6CC8NtLDmT4yt++oKO7yMvHDMW7rjMDUup5
BkO9+MZqMwkLp0dbnUz+jYkMaOcH/Xk5RJsx1/eck4N3HtvR97UMCDuIDatN9K/DzvXwsZkzZYwR
TzkS4elMhq7JU3PtU6xiqDGSMH3ngb02HAVoi7eRj4sK6+FwVTMopwJg7gli1RsqpHkegbyv0rM+
7TUDm1Jq5+/c06MnxyVSTuP1AMFM/5Gt+eGYkkDTxkG05Nl4fvalcm+Tymz++MKwgPLqg+2hCPfb
gwsJcWzMpmCQcWj2gZ6pPZ3feBP6lbEZB2I23n5RXruoZXpCiEBNkAX68KKUs0z6GQJPPvpo29mE
KqZuoP0bV0Xj17KBZ0M+W6qLL2fDXKbRVBoO3qIE06yfa+m6qAUW0Jbdud4mxuaPr4p1jFeR52Uu
247D8WyldTOfNDVsH5QkU2eySQ16r386Co+ITQb/W3YDx9QOdyKzCYdR4lUlOW9t39SI4ppi+/Yo
R3MTrx3vGhsOl00S2jH76FpayyW+Yp6IS6XBsxL8I8hGyjGtlP47F/TaUECmBHBTUD6GfjwUrWV7
HkAvjDNWv7BT422D6gwmwvQrW/1vQaqvDcWdW4rQHHQ5hR4+ISzFpEzMpDiB97krO4Ld+kh0q3Ia
uj9+F+j5GVKH/aLz7h3v1XwIolEXELuZmwG2wd7qsETAV3z888fE3G6yipjyZ2395SseSqhSIALo
9cfoYmZNn41LvOt+AFbBLd9BJv/+1bLPXRZ7lntFPf9oKiISouI0txym0wYzfhr1hJYGzv7tS3pl
FHpYlnQlE63BZvrwGWWaTogXn6g31CW8r2b+vCSgvfN6vzoI7bml+yDlb3jgiMIqmjcG0VAIgSao
1VXQIhB8+1Jeed2Wkuc/RxGHlyLKIIkobhBhi079xCkh5c9t1RHyMNi3fzoUVTy46Y5O3LLO3uxw
KFLDxqnqCQE2EVGg3CbWcZ0IM35IEZy984R+vywKRExwQof+BiLu6Am5CdbGQeGVcUDenCU24nwi
ZaNHzhLqnbnh9+e0xAKxNgm2KIx1dAcHLK7FVDDUUsXZmDXOxETg83r75i0v7ovdEZOdAtzOvC2F
yUluUQS9/Iry2B5SJ1+UspAU+wvCkItPaZA47Rn+D1l6Cb7GP2NvM/tIDiEkBLGdWEK8jtmU+IZJ
VSgAnpSIh8CKkIGkAcJYpw1iayVr4519xKJdOrpIc5mJEP+5QCOpwR1eZMHTIVK4QiTauX7jUQd2
g53lllSnWgpJHzVsh8nOYj5Eady3zUSKZal/poHUfGppr1oIc7oA+km+SMQtN+zgAbgZ4h4Li/5O
gWPStp3SrLNZyeDL20/o91duSWxyAS8sb4Jx3DPG2BkEhmQ5giZd5hT++6bkUDD7X7EGEpH556NZ
nLENmN7svJYa6sv3oalJbaoJmPGG2G4n8mRNcV+rqq292nHN8J3Rfn/7TINYzEVZRvuU3ezhaMKP
4qij+slTT5rVqMLFrtOnlKSoqaEv7kv03W9f4PIjD194hmQwk8nC5p2Xh0PqgTWHWgL4rnH1bdRZ
T9OsZ0AJQjx4ZbJSarh9e8DXrpGvlzA4NiyYVI4G7HTVNFrFcgiAS1t1gXxwx+iiwoiBLY7W6Nuj
vfK2cDOpFAF6WYJbllnlxTlEpr20tVqRec1ZBSN125SY26tkH6tIXv35WMtyCJmSagln/MOxHFLS
0SGDSjPBpG1C/DxnGUCD0zRr5s3bQ73y1IiaWU7C5IqxWT+ad5HzBBZ9RxKicBmsqyqx70lTBo0C
JXbDETImvXYK3lnDfn9yWB9oADBdobri2zu8vsIRHaAvnW/BapqLZsbvbepoatyIIipOVbX904tE
DLls2peDMRC8o2lKE1qABZUtWjfQQnf6gjJ5F9Ud2emDfgoQZfygicpcvz3q72/MEvAhlClMi38w
j77BRk2qsDtGRTyXgg5jIYNXlnlpS1Pi7aEcbtjht8f8BSNYscWBTXx8Q/HM2sAwy4zEtrwjpHZS
2YfKran6y3zOP6Zzkt4mTTWH2E47Gq5vj/77O0S5gfcV4dxzlejoQtOItTAq8cjZdd1ewJIxvUpR
uVy58xBfangv73wzw6L/9rC/reOKghTNI75/nSOmc/RUk76aprzA61W6GTAnJ0gBq4bOO7f2tVGY
Q+l+WZLYveNpbe5nMelVxPk8M8u1ndS158Krf+cN/e1dofDFh7DcQTgVrKWHX0SLFr2HXZR5Rk0M
+LIhg4qBrycKwQO8fdteHYqaCmdFJFNE2hwOlcJxaDNSAbmgwToRVjuucaOizYq1cff2UK/cOzZY
i75ZKaYXc/nzF3NmZkSOHYkRQGGJ7ynTmW3oTqeoi/+NcQjmWF5/al7H25BBNF2c5TMHo2Yx0ep+
mH7BaN9N67fH+e1FX54SpRN2WszK7LIOryfQxroxAxN2WSXItmgcv9c8p3RrInENbT8Wmmi2LTrY
f+f6mPcANFg2daCjSTqRsRlbqCjpG7qQV30tfjQTiYfm7ct79XGxH1oOfWDn3eXNefG4yGiMa9sa
MuRAssNgVkZ94ZFiVb7zWjzX7A6mK+4jCTl8TAsh1P7teuykgMDC80JeETgTkoLgLg3rYgX7YF/o
Em8HxZt8ECuncrqd7ebinY/gtUt98Rsc88GJ0m5sMqg5EHZA7jyns/KHTs3mzZ/f0ZfDHC10VhON
U8PH5fU4fy4y17mXWdG/U5J6/VqW6cNGyvqsn3v52ETfzxoNUPZaU5DUiyG/9LRMc/V3Httrbz/F
Bwu/Gq8/dZXD1yOvoz7pKkHoGnCq1aBG4wZ6O1E7kh0fCh+78s9Jsn7vkPHq5aFyZlJkt0fF+XDY
qTMLFxE8L8scLamSczw/pEEn39m+vjYtksbHwYhSPZhxcTgMzjZc8hX7O5+gIeJOJ7Wd7JYyiyKn
bvrjRYWP2eBDXiroHKzl4WAi6lQ/IBj04Lm0K2KzSuLkoxpb35++f4zDJpJDvKSK/tsJXpZGpwom
LDk/B3fBndmZ2J7e2c/9fu84ueM70JkTBRl7R4/ILkZVCkCvvAlTt4rnZgLsiLgAr8N7su1lij2c
OthSCd4+OohUEdXRnUunsdcsjpKA6zJ/GxdatSvrKbsKLaM4SfKseac+ZSy/+8GA9qJ9sZCfcrih
xHc098ZmaZK+0o1eHIskvoL3jjoy5SgORUu6dXsdmqX+kNutCxmxtFPx0Y6h1O7ZM2jl7duP87f7
bCNuXjT/OqUSmiFH97nORRyWKKi8hY60jWw92+kUM65DCSjl7aF4TY4u3OFzU4uRyDZZV5H+HL6j
fkW+B2xw20uLXFvQu7nWu1f2pFTzKZelDg4cZF/VWYTSa0ATPE6+83xV96HT7hRLR4zj3Aju4PUk
2F6nBqd1lAXF4nwrEH9y0rox6Syap8mojw1m+sEYN1Nty08KGIKFYyWD7VfV0sIOWY9VcE/AC8kb
dEfIyKL+SaoL7GJB1k0LUWMshISjaOU6j8YdRTdcRgXlvhsfMUsL96HDUfAx01P3pMlCBa8ZCHrk
f1Vu2llgRPhYEQ/psx05QJ6LScbxKjLQ4XwFQ53ZE251NhnXU4iHG19toBlLQrFTZ1TggOI22Rns
X16CrjWsGIQNSD550USxr+Fstkgr2lRy0mxSnxKCjzYI6zPcuLFp5nPgoTzs4u8EcPnjKaLn1Ad0
Iqfxm3SCDMHJHFaDCTdz7CO4ZTjNI5gWcxY/yFGGqlqN0eRbNzaGL3dfo/8zPxTd4CKxmyzZ7CEU
WcJrp8I1NlapQDzhL85luB4gGFU7BeXXvUzmdHIB+PRjee4nVTVdDcjoYSwEmWjO/L6t+zsHNySx
hchrT/sgzE04f/OcP1XCn57iotPEuezAK3pOCKPjtIK+Ml9ArI3rPYRtyAsB3G2grTGF4E9Q7rEF
Mw1ajmcHfvBdsalyIkzgicLbX6k8OJMDhrRgTTEwxB+rQl+sAiZlLMUKV9a3fJL09FcoLMP4C19b
4kNCMHP/1gctTNKTWTo49RMxis/ZaETxRuZ5bT2OdaiDFOvLKAOsMrWYVjdJ3jgZiqp61G+wPHY+
YtO6sa7yRFSw/edK53qG3P1Rg1J/qosU5B8Styw4kZ0epmwIUTtvhsXFtQ0wk101HEhBYICDHe9k
V/uGRyi2mWEI6s36qSIr5rOUIUnOqcXvtppF2bIQVBiCtySWDSAxLLyjlPP0+aHW+oqopDrqYva2
g916RsbmZWXUSfRJ1AItpNEUplo1pt9V2OAdJN1jGMBhTlUO8ceeExv/LKi0b0afAZYy3VmDCUV7
LFzlLlQR3sMivmra2PimY8WLQH5Ms9wNiTbeuX7u1LhhuqHZhIjiRy9UDUhF8slMa52lJWTNvNTF
U0DWabx2AmGjfOMgbkIGmcdhS0pl+xmAu1QXweQw8DRbFlkbvLNAEBa326ZOCuOuHFTYIykv3OHU
LiEaeXWYlMmp40/6wsfJIQ0VHFM2gjiqHPym1X6xZ9jS95DRgeLUATiKlcSJWG8pAFe3TV7grreT
QLReNYRjSO11buGC1z3Gj8sSMVyzzc3EnFZpBqxx3Wt95l+EgIelF/jkYp3GVRco4N+xvJsTbQ4f
5sjKeRhxTFRmhi523Matoe6Z+MOH0h39G+ZukWzyxsJEreVlznTjAB07GZgzf9S6aj+bfVaPZxQN
4s9u30TZ2aQPoDwQCZJgyB7c19Y62KEn+PjGfdjTqEY6rlp80TAwtR1F9CrwhtEvrC99ga7seixA
Oz5k5aTf6LXWXhmzQfFo0Fw142MP8iukal2617LSLU5Mv05m0A1GdVu2fQIdO9OcH/3ku8V+aseu
Aqjdiei8DA39M5pFM9ih4U+1Hcqg4AmDgbHwaBt32GdA2jriiOJSW4XsGJ2tEYFdPA/ywTVO1aCb
D4SbN6AeOiU+xToH9gVGH2oVH/voRKeYnUEXTVM2n5ddmOfrxiwSbeMMgQQz4IegsFx/Cq1hNZDF
C/VrodInkMmBaSSzcjaZg6n6q087HwNEVtjoCbuwlxvmEhtXoZ2Bhmqgw12nMyW1L7Xe6F8cjJnJ
PZKnxDhL4V+pk0mFTPlVYEIUcDu8kZ7REdOyYy7pxTZzmhJZ3uSTTUckYzSZXiPHLIBvOiZfy74S
D1YK5mgLJTRDDCFTg7khYg2oN2M39Lj6oaFUuBVSACBpImv3AcZ7FOzslM91NRYcRVZZIcWNFLMO
qhRIVnxm+K6sVpyKMsy7CBzjtV0hQgc5mpDjktdFnF8FOfkzD1aOgXMHccaZz8la87v7ENaRvxog
gwCICSHrE0xXQI5qnBiqjBvWwHTaPtb0XT3xln/W0i7Eld/23anSgnHYq5mHt3GdSG82yHIS4FIu
oakneTbOxQ/MLQYG4a7PHofQtp/A9jj1tzGBRciPRUqwibQiMVblrFVsEsrMMj8ybaSyxmec6u41
s1XTnBQQ+8bTkm9UetHUxqSlAGYHgy+CtPYfRGVV0a3mdBiTh9GxJqC/o0PCG33+/gb2SxneZqUP
i8Mo4DDOXuZgf944vZ1nd44+Fy6Ik9DpeEvmOCou6nAYktOmrN30JAiUi7BudtREZhjnmfoh11oS
fzy3nTPQTcksjf5L69LVfzTboAluor7Mmm9ydEY+ocgPzcsqC5wnhdeAxV53W/M0QrYByCU2pnk/
WT0KVr9gWt75VgslnLAhhzsM/mGMqo/sjNDWrkrid+2T0QK4c6fAKxhX8NFt/cHqkia4HbnT3W7q
qyG9qtVcGVvai2QuxMEEE8mRXfowWALf8dRLCNZcflx9pdvaYphNJtXtzUhU+l7XnHnwirxD9WtM
tjw1m2hqPpXhTE1OGFg8YbU481mszwNmajumeD4abl6RPd8bQEuTVO8hXoG8XRtQn8qrZqpByQzl
wDP3GtXyYQIrJBryC1mX2rAzwioYthpeb/McUNVgEw7INV4kRpSP3tiOODaqXge8hgwlJnMiQCn9
IWi0RHzsLaldVnVX2OcYFqz2W+nq/XCpgqmg2kKyktHchgL9CNFJA87DVrNL44Odx7Gz01vlPmqt
rjcfbX8YgAWBIxFkX3RaZ25YnqiIalpcKKJtfGvSi1U7hI7+WBJNqX2qCuzv3KFsun/eTP+3qwCD
H1WAv7cV7OvH5EB+u/z1f7IULARyBkkx1O1Q2VLT/mXuc7AbUGFAT4l86Jmy8A+Wgk1Gt26hrf31
h5xZfolvhUtE2KL9J1YOfOJSp/0HROLDz+McNoy/1XTgJTw4/dC/WvS7i32QggpF0uNjn912pJuS
nbGuQi0itJ3NINQQs5DenLf70I/SE7/wQe8GYNOsFb09uvHmHMThve0OPYb8MTTDa1bZLLlbFKot
uOC8xnXDXRFe0BQlGCYgm+Vl1upuvAXGHQQ78u0JUXGrKLTgBZiZjZOskaG1ShqyH790z5QBvyjL
jqDa2E1PWcY09RE1QwNsLncCSI1wrAxnF5LE+1kfM38h0ZD8ArZS062Vbw0ptIagU8OmdsVQ4WRK
4U2js8SdwKwTf3DImopWdVTlkGyITEjJAqy76R6f94KOZcsP29nNCv7OlLbBxiU290dsWbLa0HTv
il2vT62lvL5PyurC7GyVXFdtOap74asu20xV1bYWmK6o0IjEEGoYTs3AD9lPlVjIlh6GyVLQTaDj
hs4O7J1LwMFdJFNgh9QVluzFJOkutTkHn+N3YBBWEm8v9J4onK6adLpPSRcGXgAc7dEpx/7KiOOe
xEESsAlTb+GzeI6tFd85tWrsAVTseIRlQaw0ZE+73MfvGa1hevaL/QzuBHXXyAi37M9Mk5sRxVB0
jLlQ5Y7olllj319W96qCMoo1o3AvWHFFs4dGlbSbkjp08CPN7E7ctaXuNFsJ0QeScAd/dlM5mU1C
OLtASB2VnWNu8N3+gg2QSrZmyykHLn/C6xQES14pBi2G5mgkYRg1tQ6iMmjKeG+2eXBfw6uYaYYY
/8nemSTHzWxZeitlNUca+mZQEwQCEQz2jURJE5gkSgAcfetwbCmXURurD8ysTClEE+3PnJWV2bM3
eHwiCMDh7vf6Od+xICKylYDYkMzwqjRtSB4yD8wVdmdABntOwvyXpKDRsrdEW4sIi8uYXXXKrB8y
Ma4kinVW8mPxlfrIJr0ndmDSxvUoyBLDu0K9UkV2oTWkADiVmfFT/3Oq69rRKntaEpQLoKICzVu8
g5u6DDFzggSAAGApRFwXgKt2ldUDJHWBhRMesmxc7kXr9MhK2nWJtrwfhlg3B30s69J/UNKFDLe0
4OUDOoFqZ6XAsMJJUXSGtRwGCvYqK2/LTEHbXZOu+zz1bAdgUavGDB276CEZOFC8DiDB/RWmFfCJ
cEAK4sG317fMy4RK/qKt5vYrp0A4SCwjHX/6lFwpxFWyjHeA5JJndwSoBEbLaj+smQPCL3FaQ9uV
M4hWIfogCTnix1EyKDu5tg0QG/d5nxC4pmUjuRatL9hwqC71LWo7Jexte+Z/DYx0yqLEWiTOGU4n
t8/dHR51rexx+ie9HQBPYZDFs4ntni0ms8e1pB5jo9IkgMSqlqD5nXAb+0MgPHPYW37Sp9iMg449
14ADOO4HzYc4BnH8e2LqMFJI75ZD2NEbuashKn4riBp6ae2OTofOgnvdMRTwKEniVdimpCQKwPk2
8eq4WxleQLbYDSjBP5Mf7UFpBpnBoAYNe0dqztxE0k0AGsKpBaaoOy2hekUp5ATGzJqMi5o7a+Fb
CZB8TsW2KS4JDLRjAeUM6IbdVkG4ZON6k9PHgFY11a4VasOWo2gF6VJHjplpbMptzMLHCjYX/We8
Gt/tsuMQrTMmkglyMqUElXlKzkzTDhUPPg3qKZyZPW5KzmZ5bxbo4DjX8o3j5JrfCH9pSFSQtvXJ
a+h4goOdzEslcTBtCPLhwU4IKSZPGuQxEF5VNRg0mQp3lL+muQFRjYfSREKZl/74AKKJXl1q5bI/
iKVgM07rOQEtaxvrcUoEHVKllx1FzqayhiazZUKXdpV8ckw6JWHNU7NCEyhaRq+xGVKOjm3GnEVZ
fsGGzQLbuYKdE9ltzUqVm1Xo0gvJQ1C9H1qVWxfgm8NsNcWNlXvzFa8L/zapq4WTylswEhF1SBm2
yJIIIrMvCRrs7gq/fijtIb+l5xXVvnbZ9NljAnKH2dW8HFV7l8huDRHm2DvXn+8s5exrvTu5hUNY
u0xbDiKY/5sj0eow13WKJtl23X3iNCe71y+Iss+jYKgABFrDR9Y4uiRl8uDVvvhQKPmxTcmmQQX9
gNd0V/TT9JLqy8GozI9oCS6SnFD3gaNlmSburZEk1D3ON7nKJ28EZdzDp2MSMdsjtlU+WWJH1k4k
wPy1Q76Kb41L5edV0Nim8dSZg/2jNZZYMZlcj56vnRZrAOA66ZX4RHr9gi0arj9y2PTCldlTx28w
isRJOWD3sxTtko4FTdWM9y1ArDtuwTikfBghPctdpduXLHvMco0ZzVVq3tL78WPy2tyETWYBWWiG
HZyYi0/mEWkfoOhc1pUMUaejf/Vo2gBOJGEBuGsHoLi8JH3kNNK/2VlzHuLMuS3z6p5osSttVkRe
SrTyL1MP016rxOUK5/7eq1lR3G6BZN0Ud+j5bgQA96dqbtzIIPHjaCvxQfZ5fc1r37K3G9KaigHs
EHPRwSdFK9RIg7otdPs+q4P8MDuuQhBf9Aez1ryjZhcfuqoso8Rj5c1LUNuFIEjATp56swqOHaSP
JEjsx2GeOz+Etn5vTBBepGPdY+QPCFOT9RfHhI7pV51/l2gsJ6sLHLkGfMYU2d+MftCXuwJ8Fejr
uh4fZ9nWPx1PNVe23xgHnHgqhrruXo/a0twCNXgxwQtddESYNKpm3lFaUUGANocArED3Y2iMW/AI
ABJq266OOlFuj24ry5A2NADOAfCvCqb8DpPSnPJRlfNN02Ve1GZA/dpg5IDZz+VdQTB7ZGXZU79k
z3o7altVC1LPJfwUXNxzMuGwL2X6vSzHL7qFCTVE4E9QWKo3TyQPWCCiC+vFM5IPQq/WD2WlgaTW
bfYvK/grhQte0kXfG5U8WDMkxy4ri2PaWl9KthJUNPbLBC0eoXrYIZPY5zTzHj2BNDOaS0KOlD+B
ck6uWlMvLpZR8fd77Fnz5gpoJe33FfS5aS3Xg9HzNWdOIA5eYVkXVFAXyLgGKN3OfVPXlLJa2yAh
9ASW0TLmmK68m9wUN6VVPiRy/QSO+2c+afO9pkn1ZDqF+JKOnZFMFzgxDXOXOx0ucNetW/PQNfZQ
XwhgzlND0OtgwoUYsjr5lujQlO9wdc3FNUhYNJIQyIrF+dmlwHArZsHctiJilUi9ryaUXw/9iJr9
ZFa9nAkly+ag/Jl0mll6sHt7+KAeW4W1jUB7iRqoQ+9DqY1L6c2004pCG5rvs9+Pbb5vYPYt5Bra
BEcVN5jXN3JD0eVVdQKBNy1pWJJ66kC29mVV3IvMGrtHCwTZ8tmpqtSTewnlv7VOLjyvjVdcZQ3l
fF9phtne+W6lL8VV2oDHqO980y/94W4mLbgQX5OupwsQDWQI/dSDzKP6bLyGP2loXfnFTgUGVdgR
685cXKOL/Nl2l8Nkte4DKFe2y3pflLHb0gTbwhZRyNz0mtAsEvRgRmICacl0NGnjPZNMZWv1/v9X
taO6eMGfvulv/lLVDv3X//2v5W+F7fYv/p1agwvUtzF+YXzhvzAT/Udha/8LdlMQSoh0EXBj5PsP
X6llgbrZTOyoV1CYOC4/+s/KFjyg7YMOxi3pOd4/owS+qjj+80AT+Qi8TAe/Ir+KP8U5P08n8GjI
PQ/dabPgUIxW4tA+EaXU3/uLuX5KmikhVJmK5AedovZjbWqK7CWJuvzeeyU/WI1rZHuF5dGC8ubm
MRUynAgXwvCNscEjQD5VT7PI9Zajqo0usRDP9lFnzcBuRALySFvHj5xXJgVxMINJm4xU5pg2NLoC
21MT8TQgBOFZCIuMirTbOBccIoLEzDf8hW00w0XpCfMak/sEHQPrPRTUV2rG/ErQ6DeYBobPAdpI
tbT15YgHLtvWEzs4aOPIitwZld08mmwW0gvJAXy5V0MAdZ3MteaCwr42joY5Tn1sWROJVGkeENON
T94fd2PtsfckuZV6tClcYzpaWjMxy07QOaIK5Pu3xZ3KBQQbTsbQaegU79rUrzlgIJL2VLjk+V0E
aigw+tt6oodEHg3gbylZKiZ8tD2hRbr1fdd3CZFyUA0Ogh6zitY6Aem4TNNAyKfQS1g+sjauOwSc
H4e29ipa9QGpVnXtya1LTVGZwwrCa1M5V9a4yDoOdGk114k1fRXUhBKgOK6FcKkcgmI1hLZk3Ykc
kvaA2UNAl7HYgEhO8vL7sTbLF8o60CmvFJWcnHI6qR1sFWHl/hVd2BL20St9hUYuUDhrg7LM/Qgj
HGOsKShI86CnpYIDI6RgUGZIgzSZAPvNcNtp6gFuMb2e+zL0XlHpsP8biAacCP9Y4U//WBu/aUnh
SU36vVsM+4yj0t+Pr+Hshgmmutwi271+5Giv3MLcq2DLdbdqQ/tOghnhlNkwkVYdBJVtH4YtxLqd
7fYkxSzmMFNU3qHwWDHuJpJAbgahS0bmBFdxCw8ACKgnhvZTIe28mkawEwe7y+AIjBPno3qorGDu
jzZxuzPxNA55fiXpHM41zYJAXlYKUxkx5Umv6k+FTtnMlG51yYk8pJUZHJaQfmhXLJyHupDTQlZ3
lhahSbrTtKNFupxmJ9fFg7CWhqPAgBN5PhpiHE9ET5bZ0TSbDZVNbVyLo6EhG0N66qcL344XwK51
8uCh6izSm2RtqrXZTRw71ldW4afDy6CzL4ew6hzzzqy/OoS8pJE+Kp/M4bYjeg5GQffUMAhu6nzJ
rzqQrjR9PWqbYmqDeO1oa+GUrP6RFnqbrnA5oy15FV8D+TiTIVQN1goy/cjYDIYB3yDlzRAAF+Lj
M/4L1Nv/R1kJm8rzLwta//V3SO72f/+31cwFp4agEgsLRwDA9TbD47+1aW37X3Rrgydgc3kl2/6y
mgX/gtQa+brpoAnin6PS+b+rmUOflk1wYKN6ev1n/6RP+7skzWMRZf0ykeWw1TMCJLq/a1TqVXhK
dFTeFWMwOc2DmV8yuRjJceHLCr6AWWq9o1mno/4eYeB3Lc6/XRqJpG04sOTALZ2NSyKy8pwoFH1v
T7mINGIYnqQ9kwI0k7/zjhjn/Dahk9oGTiyDM2Fsmg5P+leF31wNBjZoTsAQPcmYpsALLYWFnI7U
fTaoMW+yVMirX0bAv7fE/0c9wawHEDP8r//55jWNDWKxicdQlv9+TQeuC8fKHrhcUiRCz6JyYqpJ
n5FZaDdF1z6Af7Pfueb2O3/ZmgCGwJiFUxilGqYH/9Vu9IsA1ZlGTwc4pyKbbDcOxEdh3RaKHRNh
AUv5WPVp847q760rsldjejExfRt/KIfJzOtLiO4R811xaemduHS91Yz1zpIfdQ3E9t+f6hvXQ7jm
+zaGFSvAtvL7Ux1KjNer0amot9LLDFibP2fZTe8SsmDppnxH/vfGO0RNbqAq51AEIMBmG/jlefYD
htt8MRVbMhQDzaJuDa2EsDdpoVs7R8vP3hGo/a7VRBYauLj+t00vBmxukq3vrxdUakn9UhUc1Zru
h2EWwclZVfXOM3zrIhhG0bviPAMlcvYMTW1h6z0Ao1sTo06jQYKnRkPpv2ca/fPpQV9hguPBbXJo
/exmOpr6AGDoDacSutuBTuOc31p0c9J40uDD7FvRZOStiKFa3vOOnF+baZX0aM/Ay25iwj13AJkV
UjNiB9ZoRpe6m9N2/GBksx4nAwVzmtfriWhDUtf+PjrPn+x2VWoD5mY07ry+s/FCFAJ9nJSePBvX
hB6/m7j9jtyX9D0Pwh8XYiZj7mZ1pzziRs8eLa26vsk8Z41GT9A0zLL63qz07p2tw1tXwcIMfwC3
J6P/bAqjoSfLLag3IqFCfSlEANDSSTPD/YefmWdwJ3DMcLaDDfrjM5s7tyX2OVkjZ3KLF1T85h4H
fHWru9V0WbOI7YhtQqL495d1pkxFl2kZaJVRgSLKxqfrbivUL1+3j5YiHUQxR655aMHj+cXeG5YD
54vHgQBrKYJ90k4HHfjW36/8x+CksuX9cUSK6nf7Rn6/sD2pQdMKRL4o/NIrWVgpIRUE8bb0EO19
ajf5HNFTGe/+ftnzFZcd4GZtsmx2FZsF+uyyXh3M9FYNPeKoRpFX1lsrpQOk9m7ZlXWjvadq/mP4
cD3AiiYiWLadTDW/32bV9FKHDaNzQtoZMIOb5pgEnGD9/a7OVwSqcI/UGI6agZtwofO7mg2+aZpC
UYuyiBBDT91RHqwHTdew/i35+s6K98dT5Hqbxp3ZZSOA+GffOBbGRi6k3NC7DIb92gf0t7xM5gRs
jywX7wyVP54hV9uk05tZZvManc3VcBfINoKxEg0ebUjSW2CiZu/i29+6Jzy8PEgHVhFGrd/fFAey
maOtPmSipPW+13rTfLcFUQQ07jQt+vv7evta+Iz45jyg/2fvC+jr0lLEe9GsJ+W+k0N+TTcnP63z
ot4Z8G8+PDBWuKc20si5wRXGwyrclYdnpqK9JEh82K1eNfzTWXJ7RXxU0L3ZlUN4+v3hmYMTSFil
NC7QDz/hIhSnKhX1O4T9t4b5r1c5e0VwC7vBIpAwqlxTu6Szqe4UWr1ozQgKK7Ss/PD31/RKH/p1
L7l9Vy4mU75fJkg8aL/fVo8kfWb+8qLeHeWHthX5o0wb67LIVREbwiXbgu8f/dGgn3pLm6JiJmVw
RTYOEN6J9XQu3rESbFf84y9iH4b1bhs6r66oX+ZrpKyepypGjjfMVawZRn9VNQYKZVkT7KRPL7rs
zY9/fwzb1/zHNR2Dyoi1Cb/kNpp/ueaEK65ZKsOLFsu0aBY56yEoterAGYL2EZXlQ5pM8noExnv8
+4Xf/EywgrM53wza53R9UuWVp1WOR4z8bB3pDK37fJrXXZnr3jtVw+9GBdbB7U3/cqmzedqv1zKX
K/c4ZXK5yjLjwZxycBW1w2maVR2xM6+PuDHMuAEN/M5LffMbBZUCpA8VE8Ervz9gmhKclGm81F7I
/CADRNP0Ed+j9L39NP/jKudW1y5VBEzNHrEa1rxc2hPNrTrw253TEu3y9xf35g1tUzYzAtqscxBH
uUoNlYjGizOD+VCTyP3Fa6b3CoU3x6XrUCdQtvMKzzaApDanTip4bAuZ3KfAWr3TnMj0eaEP9LUx
nPpEPU92c0eI09/v7+0r43XHf8XI8c8moowurKxo00elLAwVZl1jHF1IyzEnUtlp6ew+ct18jWU/
F9//fum3Hu3W0MLyCMPvD8PySkdck9rMpTmOf1xruznhjk3fmfneGiu/XuXs0SpvkLo1EKdMEp2I
cZ9gOzeGPs6XYLr5793Q2dIxIn3w/Iwvr/Zm0NTbSfswTvY7e4i3lg6PDgSdiGDT/m0//2UO82od
uQspPpHqaqLuTXsGMcGOzPA23O3qN8M7Q+TNJ/jLBc+WDvxDujPmpke6WFl+r8kxjIqkzD8OcrL+
C18b7StcsDjZ2U2cvazOT+1pCVgW5763vnvoFy56uYzvLPFv3RDdFI9uHKs8JITfn2A32OhxHb7p
At39jnI3uTQxzcdowrP934fEm5eCsIZ9eDOXn9sosdYQiNYI+PicQYZ5hcrOm5wKuUs2vrOTfetz
8mndwINgL/vHuChtsWIHY4UfLdvY6W3X7isNRNHfb+jtqwBShOyFIPWcFuQHBVyAPvUjlyjlGI5q
e6UavEz/vauczUoK3WWiNN6Q6gWzfDpre1K0qv/SVXxEflTdlMTn4yDx9XyZmfuabkVGoxYzNAqR
vzME3npi2PAxq9M6hN54tiQWc7Laa8W9UCmTMmSmFXO79V535o2BRtOVVRdklOP+4YkfTGeahGyN
KBAigFS7GNOCV8HpY4fgoOCd7/TPq21NIJ1iF0UwNcbZlLAiIZxQ/hj0REw9j13NInTHEFLXLvTG
Gep3tjR/PkLOZg3KJT5YsAnnBQ355b7S9cyMtL4yYrZSqPg2zeDfB90bN+UgN96MtDxCVuLfp4XB
n+Dn0XaMmpEkiLDD64gToE9nQRAxQK5/PC6gC1qbyGWLXjHOm/UzR09mAGkrQgrhvNDgUjamUpJD
33lXr3/375vejfRGTx50Gefmr7ktvywYLaJ11SIWj9ZZFfJbQhxC5+0N4h7URRGoUSHlGAAjPdsK
CuhBny3Z72YOhxGJmti/Sf+Y+ckDTW8zjxuK8y4OjILEL1SiHIryM6Ou4kT3Ms6uhxk96zwbvXX4
p68HlCXwJjYKLHx/1M5pL4pm7C3qhYlvNgalP4ORtWzEkktRNw9/v9r5KrvxBIFL0ISg3OTzPRvh
vLGVusfBWgS1uQolcqTPU5c1kNL5dwHq9SUR77yp8wG4YSZMNPbAoEGEAJH5fQBOA+mNJJEF6AHX
wL9sJWxWWkkctIKfrPEp/v0Wz78qpEkb9BcoG90cekjm75dzAgJagkImNHQyVLwrAUOfAbeb78yy
fz7JzaGNusPnOWIcP7uMhsxfNER7RFrpcSDtlq33Q1UC0ayTtF8cshBl9E9vzIckwH9Y4+lJBGcf
Mp1gSa/YJFZnlES+DbW4aOXwHgln+3x4Qr9+WZRz/HobaDLHgcyDZ1uxoZcDPqms2aMEqwvS0Fyt
O3o+m5eH3FwHGaedji8Rs9z0iThrGWWTWdyWaLFvU85wp1DLVosIYhVgV0qbbHzsRJF8XeG2khKp
kcfLbNh8Wov0MkiNpzptbFQYXuKHtkhA2skqSG4MHNTfXbeSd2x0kXsRK6k+ZmuH1h6N5yP++eFB
M4OuJn4n69PN1tS2l9Ip+mhhb5Ud0XRxUFcYhrqpvd6pcEzk1ZMzTijtSCK8QJNLLzXHB/U8p0F/
KJNO3QCI+tGaGtgXf1r1kGxh4wW7lQqlMYgvhgqGy3ZAGic1g2VVQzWL7xddsWeR25bwl4S9n7SR
vQW+L3Wah5OtxsclIKIgDGZVm9EiagODQ4dwPmykLfJIpX6Kx6BANrPH7u0jhVhnRwtLMjNp19nr
EVqLj8pUq6qwtMC9ZZpthp2DcLoaGrH3nKnfaXDtzC18WbdCqh91bc1TE+Pjx6I3Fkm1hpaNgmZP
hpMf5loyXKsUQRsWslr/7CXz8lHYdEQK03R2hQOlU5KLMcVallk/bHM2Z/KBiOPBo5pLAkYRC86p
OR6Rl1jmx7FFK7PTkM/xpNCTejeZkDIDKanBf0HUkPlx4lZ47X1EiN6zZZU43Zug0z/KBps46YRO
HTaaEVRRC0/iK1qijpc31JgqRqO+HHjF0xNm/GYMwi1Xo+GkC/0dlk3XH5Bwz9nUyh+k/WTG3ZDy
DyOrN11ABkaQnPi1A83JlUi6MFtcs405v+J4TMgRu1pnTea8V2XfHrHs2/2+K8cWs0mTKgwHieFe
gjUW88losrm97Zh0nINXodF4macqb+MaG+pzYWXaqUe4n+8n3PzP5iIejAydsmqm4ZOpTGJxBo3o
CDygqAj36bjacGvxkXxfjbG4U+20xjBmM2OHabC4lpqJpN4Tvb2z9ZJY3X7QXY/ZDM1gRNOTgIyu
ztN0Idu7Ikl6zAG4HU3hSgcso3A7p5lhR8BtDLvCVu2F3a5ZFdd5UN6gtSx0PAXLIHeyG9ob1FnJ
AqatITS+a3zSMIRrYpMED+era0EGs1U9NJQx9FqWFJDaB2taDL4j2TbDDjWqjxC66lT2wAI5idg0
5eogzRSteHAdwG9+KCHREg6d2uXc3Aad0KqbdBw0DDE8Dozbi5OSPrhimnHCoMD/F051P3zsJGyg
nTcEWvql1ovaOnppXXixK1JNOzX+ONwCCgm0yGBeGgKyE5SeceTZVglJZTlnJrNHxBeGEq9B+eSN
M78YkEESe/4gvL3rp4r4JeZ4PrWiwxOa+7oZA3VXUyR1Ej/jWvnoO2e+pDhbyvUuJdADwJU715wz
LYpSy+pS96VK+oEkXA+8ZVQzjRlxlY0LR7+dTHCAksha7y3c9YR765rpI1Aq1o8EcTtNqFmBsvZe
LlLCRcolu0VzRRCW39ftV5s8sFtnSWSOYL3TsLAYA060Hn7hVWasuRWhCy0uPDP1tBOuzfQl7Vn9
on4wVz9alYA+0TCsA7gSQgaR1yfrNykK3Lht7c+fMXsU3sEWCHmZzob0KwwLaUeYLbDOrBk6h7AT
ueDvNYrsmajyDn5vJyX2fM/Q8lhZ9nKQjqdlOz0HghOOS+NWYb/qwAxSq1OXalznGtc+p1QhHJJi
3rf6gHK+TeGYLvt69BdBIu0ivAtPGtK9Zm2nR8sYqIyT3hh+EetV7l0VKgddEYzaJPdTAG48su3F
fM7SDsX6iFJ33S+ESuEMqmf1E++LyC5mvy2WeM5S94roOZas2cHDgW9mMe7MDvPEDl00viJETt7P
ySiCG7ZOln3M8sn57Lok8J2ssSdPvl1EII52O8DKmpqaeYQgcuMHgPp53dsw4z6XVe1yU1JtCR4q
9bx48YzxmTx4cBd+vhbtcWTpuMcTTnaz3axTsOvXcstBT7wg2Y1d4l9hAmpetKJBvFwZUtoQMkbM
IWmX5HgKoZUMu3Ly3O8MspGALdZhYw8GgDtoLTX3uxXlAR6Z0S4RKM+9dZ81Qjhx1mmVDhuhWV6I
lmMO8l1F6vhUoqCLbbvORFRjCPd2beXZJZGxeYA9yBwkx422YD86MBq+WPxG8tuWpJQ7y1uscZ9h
N/qs97b1RZY5XWBcC9YnYUM95YkOJCEYHDAfB8fDWEMw0DaiKokfRm/N4MpwRFpGedsnPzrNBtTi
OZKIWIKZMTl1bjYOcUGjwwT2kk+3PknRXeg1Gr0MOndDswe8WPq7hM6sv6uzFJ3qoKniw5ivpR71
lVUUrMqQa2LHlsu3NWGyvnHNbPqQrEU+xUGRIb7GfnFVjKVOWnLeMj5w2FU/tIm5cQeqIwvuG1eu
YufnGhYLQw1YDKZqJH/VGhasiFvONdgvreMFgickPU3NhacdGpVUMyAS0dUHRTpaE088bGfXFopb
lAb+mVAsJZrNnjP07w5WM+uy8xrU921dE95YW/4anDJdZRA4QAyTr+xpeb4rF23yiXBjnsWOBlqE
mSC1BFZJo7nJ5qQww4IOA2irNU8DqonAUXi6Gz1uevARO1yr/fTJTJjpL+a2MESkBhBVXxNcdsQv
2VBBbpp65cA+bLKsVQCuZ1lHWVpa3f3aOWsx7fGlZeKbZ+Z58zIumpvQfvTyCZCvdOd1+EBNWa7N
jfRGrAtxjSs1XVHap7ao7wdMPCZZh84ILGWf4KfF6dhrBiGTbmGWTh/aPL9m2uvt2rk68GbNHUpi
aGHivOA8MYtPnoFCVQ/HwZFMRWzYbL60vqljCARKxWWNFS9yxmIgHDmtxvY2MUtxsvgD3G2KJ/wv
GezyB/M1rlav61FdthkWdtSxtKFCTBiYCftcZj8GkW4+LnPpHsk1sK3YdlbnUHPSUJKQzaktglD+
l4gP2LyuONZhUZ15oaHFxJfu6paN0DXBUSKIVZX2n21+N9yLrNUOVjfO8qBViJQjv2dTit3BKfx9
Ui3yvhSjDRgJ/9enGX/iENupZ2DOWAkEx4VQ9EYQdwLCF+dJ6fjYWJWY9ojGhNqhrp7mmPTD9KSn
nVFfTE27rB/6fiYghzWj9Z/LRuuxgzVe/nVGC7jujGJk9VuDeQ3iYqqIGJMT3VGAycp/XMoRQgBP
0IGaPC1FEqdLNiG1NROsJ1ZeG2Lvm3PwkHaquzFbVziXWq7Nl6hmXOLHJpF9VjhOPgtRN9kTRtQC
FhF4t9tsGZix+i4fT2SvyymEPm3Zey0oBVtGDrs+e+UCPM2kX5HGvWE0ZAiQWFjHut37dzXpgD+N
olLerhoQ+4aztzpsnS1TmpEtvOWh9Nr6GzOi+VTVhhp3jolb8rBCfPJCVBcuB66rK3e4jbKfm8rC
PlSFOb0oTCM6JYxPezNpVXtUYmyTPTq48mfQsO4ThNrrAt/xON8tNuFAaL+N5Icw3ZHapXXZundq
LXDWspztm6zrr/R5VfUOdBIrczOWAzVcYvSnus7YFs6D5bUxAZTstgv6RZFlkPCNC9hq7T2Jsh1x
dXkxf2pW5zkhjxmIfopy1+r3Q7XduO2OONThO/0cNwSzTCS/OSnxQ3tLftv700u7CfZpNonrJa25
gXzofSTHTtIMdxnfOkyeJf+Z5I6Jm8ed6sj3pi52K2IlmY98o96xFA4HRf8/5lBFi4FzmOyQu7X6
NpVz9yw0+3GhEMpCObI7CluknB6eucI+YAmrI6EPa6RjNscd5ppq63O5esR+nFqGTObIyETyUElf
V6yrnXHlJ9rFKnzYVWoxnmyS1K7WosehjVL52s88UjtVEHyEcZJcgg2ETuHViwonXWpPbV5rnyu7
qB9lO8FPww2ATU3O98SpIk5PgvwLYeZ0gfAAScAsgup1e2191K7+esrY3x/ypMqgZwnvOfUH+VgF
zrpLzHW+wQpd7uquZ1OlwYd2neppXeojTtQKwcq4XpkzoEnZ82VjyVTrjjDQacfWB42+L+znHHD1
EV6e+LSyguy1sQh2tuxgQCeLf+1qtEoYm2YCdCvhtppCPQ4e62GGO+IkVQ6UgA52CEDlCgf3pVfb
h5HsphCNKi7exG5YCmn1BW45hVA7yhDlgvmsU2If4fcV5Pcs5ucVEB4dwFJ8rGty/TaPg3e7Zusc
94t/uaiEWHvNJSxMBxFVKLe/TOzgpHEa81PNAyHGc/4JYX12Y+latWttfdiB8pThQuzxc4YL7kr1
Tv3kO/b4oLRRufFsJyUVqzT1o12qca8zFK11xoJSeJ9nyk28lvoFx0zNcz/R1iWdlWTjUfOxk3fD
JUVorjh21YPPoIe8LLaXJN9lA3ZzuyKqHCBDGinZYLfwAhevf7X+9H3NOhZdyZa6wOcPJOm4Sv2L
27raQxkUydFMR+1S5Fl+zFvaEcTP52JnLOldMzrDnV0a+VOeu0O3m6fiOlsW7YK+xJY/2DKXzerH
hFIjrhKwXmBbp0/0o6p9OxVjSKhy8T0p0vXUcOx4tZEEa/ZeVBaWF+J8tqNhVvklCLX8K9y15gnZ
r3mqIZHtu4SOQ6hcl2fs6yUK2W6OBVtKckdsDQSdQ9cphqxW4KcTyQVSrPs16INLe0b2CgeFoGRY
bQxgrAUmTPHZjVoOZk94RbRT6xqnuZTJhe02xeVUOB/txNLuVt9Ywnqw20sCWnXG47o0IJ1a78Zz
zQcmDO9HRcxVXLipdecVyc/RHp4n7uEr5UfT78C5Nl+WMshK4oiFu8caODyaazWeyjXvj5Yu78p6
svhumFSxxQM5Alps3SHHYNtlj/JzPuewaFYq4GVKcoz/rzZo49USXbUooUMKfazSxeaaNixVZBRR
m5laTUOLl8Qc3SCsN781mDKW7PzVht3k/dIfoEFhz2b/Nj1kNYZYilHjYU4bfdnz5ztABGu6CtH0
ava2uxLjt9o84Ivc7OB+X5qX7qtJHG6Z9al9tY5r6eYiH9sqzmyCRsmC22zm6+SKm+XVfE57qAQg
8GpK73hbYgeiE7O69Wpct2XrfzeYYgs+Pdc5YEQ1y0M5LwkiraJgv5W8euBJknatMLdrWrJys8ln
hPoGIWAK3PMAeHDS26+ueuJ1cdhXr277/NV5X9Q+Lvz11ZGvKUyMyC9xW4aA+nHtu23p3WnJ5uXv
Vg1ff+Fb6rMmNre/eHX+l1pqPTevPADOJrCFd8KEE+Drjrxu7I0eIDaQQN9owzd3HMe7cq6wJyaa
nabRvOEHai2HRMDaBpVg/D/snVmO3djVpadi+J0C+waoqgfydtEqekXohQhJIfbdYXMOOYiax/9U
g/DE6uOV0qlQyhmVDwbqB2w7ASulEO9lc7jP3mt960goWNDarQxED3IBdmn7vv7GMziyDaTmYw/G
/gvzYDzyD4pvLIQjF6Gfyy4n0cXtb+sjOSFAj+GReFAM3ArM7WB1rpyFrBKeBe1nUDH62cGhISZr
uAzOkdEwrLiGoSfAJawZOuGHynJ5GRzZDnWX4Lkv3K699470h3oFQdhHJgQmJfiEcB6Gr6MooEY0
K0CiAU1enagjV0IcGROatW6aQRfCnqibuEFNbK9MCvPIpxgp/cfNvGIr2ols5LCa6ZoGE52jkJWW
s2cmK+/CP7IvzCMHozMK/2Ja4RhLt3IyKij2Lt0dQk033pGl4dmZpp90EzU2ggNwGyAImFTMYsjz
HQ5blsisRta/QewBqSM4UjvMI8Gj0XvtMMfOk3XkezglpMytpA07oEcuYYDMs5hAGJBNPYAYLOcH
dwWGJEd2yOx29Y2fZX16bh7pImxiDZOeD9CR9sgfSY4skiVJ4xvoWSuhxFxpJeApWSi1zIqXyF6B
JuUU08nmBszZ9vmJm25RejUE/NIo7iAArFwUe7BhpNjmbBU7f0WnLI1gQ7Zy9ajej3QVjLdIKc0j
daVvVwJLcaSxNEcyS36ktIxHYotB0+0CDk873sIPA++ikRSwbkOO4Jfarsx0BxNNtnRIVjhMcATF
6NYKjcmOABmFSd6PrJUr47Fb+ZIzwJGRt4BWAdeY4wCckYdcdiuZxlABuZugfub35hFfM7q4D8N4
OWJtbGe4HI+wm/QIvlGY5++mIw5nOKJxkPTZeNyOyBz7iM+ZBFuy0642uPCY7GQ7uKFxRO60R/zO
wASouBZdX3cXOcIeGD2pWZYL5VvJFNhfOT7dEemzHPE+cdVCDEqO2B8a2iCA/CMOqGato1/rEv1O
AxliEIGDwIOAvSkr7I5QoeEIGMLtBmyomx3PAO2dgVlMY0LA9nVb9IjXkdKbKLOAZILB6+QyZOGc
j0FzBcuBLZk9OYsPdqUq2qu5MIRxoc91pXNth4ZdSSVGnd64VYx7F/E1W1HZYciMraTyTtQU1C2i
CiqFDwAaEEmPkupw5zSo0OowxjSkP6hcSx1npxQDgbOA+GB1SiNzGq76HjHuliXfnG4dwKCF2I6m
pXElqyrL3X2TxaK7y0sH3twIuERex7OlJ19Fo1faaYoorD31lYO2j4WlE7cymEyUaW2eBp8asBjA
L2u8LSO4/4xQ+z1M+bg+6alyybcHa0kaDU9e1l1m9PyaKgzadDKaSK+YIhmhakfZ6NGwNO1sRBUD
669Db6tPhcNODZdfq2jT6XPvlvYpfEBVntCeGYL70mLgtWaVaovWRnUQu6AJ2QtqtMrL3ujd+0AV
lnq/9MTL32QALXNYrxm42sNIYHPCbBhs9ngykwPlbBUb6eqR/nkptxpAUK0KOyP3qbVzjWDkS7dC
VdXuGVday95wYJUeGpNuUZRoncYW0pFTAO01mJVLnVczbQppXveAgD3wT1CdU8yMW90jXftUxrGm
tdhJrTYONpSASfVAprIc916npjWNhVe5diPNjAQamImNpu4RHudpt9Hzaqi0SMxBI/c9EJLgqsqH
eT6LmyBLzlw2+VmYkFYNzIFJAdindhJ5GYLhkwUB0hACbphOxebOqQtnuixdk6DLMBi71j8tYgS1
C4CdGkZGO0BAf64Nhl23c6l3lcPrTmntd3r+f2Byf1+17//apPiP/12+9H+Lnv/xf6rnuv/RfL/+
3De3Ijfmu1VbR2sMkQGCjdVH/82uqPnGO/z1qMTpDDqg8h2Gl9+5cgY/5eCIDwxa+AT8rAa7735F
fstcI2MCw0N/Bnzb+Ct+xZ+T6o+Bx1iKoM+unwLdyusRNABnSRcvNXZTVgz7nNr1PeQqKlzWCqMH
/TYQXvlk6/YXX5rJlaereU8feqOvDtwWac0mSJrggC+3CRMx54DbMt/c4p6Or3qbctaY8pPRnZ5K
vTA+B+lsnLjKfiuT9ShL+30O7By/ho85ggwHulvUdq+/BumkRSaQye0W63NDIt29RzskNDsJ+gqo
13g5z/M+7WArR2bKu5LNjbJgZpN9kBYie7+SOfa44t3zTlPWqU6zipd1rZzQKKfxFsZpe6OW9oMO
wOmHe+bq22f80dZ4HFG/+uimhWsT6dCq5gLFsI64fxCHmAAnwW+51q6HmpJuDVvc+X2inqhdAb0F
wtAjV7XNMwEA9U3byXvgVPpFnRjjZVbVAF5tmrdXk161D3kHMzuEK8MO23XptyRBJV9Sel4ndTo8
zY2wTirK6meNiWMf+jP48MEnfkfjRdZvlO6dCCAldLbTdG0nDrSZ7bJudzO4a90t42SDkIsZkTY7
aUBLbcg/Hc/Gv2MtmV4EtIOXv108t/3fdmP95XnImvp/rIfiEs8iA4v9v17/EuLi90+yeR6eX/2C
4U3GaHJ8EfPNS0/u629wxvVP/r/+5t9ejn/L3dy+/M+/f27Gelj/Nhohr83MiDEQqPzp2nL7XCc/
rijGP3/m27rCskJkCfc7/Y/VbRUgLfm2rHjAKhFRreHEq8xdX3/nN1olC47v6vyHAFI0VuuC831V
sYx3aMUx8/oIvFbKZfBXVhWWjle6DM1Eu8Ma9Qfhh4wTu3KHLN4bpnqcstFg9D50+7WFvi+StAtz
m2Qfx83q02xhk9fqimF6rQ/RmGRiz7ehSE7K8rykuNl0FNobraLgqK36Y4Y5IZx4v512DE2fGdNN
J6gDqp3hLMNW4cZB0QAVU9mkWy+GQ+1HGcKjXjj3zIs/d8yQdmVitpdlMU7glYLhOQNbc0ENT5oA
fZpd24FXDz3hyk+zHPTTsc71CLKgflp3QROJcTIjyXJPfwJjmd+1YseVNpk9VTbNVR0G8sZFuBeu
fODrgLZLqChrH7rMBJjQ0Ji2Mohxs1wa4I8y3cZGLGA4gdBy60WdZKC6w2lqP4DSpFue2nGYmt38
kAWUMQuF+QtqGAZCTFKi2a/pCOukyZrsXMOqyM1t0NROhL7nq6YbQwilnfwANjuhdEcq3gYM+mSX
W6R8RTQ6RrODh5TdJSUUbPZSoxsZDEcixKUA15x0m1r1hVzGgC8BnOQwJrI8aKZQTDaX5AvKg+pj
mSfejV/HMyWvXC4ciGIbbRDqvM4Q3xQMwXa+P/Wnc5AdQIo9+qpgievTOXJWcFw76G0Ijqtc1R/N
ab24CEMKwdR8VIu/N6S6S7t8TxEHXLcp6n1giwuSGKcIVWAaAUTVDiUd14rzvWfQ54Gl1O8WX21d
Sc9p9qgRjdGxwtlHypOAMIHy62lwSVVy6CrzuiJYCGq6FMAz6uLaFYMTaT3pc3BGg4+9NfCSaEfr
NFEtBH62YIcp1tuHyZPt7TRVE+Om0TvrCtZv9C4DHLWF8MlSMvJlnC0exhHHtrcAqrc1tzoElVl+
+HetmHdNxf9er4j/ny6QLCf/uu4Kn+svL3/jf/vn5fn1IsnPfWce2e9WDS77ExS5OppfCoJv66MF
8wi1mMEEyeXZdFe/4e/rIwvpyv/1UMkhFee3fl8fTdojIJEIMXV5Cv8SzfcoOv/9nb+aIfBxY/DH
1YztHgng63d+3Q8uzsBkjHqnHNDSaF59OVl0CZoc6qanTrXYqgkxbYOTno16IvlXFJDiIJpxUswg
OotJd2FaFz3wyDOnC7R5Z0j43bAxlh5suSI8wZqbnSBPUWxh82vNBiZ5tWlGxFHve70vTuJSQ/Ux
1/DG93VPqymm7ZocBnNMCBSoWW3LefktdPvf8YpvX+rbQby8DLzj/zvct6uy/F/ft2cv9fz6fl3/
/Lf71TbeIc3EUOzhGLWJB6A6+H6/WvwO40RMpNx/0Aysf96vkEsAYaAbRarqrbZrzBrf71fNfkfq
J3sOT18dFh639V96oXOQVzpLYA1IcH1gYGxJUHby8X4sUmMmDhSLxicHH75hPiojV3RarXQY5GOg
yta5oeaU2ok2jflLMM+MD+qgVto5JK1YbkbbX7Rgj7R4nBNI58YwP/1wKn9RRv+s3F0/IIRs/mE3
g6ybU/HjB0RT1LRxMX5RKblLW0uLCc5iAFZPzEnG1tv/+dFeC3ehPLBArHJTEGjAJcBnvD7atCgh
7BEQVZYYtFv7pXxoVdFe//WjUNzp2BLQvePpf32UNGUanZpAr5OZGX1R5UDGMDa94ZlaP+vva9G3
72KtumeTZY9e31rK/bD/8PUmSDxAVYCCq3w3tVK/DNgx8bp2krMi1YKtnrYvdp/Mb3y915fs+4Hx
fBzjjnWsF68P3CFh66XNqBzGVbmfjVmeINLBC4sy9I1N1rqL/cN3tB2W/JWPgzDq9aGWGot0t4g8
dAw6nOOwrCPP7hnJ51fdqt4KiPvDF0NGzqtiXdgB7uHAeX20oMpKI9cR2JJ/92GwO33r29DrXHbM
f36DrB/71dfyDZ9DgDUJPIOI9/WD/HDpcr0oBLivLIwNQ9uYeVZta1va286lNHQgsZ0F2F7f8G79
4d73oQKw98AB7tJeC9al4oeDxjYmN1UyBSuk8Krtwuj6q4F24i2owy+P43IgDAD883OG27SyFyC/
0ZKz0+bRiS0aDKgNP/35KTT+cGvwdaAfHv+rc1P+BARwiM0xB5O4FTtH2pK2hDPkwWTvs6S4a4V9
USbIWXLIbCKOuo4ZYWUc4OWdLHpzwTSMeAbRXFru8pes9nyO9WNBbXQoO9B0/kw+mTIHDUoAIjBf
nPoEARqDc3xMb9xAv7hTcfE7bAE4Ii2ln66lvuQVDE/OMZIg6Ye6QXBe6NBtbiBRz8UY/vnJ/tW5
Nmk1YYNfXyfWT4ezg7jQ/JyxsYYmdidt/6Mx+We975wmTpO8sUb/+mBsgFFqkpJn/PQUOg0wGxtc
IdTaqj5Uiz5cG1ljw1rVLFwyZte9dSv98XHEX4hzxOJFCT7jaFb48clwVC6kweM4BbK7zFP/EZDG
KX1eGRUW/HgYGsMjesVQ9SasoHbZWMUceVPXwdHWehTB60S9zh9ShhtvnPo/Pk2kOEDZoP4D9Ikb
8vVTi4sVAIDP/I6kBSCHUuqRaVXzyZ9f4D/eTxzF5ixgj3WovX+6wAY0bATWHtlFSMDnM9UidtxM
eRnLfRJnefDGlzoSCl4vgByPWp3Ly2rAiX/9rZgP6V3t4F1oddHj6ptc4t6bJS2+2qKx0ataSfKY
Y+zOIzQLiU/ina990NPc9jcCevUbsZO/OslYZteCS8eL8jOibBjrxGesC9ezCMb+IKdlVAc1W4n5
xhd/60A/vc+afEwdko4YDnd5eWgoE7bQG95aHf5QGfikRmLNtNlCuSbUj9dn1xwkDaaJs1vXEzlX
orbIQhpiy32QCmw3G4VMzidEGQoVxl2TvrVc/OpuwjcHrs9w1sXpp6vbGKWHjIg1EJ3lgjshDXbQ
jYdN0LLt//MbFxMhX+bVrbS+Bbhm2LU5Jr94/WXReYPMs1aOQSL77lAaMPVDWwQ9rRV8IvpmzPzg
zoQfQ2YJCVloOdRsQF63iZT5YsSGf59VcY0OyJL1NBi8SpoFEGejTX7zifq+qz+LtVtwGTDiibPQ
wa6iCP2DUA/KcunipwG4s3FKKhc7r5YxexyRJ6SKaw11VBWNopz1G6ScvHhqvBBM63FmxPVeF4iC
MHP5qDA3xkwzbBM3OhKMVpEUN+Z8pkhbmLjtAnPElDQpd5g2UihrX/mBpkXtmGdfEi0Jhk3dM+g8
s5pgQbNtVAORCiRbFvs+aK0BZiqylNBk7DUhoSc6cTPoaqj2IvBFd8pz7nykILKq80KUwtyDFskQ
XjJ48piIW5MkREOVXkpmLql2a1xCmmSmjC9E30IovU7BxiMQ0pvEFvkTo3ojQYFcpsWE1jWtpoBk
tMBQ6PdR+/kzsFItEeOJ18TDM1O94aqtoMJ6fksgYU/62rTJhY5KqMvsdt4UpbHcFgHi2r2et7oX
oXIpPk5DVX0RQmsncvoKo930jF3RScs4uCognz5lVW7w9h9xJoQjT1t2ygDB9U+MkqHA1ie7lnAF
Qi+zjc1UNT11Yyt7mjRXF2eom3ySEvB3IlGdqAPFoy7trg9Rk2tPvUU+mgdwNSdxkVeGo3GCU7s7
BTtRazYdOc3GwZHV3mkHaHAIy5oyazOi73c3uR+X+2UuER/kNRkIIWiu5Lkrqn4OYztG+01uHVTk
ICmzFq5fOz+gByQlPiZRmNmziu1D0iE/xvhA7FkZGo2EYCAwMugIUwkhCEcfwFSI5FDdpKLOiAY2
Zv997nfBNYlgytnhzFnQkEk7Uf1GSLMtEQTKNlPM8hvNCZB3aYL2bh6Ac+XAJbFw+wo+64dkZEzL
xHlor7WmJERrtlxx3kNaJEmH1cC7q61F6TfohEUfVmB5gn2LZgprSDAkU/2gFA6cFpWLflv4yhXo
eomE3bMTdb3klFaiVvtn9eTi2jnJeVVlJ+xoavdQaYxSESihrtgTMqlfYcHNP0kjH9ILUtBAAddT
mdEa1kr/MjV6lIIem4QkTBpSyLA7GXT3+mSp29CZZayFxJalL85cxmtWZ68CQsLZY4VKYUvbgPRH
1kgXf8GoG0xA3Fkf3Bgzb0ubNjAJwMHvsHgL8MMaibabICYl4pUM6zBvck7d2Bn0FKHi22rTykoV
ByLbTHtjAm08zzXVY5kKAifdTGD0VlVo0L9nL9eAAvQ6UlzzRuCp6zyDG6LXk/Lchb8Tr9YBu0Ux
XLYFBi1CTdlcZiToxWk9m0ybMl+jKTosz0aAkLecDbKZFLF9J1kCXmezIpmKjaFr7RMRdjJ4KpZu
6T/YcU5cyGDGBa12n6nhtAhcTS7RrgGhHY1jnfrCa1fjs1eJnXB7NtCirKyPU4y5bde1C+8aK1Cd
hmdJzz+n5AJN+2pO9YPJrqOGbygSrOBe4TKXs00VhL0gIgTjc+e5RETQcAs9Hug5YlMyo0+ChIh5
iECYy95o7McyGPOvzeDGBD704zJGSQcxbk2BqB6LAEMjfk6zJQjUQmO1t1KrT7ejnLCfF3FMq0wb
mmrYN2nh3CRjTee9dK2ChvvS5jaytZwwrmlOQDDW5dDNt4Nr4C6P/Gro7L1ppjXxI5hVhbHrC6Ej
4SAOpgklgub32uIZSZTwnC3Fg3SDxC8OFP0UsdsuGwX2B9wT1jgML14eO+KpSltn6EJjEjj3uBcF
T9hILT9ekRFhnmgkGn+USW70kYodApUQ5hYFQhDHRjE9lWre1lmDHCISbuBpKhJWJV0HsaMnEZcH
JhOC7ltt+J++39/NddP4r/t+t//4r/of/5U8lz/2qo8/810jYBjvaBXwJmKATR/rOIT/rhEwvHfO
EZRFjxjWBwX8P7t/hvvOBc8HAX0d9q1KgH92/wzz3bGjA3kORO/aAP8rzb/X2xoHiCptE8jIJqAW
BnA/28ebGLz2XMXXLrz7R1dY5T0wOknmrxozps+Y4j41yovf2L69LnG/HRWYKVgGTgBY059KXA+3
I4FvwfUEbGWdVGe33Zxkb0DgfnkQWmsuUFWfRs1aFP6wYyMnGhnf4F8XiW0/4pXo74qkU/Mb1frr
nei3r0IfVue0cBhIa6+PMvrEatABva7GFGm5byb2te2TpJIEUj/otffxh7vr6lvN+qOi4HXZ/P1w
DHi5ZUy2vmuT+ccvBRZdesvoXRuF0Z0RsXybSMM570dfvvG9fnX2aMz8diDrp9aJW1NP6tK7lqUw
NilKylAXJMD8+bf51d3nWdTkPsoOduw/XSI3gU2Xpu41Yujghj80JaGSy4Jgu9V2c5CXZWS7Sbr5
86P+1Bb6fhI9NpU8kS6Ckp8OW+ZLNqelf80LRGykLVLsxgN6eHJWrR3w/OJ2JFxtW3ul98Fh6rxz
rCr5lCXMdUIrHhVmjbY681ATn8q0NOJNCT7iLZjlL88Nw3/60Gj34HW+vtKjEGNHvNp1M3ak+BUk
EKNZtnEZ6X721bSW4Kq1bP2NrdIvrroPwJlbS6eYR1D6+qDzmKZ2Ks1rRcz0qSkw6hICkf71B9Nn
C02HD+sF44uf2vlCwwVGhtJ1AFohwr+F71UQnPvnF5mmDJ/1903fepXhqXAIll4P2tXPSxvtiVyI
NjtXy+Q5W+E4TDNyv2xOhV/5DT6koIBjYOBD3Uwm1ffWqJcJTUxnkbEx63r3lVYQqpilQuga9h6m
NaACXJJVI+VV7D/S+NztFj8g2l5p5MYRQ35TyHmV6QRWfLVQvePBwn49kGicoeh2q/ZeIKKQ4aQ6
8TWdAJiRs+3rU+hoVm+ExC5QDZhaa31Qk0A7qswhX5McufiVbZwQ6YDfFXm3UbBJy2g1McpYtv2A
Dhf40ajOE01a163yY3NTN1nxTFM8UxEG0xwbD5g6KHeWdR9Lu8YDoQXWjbA6S+36uoXcK9ATXuca
j+C+4F+ssnUhyBdEP/nRNQjmDsuuRnzrdC1B0Vj2/Spq5ow/0g3x8GKndUfWrTFon2lEqa8iz228
ITi7IJ47zhT5QktvOY/BianqKjgxiD+2Ix4xtJFdA4GqmdPhDoawme+SeohPap0SPWqZkzZh78AV
28ZFI9M980v8AwlV5lcf//ZMIqBhJtusQ6d6bsrM6kOS0+nGDenaQUp6ob0IBaBnI1gTDoFb5N5p
PNrS3ykEeh/r2CWADV8N2g27g7eE2iQtutAZ6oD0Jae7Sqqku2yQyQ5RXnjlXZ2jLQ5Rdfv3vFSS
PX+7TlEKFuEJEvR4TnSMb206qxBXy9Q7Z50eJM9p4KFlzvO0NiB8q+IRJUWd7zK0nm6EqnY8z/x+
Krbm1BJDli6tjPfI1YoWXCoK0U0a4NvPU93Gye+6mgY9YKUFOwTdPGcG7QaMqGTlIVSQ7aeqj70p
7GenuaSpNRAyCWS/CscgxexNlkHN5YV98tmZFE1iu269IkpqMX/WcSsTltZ72dZShfnBa0e3gp2a
qzz0bJ9GddNJq9sI7IaXTYFp5KKT0iNBDee03PiFL28HFIfnndVYX+k+ufNV4RjyzAQuctnkVmeE
9WjO9qaoq4XY8TldJMZTGiFhvQRIFevSoVsayNjA4+csZUFIo7T1SA4Cy9tUzfiil2HUb5Cu1Dxi
usBlYgBsjjdT0EyYHxLlE6CjY6eXUEhGlCG+u9N6neem7xw9471Cus+m7PQ835JPoz5nyrDvzaLs
P8qBKHBPeiSwTbk7o8EhpOtZIla/twFuXBfWkn0KFBX5JsN3IzZ50BQnjeJuPgmqVF12ikcP75Pd
nIwV8uCI79p+ohvCBVp8p/qk63HyxCfoPxDIPbirPggkpVl1BY2ZJvgYlBbWO5z0LuJ/YsHFxl7G
+SmuhyXFW5AVSTgkQUHQnqbrF2Whi4+ZvZCOXasqf5m5DBgMjXq6M8y8+ewWWvzk1yia6A2byce2
N+wHZdktYx5MAe/zOgGvoAdYeSIyLIosMm3ehBHWLnXla46pkYjgZU/kbqcXZs9eh3Sa2GE7JpfU
3cXNgt9DAtwi+bK22nqjJZ5z39jTdKeX6z2I4/5B9TlolrmnsRwaGbtBCA3djEB7seUD2sz4upvb
sth3WY8yfzHGIttX9Jt6wCJTeqFbeOBCT/Md0BM9QicGzTRko6lL4E4WJOZ+xVFO/lHKsqwA2/VJ
sOEFljEMNE15NSA8u5bNjLMoczTjHOA4EBHk95a+HR1kWKHSgoQ9J6QhyWmayuuC+57dvt+W9VYM
tnPVg6myItjqy73Bvhe9ew7yYloI0bpQrOTtx2oUNKgjQshjbQd1yGAF6pqaKUbkNmjsz33BZi4E
Ak6uc9hKpyLmafSEtG4dDISkZOm9eTkIG377rFlptaHBGJh4Hp20v+jLguSpeqh5cp0WpmLk8f/j
7fpUwGgB0coNESzd+rJLBMumKQnUkEtWbifNM88MQKBf62YM7G2p8gULsmyTyM66Bna13bWRnAgx
JW9+0s/ol5pEqVqJ+ySccj63sbKg31/AjUSj5WpfJkLtHvDMBM6uVzMavSbXs48jiexXxANNL5gd
jBfqb3sJVZ1x6VuRpvJkjBOE/hA+SlynnW9ftyY8/q3VAFY2Hvys1+8wcOflpp3hdR06tFzDdnGy
Qo9aq0Hwq6WYjui/VjN2fJyeyQ47ifWF8QzZCZonCnVgTow5Snl5YUYLUwRFVDA5IkBWhHdZonv2
DoNfwhmYra6h2YkbPttCISjZ4Vc2LuJ88NTGHILqQ6z78xBOXj4OZ3HA7bPRkHMUmPzWO8sGb0MH
cg2SpgWK22TTqMkMrbp2n0EKFDWTKOm1iAz7qYuCRKL+F+4Ql5Ezd9W0Qys984rHCkY8qVu02lbP
7ZSoznHESNjrCue6n5bxZ3pEEE1kSaB8GgueHQMP87Cj9Cjj7WzGdLapZnDMe7QUh8jOHVK2vMqa
mZJkssKGMS1uFQVjMxmY2zAqhjJLZBfJjLt+i5lyNDdsUMHdpFWZEO6rpbzmXRH33YVuKjnsekP6
0z7uG95UbomH+5DFtaud62VDY1TxKgi2DZZLdQILyvqAHME/cdOefuSav/CoUyrIcCD/Mo6cAhIo
2tGsj/FixiK4q5hP1O17skrIAq8q4VwvYKQ/IvGeWpzS3Ux9sgxa5BOISl/JsyrEfo4sOmwgXc83
W8gIa8PemLX3plvS7fJ7K++4KC6FgyUn7IrkHtr6LhkHowIsRb0XdWOddbRebCA3PY0yXI+gb2DW
WLHxVY3WOB7MuC/Zk8BU3ZtzrKmrbLZytWPLnpIp1qhWO9BgrG5BNI4+gAuJ/7LLfI8f6hFbT6fC
gax4D+inAAqEZWbtp5NwEREOvtS7chAjbkYeDHvT6gNvtV5kfkZWJF7bDI8R4bJbaQS9vu+mpEPv
GnSgCENzwWJV7EZD94r3c16c46muT3GTatOJWmxBMiiy0ySSiWnV3A5J+9Jzogs+AkHMIeJmp4ky
TbWCpd4pjcgaZ+N8hJqAyIxKZYyogUcjGqo2qcIFr1UZDcPivs8N3q9hFS/lfbEEeQDGamG4yV7L
TvcKC+dW+al2pxAxi7PKnabhBHwXhiio2fnjmE1e+Z/OE1r1Yy7kN1k425p/3X46f26H9HXz6bua
nB/71oHy9Xer0AD5FBozUlDwlPymJg/eIWNhZAvzap3crmjL39SS+jsowUjPsKOs7D2X3edvakn9
ncPTS+uG3zBWjdpf6T+hiny1TfumJkfg9rM8oefdjnO10/Zr4x2ODcgI5RendZGd1K2UYavSpxqB
rT0bT4q7FOCNPO9Ue+JAmAvjoup4ETVPhpGcEYnz5DbJ49xsvbE49c2P6dzb+3y8NoXXhZNRfQU8
d6eZ8yOV5t2w6oSmYNksel/j6WzdKOmzPuqt9JJJ0InSmLCIPN0FQ3BJ7jnSTa/Yly2ZxVgki/XV
tJPa/Gyz7OLlBnQs3POlFZjpxhZmwNcgJ6K8yc7jaf4INu6AnXahpLkzezfgyYrJr/T1g4scecin
m1pMN4khHtPe/awG+2nWsxeK9LPZxKiYmeaHfHW/CoaUg/+pxMIS4lFl3ICNVh89hjblpifWu2nT
W4VoPezp1fC+oReVQ/lIs2cSIe8S+kSb2REvLHQ3JdSPC04WvpE+1IJrNmPjxmfkg6N4Fb5MFRm9
7EyTmhGdSYk3d9MlmidohJVBfm+WfGlpI4TI9Tepbey7NiMvXYOuw1RoQy5uaJZEp/N3sKO8cZBX
R04psRe7w7VPfyUs3MtAK3ALFdZeA2x6XwRLFGTBk4gdyUsTcaonSP7T/a1qC5oQEJW2uHyGQ+MO
h2QuVKT04c5bBrmzAnPCz0Pawr7zln6fjRnuR5Dah64vwK1WmJ2DcXq/JML5ovDCkx/5mWhm/4BS
XdsCbNIOQRxbm2ySUdnqV1T0a+00kI9bJiLyAYFvc68sTht0JYcVtJJiRHW/pkWznfI5+CbZ+ze0
0v/7aL5ttCL/ehG7pUR47sbs5cceurH+zLcVzDTRex9VYuhYoJyiz/6+gtEmx4hi6rrtoJNb4dz/
XMHs4J1L05d/Z4KFZlPPD31fwWzvHe0gROLQYBFrI6X9SysYfcpXS5jHB2Lux0dA3Uu/ic/4umvW
Yy8WZQkBIhaYtp9izKQsBoE+6VttMkhWb01hEJUZuKCzhOWUXxBKoS7AQeNBxzzIrJhFNAcxIx2t
pNZYYiv/ODMVO4ml2T01kocxq4zgMQH08YBW1AK5tNw5LdS+ygER2KsWAowmnD1GV8XI1Ste8HDk
Z1hN00fpTctNLqCr+VNyXiHXPehdobYeHabPpj1nG4lX8KGlTwEswtGuYxLGz9vcC0gf9/pu53iy
OphQwKK5c8UpfvlPQn+Y+A5F8rHE6Zzl9meZ11dBcZXaD20cV9fNMnVbGqeo6ZI+ckdpf1lRe7d2
n6n3UicZngaCOVx6reF8SubJvBm9Zrn28tR9rBlRYbbxzWpvJsF8qHLpXucEEJ4ErCGnuQ45ChHj
cNpaUBmJlAmRI3uRTiTuIW6gknRt6e5EQlI5NW93kNKJH7FF25ex3RnRhBIAwBV+GV/fVXPO5tf0
l0sCHu9Hr9Vw+HZJOW1dPVXnVteSpQpIctdMxYDYOUnPR6eP9zFqJLd3PhuFM24Gaair2nPUxWRV
Nan2jAZXUkrY2NmVz8gdbLyudnob59eyCB7YIKaRErp/NlY9X6EcSybEfc8aI5gGG/2pW1UtqCL7
iwaL4CQTDqH1bn2nOZpzEaQs82MzqD1G0/pcmcweHStPPkhy2vADQRPpXBzWeeY8dXriXGlDHEck
bVjnDcD8fUxOXyj9OWBBB7iyBzTyOUaSEcq5AlYDkAgdRBVvLWE1z2P14PYtym4nF9curJQLaQ2S
9+fwtWWWCB+2HY33FRXupnab4ULxudjajf2GroZ+tihngrZgD+WNn9TECeOsOXhFUu8RUIkQWijX
gw7pA4MN+cD2iV8Ws/6BUIn7/0vdefRGrqRZ9BexQW+2dOmV8ippQ8gVPRk0Qffr52QP0JhezAC9
nN3DQ6lKUpIRn7n3XEutppPq1OlpgjR6JJl3inVLmcO0aoNbyI5f46wP3LkzfWEBZUK2o89oLFo9
to3M/BCA93Yc816Y9UK9bFm3RAZkvt3UdnpkrnZyLVq3uwjPLRBodGDCQ6VY3hvkP3tLq+QVaQAk
wgn8UziN65vKlwTbAvD0UBu4jgaCHfbJOjr7KmfHO3WWcyXkym4DiErta2Nua1D284opqV4jfdOz
MF105yg9xQ4UQVx1n+fJC2U2T3QxrCd90ru4VLz+ezRpXUahbSG57doLefH9IUly/GeO5TbHvhLa
QVN7IwaX8Q7kTvWZDBRBzUgrAqHxuBDWSMcuZu+Hp+fTKzCrD9sij9nctqEx0M4XGEMDFZl2MIit
2WXmwn+h0ImXzf7Y3Aycm8qMOFrhyPCKUBHVVGyn2km9A4Rj5sBOB2Bq2+wy3BiNPW+lYkF42YZr
M4v+qcbPf1QdDHhZWwJSyqfpZGlmfUqAScDU0Lxnu5i7k8G0glmDhq/AVYhpthNdOciZuZNOFse+
maX5mTUMVlqDVo0MMaCD2iBiK6u6k6sL/UmhToqA5p71rb0QJZe/67b7OLTlO/NQGYm21O8cUxEE
9qTZQSnTJ6BYa8QQ9Zo1dR64Tt/4Fa+0r89YC5d5kmE1sB+wOjAk/eqU1DdzyvfT8gm2c3lOdNUN
1NR0vsxyXV+WAe2WX5vOE1iBEp6imp6SJLGiQlLLdlxEZ0z+Ju/ESEc1U8FErZjUw2qr90ywGA7u
CQ0fotXRY0WaH6mytwGfhVArbMRLTryI7ssEwkE+dDaf10yW+6zDF+gDuFEeoeRuV8NFKzQL48Ag
L0IXLCJv6qWvjukYlvkk4GRqMA/F3B/ACQ2+N8xvChyZSFVrpmIFhsPEsvwKDgZSjHsCtnw2U2Bp
9XI6pZoOxc9mwiZJZd572/DEnvO6AuUJWmvSo8Eo6ztZKtM9Y470TU1GAcdC+Rg6BPlLarn3si4M
lCFNlE/Jn8ZyDp0+jzTNWC5n09vbpntULX18YlcRaxmkDTjFB2fs4jFV1JPj8V/Jmq4iUlMbhO9K
ins6K8fF8P4C07u3dEIE+huVY13ST8btIlK0Wbsr8k4cGbZ2IcNb6aMu277HCVY6m702KGwx+jrm
1dS2yrNSquRM6wkalJodAhxp8bfXy/dMTIxllFp/VhoogCqjopKA898cfRTdgZbtb2ix/aYr1nvO
ZPk8iMyJSGpCG9eZp4k89gj6TAe2k7NqySfr2HKVHwoXhly6ld3ZFfKCE3I9OjVAVkN74CWLNYKY
WJHlzL2c7Q4EbXGVt2G43Y1axHjBOKwbYCE/SbUhdie32i2TKdXYxvTv58C+/3qM9F6I7BL7ypxn
3IqGetfO1Uc76MYuVVPnYA+zwaSm/ztlVRW7GQpGf/Fa96kUiRk07NeYmAOvUNxB2Q2jA9hVddIy
TBgBP3ZkVdylnhT32DMwaI7NulvdrH6E16HuAJXZR7mNyaWm/4y7TorDTdd2yrRkPSj5nAbLPIx+
3RfKizplOuPneY7XteC2A2HNbERlrv3ipTlaGtcVw6/prltOGHmnh303I7DmnvgiKwOUojKaR69p
PeIZlfG12KS8L25AL9rt+YdtVlsyyTBvhPYqvdRk0EW2MgbpPJ0dvQKqWdt7S6pqXIHTOKjo7mJH
lyAcsydLtOZPyQIitrmyDxW2kvNkjFMk2dlEicrureeX7/hVZdtgg5TkuhSrte8ossJM0d39VLnp
x6BslHruAUH7adFXsn8XUGJKzMQlVg0nMASEvVJNjnBhD13R7HuvOElX1290LICKDIRjOPcXS8xB
nq7GsZ1AtCo2Cj2jon8pZXVuWRPGMHeISV+Om5eIh3WynQcJ9TxeatLl7XT9Ju3xkIjF32h/1Vs2
3njKmThrLC0MgZ6oSN+XcjAia2kvat7ckeq+BVBtT6PFmrPlQd5Jq3/Tyu0ysfYx29ry0UQOt3Vh
sPVjkNTjp1ciN1PKiQYfma3WdoGjVoj0zAPGwxvaEWqQ531nSL/DrOAh5h2J85q6T+mlt8vcNJLk
aXTKxygadPd6pi0Xl6ssNDbksb23Pq6r9egm2LSJSUR3rxkxZo5zIcuXKUUwbVfts5uxhXMdqq60
PblrJVjLXL01Y9QOQxXfEw6lll1mcds6jKtaQyCefnpNn0NjHmFcKsgBwaX5q+GGqUMNzni3PkBF
/24n79Wyj7Tpl5rSGxs7DFJFrR97BsFKP50MfFcTgzo/qSByqg4HDTG0iF4Z9wrMX77w2KWtZr4z
iR8oFWevwdMJN/qJKwFGPwTMnZYMOW9JkF80O9nraBpReUMgN+0T/M6fqU//JmUXzWqxzyCa+mKC
NJdTsazlaoSGlT8kyQ3AJur6rKi2iA0M6KGc5JlmmngrtT6aqR5nkoTCLpN5NMzU1xUfvm+Xlvvk
8XnTEUzo7EBepdMbPCEFM5nWvW5rCtE6vyNajQtTzwPI5jY3dPXStMxlV9G9Yj07FngEiEHwV6se
H5YUC6yWHkaJIVzrigVtXDq/6bejU5kCT3wpo/E8bQ18n0zLzwpvs0uxIwY+pkXue0BIwsr1SBtd
1o25FSxFVdw14AiPikbI9JpBywx48rw/ogNCONSK/hcMrfVRgWJbWiXI1vpIxc+H2o5RlyKyJFcI
nrG4K3kU6S+WLLQqE118BgOMG8DpfyfD25gcIw9tO550tFSxwawhWtViooBrlLu5z0WIJPCLn+4I
u+9ST6MdOvYwXdWpdF9G12YVWy/qndNbCYXRhl2BuXhQ8teGbH5g39VyeNMKWPiON11rTWrAfat2
N42dclKsXgXs5dWXzkvtF7dU69sGWOx0gPIR1KDVWPi2gfKN0OCBMg8kgOQsBvxi/JzGyq88N5z5
CIkhWc/uzKwcEq1t6gy88qNgBeQy7cmPg5vv1ql4h9vWXosbuA683BHePafTOpVxOafROLt3OTay
EwiYLs5YQF+oSyB5zjN7XbQEvHeX1ZEfpTrZIDK3C8wSLj3ieg7oocf9sM1gYzr3nmuA8IotOY3z
2EZV2y3oTDV6i27+bWTB8gMkKAO65AjIhmK/V2ZAbNNE2d8vSDWNS5YPj8QJFTGdpM3rDKl2dvI/
1URQx1YzuavZYVwndbT/DCyUaNA9zjfFHKJMGb8wutmBa6T8XORZxJ6dsstqn82qfoXixXHu2X8n
zXvS2/KRGzFs8txEPuwcXHtrfXId1JeK55zJpMl7XK2IbGcMhyyFyXtBWsoLDrsRFO1DDRwf13X1
yQocdA2Dp7AsbIoId8wjNd/0bzJ0dw2d/JjfRMygM9UmYRhKIo6iTXWUuiKNUkvUb5hWIzRV2nGA
A0e+C1pfxeVwLZxXEhtAc3vWsWwhKlbeOdOZuknPWA5CEwi44T3stkx5nEh4ZKtmXSrXYX8kE5jl
me2vlZVHY+K8Jzx93Dd2delbe42mXP/GOP5KcXSVtZrcO9v2oFv5yWrMd73oTARQVEC1pYeumyRU
JoW2yzT1DYi2y2qxoTZ39STq+rmhHWpfsSBIf8ky9WLYOatOLuAdZaf4dfN6PQ4GqOHclODuLbwR
jmXJH1kQW+zzmrKlGYD7HdZGKf4Qwz5eLOeGYeiqNPWnDaN7IVbnE2GBvuttk3VlXZXVUS9AdmKU
MN62FRk9kBLllBfFHKSYbcIila3fGilwugxZSt9v4gX5W+0n9WDcMPULG3fVochcJy3juoLYv3i1
9VYr1WzG0ssJoBkZDGyc0j4DI0T/jrqud5AK17iF4/Esavktl6E+EN5dH2F7E28iXPTW7E6p4UFQ
u6meAjBy2rOSm+ahkSNhTGC+HnQVVI9atuqBUy9/biy7iOnylDtvW7l5nZEZt5WYw91o3AzFrqp8
zkk5PsjRa4LRHK2/Sk3fV26rdmFnszx3Q9rsUYxbvm5ZW+N3vKT+BAftLZ8WdT8i/T/wMk5XXijd
DPS1dn1baCzwBsinT5qVKKCgWuD3wOO6x7lviw852CrdV2/trUwveMoG5ZFgle0EABRBwUBf36OM
j4waNbVdJm6cqom6Q8WthGObVzGOPqbagniQBw+w+m7u7TLwFq09VcrAYswY7K9eGM5Jk4N35LcI
JjdzHNZbw8Q/ug28iJNhVJHsNq7xBYBiHgl3TRhNu2LhM9aXePaMPu6g853KcnHVoJ5m5v5g4zc2
WY4MRqvUrpDRu2gilhSWCIFbJzIF7Hd7rdULTo0xWCerCp2u7I5lSuIHXNLhoDfgSeocLDm2z+LF
NvFrML97WJz1k7DoW4QJOP4OUPQBSZkRVh6Mhzm7gbW7BjvI6JgRrkqqP6ioqUQ3VF9qKpQwhw/r
JNuhbVlZjFug17T49gZUcuKbzZ5N12OBCIhWLFL7saTjHin0PTbh1rbP2bDvLQEULgN/f0DwZ7w3
nQwKsNyB2tQM/1ODypJ5mnLfDNkIdHepsyOAu3xPprH33ULA3HuyV77Q3Ofx2OrwD/tMZNHomfoL
y3HrqXG230Ih3gb7OgDfJjUeN5Vh0sSEJpiXPgXxyoiB2x4HU+32+85ZIJZrc/dg6sJ543Sp3rzJ
AlaTJc6dqi7ZDnif8ZhgZ1xR6CkMLwmTPmy5Vr0Sr3anm6nCd7A08xbWcMafysqkosO5TeLAXLHO
CKy8qO+0BR0dOdDahbk/4LM8hbJIDEmhHsym065oYGYnIquF8IVW9k5QmEqxc5y1vU/VpX1EI0cs
WGVV8n1uTdSveW6lhARpDD5JikifMjDzJfo1iDyMmbACRoadjqfKIP7jnxPx/2grcP2/kBn/Rsa6
5N89r9/f8f8DWONGqvrflwOXz+pzzv9tM3D7gv/eDBjWP/D+3mB6+F5ZIqr/2gwY+j9sUCyuY7Gg
/Ofa81+bAcX7h8Ho2PNM3kX05zD4/rUaUNDk4+6/oSb4Iouo4P+MwKf9M1Xuf6hQbwGELAxURM4m
GATWr/++G6iToig2fWNKsNCGBIhIuu0MDU6NkzJpXzMCglHtwTOOMtfs46VyrQMjqeE+96TNwF6v
T4PeV8+At9Aqlkp/7DTWbk0qtPPgaZz8dsottt1YltRjIzSjqj0IMa6hTXogZsITxKuTZdf6r+6t
7zU3Tbclj+PWRHxzgnZuIvRixhqvLuLVRKLBd7J0PoEWx4p/neluMM7z1egXK1w57w+Kx5Q5rdhJ
KKXw4nllSIu5zLc15a+ie2+ypVXYZERNoR1WjFbM08DWCFOJiOkQR7a7mPGLvI1ghnNpD27IAiV5
7rpP4CJ+ueTWXurILFLT5t/vtKe0LmPPaO9GUzEpYevnxa52KUoz5Ad7kXT7scA52q/7VuPSkGrp
RRzsAy1Ndm0oGtGxsKnkKpO5feFFfkmUCBMh1PbKu2pVDi2+DJDBBuTHRG1poiwVH4mN9KceaQIK
Q/9VhyF7Z/DUhOpIlslqAWWomc4GtAUG3ikKnSXxqArcCJtNvV/rEmZ2k5Xsd7OTCaKsV436VHqu
EilygMnambB+pfptjCbOKusH5yFJK8oDmxyroAmp46mUF49kDqin82dvzXLHBip9dLUepu9wFONb
Ux6T1SvDYijTAAFP4etze5hH7Q9PVANGbDrp3vjY6M0ZLenqG5Ou7ypp32/N+tuTjMUguLk1PdPe
apevdF735VgyKUvK4yyzjWig+ifP5XdqWtfN5lnCGOnXapcHBXi2oF7nv3heak7O5lBbSYzVaEW5
tBlxa8piv1TUrw4jxr7AeVFOKgk3Anb8tVBTHHDpVB2rgbQCpuy7Zp7zeDaSx96u0PuwA0Yp6jPy
LveqGO6GGb+pWbGpkNp305qhXNeDUcpj4dgwdj2UQz0+aZ+5Y806uLiXZfk75NYD3um/GFEJ9kjZ
TLRa/msyNfdu8raNJCdLINJrhvzFNccXkPF3hOI8mQp/onap4sZVw7bYVSHZONzE2aHdumNmN1+D
zLfI2VL7czL7L8SOfyYUDSUdqXZFdxg2Xv/stTThbu5rCrWWxnyrSMafWw2hwymDRfUEGr657xhv
+QY9feGrUttTqHyXmaEfM4U4mgZuM7WWwBaqVMeutD712Yh6cvR6avRtPSD486f8fktPKJ2JKBto
U5B2a/ub5Aix0Y+9Wkc9SXdCHtmfbLg/J1LOQlJAXF5+9k5577NtOjQ9lDUFBHIftn0Sr0v/oRk8
M7OLPqPmXZirKVwM9dxUbGeesAXdah+gf5DFc753XvmghLuCoRa5kCPekNz+MFNE2NFOjsofIhNL
dIGZqjekbesIlLbsAHg9GyL3sOFtuqA07IsUTXBrSagjq5Gtjy5LiPU4kVJF126sufVtFXgi89jk
1CkQ44F4Nw9esqjZh1o09lyztHfK5kG1B7O5Opqo2aEKFqgEapn0ux49a42g3KmFw/ZGp3GTo5GU
JwibcM0xZqfI4eCqoiCbiB/y7TE1KD4JllS9LO9DTVGmhzGTphLolikOS4HI0ze2erpJOpaMtelY
uBlQUtN4o/0go3FeVdHvhs6wvxm7IkDum2IzoqGYJk5nLOKMiOw+7TxgBoVp4zWtOtamhCpNIRkH
Sh0RY0Sjy8BVs8IBqb8vOpEmHmsfQyWvyKja+023HDJie3eXVWb6Xg/QY1ZaK+laAfoNOqRbR3Qh
Iu5Q8ZZb61j+qTar+hw27a4pqivBCcqlxTb63IK2DgS1EtkI9vpkaIwaWcKP721P7NySJK+GRy2a
z/IHm40gVGypr9o48eqMGAmgIbqkVDQ6g5k6847dFq+U2iTRMUScL2Y++RCRKWUFq2EO0WnYTyix
oazzi2/vZ4bvk+ftSoPPXdFYlSXAr7tq3RNnoc1oHJM0bhylvrDuJr9VjIRk5BDCpwTvdR4x+HTO
88T/kMMvCYfEhsLynu1sT4TbHqWw3+kk7y5FPvaBg5KOXWJnUKXC1x6jGQ//UcmqMOkJF5ST9YFj
zfD1hTTRxbIRXvIWHajTX+0McOQ0gZBndrKJEEkiY6aJV1Lvskc7Ty707fE2VU8k/WK+dlzjOaXH
PC8riFpdVdj6Lg9EIdUHs6pOdY/nOidVJLAtSKwY1VFc9jvZSuGjOvpNquovSwDNN3ot32fTKkLN
K6u9ka5Ylx0n6iuLSSh5WWLh3dtmeJBJVt/PNQS5qf7bS+VspiO76wHRknrnZu+GiZoJsdKpHsT9
iHXZMDKIJkjo82In0ytO2ClChAy3ZDnTnT0y3bm1aYwl+x6JoUrOzChu8qht76j9X3Ud72/6zCu+
Ibowc9sNWu9GGriwyZKMvzAi9KW3oueC2/nsmctnMl+TkhWHRRfBzoC5F4Z0bzv3uA5kM4UT5RJX
qTv9tNb4ahZFHgjCZg7jggmencxIIKIRO1mDiXjtXhDvHrds2u4Spd4zlk7PNk04U8P70UqhamA7
8pWlvq8t2AeTWTxv2SdQh6gmjW3a5oOT3KRSeAYSIY7JUryDl0FRAWehZaKY4I04aGNxcltzjdhN
873kjwOxoT2tkcO5vKhkzd2CQXNheyelzP46xhZVpvJV9e3ebXmQhAa1D41zuwaj19VBTzDeQa6y
3JX5+ipYAa9tGqaqtmfk/J4m/UW02Z7EEqw/5BkpzW9BGt5c11FFKgNlDKKstqTVGRE/8y4mzRUj
A6+hykzdhet2MKxlh9p5vw40wYDhx9IJkSYMyTnLeba6DuwvKwZshMhxUZOcsehT37yw1mLBYe/G
+a0zhj377+pVCpVb8Optqrerx/bQJcpeZ1mLgj4wEBtbjv2mdp9TrXyTbsfVf2ZjoP6CeD3pSLLN
IfGtZQyrxNvJXHnBoJ1EKXEcu6Z061cW1m/arFZPvJMMJR1uuTadLq0Ff7+y/9qFEakjJU3n4QyC
we5zVZI+mhEKnA3dGmITapHHv9H79sQZaRBR52ZntWZCDd2QxsxR6JINoJaJPyh37CT5kT/IvIW1
OOQPDJWjYrKYMuW3hXO+pfeki2IDzO9koZahNZo7HjV2XRnSgzyRJya9VDzt50JyjRjdO6/UlENH
oCA2wX7PBMzeghQUFjNwTrCo6onrKYbtD5mNDTfth6g8rEydlkbezErJ2aUo3wk9ujNHpQkAhaNp
0bvkpZiTPaRV0Sx/ttp+YAO+IKQ3373ua6q6UOqM4FpCjdbEeXBEPiPoVjkZBkQAJoPgsZRDTKgK
2xaYRcQjoAvm+bmt21vkeHAwSBQdwtxSO2qiun9pm4aVFhzC7Vu4rUealrNOZ2OZ4FR0yxYDK5hD
TVfKy9DMVdgJ8xl3A2skYd239bq8b/qw/cWkFuZy9mFvZpeCZyjq5b03zi/b2lFZe0dn6w7YfaAH
68Sw4c9Zuzws1vRsVA7LamQ8zRxaoE0ssxoDpXaUh221cdTV2fRaZdtzrVNhsZzqRkisTYL4uc3I
Kcq1NyWxT72TgPWaDv3Yh5WLIgcn1dldsnORo172ijtoEm+yXr7ZMdxlzYMnrS/0MbfL5U+H6iOr
ScOTMipcrqc56e1nS2uU/WZbOdOw6gClBCVne9KK7aLfklOBrvNzJHqQyyaaLPUJwPK1nrt4SRpU
Eip9Ao2rr6vwxm4Zw/5Afxcwz/Jny7kXroIOwwy9dfye6tbe0z3AaWET1dnpfhhI8DFbJuSCX95g
2WDTUMvsNZcoXBXxaVu7rGfH8tnjks3qctfrycGY5QuF4FGi7owJHYSy0K3HfGYGpL11LgGgambp
V5RA31auHGfOr6Spv7zGgZBQJaBImApbD1wrzxZfBBxxjkoDDwGcRPaP7GoxjsgjE6i30lACO5d3
m9AKML43U07+my5qLNPiVXryLDM8DGSG/DGH5WKuE++2t1/5WOxkP1YrFcdHgpyspycwKW/bwuZ+
VaOxYn5Y0NxFVdW8dXhYXotVjmfkzXuzdham3TI2NfUKRxllu4OfR2DjCFNjfrOF8dFUJlo7L7+D
xfXZEY7cNzWs9YX8INbtWq79MCwFi9Y5R1Y2nc4k32FQ1XcqG8AunIV57zpZ/9QR+1f0kENQ8rCx
dMRD1bnxvDGBNfL5b7r1/IiJ3nJEbKU/6pyrqseJhQA16hb9UwVjSeCO8ZNkdu+3VmYF/VLvlXJp
4t4iFSIZYywL8Gpcmg/DmeqTtgxUiean6TScIx6it9Ran9zN+Er79pn2HkGNEjB6Y7YQj1LGKIAg
fyAZMdv0cZbIZBL9cS7SaNKdyJqLqJXGTzP0e3denuxE/BEU7hUwE3DGtx1F0LknrzLjfqxekvbc
DPUD8Z3dI0t2NLLTvjfRc6DpEtmX3KpdPr9JmTiXvmM3hkeg+ChLt49AyS9ECmfdY2ojpunre+l4
2Xea5Sp0JSI0f1NDbpeCqHVG622jHXiiFHZZheQDpiDxsxZhQobDKFpJHXgeNF3cq9qmnsuSZ68D
dhNUai7f6qaSEKdd9VA59opYh+Y52bYL6pguNAXwkAFXW0w9n9FR8wDneqqFtjMPu22TiDyEylxY
/UqIHcl87JbaAVIOvh6rW5hV5tWun5IPBdvbi6b0t5TmVP8i6KR7G5hZ77IeJw+UzXzXJILoeNMd
DmYp23taWO2BYLN5n6An2SfdlPG7xyYXZyylX4ysseYAnw3xW0q66o/WlqAbp/qlzVEYND0nXGWI
3vB7bMot6tdLdY55PFdU9aVFpndql+2Zq4UoS6fYqnC+jTmGcpQXJrTatbGT+Vg37FRidS7XH2in
TtCv3XLgBGoPKcK4w9SmynEbG3qP0QzagQR73cv1eMUEAhvUWd6QZtcHkuGWP4Nw2L7gkeYC4Nt8
tJdl/ptQT4W5Zzm7xpiSvZrPy3VJ6vWntDyaXhXZ29o2lQjIUHdxrBV0QS0/WXsuixSyWSu23QhJ
LnCIz9opPA+fKbuEHYGxJfE11XEqqyzqtkndE68wLiE31fJrWq74M04T9iu9tI1nttZrsMjGPBvG
wnK3hZO0h82VI3Q19ZB9K+8QqoHBmowyAPFD/9vVz8TEAffJ8iKJJb/8S91AB1dTAmukJlWGSM7E
CvQ2XxQcJbbxxBAG9X65WUT4js7Xwjj+WSWuM15heBQ7T4VbINjXPE9z1p7aQhjnmkybEPLSqVSI
ffU3W8Xuppj8NbPajg/YytWP1Mrke+bo4ON7fDYPDvGCpDXPdfWV5g3FBjAgGKBUt3unG20m9qux
Z2tDE3tLOvqBFD+tft4ZZN0nyVgeOivvT305lEdLaYtzQXn0Z8SafiikYRGMmqc9DCrPVgJSkZKj
wb+KMxWUDfmfxNrzsXTGG/1T6wuFSyYhPCKH0TOyibA8+0GzeAaa3ntcZPtJnOmu65PjXBJrmmk6
FiJXc5BTloQZHfCFo5NcB8kE4BZ+7gYViuUTWe4cIwlhqURfQmbbgqzxdm4+k5GeLNOzrRCf2rsG
cTsOfT1i4NGx6D2aBFeGArefdnqHINsxyIh3iPaam2yn8ltZLSj1gndgVyYjwc6ylDQ76MSSHfqZ
Iu5dxLj1kFVEZDjzpzu2b9PkafeKupjUAQ3D+/kiYHb7eIHRzXle8aBtm3NRTOexNeu4dpuHlcxY
sr6xIO/bDmfWDv+xc1nQqtVhXw3yKW3ER9mATPQTEvMO5DgNZmDoq3B8RfQ5bnDdqqKx5EgFFNbv
xGJ+WQlCJaZE7nJJrcZbWMfW9pkKWYsa4iu5N1jvlX6OIODINpe1MxkebGPIUUI61IifSkc64m+O
nfKJLuoSEF3/MKuU2rpOL0UxIieUbDfP4SYJ4tq2BIOrQq5wEuZEmAQbkokXZejE6jv8vcck7Yso
V5zqvDnmtCdA5jDCV/e7VJWXWRduZGiT/mxgTqb02NzpMJtaxUzRSdbjyKCC67UUwwUgGQQjSLBn
XSQ60ZAs1WNIelSlFrHhDFXG8cBQJkL+Q4Mm1WhKidvqEcd/aRgHwuGWXV+gd0Cj20aePcVKZuxk
N59bqc+oH2u6e4nC+tupCM21KuoQGmaUzPTXLmGCXOIH2qvu1yIpDt/kQOjShkgoYLeXXdh5LafN
HhiX6HqGVVPINj3arIEs1xIUP6QmP7Cy0z9IQMf01smuaeghTd62Ij0ZGid2UfbTVXfSV1N2L2U7
MFgc0wdt0kY8jroddhth3S0NPeMOFn7oXv1Ww8zuGE+jvtsAVr57cNzPoFmhwTlsrDlraW3yD0NT
sj0Ylne7Lu61ZXyesCdyjAQzv0rKUvpw5W4CvkVhQWS0aZKtoQ5/GIHxR9bkz5hoVYRlcw70AtNr
g5BBbVEfmw1tmHwjb48o6jmpz53zrrfmE5MkbUfkmOljQ7+fWWH66tzuAP1BpW+VfT5br0MHDQzr
9vjAnOk+b5Y4Z7ZaqM/GpjlnfKBfRImdwOgx71UsszvLRukeFIVh+mDhtt1WPkhilEU88SbdNq2a
w7wuW+c40xP9IwEICUjWtEl/npyXvLcj5IdBKdXnlfk8TjH3ugxUDpZXf1fIWFSzFeCw8DFJQspN
kLqxsNT22+JZEZzKoSGrK8lsCD+6JHJrI5yd+amCi7Db1EY8ThKvkW4uZ0JC3prN+Ibi/zkWLzAU
AtbvUY50YAcOpq3YQEDYY+Y0EsGLmmMNNesT8ge/xNx5mVXvsiK0wxyactfiLjb1DUCBxjClIBZ6
xJLFbMxK2/uJKd80iP0iEKoWZmxxIiRsX+pRvaXCvy6rw71em9hKuuLozQ2urAKAA7Grj07XJIxN
++dZymviEeRHA32eN2OXq/QLxKmpUb5Wv9kw9cwincdJ7Yp9SZ12Zt6wb900v5QaRZ7rEn6rNMk9
HprC17z+17ApSDf2zfcMiB8Xqn7fJpWNR8R6wjV/XAXD7S53vGhEiz7k856djvkHazFdgXit7Cym
L+rC0a1/Z4Itd1UmRsR0WaFec3iVL4buNoeZQLh6h5H8ncnBf7F3Xjtyo9mWfpXB3LNAb4DBuaBn
uPQpc0OkMpX03vMh5lXmIc6LzRdSdZek6a5GXTRwDjAooFspZUSQDPI3e6/1reNUU6uWzOXZJEpl
N9Y1FOfhrtuaNxKLM2ePF5ZoTfU+JIiCVvF9raUPZgcwsVHQ+KgqttUs0bKgB9rhU1F5WjKq5qTN
3SVii3GLaeYsZHHnVwssNfQ9rWPocF+6AUfEtn7WyzKyEokrRzUMTlzzSDVeQLAlHgCDjMA9VNVB
QETziGZGpG1gT9ShM1AKa825mXTFtQod5Z4ZiEosuqLUceVip5mJp+Y6a9Ry1o+bViQwCK1TMe3y
GRgF6DnBXO7o3AvOCNaH/ejmbwSR4KROIRJMY8EZ7iZz7n5quxJfToYjLpEfDZkIaynP5c8wD5ZQ
XET9otQJqBPL2vIbPReQHsIcA65V9M46vpn9oEWoSIeHbZ+LT0zk6xEt+5ed+NVP6p6Yl3iIQwwW
PSgVne1Jd22P5GDr2u7ArijuitjLYjNzpAlzs1IoPBPmsJ10sBE+Hi1XLZtTPNXBhKlBMq2XtaNg
R9kDIbtGY8xStvOoXcNzlq8y4zKhXh9T+jAN7SFnBn64U8VhRIudUm5EL00n7YyMRkHYIHmDWrxd
7Qc1YTaQyWrbWGK/VIqnrh/1qJSw2EsUqknq9RbEd6pBao/APi5WnjIBw+SE0ZF69PieD93HvbDS
kwWTZksMkiKRO4+sMGzUP3kgZ5I9qjmJQGI0SBpVbYbolB1uJu3zZ40sQW+OhwXWo/m0L8rrbGRH
Ic8PUITCHHqFVbCuKgZKKkOYLtgHirg7QT/oLosoxU5hgThsZYZqS4x3l5bGhoM0IWwxsxjUck6S
2lXTnrppj+BAlqxaJy2UrFOtalWoAsggBlAArtqqoAnb4nGLqw+Csr7TxeJ09xsdUg5D+3WFkOJ4
qt1pKldXqXqW+ov4kOXZ09pDsUBSG6ndHpGMdIxr6az1epDTxLLp+h0zdTkwMaLnzWDdX/ua/qgp
kGdUtiIG3Y0c97qdidaxhLqDG137MOwjd86ymPY1ivJAO+RRAAM6T+3gdEKHJ85U3dmI1XPBmfiN
3uKxrHTUShrrNuW5yT8Ny3s30OwQuPVTCXgSoUja1zHRP/fjaveGGgIzlWhg1RR8YYo9AZ2sDlrL
AysnF2XeH5sMs6vYfxJX2gpVjP9ggBaZXLqZ+O2x0zd7L1PVzxPILxY7TEvCYaJMAgmdg8qyIUFU
z8dqg3SHPwA2MNchzxY/TiZUICDiRfE4EoIVkr4osF6m1IAqiw0ERFe1Fj1N8he9Q3u5EwaENQPU
uuikOCFctv2Xaq0kt9QkOl3ZimtBUYOUZKkno6C+vOzoyoTCGG5UXXmd6HbMyO2vLc5ZSPELI+V0
u1SqXZw6n7W8ucvz04KJpMpbAuxLlQ0MaueOq0BCvcQALumPUsHxbTlT3i72bkFo1MaF5r7TZvFd
F1/zuV++jPQPfc0o+PBbURcMe2hi62IY5h0QEacwlJu8pQ60tNVzIaOlUvFN5/r8ILDWCOHkM+BM
Lz33F2woa3nG9GvnnUmRetTvRDkJ99Gw+bWAmipNjVSlQ87UvjKOi9K9iHkEgQbC/D5/gmlKOPmi
vCNvqgfOGOtEg6ksTT7KpI0vpUlnUU5AQ9BsXFfp0CX7fcwSRBVT+s60SJLqPcGVR0Ub3qq4L4E2
sWxlqrnpGOSNtg4UU3O7CVUrJiKnzuNjslTotCu2n7s+uUZRhXmtRFbLXF2IQ/nKhIKty1JbvxYG
oliprg9N07uWjMaZ3QmLg6q+4dEq3KnZ79kLObpOUw4ojuoCcmncpoRVIRvLIxVgyl1TG4KZsyXp
jYV/WKXCuW7Z22MwfkuG5ayX/Qfkozx6iuXM6S0dIWfmTgb3B256UK62F/K3PivVh3KZInwUGrUi
amr6lD1XUukr6LLdbJTie7NoXxelvB+WqyZQR/OkjxQfs6MFJyaXko+Qt2Onldr3qkGOsAlJADs2
cSQRJ9MC9yigXwLKbM7OVSp9mQq9OcsTVGFpUI9iMuGQUtAyzICI62X7rItV/yHbxznALZY7BkUh
lzVjOG7CJwKyMZt3lOgQW6IDWZw+h7lhFAe1eivz+DKS5YIqn9mRUDA1cU1xeWjIeunl8Z1aJ/1M
MebBirenxczBzMz17cZmdekpULezV8wC2yETM9g4HuV2uq33T4lIhqVZoR2QyHk07ijbQX1VA/Dc
3lUZI3MvxkofrBLFO9JfGZ0H01fKJSoR1gXKNrjVnF3G2bSreeYHc7wMCPYawMnIFW5oD8C2kPy1
UV6FjnE/6cdzPYunK8YWpAzltLtZHlhnIumok+lGqTt3Vp6rCeIwjT9LRTnXHPAcHBDCshRQYYIz
Z7MDFF2zZkY0hY9CV9FXlubjYCyof7ZAUgDjSsMpb2KfWdaFCjtEWKAdYQ5Fs2IRyb2XmcG4pa9X
oesIRFrE71dy+UTGuDIxHgdq+UUDY3pSNR8KlEMP8V4eug8pYdtjkXhpbiIHJc+WCTJ9J+L4gMa/
cVa9iNjjk1are/uOpCkZk6jXt/MgYRwxARt3RfJBFBCMS5RWKlwnHHVOlxiVPtDh/EXDZZeowuNY
DZ6Io6qNae3u7BvQlw+9RNtAPk69GrU6nPNdUKji4i8cOMxK7om3GkQy1OcsrIG9wMSxzYG033g4
VGQAxDvs9rJ6Qbz/YTZwUOjINFdq+3p9nPsuhMJk71qX3glDHQv0fzaUlSIelSxvt69yzNYp3tT3
FbpVuXOhtPYeJNbDrmEqGt2tlB+yer4sNE0Y2Ht2VO3grVY2ekR6I4toAlqNSAxngX20yZ29MT96
dVdccI/sTwPLUwbIlIIr5RQ1UQ/aVnvmVLIPlfbXgYVT1hcPVrk/mMMSZpNJn7yyzvludqcOY/MF
SdJ+08xYQrCRkrT99oOq7h+ARaUr0PMXoRrZDtc6KcQE0bR+Eaq11rzHBblODF2GdrMVsd4Faj0V
b7XRlx/IP6aQmtWbcVrnFk4nwoxR9paSVu+/IDf+EvyAmu+qvLsa6k2wuRgJrgzUH8CtGdxtvRol
jEWyNryAOOKbRvSLObOs6uK+qwThjbK9+VhOzfBgjgr0MRMfmStgRAUygNjwL+ku/6ma8ifN5Z+q
M6+f99r8Hlz6Xyqp9E/Fl7cvQpkJrzBCyEWcfhJhfofT/F2JSWYpHD+YoYZE6AxkhR8pM/yuCSuG
/71+rX8wGhTlN4U7jkA0aqe8ROab/htlBuaDTPmc9zO/Y2v+EqNB/xnR8LfMUlX8BWNrUXLLW6wC
YYMTH90DmeXIhRZnQ6r+2Upm1BqyRRlKAHAgNpkUyEpOcicPL/yVUm4jCkxwTUwzezHmHnaouCbP
mtqQarOXH/Nl+LxO3XBpGeVxQ1SPek8jRjMpNa/UrcmBgE0pIyRgTKCqLGHfC8rCYsQvjXsiIgTJ
ZSmiBc1g3gjxtJxKayyeESaoH/sKfiD2AFRvMwd/7uryMwtR06H1M0CzamNflQXV1RQNRf6LXOJi
m4nXYvkzxEBY8G7Ky+BK9AzP1FHJlYhTBJJtTGwzTQC7qWqOkvDfIdQGYaH1V8cP0PNYE89SkpyW
Tdc/Q1CQDwlZCV7bGZ1L8gQukWGrTmPZ1GxmlTJzFXSsX5VcbUIcLUnIhq4/tltdv+5yHPv9rieP
RFgZz8YIwX3pqOhi1EUWZElSWCeZctc1G0IoXd6xXqLnY5VruJJBsgq7JP5YxCDzNO4vRzegcer4
d9mAjd1uy7QsUTRZyYVUhcKpJXWOYsLtqTa00yuhH6vJwkozSjs1RSQ5Yr8cOi4m3lvIEJo1KAHc
sTG/guTyM+D+9rwJen1bxH0dxnTCGXEKqjGpjhlZ6Zv6rI66HLa5mF+Ayc0fAFpR+BRi417PU+tm
W0vhxHZuftpY9R2g4pOGkXa9W1UIYnZc6KSvdYoT62pzUmOZqnYrzToi0xhuf2Lm9tKk6XlqrexK
BlJwLwkjhFeQW6uGQJegPQmzNm5Qr8CDAraiF9FJZaODOPGJ3PjeGyxze15mJf+SgDw4a9l8Z1Yt
k2/fMNNZmXlj9JRdh5zScTzydVFhxEGEtkir4uIygXB1DGxD4b9rGP1vA7WRDUarf65bf3iBtCew
wxxfXlMmna/f0qOvXK9vL/yuXxd0+TdLxdgBo0Q2cG1d4+R+p8Prym9QxRn7mOWuQnTxDzrXN3A8
+K2rSl0lcdj6Y9zkn65Ad5FUHQRsBtlJf2XclBnPf1wUQErAdW9Ca4MehoNbRl//41RcZaiCcvqY
bttRCN2MGIPISwKTkeXUNNNYzd3ssCl9xm6k0lDP6Q8y2lJZrUjIoFjpdIv6EXJg7se78SUpE/h3
5XCLvofiLy0t02ge2FWKgZIvd4QMc9vnm/PX770/nZx/nJv/4+a/b/Q4NoZ/fj/aL2n/9T//z89h
5bzi+42oib/hIyebAx8+uQLX2+b3+5B/USAl6SzENJTcusq//A6Jk3Wmb9DaWDB+j+L9+/Qta0Di
mO1FCfKfRlTBX7oNv6G6/1ibGnTxwMMrUOyu6wtiEX8BLMG8Udggb52rp8TcbAaSDNSqymMumsZp
74TSVfIJ73y+qkGcWvtnOb1SGja6RoqyqN+Rg9wGydfmHyyVv0V9/Xo4MkcB9pH/k9VflspaW1Nl
XAFKQHCZJjYQk4WmeKIDUhLhaydrFr9Qg5sZZ8cZOGWLfxxGWnsFbOTnHGXzZ21TkJR07RedzDg3
VhflId6QI2AKXNRnqYKMK7BT+sSjRVeq7+lBI5tUS6pxVovTMyFLfTAw12/GmCFPzITeunbIKOCM
iIIBEysGpV6t8YYYl+OgF1hXexWpLsIYEClElahObxjz19JsR9bXIrFMtqwv27ukGIlm10UFCGW2
Nv0zZmBw0ITpiN9NTf/0Qn4Lzfv1QiqyoYPn4gNM/ZfVmTnuZS4AM3I7Y/KkSvbkRSas3QJihCRh
FOLzXL1JrRTM4JiU4XNdmShr7rsZ0beY+I3xgPvfQC9Ek8LK1wgVkD1Nmt3y19kwOHGRAVTGB3KV
CTXCX0qE+35X8gCQYaFeSYm/RoHuXTE2SQ7/uStmeCTk0TtSkdXBD4/pP7jbrjfTr9dIJwVEUSxD
kxiEfx6CJQNJU0XklmtsteoJGl9pHd9N1ak0qs87CGa77LLm+5j5z7+Zn6mMnBu3AnUjUeP0REIS
fhn4gQ0NeaujmaNqUXkt4/kJETE+/hlH4osm58pXHtqcSoeUNHdqpUBM6XMxfW0bUANatl07map8
O6kirVlCHiDFEpn0Ie+k4indwFVgBi6CFXOCTOBVov6rW4vZ8efLxgkwmjFtmTIbC/OXE2Ag2bUt
KXo3LQnV7oE5wJ2dU2ffRwzYuU569qTozj4jN9PFqfQhu/LMia3hNMjpIm1IoWEjAvegOXVIudoh
3DFLYjjUzGAr+4OmD3dVOc5O1aGGqJDen6VGWG4Ww1ICvRWxWG3ocPOEIrwGCvHPbwuG6p/Pj0ke
q7duXANE8bBdz/+HTbI2C7R3pqVzsUL0odz3SE7N2Ulk9Z2kaSbWff8Xn/jzWoBbgk9EdGdeHXOs
LMRfRr2yEJDxImR0275/hNHM5gFGk1sILKeBhfz56f1SBPj+aarM/xNJzVLnSvb78fyaAqj5oPaY
FESimEZtpI2bGU6tZoKbV4rpdxvql+YWjqaJYStb3//8AL4N4j89dyysGJY4W5HbCC//zwcwxUK/
TWpCEYzEpqBsKuxwUxUjMttjBwFT7Kab3HloLAygPvg2GqVjpNHgPY/sjmwC2YeTiInBbQzS+ZTx
kcbb5sGTweLBrsKlAMkGoKhpPYE8Bn2VLrzbtZU44PxISlF7rFbCZGhujosk3FL76OyUFqy3zFZy
P+SC+TiTfBaUcVt4xlXeBCBC9rQ13Sp7HM3miXtSdKZ+RmSImjLDl3pcObbnjFrsAekVfS2Dr24t
6AZ+u3z/v27yP6XvlQ/ux3++2Dq+TFmfFT+u+v942fcVl2H+xtKJZ4rJQwJBea19fF/58y+qRsq5
IRJbJGqq/sfCH1crJA2mHPO6FmLOkf++4lKk30wiviH58kJKZ9Tv/uN//TTeU3b66ecfY4Yk5een
/e9YXo3D+vG5i+FILM2wxYjtl/NAHdYWhWEm1LH8UsyYLmUdz4RsdzPrngxVGGW6Sa8OTfFAbAaV
bQnSDlDAfCa4Lxbjl0RupNAoZQxxZkFPDPV0sCO+kkljO2JVlbExYJse6o+FLvuWdTfOg92n5smQ
+qDohMddnZ4gDcGnKW/3kS6IZOYpnp2bRaixqqJ4M9XNUcx7WUvfyBGgf4eR31QHzHz1a1cpUWJJ
ubumeXPisl50qucjMEwbKzqjZ5VT0E6BcEEWyCd6xTsDArAAPXdFStwQ/E0HE5sHfYy6bzJ8Ffr2
3ioXds/0OtuiA7ybHZdl/DAn+0286WGXvqE0doRalNmsGw97vNtj/jFO36ehCvba/Lggt3aMNfuQ
STedorWeOs0vyL8kR2zIh5HftHyhiqTId1h9vY2lkNUM+WNRmfIZlbB4WLXtZgOa5w1XEqJFB4lG
//hZgtwfZWMD2V5enqtWu+yGshzwKLcfMcwAza1ydGtV33+eMdHM8kpyJuEBhmdkDVBlHZokxiod
Jchqyl4e92kgGx1Dh4S04ZaAie4y6cRIcA0fq2IZDiq6laxDhDyhGPm6xYTcQNzJnvRmz0OpEU/l
UhpuM294iPAU/rvGmP8+RQXxT8eV++Wlfnv5cViRry/4PqIo7OEsQuNYJrJ/k6Trmu37iCKbv7FN
YSWk/z8lWEH6jYU3y1dw27xC409/H1IEGbou72ax/WMFSiS8/FfGFJYljB1/TKkabnydkQnDPttC
qhbyr3P6nILKtIyHsUgRF2RgXNDoxFYEYrV/luVRpXyll5dUN5u7et/MM9lm6xexBpQ95xCaDRwN
bjIpw6Uf5/WTvIJ+2GRRftQapfUhdW+RVpY5aCrpUYCy/yQtCZjVdEju4nLaj5jbNQ/2zsq2cE42
X+/4uc6LMVImpNEGoKQTDWzzQEFupkJRZkri5wImbbeVNfg16Th/LMxuU4lOTVvk8CBfP2sVkhQ3
UXf5W2bkcCP3jXnMOyQVuJdJrtanhR1N3yFhxZvX7qZfMcbjviivchF1gYCyJQJSZRWxkg2kowFQ
M6rtHVGVehqN4jQ9D7oEj7pTNxWWUGEEHMpwrmJUIB0w71sV5g2oF8ILmk1rI1I+AXEW9YgfuhNX
YFZ54o4tzKCpqQNCbC+qnorHHFNEJbbr7WJ8tJTpFvaQvZE8SgZA994pn7VUWO4QdRzmwfzSF9tJ
qQcvro57kx2WeXwyKpFF9dRjZqMPK/YPYhq/CbE1H1jcf8Q8iqmtneWbXjVJoELa2SuD4bL4/iKL
K4xEhKxcKngr6sNqdQyD8zUzdUExHqfJlzyngZe25iu7DaramrG+iNX4phP6hHTEkj6t2vAp66xo
kYUDIboFicNxeb9IWx5o3dqgitYf9Lp/V3fpCTbIQ6yJIfwer+h7f4hNCsYCf+rkAS95ppCppGa8
9R43vZ+3ZouFP5Y9MCj3OpZ8rM7dKZeXF02BWWtncdjNG9eUNvjSFxBlK1WRj8qEH3nF1zjkC2Je
hWIYDd2FmSBeevG9Wfi+cMrBSsxJHE1XIHB6qUDgKZpAExDSz5D/lDF/XlQktCsttyLt7RJvOWjB
6U3Ipoc+Mdyk/tRp44TZeKYCPpCiajebOche16amswpE2hFm1xM+q2l9bNLeUJins3ibDrUlyLCX
0DzMJwhsw4sgGvXtMCcoLJUpiaD3SBgHWwk7IIQV8Il57eKsq55RMVFDn0nNSWnKdsl0wYrNT4Z1
a+Qd4JWNVHR1+CDLqtcr1b1C+kyVyA855Xqcu8gh5PZuIrPY19YBtY1VDMdJwQYLbe2TuOU+ayRY
S01aYTqzDkPJ+UzthAElTcN2yk7KBGSCmsHmIJs5sVww4dxjrEJ646eDNlyqohcPu1KYTiEnMG65
/FjPBWomBh1dvKjEtBStEVTycMM+dJBtpM+nGuW3M1TlSRhZ7Vy7Is4gVLNnCDXc4AoETd4kD1UK
ubHeVvlRqLTkTtQstBMFlxLWyOZbxkK3xxqntxL2aZX1kVC+jxt9cFQenVd1uvBc6yqt+s4KwQt9
aGtV9tF3MzwpUlhUhjvp5hQsK9dDzBcN4Ve7OiyiFjcmD9hGFUUhaRSHzh7MiX2roob4hE1fqhcp
UAbV+AKVxvCndGG13+7yJ8oo90lBH0NAHaK1V0AggIequGvSha6JqIOxcvO0GR+wl1sOvIrZ3kQT
SS1YEKQBCRkq+SspA1hKKmNw21h7Teci2nAXlWn6nLTDq4qm+ktRD2HeqySpULxZwQvFlUpg9lWV
Lms3cLwutaTdC8JwpSnOuJ7VKYS99JHmBTF7VhNmeKLI/3HQkq7kJ9Mgr/syJNlIu1D1a285HTSM
zZ5dKk3BiSflcSiomNAaUzkk45Z4GF1CI5GMUE2zZ1Hf3WaU5U9WRvqOrRpp/DjWe3IYKgmCcSZb
9qpnjT2PcfJUxiU1CTUYxRRUg/6JkgJ4XsowddjKmUK4UmGoH1Lmz1tFaZWndpkY1c3kiwRxmN4T
RPRq0ynB5J3d7MYcqAhRHeJp4KHP2I92iXhDGW5m1FpX3eSaCkdFnMXphc5SdVSlaSRgVV+QtdIG
eK1lnD7QN6gHulJGaw+2k9i5pKQZQcby7tKgEjDPYIilp6kwOmdVc0EIKlG7lFaOxmzGL4iXJ1Zu
1x7pOYu7a/D3ZvmJsPXR0mv50ZCusn/Suhg0rKG84K9M/aUG4iHgjuLBvKZbC0hJV3LLbUnLsnDH
bhSs7Dw+tAkc3Kq6qDHk3gmoBGLildAogsbqUNlLstdmhkB9SGa8RQvJS/q7APPmiCFBhH2Nm9we
Voq4WacKoTkuoPtw4lLEQ96DBOHYV510O5CZlui4SzPOYV71Z1i7CweUtff7gI8+Hl5AvWV+PLfG
kzBtsb8a1eCO4ji6DTKqMMdk7MVmpz8ngNNeBOKBHhOTQLuVEsZZ6Yr8mS5wGm1FLQSqkiWHJW/S
QyFbwkUo++0OpET7Kdv0BKUISxFmz82Mo0KtENgvo34/9kKNtUesn0epqb+kkr4/kBQfu+IVx1qr
seiblRnfWqZYAn0WY+Sk2/7671oA/2n/47+gOIFVp0Hx58/22P/5v8uvw/94+FoXL8X045L476/9
viyWZPU3Vq6SSKFZYqn7R4tNkhV22oai6LTYyMW5bsH/1trQfqPKJRqIT/gXgiQ4lN+VCbQ20Djw
vcmIGXAy0Yz4ZWP9Zxvtb+vrHxbFfygTrhvwHwt4+6Ia2Zwr5zzCD3QYLsKNEILVc1vkemf5cP1R
vZgX3UMuPPuDY4TbQXoAKCndxHfZZfZJqD1vH7Yw9la/8vKbJcgOstO7wyE/FS9ldI2+smwZEVWE
7O0IPMAFzulIPlI3l+RQTz/MUeHNIVwk/kzkWdC6xX18YB0RrEeGNqcLu+PgqY7ggbN1IaeHm7O7
UggeLtq80RcD9dAFRYCY2hP8JtQP7UNyYOxyiwtRLCivz/QOo9bHhepXl+RCwKrkK+4Yqq5wXki4
x+Z2Ks5G2F3kg3GjB91lO4M9j1SXGOBLFs1h68NTCEqf4nc4HcxDcxffCpfyoThYl+Zchd2BochD
xcZ5pk7iCWctMJw4gmWAV6k6pzfsM+LFRmwM+ImK9GKvX6rDGAHf83LeVvEH+2vkDW7sPyIKdsjm
dDOPJdu77nBd/TbUvx2G6jFTP8VuFyjuHqp2Ew2+J97Gp/WQBU1QeILDGBROAVwqf/G7aPeUoD9O
rhTgEf/UHxER+oqju8qhOBne4htBEUnBcluHM69a7qs7vEmBdUdM3BCZfnq3uIZTBNVhAjsazI7m
1MHmzk7mxHZ+SA/5AcHiu3QobpHHv1qficfhOAaXcIhHBz6EO9qGM3vaYTgtvn7TRKof26glgzYk
98JNw+lk3MU322lzOxcGtas4LEVdYr7uxVP1tj93KGXpZ2HYvVZ8nP4iur2nXZSLdR6i4qF9qr0u
Wt9Fn+J6ZLgVb5Ldpsc5kEPW4FHujR7LbT8/q2fNLdl4ROmE/tMmXvPWiHo+zXKQDjpwaYvb+pC5
mpsHmSt+UMP2IB+XD0JUuZsrc7CmN75m/HlzxVC9R7QbTSEej01yzIt6L91yJwY4FPzS63hOgCfc
v03H8km6zb5c5fakrt4Z0RZkaPMPaiD42U3xQC/uJB/Kk36GDX2fn9mbBP0pj9JDfVCPw7+IPVaM
n2v2fzzqv9TUFjREDU0E6Ywa3ZtTnsLRRXThDCGGa7vlGHr3/X0MMt/gqSwjKOmu6okedBBXeFQi
xR686iW9JZ/IEW14mf7iyQ60SPs5czN/srF2ObJnmXYWMt1HPGF+EVJ2G+38NfMo7ziFg37ckVw4
KX7hmXzf9Cjc8agmhyoAWsV/kGcc062CNWzutKMUEpjoJkESkGT6tYLIZBw0WJlf9y/V0xyOR1gl
TyhW1hBi8A2QSO5+9Obz8R4zuiM8q27P341h/Cn1sWgc1ahwYrd5Mj8lZzmSLklGGKannfUbbsgo
ieTH/V67N7zBnw/GuTLCJJoPyak8wnHxB1+90QKluTX57dhOHKxK5zXQHMJCvPX6PPiEC9sgAux3
pPrOy6fSfoWf7hHmZ7OZdpGbHjAh2W/vpL3ai8szye/GjunkzmZXLu/kDZF2WE55OAc5A6t5gSrn
A1X25wh7n+RSnOeXAUOo9hYivPWEY/KBO85tnRfC0SNsSg5LQw7ujTH8pAZ8KWfhWJ92f3Ynb3Ea
bzpat2Q/8lNx2f3RNz3zXgUzHFjcDnIgB5pLTcFlfe2VHgxLu46Em+1w/dzyvH1JbnQKrCho+Uic
5D50hpDiSdh4sDtC0WPxbLcOttnL6GQu6TQe6eYOTclj4YkONDq/8AEo272/BRNTzeChC7In+z1h
RphdRn17detIcy2XtaEVsQsIu1C870Lk3I/Gp8Ttuf2yjz3vDoU9EpiBiPvi6BqPDBs3vjci9kO2
HAhhy5tgXn/CZ+38MMvffi8X/VSaVq8lrn84Zf5SP4LsXMgKXctz5+nnnamMuJJAsEe3C+F0oibh
hHe/d02HM+BSTo5xSvkmauaqlUsBFtV9KJiAJk/jj9Dm7GcAij6eO/utdkg2tRsbT2cAct023DYo
D1s4HcHC8sjhI+RcJz5tdT+bAWVwn6nZptTtJ97ArAjZxIcMcb1trpMk/+AmHkfI5Drzaj2Q/D4y
DzEDVe+bDOWxR4qtLX6eDmV0fcMh1LnHgNJeVp/GkpMyaHYe9Adv8vr1aAaTp9iAnb/9RfFyvZ/R
7rm0+Pl6+6i4p0MVdV4TWtwSMh+TR4uzcrLXN+88Kcq5WUb3+4lAYXJn7u7CS11ykN2duzKPeNXZ
dECQ293zxNlB63HYbHLKaMM8jUlc8Rm9OHOeDb95yR95f66rbPdO7JF9EADH4npSV/Iy/tMdVhUH
3o/LzT0l3IKU8ECfc0jbO1+Lg6nI2b6Iop084OZMn4Zjx72jBrsLtsEBHujoEWY7h4Bqxs7Vr/k6
2b+5lg86Q3KBEzuI3fluwdnwM85hd+PB2Rwyizn679dssnnAgsRPmDtK7zoxwgDiQQB4xNPIQxeB
pfavtzLmYl6HKJMPqTmHCgvXCRKhi6Iyup7Odak0+tNxCxkJ+PYAhQRcIH4DQxC3HmFeXLw62j9S
vTxsXA5U4r7Jd896IogDEmii4dBdb1RXD4Sb6zdtuFtYMwYY3MCJ3wel1zsPQPU4B8B0du2842az
Sc2zU0YF8IvfroVmA7r3YYV/u8hYjFjUxdw9NB1Y0bQyh9NeDyeUj2Ogh3o4MitnbuxZIVJVdzoK
t0s4hBv38fWzVFZ512ckcXMv/XZjSkwVCwcKcgaStiNEJcMlE49Hw/zbLVGfGJvC8nonM7oQUeql
DB6x1wcjl5h1h9MyYQ3e/nH/CDfRA86RBgxXIZ5NZBtM9Qb3N3tvlPHceSKzcvfFirSo92FB8Tdp
gLmUp/h6p2YXM5APGL/D3g9jZzlaERa74Po4jPxK7dBGZQSePYpObspSlyHaEULKp68qw7B1uo5V
WB64pDK39PVUyVRza64oiHY+gtosQ6DubB5XNOCRujOfljv1wpjGd1250rlyr9e75WBUpwhZ/rq8
m124ZJcz6sUOaySfQqVNR/Z6PZyM39k4/4YRwQwWvpflQowUYwnGeV7TRhNPQsxYpHBUMxMFzwXL
aKjYZ+0VP14k3m2ByRRDOJzbvggByA8ed8YGr3leeBwrlgErA8/CGEwaEQ/h9ZMt2/Bpq7GQYP3q
sGwLY7d2W58SnZPw2VJkenSlXRZzTslFHn0urCselG9jGw3jbw+3xIh1nXmuT+vmSNdhSOSr5kl1
ULDaLadOCsdp0LhJ2CRzTTtntmNXsoln8EcsY7zs26zHocwn2nQuSeA27rf79K25XC91d9A40JLL
wOjJvxNYxJLcDPLHmCV2e1MFHQuV1IWXzaJ7x6J/rm+qu+3rGl4XCiMrm4zlSh8ycvCox4HEr1kX
q7LnI7sSr+Q5Ls4EMtQM0lLIj4farw7FITk0AaHW+CjTm/XYncnW/gqD1aaQF+j/l7rzSrIcubLt
VHoCoAEO/dMfwAWuFpE3REb8wEIltNaYUY/jTewtFFWRj6Q9mvVHtxWrWCIzAoELuG8/5+y9nNRF
BDG08pT5HKl2XIsvOZjKHdnnAXOizbil8OLEZ05FDrE5qKRyW/mUSVBQiFt0TsKRInYIdkMVrbJL
4nxSu9H6h09H9UtyQ84Mtlt5q26pPD4gfz73l+lkuIlvbWBee/a2Q6hNO0JlWr48TVJOJaQ5Ba59
qXbqdvFqJHvqyvvqqF+CRzLLOv5GvptPtfE0N55xQoh5lLwmJ99aHCX0raG6nAKcmNuCBdIzHgcW
kz1s6335xP3lQdE24tpzCimO4jZKdDid+EnbCxSc+qZ9WY/aLd5ye/i1yT3kcozX+Nu+NEfjlm9D
L/NzEipSB1YB1uEH7GFes8u3bJHIzFWHgg/VvXAreTU/J9n+bsi/ZpSCvwez5vabwPnsdhgeHX3L
v3CoCjk3tOl78Q6qo5u99BSf8Amabu+r29GvPGTers3eNRw+jRPv7TdddyJ+209B5uKGQqrP32Do
3lJOctePV1oPfciwBr2ouhb3sNyv5zD7t88Nz86OnLR3bTpKb8hTHkCpPQW7dkMY3SMdbgGMb79s
I790i03yqvA8fE58iMHnuMGj5b2T88aigO0eJrdjco10ljwqro7B00UdlWe345/mzSpDCU90tN9U
Y8g7bjlE7uYk7HLm4ngpb+yt8BVYCuAlJBJVfrUsq13tzoSFxVyO+Mz38b7xosui+9Ov2afnzrdb
1S3RIxPHLyxn3NjAEby2hBOtV+HY29DaSQ/CB8nkr5dB4iUJwk74lf3ILnO41fySzW2VdYgglrWA
Z7racRA9mx5PO8s6bTEv3xi8Dz1nPoVfw3Djlj2HD45n133vXJWNlot315cGayZ/rh9Aggpdxfb6
cC+HxX36lWxXPbvervUIgtuLywHZyhZNvfiFfH2+5HAgIMxp2LLXi+pd/p8FSHCjExYk1DkHAcG/
U9h3+Mrsiybr/+zge2N9J6f6CCsATU36BYvdBmga26i1/hzcdI6hW6JtuNh+Q+AxPwmV/c0qB21E
NFl0HsNGjyWLv70HsLVtuPzFk7brr2T7daerzg+g7ewDz9Fjved+sSmNXvtMTD/ymmB69t7EI+di
V3HaYCPdrvWXbhuty7C33mWOACzKyILTEDvlrxbFSJAQ34jMOfYWhIvDb+CCEVJ+tJcP8SXZrxob
p23sC4cTiLaB+4kQi7zqm6M2O8x6XJRQFf9af2u/DX3/tY3712MsNbHfV6wsRl5JGKmUMyIVpZkv
bkFhiX3d+0KnePQyZvaQggo/O7nJN9bZZAdqQVSOWNNI2EY+2Wx1ZH8iVJZNuMtuq96a9kwYUOGI
WOCoT1FLQpk6TFM8Befg3Jzsa7MXHukyW4UKh41ibV1qTIjq8aBTM2qfs8fZC3fdPkAjj67Big0E
cS3U7PJDe8784djsCv6EybNuGufuaOzXFbH3rfuwHtu4wuFlepmcm8kmlG/bp8Upru05ubff6zag
PK77W07xJvUw5DslW0D7YB4n53Pg5c7ZD9alynZ0/sD0zXGbfiKPM0HeuyVyCDxg64hZgkkgdJNN
RGgqOnPdV6xNc5RYDZWNdTB+kUzGugLPgVYU6yZeFr4jG81u3VIWDpYjEpXv71I5cWc/41skG0AO
nGrWTWnifRs3LBP8mlW2Bw+Tv6obMCGranbE87JZtcFavhNe5bcsZOuNYC/dSlvDLzfLbz9OhPiE
O8YyxScCldYDUO+V++VQqA9YdXjnSkpZNMl4ZwmwT1nJJ7gSW5LeWHGNOz86ywAYHG94JrCRF40x
M089xBz1dXbtYcfGvJ1ZL1WPl4NzVuwnaCVrO6F/Gn/VkfamQCGuGpvTAj+Dysle7672rTrLL8lD
Xu1iGamXnEde73URIWsmdN0cEVZhVUTdkVC9WZ9JcDJ0QRw8XcfQfyJs2+33jUM0B2tE9jAZbnRo
1gVktx5tOVzzzo58jghzhxfwukrEHv2zSjzVg9amRU51yDxcou4qDCduXL9na2UtqVg1VkkHYnat
5CDqyABbDyWgtFlS15WLdewUfGYXkkU3E2vSWnLIWWYwnqJn//XbqujrW/mP3lZGxX7/tuZppeNA
s8xz8K1cIePR8EIno/ee5B/L3UgdcSYNfLMKWYulcZWWik/oy3Wkyty96vv4To7nkaraw/JJc/Q6
/kovpq/u2OM962AhSaIrLRFvVQ/BLTwU9+FYHZWtelh+ldQ3QzTP4gmqnLMf7w2EYXfiAI2M4Wi8
H5DEHOL8ZjdfM7SGcWuO5tNyoL63afdsmh65LTwi8Sk/tRwxz69sjiz9G/mSsuAtnge7bi9u4rU7
5Cd2IQStYC8jCIEiJ6RIz9i1e/vBCjfj5zA79Z5G8bE+2tdsz/rOKk75nMqbehWX9ggGEVG9HvAJ
cdv99hH8W6OQ/3gAiXG8v5hC//Ofukz/B7ZncBvIJlOIKtYORWaoZy11/vNxyLVV8x9f3/9BmlZV
fTdd+TculH/4xf7Yu5FwPf2BZouh4BLFhrROIP3ZH7X+JwFwG9MUKI91hPIv3RsFzwrYQJksMkwo
QlaZbv9T94b/JCxTaIwyW9DByQf9d7o3ivm3c/L/z6Vba8n3d10cO2zhzfcaPLP8GDE3Zyrf+aqp
C/b5qHCU+ULQshg3OOvn5akOfdL/bM7UukcsmR4cGBQmrlhbh3cAT+zMT/LnNVA9xo+6vhnBZbG3
FUEYBJgvL1Z/SsyveEB4zkzzdp+19qBopyAkEWwfkReNvE5dvKBxdLfSi0TadnWoxbE1bqV10pLb
0B5T/nqUguMSX9tpC1vPzYIj2AQiOS+NhK6eF8YMYOVuQewAnfowmSAIfoygDuNrKX2nOPh77bIG
17Q2Q8sUkzJgmjeclwYbcnDEnmAUjxPTR+gAtHPCbPo+Gt/FwIAAyR/Y9d2k/5HP90h9XGRYvC/K
8sZcgRmdg3aXd3uDRXrcNnwdmhYVsTpb3T4ZCntJ9mzrG5GSIg+W7jrNWwMGgH6N7JMyekl2XMO0
ogP5ffNwwx3ZsqtHh2V4lUo/W1GXg68mN5O4F3VnkmO6/Nzo4U6aDuv/Sn/RXqLpoU8fq5Eie3LM
83OhXxrtXrf3IDsn0U7SybODjuKxuRS1ky6bLtnOxqGRdvQYRHquKPNUzGZd/7tWkP+Ba4Oi/cu1
4NRP3/kHNKXw9z3b337TH995A+M3LhdeUDqvpsqMw59feRqvqqavo4qYbUwSS/7ar8WlxkwGjg8M
EX+H9NHsP2hYIrFCmuvENHaCf+eNV/W/HYw2MQVwDfpvhnVTZkD773wBc6VHJNeGmiNaQjPVfqIQ
lFOVt8us+ayrCgZMhZk8SnLlYYZD4JIapRJxkVCWUsjCGNIlx5RFrlTcWGJrKLb1DPDsQ28XsuiU
EfBoFVLECbv3ODfeKzN4LhvtdcFMGdVQCi09/qUK41GeC3qaEbUNhYA1RzQqxoPi1EU6mdpz+MOU
rC9Nwz3eahVNOiZISOyNaDBZ6B0hMloT9sx4YBR81JM9vjIrSITqEsX3aYwpzIZJ7yzEzZ/JkgFN
YcwF0CGZ0koueo5RJU2jiplhEOKLb4UKSgyLxBWmm70LmGc52Q28hzBqUacdOk6dn6wieAsBYzJm
kT5Egco8jMxVurY+1NuEvNdDL9kh6UiMveW98obt5UFEybQd4NOb0ZQd7C5jbrstvUkJjlY0Eccf
YgUpyvxDJzloG3d26wJorn2AYfR5mF/3YdF0Lh/OasEbqNOXIQHhuS7zI1nvjHIIMAtxR6ZR1B2m
CdZ821lvFUG47mQ24qOUsbECgjD1nSby5khUaetkMmkh4Wg+rcGrTiHl8zmbOxKthJy40IJYhRkt
JMBz2eeWdBrjVoHY15ACVoKT6Sxy1eJ55qwqih+RxmLZLjaVAWZwoKSIc6a3CRfagBWOwTLWU5u7
etU8q7MwARAQghbU5IHGBN2pyYwvPIRgIvf6s9GXj/IQWC6Z/wtTWsMzoIbOT5X5rI8tp2Myui8i
iFmKmWdxudOVk0XrZiIhwAPC27UgpyimDC/dSE6kJup7q4C0mNvh3Gl95xAKX3pyk/P0VkQsFqpP
1CLoeit7J5HAIWvypNf4CRMFqnpdU5gYgmzTBuJDnhkx7Jk4dLKq9CtNfiU2j2gFwdElBxXBSnDM
wJg7YUgCZmErH80AGzIrlqsUFk8LAOm0JD9STFRCWv0lg/Ttd4Ex+bNuUQQma4dR/InsdQFvMld7
whErQoPVyIT/pH2Fow6/tSAPvCXMLylhIEftNDkZCEK25P61UcPHKpqCuy7Vwy4Oie1WIyrMqm1s
Zk0cRGvtFBXurBRUBnxEU1DNzGPFj8uOTT3TwM1WU7sHB207gIpfWzPTQCpYijOvKfRJP4cug8sH
eein3dCpezmxrJ09q9tKL5LVVpG/yF3z0RmkSSlF2W/K9UMIIwJODKlGRQ/Wm9yHn9ZQPw0qo0iT
EVI0yuSCaKSKHAEbuaD0hHtGJteZDdmlsic8bxo3umzNY9qDuB1EtZxg1FSHthCQxGzDRo+U5AxN
EVUnJX5jTeAACy0ZKCJmCGLXXxqrwSKnpaSot+Md0NRrHI9et1TLxoJDTrZuQ5MkYn6ZDAqq+W1H
K6ktMdPp1uLaeR0NG0MxLN+Suove4GqwmPjrFuYNLdjcOx0Z5ddVlkN8AA804un6MZut/mgWBaWD
EMAAYePKQPC6LTaKMh9ztdtDuaUaIxkxu39EHkTaFl4PdpHZnaMAfbZNpFhxi3dtXKYfdYjyVyva
KpnZbIJ8IV9ikTmWie5ih/MHEazplhlQw0KYBV8R0RQsGfxJrCcpwL0b1iOPXxjQKO+Xp74wPwZS
U7MByVaXzPmWCdneQVDjhQfJxVTdjljLkOFP+WMB1018qEGNgLgrP0h4O9dUu5LhtWNiSlRKMHXx
+nA9SjeFpE+YaK2eiAdAPY6lDudJTF8ls+tOEmeOOrblXg1jqhkBmXv/XXLj/+/A8je/avtdXt7z
7/Z/AYnQRE/880PM42f0f/6LsOHv3+uW9bf8acwMjwUhDhrOCxQKDxjN6T+6LxTxB+zxxJCsnq7f
om7+clDRcV/gqscHZmBy1Ay0yZ8PKpr1Bx27r2xqMhoEzaH+O7JFmIIr+10dwOSKjDVTiS/E9wGX
+Pe6JUwtyTAgwsbM3N/LIuEAsNg7w1afSGVt9/VsQzlHp7DpBFCNevNdzSvrFuey6WUSqLjG+pC1
9CGuYy9EjaSV1p6GCp6N1GnnpdSLC+LtaOYJ1dWJ0DmjMC8mwAcmSqkctZOrDSqV4HY6wkDZkVBP
jc/2Ep0sZruErVqeJfC1jCSfbT1/M3L5k7zkndY1v1rJPmNUPODO/RGJwe81L8qeI/u7nI5Q2LtF
3nGWCsdDkcQnxXpKa/XSJjKnfgr9MmexYN7aIEkxW30CGefq3CE8y5gvnUBZvDzOb509bWRB94ng
9bh+hqvDcOhEQpevBmgCRl9MbGbJcl+ys4CY1qWMlOnSZ5LKT4uxEGi7XCy7YqIcnIP9OIIbZZ79
mjSvC1Clirla0tsdCGGAYw7hBCEb/70Rb03jA/zf3D+HebXlXo5k+drxeVIvojvUZNjB/IURon9L
ofRYtL1wc4aZMu02S/TapPaxCd8tHQN/gGWURkdEfirWq5ptUREbEAC3MVo8pvo3ViOfI0hdi4x4
zYklOZsLC57eMOTNcLRKXAFguM08jSdTHq8R4nCaYcrE8UcKmDJ9LyuQhpDHQV1niJ6YWPFtHFYP
c6Hs7EFyVemqdRAlyVTs9hzBk4eQb4tahid1UIdbI54TGyKXjrocb1l3SJKKE+Tgzz0j6llkR4yH
lachVYSbUsnTg+YHdgHXVG4B5ODIpA/YNDd4EncohCC8GEpu1QK7f8I/SXP+OpVra8iYH0IcOOpA
fo8ZWzhrUYHdgjCXNZ/D3Y+WBAZnSdOf6gQFXej09hbllyJ/a0rHab0cznPyLGPWg09IygJtvOGl
Ug1lD+jKhfi6kZOUQY9ZEA8NTS8g1gjdl8+kXi57uxtw7xSEqNaI/ba8EpCnGv2vxJwukKuJzdc3
pM5vA6b89PQ1J/1g6CnZWvkx7mF4Fsc5ujc1Id6CBrP+PvfZUwMkJYSOjAEZP/RwwxxAAXZ10OB0
VBXPaGMISF+kpgJByV460d+DmA464nRYoGvO7HDzY8mhXYv1hxaLslJle5BUu3E9LZfyJ6yGV4Tg
Z9L8tJddK1EK6xYYO81eK5/NxjwQJQsM99ro5r1X2aYnO4IDyWNoDDsrDR6Yq/4VhRg46m6mCzoq
Ck85DRWhX/pl6N5N0XzaBGhFv30YnV9EMu06xkFxq4AOjeqDNSevkRS82NYK6NLVX60tf2Mko2xu
Dba3EkpsshujJTkKCcxzw6hCmN/sJfJwEz1MvVT7ub4QtZXKha8ANzGT8NXWOaaHdWpepVldafPW
PipXXDuaeTNbUuhPUXadTBhMytA8zbxHzcTaIGekKuNEKF7JM451/WcaFBC4SOas1Tu1F5I3sXXm
THEUC66u6EOx6ktkkvY1Dozu9EvspJnJ4IoksQQF2nLNen36wTpKG8ycTwpC2hGK8TUSPG6V2eKY
4igys76XZCXEDEXtWdC1bT2jNHAlaWIAFGn+DBRm8QZi2lNTAHSPY0/r2sGxsqZ25IB454gGgzGL
h7wtrjVgtkVmOsKYqNgSGOobIZw2TjO5V6Kb/CXi1TR7oDBjGr+loj2Wlu31ZXC1BiJupfRkgTl7
1HP5pcnmW5okqBX9ohRka2jHXgrpSAzxdwdTfhkDGsu28Q37iMTHNLE2LSgW9C1+IMJbk0Oj5ROR
oNNt6HWSTTp7oKsX4cMiA4JjKjwfZ2iSGlsebZqZt0mTglMwLs0lrmt62AM5YJWWnUxoUbsVlkDn
fC66C9iK+Bxj1nJSoCVWrDKOp0rDXlhEdcqYNswqzPcJGLO91dnGXWp0ol6baY19k8/BHJCR3xd0
LbDNPTddNfr6HFUPPCCJ13YMKpp5PB1DjeJT2BJzZmQtJTgLSHgWkjuas8Bu6tkAYjbh6qqV5Ww2
tl+DdahnydpIfbQN4SKxrH3q8tiT293MTh/L6T20Anp+PXy8MKrKvUJSjCMIPe/CuyIxDV5TlprF
jzYu1RNJt+FGNBWzYKxYt8bED2gMtlFcGlXrfBVv4kck2XA8Mm2Gu2vSq0aP0GvTRXExR2vZkKVf
X1sVNO9sPEr6tIIrTdbHucdfE1JVYPsLxRt+Kk7zltjYIwHLadVN24yJUQ1QXK6th8EpTfedSRoJ
LAOqGjN54lMk+/pIHcK0o5cszLASqadwqvq9Npv3OJ3JTsPz9tnJBWQGaUwOQbpYhNDpTPAkU7WZ
ybxxtNq2uDPwB8a6NHzuO7LAEB/ke4LiDBUeWKPOfKlsb7omMWFUZCRSVRJwMIJC/bxev5qKag6G
Jr8WhXiHzcCcaEVK9eoiy2vrcVTFVZehIailDpdARiiQp2MCm1xFOsG00wLpb/4QSdWzSpCXawF9
ceXWmnc5umvb8lG7Uk3M/1aGwhovv8IuVja21MhuZjQvS1F8DUb4kOo1OeZWzmogsjOuxCc1bvdt
yHw7paFFopeiFrtO7x/XbFOFsXQCvD8nM30ra1SaRI+C2x7H1D9VJvgsDvyTH2inaaKXArfVJoQw
bvU1c5zMPyKEFdyfOaNRLUXPnDT5EiJhhvuvnmvweYzLQ+gMbXpA47VudQxW0qWsKqayDVJ8QWUG
CLdWUzxoVJGjKdWFe4+CuEtaYh+qrDBfAfcMx2VYGO6wcbF5kTwo10ySyCLKRxJ9c1Nu3TRvINkv
QOf2VNOsbRqKCYgbKSxdVEoMGY1aETPFAMd5s+CM9bSlrWpHbQcd3KFZuFJcxr/Rw8CGVtjyEcnG
RyohIEkBLglzhfEchZ28hR0UPQDyZmeMRAk0GOQgIaCBvDXCzPZFrrE7D51OvIBQ3BaOmVvY9XIc
Ik36oQB/2/bjAms6SpUT4Y7J2xwv9Y8SsroXSQsqCQZgcK8DqgaOOucMdMiJSq5iPQ1X0ivB7FRY
SpNsql8abVpwBqn01eQhHhjXKHCQySDTEtzI58bW+0OrdfovPGilW3Zj92DL0juQZsKscY91FygN
zN+GJXqGE6N0SXJYBr1VxI/EvMh7lR/dGSLZfCh7REoyhDrB9yYVb7tm5lMC670EgtkiFSMb9Tfd
HZUxPzQxzBjXrCFgsn6o6g4TG1RmIzwMdvxTtO2k+Qq26BeFiAbScEghb80+udnGlHI+JtilZ402
CfWurODJGHp7r0nFwofaw57jyMzKV4yukrfUEwEMOUtiqy9qkgc/c7XNDsRvwaHO8wWpiEf5fRkQ
xhKww3VxajE9mHl/ngjo/NlgB99PGL4ZsRlzG4WZVcMXzF9tN62hulLUvelGJ7Mgqkw1SL2GDc76
AXpqq09lR9mIHi8FhroR4Kkk0sEHRqjjiS46KdvE+0vnoCgvVjM9aynjf/N4EVOp8SgN03REvreb
egCxlszS4vRp8KZqo58pMBTUtDjFsnKyI3bA2cr2MmU2a8yfcJX5CX38SoOXrpWP7KsHtbU8GZzo
ZmqmzNPD5FXqiXw3JJKiKbfRPS4Xb0zam4Cj4NY9cYs60cA266WTJMEZ+gFthGhvt+88gwBp05Gx
OCN8LlOIv3lwbWtJIADldg+/AQ+IBTojFfScOomyYh5qL8vqN+4Hepuq2WCFtT7sCdsdIUTEhM9x
fEhmrXoUopYdZVq0xyWLAagZpu0YIyc/LVGEXyZKgxOpeVqyxf6RpikluXCx3C4zDhAUMUybTI0H
WXmtGxyyVcqDb4VgQmSTtPKpkg6hqdEMsX/Myhux6RCK8IgMzTagWMWO4uHXc7UCyreRMGtni8rp
pWk7zWCxUu7eIHpfLynR1C0f7WrSy9sQSuXw1RM6CDUAlGeUyUxcxzzqii6TKV52Md0pgx+YM8CY
HuWlB1gN4Wwjm2kPCWFhx6ik/Fh04QE72CWUWgzRcn+ropEaKLkKWyg/lHfaaFtJDE20WrBpqQzD
dila0t2GnDnzrDELn93BPKeDjr4SYUz5SlVf5IYloY0MgooxFxs+oVnYMrvC8PI2q6+RGg+eAm1+
kwehdeQot8IyA5H7IgTsXMqZtrN0NTpIcVY8TZJke5qlRLdMZInbRar5omY9PS+5YcAWEghzM8tk
v9RWuNyMwRieEmPO7qbei52sDwwpN0GHoyOz9Rehd9k5gmlwzgrJvheZFJEbADcHM7FicJwZ6z2x
7/nLSITxY5gV+ftkZt0HZCzj0C29dJCNSIHhVCvdkz2Y/bVPi+QgRVYGOTWdMroaA97XoqHTDpKH
GczR6H52ugjuK8/7h9LDDnGGNkDnUn/OH3t1Vt8W/LPpxjJMzOkTiNONalfTDgs9gxaiMB/1pha+
VaTTJQXSd1ywg6I7eDDh7Cp3oKjSBj8sCfoUwPd5Y9YXAt90ZpmNiqWegMBO3nRLbcC8WZhu1DRO
bRYZ5C9dyj6p6FTNB5kGn23r0c/JNhtmTKK5feltvRO+tkzimQLCtCfRXYMZlJbEryX7pZPi/RTG
DQzSrhE/JkWC9VggajeimFNuzcDGbEGAElYcPWfwerzaKMKbLYboV69BGyNIRkvTFRLQ82hhUN6S
TI7LKhDwLXqTk6EpVfOR6iF7gp1ah3Zak4pLppVB1njJWJwintrYZnJqSly1XWARKDCdScRwyKh9
zKXmxj7bQuZEHZCJ6yS9dpfzFSKcBqTBjziFJil3kZgMTheL8gUW2XDUBntbqpINMyX599zH3WXI
MCgG+OELDuheD8IlDCTLS+30ZxmIjICYyB9tzUtU1mwzjR8SvbUJ3B2RXelrUdLdkGZBnHF+qfSa
7rEkh4+W1mSOrJNEi2EZspkpRpAky3DMKLHm0S/gsOwPujP08ksfBXu7z7wRszRNNxgljVgOlhwE
my5TDxMZ62AjmLHKM3hggmGv1Gwo7caOWuX4dqnnWMMDkexMPi7jsDOCntnA4cFYnhJANCS7uyn1
JEsDttNHj3JMyt2ikpmPQt3LZrnTMVE7/UigiNMp1VlU3524LiVKS59GJ0vyC1WPtfdu6G40yfBX
cBZHZk1ODkO29jGufVXUGe9QTOdCDr8TBYpobn5XU5w9Fbl0bqex8cy6RVaR6YGZGkTyLDhPpUlF
gpy151Z+ScRu028MJC9s6emE0zuJ3DcWOdb4bmEEvfqah8KTq5+BREaCQbkkCYbRLUpOAl29HsqS
gdZQljIHvMhcvgJJx5Ck5y5kujuvOZPaFfn7S3+UU7r5Nd2Plshsr7HCabOkObaYnCKhHvDZka9J
CIOa+WGSvNaGcgWF9SlF9gjtlz0zlNKZONgAQ1lRalt2HctpsiL1mjIn5COiiFLPlerlADF3cHYl
Nxdl+xAuCnTa1mJpYT6elKG0nKAKWajKtHymsbexK+sdky1zs0URbxU5PQ/pzu6pSnTUxkW6nJVG
dqKcbmlin8NAZtYr79IdBn1mUMlt81q1otxizx9BJp96OFQX1uzRC4v2CJZ+cZSmZAjYFoyTajBh
9egkUwfyjHBFUy4JD6FRly9LOf1Sxk73l/XgKTcZ9lpLXNKOUauQucw5ec/iWAa3DsOvlSAuyIpy
Jd/NPk+jOl3TtmE2uMT3Fc1HUrk9xkgEu5L+SzaAy2WmfTZ4DrCw3u2mKp9VILOellG/HaWOzmGF
1QgUc+PIRKQQVTPpJyJHkzsxkqQA0qlwu7a7rMkkRhw+5AWSXh3E88xZG5qmfVFFyP0qYJtTkiH2
pIVsmw9kopQh+DqVgdSiN45QWBDssILapfQtMky8JppuSpaTTUd5MbZUyQ/zZXG1LDK3JU0xX5Tk
ryQFodvoeOsBes1nPYY3sWgHruSZPRH0VcgrbxHtX1DXmokDp6mBsS+M93qMpUfRYprLK1BHKm91
YFNe1GkMW2m8FQGwV6Po8CRoYGpRPHUxzW9sVvR57Ngb1mCZPlUootKL3Yzy3NyGWKmuSIOz0rVH
Y30vhlFTN9aYPKS2ZB7gyH0rQ4QT2lg+DT0m10EJrfuULbz2aflAb4tFspl6P4Tg/mCkJGBEJL1m
NMsGy2/TRRwqvdJPc2aHDMmIeNcqduzHY09NZgbIVGuqy8Z1y8Dtrlj4Z6JMtuNsQWY0q+rGxrOF
OGXvlMXSr50e4yFhDQY1dlWM/G7pNeuV+jUQ67HuSnwiAVm4PKIpBFzQPUVSPxGPk+5CjRV1xpat
cYhImBju62fVeIvxv1+hMKvXqN+HQbkxxcNAsmUmv0vU4e5WqQOeNCyoUc3SOHCbNXKV5nRL2Mrw
WARM3i/W1F9B40igQdN9EyzyWY/62YsT6xXwCsIwbp5rSmKU2Vl4+2I9Mo10+DO7cqsatIswocon
8pQC+OQ/gitPj1GF8UG+DkKfDolEzGaTmmA5B08MEoXS2pMNYGhpxAtBtjz9MYneoiJTlO3rfWoH
e1nBRU5UxaASuGhNTDE9IXqFOzRiVzdS4uk6gI6FAzFl1xfZMtpz1Ea6o+Wm7rZ1z9Qx/EHaw7s0
USrAHFbtCk77ar5rOooiNFXD9mdaE8Gm16V+LMoWiwIDX7tCsyMqBsiusmvbM9slWR3DzD6YVL8i
AoqnMgVoaUEsSatlDbfpW056kaQf5JTOBDRl2W+7/FOE9GXr4kQvV92nffqzmUP5OPRGc0jTcZ/n
ITNQck7IZECApJNX9FkBkjpj3yrfpEt021H0p2y97VLOW6K29WGIM5zXM3PUQuVeNh+2EkAWkwKY
dFCHT6PFQx4H5oE2TQPRVBs2aiPwaCjtZ5+Z7WMSGN/wiTcDoJKeCvIYFZI/9BE7UmjjnEp6Nsmi
k5XNlObtR23p72lFBmZqD+pjZY2PPAa3PjeYplXDb9SPOFV2x2iWoR8nHefskOSAdikB2/MYewUj
L0iOwKPbSb850Zyol8Z9WKmFKxYOkJC/zqQ734h4wAQbvtA2peSg5Vt9CZNtnYhDDiiXjC20QJZH
J5GMoIUM+MoCoomFtHWodJJ7lKgsVTq+vuSQtiM97+Qc9Qcz35npY5Geu6q5ckylp236wWwa7P1G
5ps1EM8yd2HCY4xsSoDCnH6pGfpW1ZzBT10HTXnoJeqZUcNAbLNIiBv7qpoGeYJk+vh29i0Rw5Tz
4JdyCXV3ylO3BL2gyt1t6pK7zgzRXu/Hq9IQisWYiKuJ+dKntI1q+QsIISt9HOvbOu5wP/MLrmYf
MndtdMQC6RrvmTpvMvONUJ1fSO0dczXFZpZ6X5qtu10np2KOr13QfxGgqp6sVrOduMwrT4T6eAX9
dGxmTnAVU4ZdqIMNrEo27ksuZQ8MIsEJZdla7ANEnl0BH2/DuMrWmOzDaLf2httP+sJYOG09PwyW
fK3Y80b5CXY28g76aj5u87S1NnpGN7xp73ysTBbQSAoGRFIb2LcZnqBT2azMCm8c0KurVi7H/v9S
dyY7dhvtln2VQs1pkAy2g5qcvsuTfTshMqVMksEgGeybp691ZF9cWeVrl4c/YMAwZEl5Gkbz7b3X
nuyVz6cZxwzEipldw4+S73YSX1mXwkjIbwyAFU3WbviMXwxiNBqkX1OfFOOdZDGyjOfOTYml0olI
bTVeBcHD38lyvk4tHqlBlNEq63x3z0zlJazKWxob2XvGcF90iFHxtpoNzc8KYscNXwV/ZMd3ehAE
MmE99Qn7c0WMzt0o7xyG+Sam/TL07SvayZdelWA7HNe647m3XmmwH5e59zEkuKDY2zw9rOdiDZX9
YaqvvILawrE7oAcvAxPQRe9fp2l0LIHYsBVLSicpaspN01rXzNruvZIH3yntYJVUIJcwOvEVMOf7
EGH3oWpG9177k1yC5LQeqJ2VoMjdGBw6A6vyyGX54IDj5KoW5UuavIzDdGnmEnyLJfcPJtROs7Kr
FmvObOzj0oh3lRV8hgVLI6WuzQLjiFqpMmHj7uGcyYqUDqXpsJ2mRa8l6ebLJUh3BYHkXK7CvrvO
0poTlTmFnAPhf0alcQs67mCo+LYG6FkEznVi0G9YJ/nWyExiUSFdXnaQHEIKwzZjED9nOrmearJa
MWYTrUYYGrPr4xjBIC4bBYnZHI85M8RHWVZfpslIlcoCOkBm/gJjCO8pPBtX2HUYchUKCoRw9NGw
W3BBZAP7+S637UXATeUWrJq8TVrY0YvQ4DXplMMUcKCTThoibu31DBojmSRnHOrLp29tVF2b7l1R
RrsuB9SRK+5xNYqwKjd2gxVmKu6CGo9oG3Kf+960yYZj/a4NMlYWlq59Ksl6dP3WDINNyritwsPW
OSTGpOCUgdGWmr/BPUmrX/rlsS30KnEevKy5FizncVKdU9tYwfZdAPwkWDIbzmt4ofV1TYbNpsvs
J6P1CGF4MXeZYYhoc6ADul+Yob1JvYcknpZZ/eSoaRO52ZkKtk1c72W/UuPJ9ZOtE38LuYZ3E/w6
TgMGLalssRQtf9kYavp65FWFazdLX7x23Ij2GzWLptAvStbv0WTcmMPFW0B73YXATcWIzvJ13Z5U
BsYifS8SYrVcNyXLcNVupNesWyBSOUMZ5b3SncJyAWGdA/2SM+DBhwuofbhKtJxHD7oqO1R8JneZ
AyTf65S5n/EkJQssUeadVH4MM6+pbgrgWEs9V/2+qQ2CdU4INAO+/ocZRjACsBch1bAOLetmIOGV
92W2qBgtoD+mZnDMgsi5eAl4qVMyXWndNYdIFMO27SG40qbjPBWpzeVtbFjqJV3cq7Cm925M9LVD
h8ar6/MEu3pqGdyq+AtkW7w3M5Zo6Zjlc2e1PVk8MxnXtQz03agiUtZKXqvYCvBESoKV0gkuUEDI
29JubjKOAw8jh/plXFCAYDUIee5LFUY7Py/vZW08+hDOUPrVazTpNV2UqF6KRbS0u9sGKiib1ROC
OcyYyaGUjD7uRc41oUgJ3QegJphNwwIKg4oKHvUNbOMNYt2T3Tt7O0m+BhcjdqOTRVsrxoLc5Duw
WEFwoL2w2+rRvQ59ZrlmJK7NlKelCfFCaZQvHb2wyoO5KDtmwmKFyYS2OWRArEykqEyeFqxTGhXD
sUuKlEV7Ow2jBxkwv6mHdjeH4hwr5xrU9pthu3AGjYMU7WlWNS7SoWZGMFBn2c3GLsburkrP51wY
34+mPGAae3HYXXHkzezgTuLutDI2zEcHCvmS+2oUN7kJEcFgKl0KsRxG9MYOmcbKrqKIbvHU7z7c
7Ku2OmNpcrhfckvFScKIV2QjAbDO/2ppMOLtZGuLhcK9oFdg6hW9BhxOVU861UjOjuhuKStEdJnJ
F4/ZWxcCR9ax/uyi5ONS1+QmXnqoR5vSysLYRbFL0CoZd4VBwsapNj5Au9BD9qGBGEU7PsoofOJg
eBaWgQe1Tm9GM7yYO8+OGSymyCWwDJlfCrbTUkDKaHG4ev5lTbZIclIvGg3TtCgaJiRlxQvNouxF
z/42SPqD5YwXQZHUN0hEs9QKxyJXlqh9m3R+LSPM9U2QgP/0iDtXAbpkdNeJGcKp/VY4095pu+u2
IAXMrAKT4JftGOYmtsOHtMQ70VSb1vDXtYnX0OmqbVAEGPSnYtq0dFCsZ2mHy8Rx2K6Vcx45Kba5
uOnzZu9JOq+4TL5bCeKM6RlvVgebtW+sL2nBNCzkD9WbIXLQ3SQj3KxwPNtmfG0M0cpr2hfbaK6L
vt4Y/nTnhx8hWDplnpELCVq2BP08cSntIwY6gNrk7pOZ/U7J9NNFDrWAV0HKlPQYLm3idoZ1pRCo
nYYRS27vJcO10VJ3U3cfAB5K7V1Q5Ldjfm9nAHxa72IFoGB1Nl2gKhPQvikCgxOSRp98MgYD6Mox
cdFdivTozw1YIyu6lmnJTchiajXDW16W3GyZKHO4Ndtm3GgggdIP62WVcXMPVQJJUmHHyb3vxpyf
sH7cu126NmYrp4e0B1HAtK5txKVpfdpg9eQ5ZE9bWnH7ovR0UD6u2bo90A1zh7S28mVwxYzjwHV1
Qg9D1+R+uSi9ulzGfe5vRTWt/KLcYpHfdmEToAXV1kq2HTQHemIwGdOWhcxw8azgUqjK/tQF5ndH
Qv10xGOl84/Iz49T2H92qvpuGNHW7KJ45WEjWNpd/Q3j9C1t8syiuvoucDlt994+1djg7fgUygYZ
Si3HTqLofZlGSzDT/2yy4LEeoZFZNHwOdIyca1Wd2ra9TgZ6d/O6x8FAU3EIiTyGYn0EjwkYccTi
oqV64ZC7N6v6XXXJy9BEFIblhD4H62nqq68CIZcSstxg/G1gvIaWyABqO0+fs9t0dGyySsZ2sOwC
753xcYUbyenWwPdv2IsPdjDdBKSAOGBsL64MX0HcSPNh5eTJxEvECh3wibqTfZJFfs3Izl8mGWmh
cNAnLOct/2WUy8SavvCj8shzUm2HgFpWE2VWNXoVG/GpbrQPj5DzfmO3E9JGSuq+Y4KHl3QfVD0+
eBwyfJWBmMU5ACeHyS3eFGujvfDaorvqFGUUo/Me5Y90MC5L2/iY2xZDVPLQGf4WKiV/Yk9rHuBV
uqOTC4xWo4rFNqWY0reOBcLDsq6ouW5BeS4inlW2B2OLW567t9fTw2qnX64M7yenYzgtbeZ2+ZZ2
vrfW61aBcyo0EsxU80YnMl1RxPdW1OPJ4Z6Q4CSfCEhpLBme+xS26QqR1GXK0YAC6Y2UgELyblAv
7I5OcixG3MOZrdwPYZhfwIFZU633YeCelWv9aqfylNLihhoRXwSpj7axX0uzgsUudrJ1lwbPAm6i
ihXuZQ6xSQyXdl9h56dorDAypHsnsG/4uI4kGWgz9t0bqYjOkpvQNpqEwvNAXQO1e9ddcxUm57F9
Sn0JG9fz9tLWtArWu6rq7wKl9N7UPFquBdqh9TBHdJhgJgtTYwjTXYwvrqy8szna/goF937W0yIO
86M19uc29R8qm7dQEL9M6o3DRGwx0Ca3belKMmLxGpW3tYHXTYfzxqCyHiUSPSunW4fZNCO5hZOE
t0At9208PlOq/FbNidiC67xvjOxbj+Ew8j8Fx4YGkXdwiX1z3rfbrTFsNYxYV+NWQHXN1NXlsZAE
sGAYxPKxQ9cLu7uUecCwprdjIiaRmogcUA9nJiJiwmo4MTNqAbUeCrczD8GQnRIfS1hgrh8pz7Cu
3YvCjhktzm6rxEseUgzrd7XJC8WSah7sqU0//aygXrkTRNZ8BQok6Yv7Gfvjl0gCdhi73VgZO1E+
pMk5zd2B6LxrOUitU/ucYdKCkB3k2yIwJxwFnTzCXwj204zDO0iK5jRxBDrlbpZ8RAWE5sTg3iqi
2uPqNMLWi8x6Z5BoXAxooi+DF79HIV4WV777FVqS3ZYNWkuL0GP49ho7oD71yVxfKZkQshW5ubea
/qkpeBvNiCnoWhjFk68zGB+23YmDpci1dpSz1nG9ZM1dJ7FBMzoMgA6ub2Fdl03yPAWAWU3vqUlx
mFppUV0uUTd+Ydsro2B9A9eqHyrpGbddyOBTvJccLJY69RdZZ15Jnd1UmbuIO2i7DCB2zJGMLYpy
vq6cWezSvr3BGn9HV0N6N3gwz0pm4I1djIcao/RqVE2y8FV3Lj3rJU3bY2l/kx1UnJ4bCMoMDIyh
RY+XgOSmmILDaBGZ6Qt0r4H+7H44WV688dFcYuKLxPUQxRcVBzsSlsaAtpgYJCogp4vqTciPmXZf
mT7x3C6ZB4eYheY3I+2nTQcI3YkbCDXkN9hopvld+NGxNS9UZI+oRITAzmnRP2R+vGZSco6l3lM3
iYUpxjBop891iOWf20vFqhKvZuIizsixCS62XRtEK7kxsPDZMI/tfZnnN5XvkG5Ou7VQZvSS4W/c
iJKDNfHKcVDJapzL56TY9vRGlOl0Ky/DpFEWsIaNoNlPTcgNdzSZOPf3qgNc1MMRiduwWM1BOu7t
WUJXkQN+7CRjJoVv9iYyjYC+B5VQ/x1y7tdJtgwHc9MTQli2+NYyDd25pxNsFfoAgLLLmaVOQRpc
ujTU6PkLpcAEuMkVZZ+bfrSe5xZeZYs3t3C36RRjVpbh99BmiWS8Yrz61mgtp8SNr6RXMZo35qNR
DvR0TdvM8GbuxRk0QjmS+mjsYVHMY4Q1jFSFjQLY4nM1wv6q6pKT336mjYkxx+GI5LjET7tRvbPl
8ugMuN/K8aWYgWQUWFwDtnSkcrBdIbXWfcXBLLe++fJbrRtc6HZ4Nfic/zv+w8UyuoAWfat0DTfD
bJi4Ug3AQjIQ3xQ6OeOkW7A2hygRUNyirlzHYfwwtTEwu0D4n3mti5XJvG0VW/qA/H9Vp+YTCney
7Bw14Lh2c3A0qsn5KZBp/30G42+hvX8KWfwnZcd9puxEEP4uavE72nf3/lHm7+mf4hb/9Xv/yFw4
3m/cXlxbuG7IvFyQzv4jc+G4VF44FnHQH7Wal5zGH2hfR/xGQSb2rNB1rN9LLf7XH+FwfkkQ0jBp
t7Jp0iEu8W8yF39uuyCcGHqWc2lERoYld2r+GrjAl6fswqwfvaiikMA85o630o1Hi2634jdvMhz/
spx+Dwvzef91OyFFH39Oevz4i8nlw7/nWHfpYubXf8qkc0RhdNeK9lEn07pmmNQ6zmMaghFRSBCm
la8N7lx41XkC44rxRi84DjY8Oblwl9hct0ORrRqHepfR29hJ/oaHbZ2kelfY/Z2sQatIMECm3nPH
vRnKDyt3t1NeLL3YpREteyj1B5oiPl4uHbidmtx7kFN/FXpU6ITuvM7Gcu8V4EfncSsk0PUWUxjZ
kQezJf8kKmSBaJAf7NZbE0A5Du/F5KTvAnv5vq+Dh5jO8bjmuGaKR+6Fe1G1K8TW7wkTjCyJb716
vOu97mLKII4r6+BMC81DWk+ELfW2aes9tQG0+SAxZHVwPYSYKwo7SjYOzWlGxC7K5c/I8Lt4Ljsq
4wX70l7gYXidM/oCom+T7ut9MRRcx+X3JOnkBq3G2fqDfgmjaK3F/Ea0gFwnd/2NORobG++R7YlH
0ylvRofwuI+oSOjfO3dVz/pYk/iL2NwE5pD04n9WzUFr7JdOTqAFFGuZL510WtMC8Q88n/CXYNDl
62KbjMfJITl8V8NfsD5VU+UdAnz9aAbNyhzdY+I2m7Ca1hVZgSliei284dqW6QOu1mNyMWzWJHyU
f057YHaJvtetv6kmVvg5bV5iNT6plver1FvUrp0dEa6dozWh0hXqLsMp+3Zu9Tal+GWqRL7IS3Uu
vOqmjManHONDkvCxS+8k3PoFVD1lztGii7kYF1hDL5Psy6fDHXZdUrtX9yFXPqu7Q2/hMwvEOo2x
vnLcWyrlbrPEWzmJevMDYC/KPVWMN5a9kb8NXFryzs0Xlo8zbNKvyq1BBXD4sjGEivg29PIb7L4n
3J3XMXq9rqr7MOZ2QnC6ypzHJC13IrQfe4wQVst0J8pvfB6TMXHOmQ3e0Bmv+vib4zsrjzNBrC/7
NbQFkoHc5NfawrKt8n1QdAe+oKdkjg4/LZk3f8FJNf9iHbAtEQqfpiiHAsZfPlicP3SID17zWJvh
A7e5B2mqdaAC8jb1S20WmvvweI1/bq1bedUyN+a+cRf129KhBsodr+VUbWu0o5RMgFnGG5pDF8x7
rzRX76HQaCzGAxUQq1T5Jwar+07gJVOYoQxrPKLF7V2qzR2/v8pH0lQung0fLJZunyNWwibCoiEY
vPK8SX86plm/1B65GKoVo1EiSMqPKFGnofcg79FVURXDUx3Ile4EP9G4LtN87SHHZiScw6ncipjF
aoToZdpIlf2yQhozxstbr2/6vthNbnelMUcg6vIM05jHKkRyd9nq5ioW/TWRYShoPeeB8WiTUDUY
9eOpvspD5hdcQJetRZ8xU28eiVVZhuekenK8/joa9K7MvtOZuJhd0sEjXTjBt9rmJVBMw4dw6ABT
NHj2ibbR5Vd6ey1Y+SPj5u8/cfELmuDHkwwAyLLYbijK/REB/Gnhl76XY1/QzSPv9VXXsqTE7jZm
Zo+5g1vldB0O7i6I4lvlRzfaB9ksNTfCbmWQ1Mn4cuiifHVkvg4vXn8sDjs9Y7kX9aZ2HFL9VHQM
2RlHO+J299wEJIwEc5so/XZ5Smye25hlnxv9MprCvVcG55pj+d+/yL96jQL4DJhfyGQeW/SfNjdH
2ZXvZXP7mEgqIwR/J/I318iB3p1I/sPaaP3V2ghzguu9T3KSqoA//229UQtDD2ylTtke3Lzc+At/
JVrGg/GxrdzHyB+OU++eai7qY8G0G/VnYfW4MPyoWP/DK//1eaad6/KCAyvEz0qPweXA8dPHK9ws
Rt3ph8fBw5Ahq70R2ggk7GRV4Z36wFtqXJI5wlbtO7te6x3+pKV24YTyPJlYYLnvnGUrzpdxPev1
Ien8U5lUL2NRMLSIj5ciU5vkYxl2V3Zf3rh2eJO69bMzx8e+Aj+f2o+50d+hOoM9mLrnvJNnYYxP
tRInCq4wg8Xf87za9jEht6m7MhVw0yz9bNi1bW+8biR/CUegPCjus6mG7xgTM5ywvi2DaHqiuRQF
INKvcS5uHf6HhaFY523joTG90yiSIwnx4R8+5Ms35r8BWZSxQhVyAkE/hGlZrm9dvnE/va3aipw0
SXhbPUPsanZxoaLfP7p/hYD6H8/o/7EnechPP32DV+/t+x8t95fA9//537uy+N7V783PB/gfv+UP
tlMgfrMEeWlqLvkXDcd8ML+f3o0g/E24polsQvjZ4vPhufzj+G5RcG/5Dvk3QCygnKyf2E72byCp
QpM/i9QybKp/dXz/8bn/9/fCvZTOksvm6H75+bgy/HJ+5yvTqSTzPOZRVJKJSS8ct3CZHMhbYVC7
pbxx1UV4HV0OHEX1jOLjHeaY2X8/GvWaOqbVXORik1vp3U/v419s7b/0ZvOjAcNwKA/lgH/xq4W/
UKdSGAy05fXxlkrG6FVFBQM8I89i1CghqHcYmhiHvdvke7+cTXXSY1hQyoOxbG9GxnQ/pwiCBKWa
ByPpG46pJR1ojmGx4FvDfGO3rXUadJykN1glGOU2OKR6iCS5/ZF60iSXWkbRJ5tQWK9lUueMbrLI
woDo1Pu/f6nW5aX86VPg8eT5DDm/0BroBJcV+qens0lqkSfxGG0S0/AexqJrB3IHQC2iir4nD2zE
fYoBex8YGUhOo0tfczz+lAxNVMXT5uWD6W1teZ1GrrUNojD4zn3SWnax/ofl+Ze94seHQkG3xbfz
x78ul9Gff9IkqOzeDNNkK6FN3ODvzR8hBmCY5GuBkjRc9/UUPI5QazZz3TvXM1bWvZx9yKJlC5Qm
6uxx30ZlevTmadj8w/t4+bb+6X10BIy0gE4bTsK2af7yPnqUTKlglO5G66a9LylSXXmBCdAbM+cu
5/D1ZOJdd1QVHRorgOLSDNbp738GaiP/3x+CMzFEAwgJP7bwP79FRVOGjlfHlFA0nqGuijGOafDK
A72WTvaCy54coFBYu/ANrLiGXLwwqPB+/Ijig2JcF3QZVLO9bvzBPBlutzWrgSRfj5jbxH15NzAy
pfMNmg0GmWzjFa59I1J32NJ/DMOWhFdTW8saqM9T6cI3aXSRPTVTjbWG7i41wCSpjeGBobK+qgYk
d2fi5oYftEsfwLAw0fZiNshtX/rv0o1JS2FhUJsIHRr9gVMmSmqXPOZmpbZYsU4pelCACd+ZN2Hh
IAuLiWKssg4zYwHmxsS24gbPXUSYY5JRK/gxXIfrC/fWTdiba5prH3yfuFJjCBQ0ZonfBi9Xb4GV
VbuUk9eisVoKZbyYGXo9j1jmm0oN5G1hLsB7GvJP8scWodTMXaaK93doayZxWqKM9GGVPpkSVYjO
12EHYap6C73aORu5gsGmg2lLkpy7CrCqfULIita1qnmPcGPLPC1OQTC33Pt6+mkyu1xIwXShdFW9
h9B0HossXzVj5Z6Ktpfb0lPeneUCwdK9ocmf9smWvHlx8h07+YTrlK1t1Ki9ZWjoMq1aIcy9FNgz
NgG2AHTAaX7xVakxjCNLqQqGXjr0GGVnfAVv7RC9BsFwM09mD2e1c8VDOWQQj4P+gVI5LJPQbLj/
MGD9ipWWyXE0Qu8sRD4uwwbt3reLeN2jkhaLKeO9n5p0PMd20kDQre383uPCv4Jz4G3duoQ5Prb3
Uw7GiAq2aGE1MaZ4z1EklcLuIcGnsoqVhUDKBB7AUF4a6zDlQxztMtmgtFn7aGjST6vhaB6aBfDN
IXid5ksSsBxeGegan1w+hmU+NskNdaBvI46CpVfyJpNtB08vPVoknPCbMUF4jpAoRzXUlA+3H1Zl
g4QPtbsMfDLH2NmWpYzJPRmJy/AA3/Qsi2aV8kXKm9E+9rNxm1TyVkUujhI8ek7tdXuVzWLJ0xih
HEXtd27ON8hQM6nc5JzreNgkKg0+jdn/ZvRkjPoB/pkVBe5GpvgauzDlEwOSsbSJZC2iJGJ0jwvq
SIgl+RL11JxZa3AnkIy2X4e5xZJCeGJjRSXcJdJo7bKcUY5xIU37ms66taHDT7bq5mJiA9jQRQMu
TQbVmUzbh0nVzMfLyrkB77Euphm6tFTIujUH9kVqTQIkVU11pFukJjK6P75hhw8/RF45WJwS78Vg
YPkGy4pmF24+pyhvLqkBleVwY+Mw2YFmuyttAB+jhSakXOFdB1XBEGh6jhsmy6x37qnRVryzyaZv
DF06T7WYm/skiQ4zmacDskB0m9GleGrzAVBs6OH17skoURhNNawFsgPRycCRJ4M0XOgy6b4yntE3
G1cDuC9l5xiB4AKFjulvVDtg5ZrkfirhIpFLkdu2FgDPGpLUz10hxR7PJY+bwr2rpu7LdOfhXDo1
hTtzXczrMlJ412IPe0zYNBT2ePaL1NOJPKcPFevCehBRhYfVrw6JR/Ynz0R2nJD+zgGe5+cUpE2x
rIaxuBgUnU1Ag2cT0keBUf7O0JAQnDhWu7lHNsfGVRwsWqRXfjAARilmN2PdxVKACrYyiaASvEdD
WphjxG3Rwi8FljG9jpNObEo/fS4dum9BnfQo2nnfzbeYE0k7xr2BSllYmH7mytuWflsfTNGkKzO9
UC1rNH1mtGUME1h5C9mq2yplVl/5ebKny1W+DNJKH82sML90PA9XoZ1/ZHOI28INKUyLDPdhlApe
RxzSVzTIL8aX950KccqH3QvJO05UQLSKDVmT6iqeZLHPCoSUUpAMrHxiImgFWDa8/Daf2yfplMFC
WN4921RCMnO01kPdjXvsJRvTLvXBq4cTzrdrf3LFepjEmXiXtTCa0oXTVtd7X1/u3U5FB1k6+0cE
rgMlxbdFp5BaA4Y3JXrauKjr1rgll4hnzMPxIMYUrg0YOZhT0UcxRf4qaSK2u8pTRC8Icne9fr6I
8+9WVenH1JZqjUsBl4Hoa7yxDvKPj78FqoA8UmE6LoWTiJ1HNo0H1LHXY9gneyep/FunDZJVMhPQ
x7EHCCPvcuhqtXPd5bJShCD4frPz9Tuj6LNjyYnvcQqLe5nk/vfRNq7qNn3sJC5ZrBo3Vd/rdZ0p
+TU5RIQLx8uvZOSnu2B0ycy20RCDq0ndT4Qh9eXH3XCu+oqKImZZxFqw6fVWYd6MMtTNOjOMHDxw
ZSInkqyT/r7poxHzTowFa2kxQ0cZjMc+OPUx6MqNAQ4iONZpXxjrIohxFlf9ZJJEiHrsV20/lgj6
XTMqcT+lfp1c+oBVQYoP4t1qMNICa2SHwWqhXCukdESL/Bstkqa6qno5+EcvF5W9tAI8zd9z4Uu9
ShEITOyFHnkzUli1g4OO2NK9LnwGwIReWJ/oeV/0nttCvPBF6e3iqjEo4QCRgpHQHLl+24Ooh9uu
mPCeGenIa9N+I44z0KorAAPxV1dPYUp2Pxnu7ZLz1ZmveccFpmYsPibFyQ2b8eznI++HTWE87O0u
EvToxbI/0ZNok9i3CUgCmbEeuxq6iNNfIHMQdqz15BLLTvPw3cxaLtJ+KejWDvwGl87c+DywqJJr
FP2OD87EVE4gL10KMgXrbp4UGEbQCBQBCH/cAjnBcW6Y/ShWtV2i/xHLjOvFXPpDvsS8Ix/9zFHG
Te50zmLuvPimA4GwwYsMm3oIyYp2pgC7Iywa6Mvo1U9rriotmX3qW/y+RM5I0gtpqZYM/0aoIouo
1dHByM0IPOXF1E1bb7EHyQjtrneqg911tYvlvPcXSWrZu9rppg/eAc5pXUGqR/TSu8M4x1Al7Tmb
zZjeW3ukbHEu+g/d2ClBCgPQbh2l6Y1Nruq51KZ446yNxa3o5w9D+PM68uMi5ABb4q4o2oTqiLRx
7n0c33UEIpL67qecBMIKO8Ezrh/qhwLqum15zgz3uZlpf54dwYG1R6ZEBBvXMPHu+qoXp7KY8EgO
PgJrWg2EukwMh7ZXFXcRq6zc4VgNNJdY6kx3OuoxegPMowhWQRYo3IgId1u6OCiTNpIYq7o+P2lF
YTKsvKTdWaAFjaskwjBzS1Igwc1BU+13gqEXB0PsYVQwqqMZ9N0KL1i+r7WtXhLSbKWHNj/OfrpM
XU8/GKVnLFIVVwdcWazvvhleGz2+Gs6tPtl8PczYuacO9GI99ltPVK4Jm8BJ4J7ME91sBIfx8wzN
RxA200viKKokGS+dmqyeviuyimPWN4fSmu0K8rIG0NPUyRt9wFyA5zojKz639ruMmM1PdhVftaTw
QGP2j3FVu4+iqefN0MVXTTHqF6vncFBQZg1xQXfUzLaJR4OKoczHAmGdHmkvGehiqz3YGFS54xoQ
hLm/5zq/MZUhzzy/+ZUebSmXHT9+fIlAgEe3csH7h+PzYfKCrzwDQJkP7aHXcOKzzDyYuAMkzMqR
UAxH5HXiVu11ZeWUVWoHc7TDsCImsq4QzsYm0N9TL4T+mjursiFnkYvSgBkQFMNbqHJzZQbtLZAz
fkuRBT1p8CJ6zhynJD5QBO3WpTN75Y9dfk35AxIgDi7ls6WScK1hHqqI3BP0rzgN81NAEGAMA2NF
vTClHHVI17k2PqkFviQeJfXXklUuKtqvdLTGlsAJ5oZd5zkgLWoc6ngmQcvuWqeJ5RpLQmgt/Smr
trHVzs1eY/O64j3/KswU5204uTtRNrQSYc2kp71cBPj/BgyNe8MNL4CN/HZoU7XKsuAZ0xYpxabi
MCnq97ghPGNIni+319FDNKrbTGaQ/HO/eAzsuQLh7WbTS5zyVGIBdZCgKvIdnlLjBysKfe9Nhm4E
KZr7In+fsqgN0IO7AMhjke0Pkn3MAgwSk/PXSsQBgyMnk3z5BZYaDytIGJKmUpx2lqn05RPBZ5gn
FUdODt/9qSzJanOky45OHZtAtcbhwXOdvRrbU21V6n5CfF7YCgsCNncuc7Iui0dNKnWVjD4ZaZk0
Lr3UjiHu2zFLn4e8s/NF4Zg5WLfaBmSLcrOwK1bzcLLc8ygdDJAKv21ji/iVHSdZhbKnEFOP7aZM
e7y5OKnfza5+0srzz14WyY+c9NcxH0LKqKos4cja7DFo3DtGkL1GAAfcralkvA9rIb+RMm4gbAcD
gYMhfuJgaxwZNFsnnffDezc39TWxbyRIkbLh8pNlyV63qXDWTYF9upoxEJkDCYKFNelgk9ee3y9N
NoO9o3zr5AmTtFBolcdU2vLzx+jiXw1wH8qcf37lWP7/TW//9H/9ByExXcZI/zMSk9hdWX/+acB7
+Q2/z3cdapeF/0OqYYR6qVf+r/EuNgvbhuGN5kx6AH8Ck7I/pruGZWHB8CyPXw4vIsdFrf7DnWEA
0nRsAjDwv6FZYlZy/409A9L/zxMxtlXvMlME4e/Y/Hxe+H+pO7PkyI1ty06lBlCQwdE6zMreR/Qd
g0EG+x8YmZlE3/cY0ptGTawWUnoSk0om66rsmd0yfVxlXpERgQDc/Zyz99rv+rtlUWlqEFlELiNL
BxmmmAMyfzlew25Tr3V8cCu3a0yxNETRflHZL+ly5gi402oylZbquIWG/BjHac9q4ZUexwmDp6ZV
UxA//mixCTJmzk5uVSbIfE3fvkgFJoI5LGNO6mblNTedabp3sUCFiIe1jp/yMk3Yqkvgv6kBgK1J
SvB10zAZOYszLsLczS8wSY4Pg28b1CMRunivyhZB4hMvgJFEwdSGpDzOOdipBR0L1Q2ZitJiWEay
c6ndsvRL75RI9d989z/rSv/YYpwuKINmXfL9ScIZiNv+sbvnO4kYWJDMWWDG4mbkIL0zDQm8pIg6
eZUNlfhakzCPiALi07yrux7ZqVsV145IovshcrpXiodxM3IUE7PETVgGjDE404DpQVulRrsLfarv
TdSN3idv/sfO5Pf3btCisdAFMT7FD/3je4/BPcWQjExYGH2+7BzTXafa0C9ZWsllChG9/fpivetr
//0Fpzf0pq+N5BYYO206YH2SnUi9pENAJ4nI7sa4GoxoVdomEwe4fSp1MFkSh3iMj3Gs7Up3uNfc
dllJ9tqo+z2t5EP50I/TsN/fl8VIBsU9wHz5fuKplbAouOHR7PYugg43yXbwwNyLX3/8n76K0Gz6
3lx20353q+RKVVS2Tas2UEw2tFKU0zii/eRL1X8cHnz/MMxHoO8aFsBbU3/3iDMLGQPgZdYM64KS
4Hg1mAww8PMgLXbund/4Ah80W829apXqXWlagBrAV4TPtG+KV4TkBPxOE5i57mV4q8N6ZFdMkggu
ZYzK0BhdnGJNbwFGmTzfqsGEf6Mikelc/aJxvOYk9D4JwVN7+bklhOKhyH1rN5jYYOGbImMKtAwI
f9p0pDtpFVzFVMTbXm01IEKg6LZ6qgM9/371/6Xd7P9uHPlLCeK/YfgE+wZzBQbjH29a38NozlSD
GaGBb2eTf/7sX+JCBiXUXxrjRmYnPKH/JS4ko2LiNTPDQOHHJP7P/YutTUp6cFIIRsmaZvFDf4kL
bRxMbHiGZSBYJCbjP/7XD49l9e7Pb1OQNcn2+WagM42tDdor+DMhOpuW+v3ef7OAQOaIMy8Nxlto
aveMKTDOplcYbr7ESUyaFDR9IRFQO5DQI9deVnH2zRiGsyuzu0Y3L0Si0H6stEOrXASjfw1cYOUh
bOhwNJpxcBdlI/LgvIdc4IYbsw37ZZs1zrzKvG3jDGd8uFdOl94V0traxfAEQ2KfSvdmCMKUNY3G
hDPqC8SEeOKy7FvLcBK+GXxLs3Zu9FCcEwU8gqVsWjQjs6xAFI4yBqSKvGxq/YCrYSuFfZPZGGuk
c+km9NNksCmaeNNIQmD7BGNo+JJm1JA9Nm703VNbK8q+lRqn67yxiGruqD6BUoUzM0Chq7pEEbdx
Paf+f8rSgJ/po0dFh2Zchgl2mSF48UR/ZvLKMEWgVzIrfdG1La1SPbuTmDP5vfLS4G8rk552pNXX
SoUOHTRWl9h3lWCj9Z3CWCo+pA7D3Tg5v6oqWSo6ozt7dO4g0Go7Z3BftS67jgVXBWyASzXAte3b
gchhrSnmMlNX0jF5zyXtrCiqMJfUSrsGm3Cl2QgLi4JSaSju+Fk0bNLeDJbNr830VSwZw5g1f43c
78h6lCzdoMc5GxYE2MniWxhPdBSFjlzrJxiGDV/AHdR8wGZ8E2NV3IXeeN/p7nJQlUsrVvcg6yHh
gkZUOvWLmWHVkDQiZ3i6iCivSuhe1o3qNEdapkY3fKsmargXPKYigrpYpd+ovcBVylXomMyaZPJt
TID3qpKKzbJhIiHMBn4V57iAq9DZ9OFw74T6YQj7J7PxTllgH2ObktXUldfGr9ZxNp49w2TmN9AT
jislWJqDswFMiEOxAJppAknCHYOZRdmIVr1v4+IuEubWtLO7WK2v3LG5GMjeEJkM5l2W3LnjcNac
2FsoyngOYvQ1mCQXY4Cwj045+6BeOnPLR+8Iq+ShJQwBjJm7wb67NH3j4GgTIo7ZIyyE8lsk+IZL
bQ/65qp1yLsG9W3r/sblm2+K8lsro00kBajx5ALzHl+BC77YaAFVtGCgKpKK5WSaKet1axdrqxAH
v0a32DTupR6ScMIz9qiE9Zq3h29ieNVEtW41ZYPdb6Pixw6q8NHN1aeuyemGaYemi68EtqZ518Xo
5BvnpugMQOjiC94Aaqzk+1vrTHmTqspr5Bs7O7a3ucLFMZgCQzp5GVTzRugCsVOCrKEzdrEKdknP
r6uoP6uFsmG0txkkd4Vi+HBo82tV6584dL7SQ73sCtjtmrYPh/EpRP8WmcNTlybf+lzbdyYCpjcL
+k9OolNp8fe1EQGHNLRJHfH98PVmbdQNNTC9rh9pw8ATcYv8IRQ4IWUaLhhffWFuQZIWyjY3PXh1
9RBCtso6a/XJu9B/8i4ISEOaLiZFgD29yzfvAlRWVxRlOTWDIG3oYNNmOHg2RQvBS4sPToxLO0+e
EuHt88HdZaV+BUvwtU6T5X/Xfv/hqeDfcK/XTA7pH+/z012elV+f0x8TG77/1O87vG7+hqSPkClL
stF/l/v/scPrBts4GglqU0lUAkKWP3d4XfttUgaZqo1cW0wJeH/u8Dq1K/8t+iOp8o1T8v4rO7wl
390/mqlyOJ7C7zi9Tnq/dzWJFbX4VGDXzYUT7VrXuKt1a6L+9caiySNvYxVjh1HKFjMTfvheojrR
AFStUhIb5r1l2ITqth6TDbRzjcpIAZcQTNdIH08Zg5xNH4QFoN9eM+jx9cga1WHfqo26IncKUB1S
kFlV98FSqwqxyAGwLel0x3PHgoKDVHFfDnGNxhUu0kSfVo4Qyu5YXIgwbwNlVbdW+OoOmbjUapHe
R8ogTlmjkzs8WuWp6QJ1B6UzOZgtNEZyhYZWnztt6d+TBlQ92QAu2uMwUmev8W1duD0xuRaRAZiD
C50fQLp47amKsgjE+FXXGpQZU/Ce3g0U4+WTBtwWaRDo2oNvlpDwQQUNFXOqbfTsCu3CVPoThfCz
axVP7GwvZZnu4CIs4a7tOzc/ZHYPvys/2bjP2KRPSUrqkKmPm84VN/3ARmHla5DfnX2i1Xv2y/yc
Yo3DDWwfNS/hXC9mxSCW5Ejto7g/dfIhDJCOBuDlS2I+eyLtqv6AD2HRpQ2kwEx5KnC74tJNrurK
O5PNVc4ggD3VfXFt1sm9JceDH9mswO4jh7P7riLORtTrIatuzVZbeg1A6Ty9GjzE5/j556nnoVbN
Hqtk2fU6N4niXrYcfWaJQmNCfdTjg1d864dxkaHxjorsWssQeOdEYNmZs2L8hOPK0/YI9Hgngbwg
vuy1oKsC8nBmKYSQl3hVK3mpFbyiJDkW4szGkxAyQ5O+arSow0vyHjgsXzaeuSxK9zmJ0q+pPS6U
+kpBlIXbcTmM+6iL5p7YoNVh7rZQ0EeNj6hQCfi6I9LAnNU6GQmDck5U7TnPtE2kXxoCN+1olGuH
+VqlYOZT7PpBgeVQKuOq8rJb073JsGsb8XUpYGc2/brRwrVC0i6ytkDxUM8ilNXoo3faUa/NY93K
o5YCEM7uxureBQDEwPxptN1FnpgbI4+WhPwQLTiCizKegtI7+W607tUYfhJlpJHxSoVVLoqa3DM9
JtnwqWrFzs3bDfjGua0OnNi4OwX1XCvXCDUuHEN6R9mLXZL7T6b2zB20H8tqxZnlMdIeQwmlmu+J
aHNihWa0SV8DiExq1J3TlpOpBCyPq1zt9a2dPqQKlI0UwJaBX0Tm9UHvnF1oM9OFTFpxtO/tiwqD
D9EZq1JcO017L0J7ZXQXklrV3ONiIqPbJill6A8wsfeldSeVcKd68UqPMD0yn7BTfa0F9bKqPGYH
wFzN1L0a4o4JFQ+fL50b0XJGvzaKb8lgLPRwVSZikZrhqq85TmcFyU5bqyxWUq0OekZxkTsXKHr6
WbShgT3vQjKRAuC0PTCvzF6iC5pZenJpKuVDbJsboJi3NkPZKscCH5FALRTnqs3NvWJdtV7BZdDW
FOpbrfNgA63TpFwOaYv4vuKc9gTk6FRBa1t4Vbym+3TnFu0RQek9WvMvYkplywm1AhUHabte9sWF
aWWgWFNvDeiEKWi+MbwdVG6jVe4qQs4aDa68F/ZyVhrOLW2Ikw59IVYgAypVkM7LoK7QjsWrXrwM
qKl6i16eYyP/IxkgmJeqtbQR3jG/JRisdF99l6gsdXSZtEWwDSMMFSFzG8/d5zDlmRYC5iJyai4b
c6Nqxq6kZmPCdEbZ1y1iKdqlOqETozx27knVqlj58yfH9cuD4Yc58/WY/Clb3XNkudSV8VAMHk7Z
jqzLQWmpuxgqwpvUwf0EuJoarA0iPlhOF89khQXaTfwr0wrQ1wnBzWFvEn50lls2se1Ce8Rwfa7N
+LnJ2mMVx/6+8EtlWTNo3JiRaA91rplzi2n+0WDnuTaTSjuhcxAQOR4YKZrAgRew+xYdIyIvuPW9
iR5XMYOs6gLpZmCvKgyeTvAcT4IfOrHjThPI/r1q49rDVZ1UmCqG7FZJcJjF+Rr9Tr1PYUnBVAxT
EgvIpGCSDS0QOSusXrfbOzHQRQfDtsPkdll4zFQ7qhDCSTUXAgPxPCT97bVQPpBfdpshCoGZY9+W
KO8WHV9WZEfDoimaQ5KeggRXjBYACULS3EKn63ctWQ6Uj1/GRr/xy3afwlmeu14ECkS9NBT80UKo
D7mVu895acPTYI4DRxGf9i5lDhd1iBrxDGWxNpIoknuL2KEWrVMekK4p78tGL+bMc/pZJ2CcqSFd
rL7eKjoTFyn6i3AkdQVsBdmzkNL6MlwnoBcAURD6Fipf1YiYPFyygTJCGCNwJvKgxA81JDGUQ8c0
Hzh44O21YnPetuMDfchXZWDmNwqnmgFoIr+GQ+3M6stm1vTGATH3IYrdGzG6T1HnXjm4bNvUeaD0
fe4c7WSa7FBG/dXvt4V27WUdKRMgtWo2pZuuMNJ1qKrKQjdbdYfSUs60TA1ApNIF9nMrOSihImYk
/WTYVTqd5Ts+EyHZs+UXSNDi6li2Y0HonEn483TFQGOCYHZid5XFormofckzPdR3KTTORWvE7iEJ
fZ361/YOgR9dBBb7dyu9/IHGHBu8UbTfDAVrm8QbiA2wtBY01dHVOEG9s2v/K9oACvdoPFiovubW
+D2DIWm3KQitg19Z0ZEgFnUdGHi9ZIkdUa1qic4TNEZTbjQMxrNGcJWlzWlpdJjaQ7Ak5LRad1a6
jnVFJ9TxIe8fi8A4eKiaiX5yT/okgdA9dcfxAkByLW+U2rmskF2ipp3rarcpK3Ia+7qcUQcdvejF
QW6GE9Frlpo5HGVXnImQxEStECJBBXsVpa63xJF/gxhqN4hwIX23nCMaAK6hp+ei9w9jGgoWtppW
SViiVTIbCUU9LDFFMSA95hJ7dC37+CTLafUEQIN+sHaMVSaG9Cqh7RE5+i5XTfK4B7nt/PyhVsje
0UGlqiHhMej6bwHnAdiDAR4Se9d3WEwNz132Md94V9TJukhi4uoL/T7NbXvZVsrr/0wyB95Rq/fz
QLfPiBG3g5r02NGnFonSbAvF4rZG3dHnw4VGnOckAdNaDeOCf4++ETBUuv7vKrb+f2uuok6b3BYf
l1y/+7bPeflcx8Pb1uofP/lHY1Xg2p78W1hOHUFiLxXUH41Vpn+OgK2Ak5v7HCn9n2UX/4+BTZUf
oiOr4xmhGPqjsWr9xqjJ4vdwOzO5YQD1r5Rd4scplqIRRcw/+ndz3ZtqvfQ7vYU/g5u43FVm+sXF
C5xw3EiFWCvYu4w82zkdJ1nnk1HQNOn5S5n/1wu+K++SLG1jVLH9dkQ/UrTOWmsQccsxuMOd8fLm
e/hZR+THWvKvF5kGMW8+leqJjpgEdLRRc92NaFzSetGZ1sLz0Dv3Ly6+2DbQ9ow7JsEO0ipGbq71
ySd814/569Wnd/Xm1WOLiSChoQpJp906SyLA82iSS8CcPIZ2flKJ5+MDE6YHn7FPDmnyyTRruj9/
enHf9V50RwnY04g1VKSxltm6RsJutrDrvWHfqO2pK+w9AjREJ+zI6HI+udwf3UTT23nzgSMDQz1p
tNmW0aFz2Rzjy/oeeFJ6l53IPv/1i/w4v/7ror4bainC12pw3O52qgFyw1kIp1sPJdE++JEyZ+GD
1fn1K70jCvz5UhpP6tuPE6BvoYnV99vOkmCtOCtIaEfwzhHonpjEziSi8EPS7pv0xtSrRcJ5+5OX
/uAL/BvEYFR6fxTdJO4Q61Y91R0orNLbAAshNg/wa8UVNfaMHxa+JT65tNPn+skj+X6CLZ1eyVR7
rLeRBni3cxa62q+V1lg7PDJG765p4ZI1YPy+Zfww3Hk7zPnoLv3ul3lzu7SmOsgCZuI2f8jPARGP
s64nQ2rm3pcXNPDHT+/Lj67mu7UmcmFK6hEEG3jnKJSBt09WFOf77TOyopHRyHa5EiGEgk8XOIQA
H1zPd6sPuVnK0Llltq1XQBiDO/GQXmT+hX8OCrnyT/iHdx242Wic01j/4lo7hhDH9KKtNv2e8cwX
N9wLf8nYpj1ERxPM7V14MpXn9oAyYsZa6ekXxXN2ZJACbGcRLeFsQJdfMqValfz1Fdjc+kLmgrBo
KAH3yrKdfZGzQluE/UJWm1rfYTFyQNIEj/V1e13JC3h68+wg67m9rrbhctiYW2XvDtt+1S842bur
YV3usiUxRLCrtummTFdu9cW/KI/VJkh29aY8OtcWvxEg96y/Sa6VVXNZnAhfT4Mrw30J74lFW8t2
XWy8fbah1GGAvAyLr/EVEhCVPseLYbBgHJVdFyz6NZTFtR3um031D1dG7d2aLDog4TGJHFvDUWd2
7Sw6I9igp56YZuHJJnCavHeE9pBw+fcAVPknT/R0r/3s4dJ+XEwUzulF1KvaFrfQLKcisYWzKE38
9NqTj5MpQ3NalU8BdhyXZaWt8xMMsDXoyhkizE/ehf3Rk/B+haZCqkatdbfS2KuIIdXEmTcDhHMn
3FWjC3MvpqKMyXBWKXgLfZmZ3m70Qb/RNzANF2xILlQkaVRUgDt6MnR8WMmBqpKW2inrxmudbREU
14DqiO2MQFdo7a6TIlglRgBTo1ywJzaLQosvFQVNUaegJadFekg6sEhmh0+losorJQE23r09EJWm
DrehJ7Z9IP2VqQsdh9PwGKQ+Cb7QteuJsu8ZJ7KzLlCwLGQYEziSANIvRjxLs9C2kyP4s4WC+yoJ
fAImq40nKkDYItmQH1CshnCS6QbmMc20S4c8rzp/8eSTqD9j03xwDNHe7VmhQTiMUeTu1g02YfEA
CvZFKuqiD5qTnXMFx2Vt5deDvJBklFKdw8r6THHzwZo+tfLf7mGN70Ggo8TZCrd48XW6UVJfBDpH
ALwQgWfvM25F7DOfrekffFQxbdtv1nSjlH1gqYm7LVIIh8ijrVnOTT7tmrMsu/bbYVYF134xRaV5
G/BFn23WH5w93g+9Rr1HJ+Up7taCMZOSiJsC1o1jfUFACFLOfG+QfGdepdn1Jw/0R590WvXfflI9
aeknluEOnbzj7OKqvEUBzVihwTbsYbq4aMv4ZAp2akvbT7za7a9f+YMT0Hcn7psXJluviarcCneI
h/eFoWH5afeVo3ASGPY5f56OQb9+qY/KAvFuC8tUokvrOIDsNqg0fMERMuQOLR7r6lZaKSejYJYT
lauRp/HJS04L4k8Wyu+nsTcfr0cJmxLjIratW+8BjANDupbOsCAQcFnTegtYDQknuMR5tTZ5K9FA
7OyvX/u9vOTPI9/3o/ybFzdIt9TJVOu3fUtf3tm4cU7wSwHCsaZ13WMy0zMVUDhLFKFwh5Q+cRI7
l6iKRVEe4bztx7jbMjt6zPXsoGvzyo/WOo3FQkdPXm80awUjhNTZolpl2X4YWYrW5EszyfHFSqld
Ol0t4UebgZIE9+xcKqyyas8quyFNunFdmsNToi2KSi1FZklL+Vof913+YsRATdamv27BikLwlxtP
3fT2BqQm0xwVYsyGVVEJ1hYHOhJdBnc/kAGtHbtk7xoPpnHdaDdOf58br7Vxl6Rn0a4jnRn8a1tv
7GrbVlvVXKkCEf5GTdain9505a/Kfk3XW2k3vkcUwdb0N0q+ClFbA+rOaaHOlByZDSoA9v2wB9eI
YkTXL6OyuQm1cmqD87HGo/Bo+uZQdBzsVUPBjBivVdCuosbZtpit2uJIPB7DFf1sIQ1oBkw/49GQ
97p122YplL5hE3vsoTzudW7sw9hc+U6w9mX/VXi0PuVwBgqMHkWXr0oqrodK3hr1UWTlVo+tG3jx
FylGpdrx93bQX0+JpGrlAyS0wMmWCy8hlgOwoHAIgRmqL5hpV8R8zJJqSgpMn0eV8FkSz64CWt3D
OLDmGLdJHOKKIs405GIoUPdnoVQPqh/dhAVYZJQq8Tc/IOwL5WNVPFXua+BtymYVw/ZDDTMr9Y6A
DklKfLlWM9hh8RSh0VkbHGvrGllLP6YL3G67Tte2Hs7iRBtPQ6HOZQXwMCdt1xvWprUrgngvc3kl
/JIEi35ZNPrCIcg+h0fvsd342oas7nPcp5chKo9QGBxP1K3rZPT918Bdp0tzSU15U0f3+gSsHOFW
LOyGgKs2vMYq+gV4zpxgh5Uz5lvbwESLWQH1zHIIiZQ3SP8e8MwaWn9u8JYbxBVOUvwsKru5nVgX
7bBBjrzrPOM66o2LZrDOnWe/MNTF81tD59E2fhyvBtM81JO1DzanwrnRvGrV7qDRzktHa9upzRol
wlpPBMzObGui6XdtubH8UzIQp2Sae1kX+7CBMK09KrnL89tf+fTZMLCR/0qAiREFz4ZTrTwULWPV
kCv3wMo6i2wb+ssJbvtn++RHq9y7gxh87tJg4kqPbtiOVb+RBWkDcDMCH/3OVG6+JiGTEJcjlTXu
EFf/eoUzPjoPvDuK2NhxSR7V263UCSDx3Auv5gFPWiIv1aPeIMjF9G3QQm3yY4XGKEvOLrhwjwOf
atE55dayJfyfggQKa67m+FlqwPppvWyTYk4ARMj4BxkZNpuRoQymWBuMQHpTpY+qymnna9BpS8c1
V53AUIgl0pbK2gXvNtED+obIBm2Ydc6V157y9DqyG5RTxdy+Sbpx/utL8A7H8Ocar747Eo0Y8ohr
9KKtTiKolu7deBdraH8e2WFmJlUnYU9LaSqz1uuZWZ4qB586Z1YsG+RZXeFaJcST6CCmjTDDQC47
Gpky43DEVbq88jFR/fqNOh/Uj+r7s5Qw/BEfDkSBQd/6bMK2Ui9UD0B1+VAb16pzLEcmq0FOyulV
qYkDjHVcuPUB6Nwq6WwmcOh581OgXbT+vuMm0/bQsYkV5jL7jOowq2MgLOMHveZ2e2mKfF7E7pqQ
vllU2Is+tOaVU8y9aAI7YPXlEa9afzFiOsvIk5smkYS3WiSSTitGkd0k3jJwxjnZt7jCkWK+TiUA
8s05qYLLqo/mMJzwr0QwGRHokRgNp5pL+Kx0T8Lr5oi14DXNNYV5FoE+GlxqrbyK6m3sb5mXG6iC
QRDSPuMuVDDKpsEhu+9zDDqaRDDoLZB04Mt25kNYrVJ+fanBkZ90xok1d+pHIpvgm90Y7N5G/2Kz
6DZj+cltZdo/P7eo09+/OTooDEqZEwvq5oMMxTpLR3Uda9ZpqDPm1Jj3o61Zn5vwDrDrrGCswTiR
sBSvo5S2GnTUch7X1Y3ReCsZ70NvUUUMScPvRdaOwfTZBFrSF/7cK8sL3Y2WDRQNWwez4LjrMCov
HYJ6QeSDcMTkZmnbBKawhqMN+MNi4tWTUTDrajLuIm9ZtOPGKKJ5aJl4m4k5d+xNpBWLMGFfNdPl
yEAwDLylSAHQ47HQOI78+q62Pzg3T8Lit9fJcEvBwMQttybJHBXpk4V1wea9VwkfNLx6A6flWATO
ldYYX3MluGnUtW+rFxpfXOTFR70stq1VXIkSlzppKYNyOUI7ITvttvKNe20KRvDqZVODeTagkjjR
nCk9RXTrUZM8WlV56Lx+LxUAhhpoPSa2aGgd9tLRixb9oKxlSHA5d+OAdE8huTbvLLK4OqKGyBZo
mo0YnoyMbh9ZcVihl5hZLnK7IeQg3wS1y5RRWar8b8F8uy0xoPiA9e6KLlxaU8WcnV1GYG3JVBFy
vx0sRxUENJEKfQnpAGrSry+z+GjxeNfzyjyNoYEe+ruJpymdknN6ddXQwJRuux/qy57ZEDTEdQ6r
rKic24SoQ85cZDUBth6c9edtRf2D1of6rogY0ewYtACUrUS+yeKl79XhskIbRTsTCk00Ni+okA+x
3eH41Lc6g/StF8m9mQnWX2XmFPUVGhxVm4/QdebDcD/EtyPKYDJCWOeSl6QZt7T1SWuZzd2YM6is
r0mICHc64krN2XTmto6On1zYj+7f6e/fPOc2HlO77jDWFq5Bb8x/0OlowSolgtEwFvigp4BlVA36
Puv3FmHd45QT8Q9ffDpOvHnxaCxEIMuWMQ0N4YEMyiKV5Gc6z1jB9/6kgBnaPZSd5fQ1wgHZl3yt
imF+9vofVNnqu2NLDANG0UrPhrBhX5a5u9cLc+E20YmAvROJ3MvvvavOPIFzufv1Z/7gxPIeRFZG
iqOKfjC3grI2ZVgk5Wmq66fOCTYWwvlUQAP/7NvFp/fjBVYDtZbA2kCIWMWtxdrMNHyVm18139mj
EE6CfJGZNlTV8oRjbm/7496kDvr1R/15Za857zb8tkiFo8eaubU6WnKJtR6b4wCEN+RjVpG71opP
e+/Ts/f3Klt7z1DT2nHwgZzTrBsuRUdWrkxuVT7jdGWVBpbYa0WsZS9CtkoE/2lgsQ9wNCWQ69ef
9YPuPxjeH690mtZlreuj3JI9uU5ADIeDToowvXKuJ+lGCzBsay2G0cXRI+Jt/cPXfbcwklghwBwy
hq8QfEX2w/TsFu5dReahn457LBgLKyVNbAoAILv3k1f96Kt9twY6ATw/LDWwipomm9MHrNI7oEw4
l+m/KcS4WYJsHY6cziJsvB15cFe999CRMYQK6uTRj9ZLY+FBi/31G/r5U/U37HFc6OjiGmrrPNae
3dZbVoa5D1SYwe7AoV/dl8qwF6752ef/+cKhOe8WrkInkztrc2fbaeGLZPSYkPAJiGFar6TuL7XA
hCp7H1AM//oDfnh/vVuqYCV5piK5w02enMBQF5qZQ1N+IH1+QRoC4iuaxfkDGTOq4v2jtUp7b6pN
/IZMbMVROLG3e2809yHTsgmjPS2LMrX3KsNK0iv+4VV9z0RtTA01WGQQUkjrb1owMp7TftTZvYe9
RhK0a2DTq8QCn+3vrzkp3f8irf/uyfqS5TDgPL9+98f/uPl/8IT/W0rquUc+1nfcBf/7P+v/Ad3z
rbaDWJT/snwjff+NvV8iwyDm5nfZ/B/KDlX7TUwSdgf4P4bvN0BPDeg+JjbhSET1aDgmL+gfyg75
m2mh54BgrdvfefrOv6LswLs33fF/rfUAavCawvVHWIKGHxH/uzXIbpCWu6TrbYjKgPoC4iTSxtss
11FHVu1AFGoDXai86/Kq16lmB1Iimc1Evjr1INFYiZlVezYNFj9nq/DNpvyaS2NMrtqRaKadW+Y1
YdRukCtHB6EVsCUmr0ChHc2rU9TedHUFfcc4e1GD0GmWxRD06mIoatVDJavmYu7mWNuWKsR0bycR
cZ44rSZE6QGrXwcN9EKI6zAoitCOzqY1BN18DFqle22YQNlL22mnw7eNBP2yrk0Ya55nAa/QGz7q
g8jgbdzmeoCuTqZBUkFGirVG7jQ7BhASxArmnZkmhqS6UZsiy7clvEac6lZS3BVGbpmbTA9Ga0OU
Ihp5q7Ip6XwfNj1MpM4/FxkOrG2rhvx+u9NkvsNhAXajj2vpElDXwuyhCZhrUL79rupfGuER7KMm
xThs8KgVhFISAeosqfkNZdUjwj8ZrdbJg6LozEztulSzJewTy6Q2QXk9iSkzko0GdTSuW83KEdz7
nX1vpBiy9jjEpmix2BimyGRVGRAg6y0QMR9i07zx66LZknRaAnhLJRvRFHRNoIoLdWRRIypmStmV
xPzUHPUYySpeg41edek4xIRnYUEPy1bJdokVNwZ0Prtrlpm0CRXGokHbbgA5CrQ/VgQSv8QZDeS4
YNRgBNZZfa9kY/4Nf/EYbPuwAmaVNhoEljGvM2Ud6oOo8rkL8/FrVgk1XAlB3PUCQzUKuarNjHBV
xDictiP/jbs0+2CgmQXqpZu3qcdMkiTyAoCgCP1nr20HQWiYNj73fmIM8xEXkn+X9SUh0PbY++iN
ChsNs1vH5Uq13DHZ+4NZHorWiMzHKuyGF1GDItkmugf3NvPRTT4ZdYS7zw3tOjk2oqLFKUdCVGiG
W9mZjO0mvqidvE+/Fgazxm9hCktim/u+N64EwsNsl078h50sFNWc+7ZZnAlA8mraHYYargNgYfWS
tpL8YsZjlu61QgC3nJddG0ZHpVSN7s7oDJcSiXYdfXnHGZ9dOKCk4GmFL5DlS1ffY+YnabUeWoTn
0C8DcRhHrxsgsZbMtYeyKIsTmRe+UFeY1KtBWZhES2VXmES1iKwpKJeMdg0mv2GkipF6OUrRnxhm
aWNLsMBFOnKWQcfCyehnvhUfM9Tjw0GvOg0tLzGIiJviFms4Cmo4kDf20CFvx1Yz0GqFoQhSHvGT
0Se7tGycHSaMSt64BvKaeiYCiJxkZXhVsyXQVxMLPVbAxaTItttFF5RutteNQJ6jsGm0OZgc9CPJ
mGfl0uhBCp4bfTCeU2IxqwUz75Z831ptzHOR12p6N/iWfqHZgTn+H+rOY7l5Js3SV5QVCSDhNrMg
SIqkKG8+SRuE3Jfw3iRw9f2wq2OiuiJ6JmY5m39R5pdEApmvOec5x3KFcX6c0rU5hH5MuFnB4De+
GqUovF0RazMzBJtSshXQ0brdT+oCxkP2uyBXi70ZFKfpcY1EqhsHa8u0uozPpiv1CkjOy8sTjkyR
RBy5rQIS6pY+Y57a7fhzkLHuY7CWpHmxUMquLN/CM7NKUzPkkci8YfvVYH/H1oMFvo7TUO6zwTjF
Niil87xOcYBgVNWlOtlOWcxbHTSLt3clmoYNqXNd8tYFS3v5JmxZHFBD1/nBSUPnt208osJhbg7X
sZSNYFezynRL5PLQX4WO1M0e6BZLIg9yHIgxNZAKSDz6QDpSsbAh8QrskBvtjmW9E9bqfCZey1ek
unApdpVY+dBARjYfztLDppLVWn2GXbWQH+5rkz0sLcyvXb5k+P6t1h9eiqaNK/Q4y7PlxzcuMWSb
HkEkmhAiT8cgu+j6bYYUc05Wi9LhbkwXZ9P16W0xTI9j0gDemfUpF+nJm4ngJIS83+QdYUbOxYXR
MtFK21dLjuIcsCN2QOTxZHpshhZ9Z7uVcAD+xzcBXKq31vgEqGap4CAW5O7meXNw3a6jPk1fCbak
Ql89MJJxVRHH4Y1x/jdrmdeRwPCxVOubE7Avc/0y26TTWDwxEGdSgTPrxDyq2OUWPAbXe0iBp5RF
i5w/K26ES/jG1hXOT54p76+W/s2SyEfQjeNZjUN4rkH6wXwmrkZ0JXYwvmBh0re8DQtuN7ytAE71
VeW7T347B6htfNh0zpUhthftcf+n9aZb7Y+7sSekwm/YA7qxOZCqZe9IT7WjkUA1LvL8lMnkCnx2
c1g1O5GywnQhsjqquqAC/jvf26mPbFqO7DbnCXLZUP2Fysb/ADMSfhp2ZZUtP+papL8ARqFM8VhE
K87kdLG/9WxdT1ln309jS1HaC8DFXUk4n4PGSJQAMVbp7tbBrDtr1PE2DHqfMQu3Rpv0UeES70dQ
zxYGIMaTwqmisa/qI3y/8loHUjTbGHwJhMoejbi9qOte1qzc1Ny3G1C85CVUfNnSHlF3K8h6+jSU
qj263gr8OC5PhEkDUOzBDQ/LlUOQ8Q3I0uwwLcQBTfw0ndvXtXKDYzmK9REsCv1aF5O7udQ7k40E
5miv3PS9umZ7a16bUgx75UhsQkTMbyodD8cgLg0UGwBnxpr0snG7/G/sdukOzfYu8OX8rma/PpNV
7r5AvIuPjeV/LxOsQLTqfvXrTaXDQHMyzZtZvOrHq4yb4UkMJoJN7afQWnFNS6FIy5mqP3zA6Vff
rOXWXQsSqSv70Z1n9UyKAKWC311DISCBZhZcyMLmMxuX9mguGYR6yE+VHq6XFkaLvixLZMMc05ST
9RkDALuQw3L+2LaVzi9p9G4ka0R15dgW1/jSbGqNDvXaQmZQDTAZYmqyJwnPjRzhp/tuJToW+uNv
LksoXRbsRo6hcDN7S38Df+22CEagk8G8QHBwDUvM9EZ2zns6+piUEFFFJrb8o2o50TYIWMxDi6Sa
xxHm2KZK1uMyNQa82KoqloSsJvqe6PY+Xj8HCBofxWL9EaZrN2tgcxH5pmkjUEjHQYavwaSOtc6+
gL8GWxn71bbtzF2fyPo00kuaZLBwezho8nNFOERyh28LdgJQwnDTdtigeC0Ps5b9zkjmxaODxyjo
vb9T4bH6cJKWtt7TR1JY78LW8J0XPeI9teBADIkQXXc66N6rwEKQtHQqQibd7Fxqg41Whm2UMH+b
wD1xFp64nYn2TUEl9cqLXN89ra1+mlYnPmgAf0TMZ1dx3J20mm5d3B0fM7HoP8kiPme5rFeGRMag
cA6kKK9bEDK7elzcj6YPkUb6kIk8b/nMbcDhG1XoZS98Zuj2ZLGYD3I7CjooiCsyH2CE3X7I+Y4p
jQnTAtC3k4zVWF07N1UeO1EejOGmqBTkGPk5tALIoRZHZ2w/x1IHbzZiimuVrfd50YEqJkMLDQaF
GNWpH1beYfY5ZO3M76+kg4MKqc2ys6Bz9zeqXN3zOPp3Ju5TaBSlJgnYG90HQG3Un1OquIOafgvP
AhY3KOa2EvWzriW+oUr2ekuSwl2zGn2FYCk/cAvg2Wzjg9U0+1zHEB/FuvwpneBmbsQIXGPqnvWg
nR8JHo5MQYZFfRtObP35M9/jwWX837/PRX8tStHw2afmJFXsMBOdzG4ttPwtbegHFxbWfBCjgdiB
hV//YbT3wn36mHZq2QyknudUmZ6hxGsXgpdz3J1sAbegXIsae1Xtbrkkj3VfvnE+BacFNG5kreZv
7cqDNY7OJm69/mnRwnkugFAcPcIqKVBT21v3owyQf/btS92iysy8LACqYEJMkEn4maZoWbRJ0weh
PNFvugGi/m6ahLg3SorbSWBSA092H1h9x6mmJH7b+o3MnGDDn8YqJNN7O6Des3sRH5YYiUrXER7P
tk3hAI+AVaBt0ZmDA3q9a0X8nIfqNeyKJ/iJ8R9iJ+f5Kpw7883xdVtK0e69LFmul1hlsEM5d26o
YvCzTOlVbYT1mqea+obS+TkIvfgvZ8F8B+ZB/i7N9DTF6X5ebEQxGrDGJhhVWO0nloptZv0gHz94
zvDhl77zHkhO1Rz7w8Z2x+ncJJInqkra9q5U0qLiCMg6TAEdbdpmJAwWl1wIRXLLpwnpkFzR72ER
4OyrRR/Gdf6OtSqv29grU25nt/sYLYprqYanpKTyq8hmiPKqely85iETyYFO6oJrwXrm9s5xtmRB
osZ82/r9c9XiZNUTXuEB/Lki3SjFQnKXW77Y1tp5KjsM8GMPQKTlmuaPk1c4tJ6x1VN1NFZwKhJJ
Lik52k1U51DEURutKVxC0p3G7J3iN6DUti+cjYk1P4E0e2GGryFPn71JIxke/BsX5PgVa//kt5u8
nBDlimUZUGUojPmCQCSNzTcDen+X5ETnLnGseADmtPhiHdq8kQtPV1ZKKyrL+UuPGVMx2yVcXrey
uJri2L8qvIXbhykkn5c0GQgcjBg02QDIvaG+GVTMxrgf3g2lEDxm521eq306enArWp8U4gqZNDqd
fWFbH2EJr7MNCv+qLQmeo1qh9n2P44ofH2ymOHvIU/8+rQABx2H25hbTTe7IyHWrbdaVz2zzxutu
RuxfG5pbv7rEC03taWEavSmWvLqqZU5YtGVyADpd8jS3kzNQrgek9RCrofce0cfudT3Tr+UzE84m
XK8lK+3NnLNkrAuCe115LDyLBWjrDlsIqrBWk3YXe8HXVPUl8vCQXztX5QMHyjXZdHjL8z9dhsI7
TF4TW/7t6W9ZbFdHyiR58lxNnNsFMVRmkPJNXwH/tkJSH/jNsrnkrPZTn5S/mvf5sqfvlxuE/kcj
nf4dDn68FYTAuvFwT9wE/BSVH9TSzsB9XKD+9UrNXfVJeiWSy/qwrXxoPMn6N3Z6+L4x4J0OoUDe
FuRr2wvYJKjb2CYJXunR876pcrgqiS3JScS+W0Aeld7abIo+v7L5EPcwsDECXjrB1powi3ipNDdL
Z5JbqPXUfJV10ATu1Wp679O1OzlFJl305ROiJkjATeiR8G0Zj6V3npXfTq5PY5J8p5Lq7QJXinzT
JeUGap9/HQPWQwuWkExtxdFqEXpuDOmJqIDxf5JHcJcPbfMdChR5ekjnz1oA+FQBkV4sfBKSI+Di
1BHjtXJfkeEwRpi8xuty4Sbmpr9dkr6tN0D/IOiA+r5ivJUdiTGYj5WCK78HWYWPHNkX7GM3apM5
v25Hu/62VQ38fKG1dx25bXAkZVpDT2VsdVtquqbUNKROVM7yFV9ANivP/ltKqaoj359PJiVLvrWW
my7rig+PY2eztNWtthZovaGQ3yPP7YEz6HXSRf9rExm+A/U8RmCQkFr3nnkrnOWqLox/LAO3f3W9
ljb/gnfNurSPhlDw8STyCvkP2IdE+g92SuHkLUu/tYK8PDM7LG+XmX8UdlFF0gc0B1Tggxf9rWj0
X6Lz3gnyxTNr2tI8k/fIMSXVPg/kI/qV5URry4mov3xQ2PcGdBKy7/KYoB3K4PpymwC3wiJOPvyx
swZco5Uu1ru5rOsz21B9HqAmQTTOIZwPpe0c6sxTz0zywu3Ux2eVqWTfi2yMhNuif1F4sAqveekC
ZHQjCsOt5cT6qesImUepmZNWPCqkI5Md48idBTwQmdQ9SfJpjQm6dG19PQ8Xk23DzsLpJhs3DkCv
YlrPFgOic5Cs/Ym9w4XvUHW7AtjNHqJgd2vcwb5dVBfv/CpEg6k0Z1zev5lu8U/a939HiLF7hDjc
RFN+VQQ+T2K8PGBx957iMGYteDHidvNNR3AEX3Hm2XD5QpxkKAspu5ZMrDzeCyV4T2QAAiWt1dEM
VfeYBHPxaCd+rOBBOJ2LcrYhY8AR2b5ZGgAFK5lOw6EvE8OXn8J8IPOde53pI3enXSMpTfsbkydg
+nRXi71ikyKUWLJ9puPgI49rbB2+Sx3eEDs9eLmM/CD7s3jz97AK+VypGR0Mc53wZyxxQu68Ms9u
XXv9SHLxWOWLeoNgluwoEF88uwUuRRN6ryFuk0gfXMXeWBKaOiks/h+D7poIU3KPStZrN0hsUarC
rJg7im5ejQ0e2Bn8dzDGkVxa/gS9eptwbP86FBB3Is8BdvFR3AsCzJ+DpvxNV5UyGvONu+mquMTF
UK239WzB2xcFSkIXhWHQ2+NjPcyA4rQXMPIJFypS9+9QF4cMqe+mMtWXN6nHEDL07YDooO4Sc6RJ
07sgdznkTO3+ajWvB6z9lyRneQ1jmfhXD3QZgHSKXMgffJttTSRLisn4efSzqmNPJhLUBb5/GirU
ItEamvTeRwlLud5KcXD6C77TbdX443t9bEc0P1jHa8YGHrkrRGGNGTyuwMhfZoaZiIrUCg3pKAKF
0brU5T3JrxIa81jZf9NldN65LFi6KnbOkQnwdbuAX4lpmoI9oU2Fv1ms9KO0IUq7DjjX2iYBfHRF
nmwXIgN4rXCn11AtLI6SFks4c4ieViSyXVoIyD5ESzQZaQelOyLUF+PcAAHr6uukYoIKvZCRuFRM
e4eiAW9tUi4moAdUpnFGynln4aJRdTfdToN0YdH5S+nurBYUW0lWqxOxAGvrbZ2mqGymnK0ctpYh
N/tizPT9NPSvTVC016kjvoPSuESf4NOMpk7wSFNRiXtnMkpFSWOcJ11q+XrZl/7alpVOoM96oAMq
mYppU/du92Y3siJOvRjdKFY2ArU6sXhKOfSy57x2PZTkF/d6KdcHzwpQtIdtQomkWx4mP7bjN08u
t8JWw6bz0mY/BGLcslfhTqpDICg5utuE6Hae54qJG0ph4DfTtrcTeWzrmlJS+v1tFZZbgtCat8kO
lnQb25IJGCh5tHvM7ouAxEOEuvHILAtv+75Ksmtld+aDdiM81K0sb904uQ24PXbhBJisq3kSZS6f
yza4wQJwLWAR8SSWm1i0j8qPe0wreXyoKuKVYc8v/KMcDsI313mVEXfi1v2+YZqsvVH8ZKB5M7cP
d65g+Er9/H0plcwKp78itbE1HQIfu08ZzeSapCcAJGXqrTC5F6OSXULrA/fGA/dSyeZgG/C9NlMa
oCR1cG4dOzvmjq1RaLsen1IYHsUsqCsCHYR/0jB874xG9ti1h4EoMt4Ij0ykwh623chEcAwW54rQ
CyYQHm12TmVgTfsymOq9b+W3a9nvwD2c7MohwzdEet8Pw7RRA/VnFi43HtALL26e+rV0LlPLau8F
TXdYsvYpMfJN9cxIJ4vivmSXxRul0gddzs8tmr1HZdnpe+KnjDG8tSBopvY3YZPjfiTVTt8LWYTW
Ro5V9xwPq98z4A6BKbdZgHS1yVbxqCZ3Ps/g0zFuz8OD6nJDP1B4E89XswguPKKFnCqB2rPmR9/j
Zu1cOWzSuV+Cjd+N/qENmj5GTFQwTSZSZ/7JpZdQiJdLs2zMZeSzUeHiY+qzKhv1ZTM5/o7zB+nm
Qkjfh73E/R+AfH155aWYmNQ0XBZJ2uvPBIgSLz9LN90z8uOH+B1opfCCwfcCF/sXGYjuzkeDsHUT
UmhUedHjKsJEaM5t/gaXEW+14/HwOceGSk97N2ebhlsbe1HgD7ctBNOPca5I0DCsx14TGGVvTTWk
N8TRFeR+Mn499AMaP8ghVrazwiZ96bVTYjDrjfwk6O17FKhcxpBIa/QARtAKln05fBUF7OiNNzsK
lE7AtiICg5jfBVlAUkVrp+sOEHsa2Rz8FN1O1ufgyDrrvsj7GL3qsGZRn1KZp0F95JPrHzo5mz8Z
/GVNXdunn4PV2Pusa6gZW0gR154dMih1hFt9gX0Y7/ktU4LJcDbTjPqEMq12nj8XLA3Jm1IrRjjT
bEfbI4S1Z8iJGipxItWG4aGxMpswmnQl2pwk4fXg8e/CjJetKWCf5Is+7jR6eXoYC0TeEZJ7Z9yV
TL9dDlXfPnl0p1thy3pjDYkN96ev72ZXkWBQMEmKEjOvcjMtk3iLye2+WYbJ/Wtw2t2EuWn3lIT2
78h1TJhQEOVOAuQ+GIOAyPHsduhGcBhyHp99oSD6WAFAECtnOpguK2Z01b8wUCbJoIFad80BHK2y
BD42ePGfcVxZaa6DPzwJ0cY/WpLDvR26Qlxe5xn0hj9I/n3jGi7iWpDJkUfUkcGXHPkuT55DZDMp
ERQ7zU5UxdRHhl3reprMPN13pmddFXbUnJAkzS7N5/qBDE7xlSDB1kHJp8zsa+Mmk/uo48q9QX54
tJrUf+j9cI6K2UDTYlVkMf2w4KxChuN3MUKqrajdXSK8MOoWd/mpQmtxIcQV5pyxfb8a1jKZowSN
1UtRlfnXoNj9EGNRE2/muS8QlWB6WPWTTAJ5Gof1Kvb9i/6U0I1N2aGrnNLJ6R8DEr6oUxPvlok5
Rk27/2xE9qdH07Zf1ITPUjZdcQMkaCZQhu1n6OP+9CkOdjTQb1VjCHX2sQbkCebbRJbpjnRE+8wL
v7K4brsCUm0VvOTN/JhXi/0xeF16S4LUOcskyrDVIZDahb2DBmAy9zkQKEasOriPTf8n8DNJXAc5
0n2lfiQrOpwGi/871/Z7QOoFF1L3GS7zcynbN5LyyLwZWSuABGfiK0qr2cVEvnGhIYGLDXbTBhrf
RnJV7Qra311TuBdcZyYYhrg4WhDXRYaT/ynjKUXOnKPr7/IhP7MKf7cUPZUZSEEEs35ahxUE2lQl
W6D4qtuEtPYUBNaAPtpn9E0YyaLw1nRrHeCHL+HwpkPW3k1h9571lXtE4DFBQ3KbmBlwM/qIzFvu
IDA1IdO/2lgMCodM9hQlnvMiVmLDnP661qu8FYtQVI3M0x5pDFl7gsNzXsZuNhEjqL8Vl6hzQ5Ye
w2oBHoh/s5NlH3WLSWKZSLDIMIFvO1wCEIliHORDu7D/5xU7WEKTGO/HFmv12nEYGQ2u/nFma/VJ
yapznFg0Kdy6vG1Ul1QYXTc/ZZYMWHuRQBiT3vZkdyUdYoJkjfuIqRTby+HVAou2bqa+QuGqm/oo
xHgbF3lxY8+gkOADtHx4hYNFIaSZXS7wXdcnqkeJtw76/GuiBWeXZOblRaSY9xsnE6itFwaYnefu
ck1yAEeZZovU4ylZa817Sq21Tk12z9Ajp14C+NcLaLQTF0k2uXuKd5/3nruXJf0dKeAE0VAdb4mu
sbedg2XOT9OPIM/M3obGt49LTFV4cDiTcDX/4ZZxQdCvbaS8WL/jJe3eHARq2hfexvURa9NWoUG3
c/tx1mV4o1ncM4/0q8fedvEf6MY6rp0bv42Y9U71ZPnsDOKnMrb/2sZ/iIU6jP7EUCm2y78s83pi
Mcd+PqdhrR/ITMlZTqma571Yb5FgnJHWxts0DIqjz7vHU6AfB5mPMPS4GPbr4K13BjtdCjklh0lF
blP9AhwGnK/IvbtpHF8LW+VPslmYS9VmKvlvaCgXLGwqVg/t2HTn2Iz0asFssVWsMh04e9cdJn/b
1x5ihZSYFX+30FwVLAzb0USMNRL6irxDddPpFS8DwxNrk7YGOoFc4WVWc4Y1rK/rifXa1HMBkBXh
tvdLU2j7HFdqUM+0eg3pNr7xbRZZ2ViBsPJtwSWAxey5jRcLcUox4MxX3rR0VwYS1FU9oJSPJhkE
uHPmZibAaTXMBOLMmgIckdb6RWym1YGhkuyrqxX5DpODfnZB5Fl5cc3ecwWDWA3edZNaWUmva8/s
XVZwWaHh9dulnVeoiAxRcdsgQiJGqPSYC/Km6jxqdV6+LKYhTcepA+d2crXzLRaykMl2CId97CTd
axZgy4R0DejFxON49nSHRKAG8vbeeA3BFqGO5bH3DSLOGr0duih0FX9Y6/d4I+Nx+dXO7Ny1MfjE
KC9TaotGjWt7PxVSHZv1wtzmZxbExYLKas7SAutyAIns0O2Oov2qEKCZXWIUL3OdCrRFQYMqBPFL
UTmbvCaAdtfBbiWHjmL+K/WRLW3KoUSt45SyOTYMHxxK4BEaT8YiDLEOqzBgc/xkfJOTQSUVNH74
Zs0uLrFsZvcN06as3/ouH89DQDIFF1C5ohXggiAK0q5HJJ5gnN/z1uZdW/L5h98CerfPGXPZpIGp
iUADW2IfgHhDZzbUqt1aihTKndURRLob/ARUgxfQQ15motaPhWCjPXXBWk/8gnzVOMzNVO1tPXvl
1ZIHRl/zVNNsSxQe6yax2uC2Kcn5PHSWfwnzCwLhnSROKpyQpUWlpLM51LuGzAv3IStAycN2s5O/
qwjNsx6d8A0CNgjqpp7bFnR2bReHpp3Tx9Fx8NmugezpRju7WzYsfodvTrjhrO0MLYAvYZGWqOYa
1uNlzDYaXDm1k9tqaKLSVp8yrPuUw9h4876dac6iwq7bhmzkOIRrOCYBfueiLqIxM0TGhYYG1tCb
v4W+Blu+TuXsAa4sC7lZ58GgaVaQ8eDBgn2MGtlldEnW6Ia3kPAGLGJNHR747BEPrW2a9lfsV+o+
srVeE3aAo118MutKcraglTU8LrMawh2N+gVPQSpT8hRbJq3269SV7ndF/goQ7DllInrBGMHGakM7
xfy7xCJhS6DW6qHoJ05oO6FS38PCHZed241LF8XuzMbNFeAWI9IwZfp/wS2gnPxvckcqYqLTbRjY
HjhjS/2b1VElqiRZul6OCJtPHP7xP6XT/08K2P+RGI2M9n/LZv/X/2+oM/vCG/qfhbDPnz9Zmqf9
vyVI/Of/65+QM9/9h+U6LJn4Tj2yIy6C139KYT3/Hw7Vhk9whOVIDiREqP+VfqSsf0jlQqL2besC
NAv4Jf5LCut4//BIprH4D8MLGQ3T2L+lRfyf0iP+uwbfC8mssNENOEp5DqJc79+06MpNg6JZnfBK
UXmiqZ+aF7Co85+YmIkbfxQ2msfWegjrsdn/y+d0/0+t7b+ijkBn/3cTFD/c94DyQXNDgSuluqQ/
/auDJyaGE1GJwdow+/nBSvvmhb+Zq9L4ccw+Ra7VLmabv2C59AZ2BphsUHpUO0NM5HePDmdbj9LB
yrXOF5Cy/xqy/nwieQO7clnNTscQJAn2yk71Q1KH9mG2nekhyEPSnUd0TCQLD7wbe2AF070VGO8r
judsmxVpgxvRxPRqK/GeceURcdBvwJ52X/Cyh4MpiS6/hNR/mgJdKxNWDtn91BItQ93GJms05Zyd
QppmYS7pmUFuKupEjoakV+nTNKBJNCqA8V73xXAcdEl87TIzS2aYNZYPaiAMpvPD4tzMsb5h8UXu
AiBt9lq53Vz21Azii7Fpv8N5bRgSoqfesiNJvusc0CYarGrnF8sA3MgKEeSRYUVZ4eKo3Jk4n6B4
I99+EfPUvynCzjNcJSt7FSUyEnW5m/GXGT/LwfCW5SuKeDbOiw2ct/TnfMeAET5LbaojEQXZbsIk
dNAjEegQ+Yao6RZxyGsShWFLou8dNc40mKR/0aQSojom8W0QZx1ifG2PZ3f07Rt7wBvmY226scK4
eS58qOG01d2BtUF+P9cFie8911pbT8iF5tm8D27KIb9Qzf2Y3BRviKSJJJCjusHOPIGxcdpXNZbW
HoiofmFsLtglrZqVrAzod6wMtjnyJa5RZg4/oTe7d7HqBkJrNXeb0E26WVGD4UMfUXRmsjtBt7Rv
m7Gvr5YiBho12sM+bdL+k0XithmhPcluh7NljapyJroV0dQRPHz7AO3WuassHKslWE6XHdAP54U4
FX5NNbVaGq+NhE8rSrVPGkccs6qwXoOACA5UygM+BiCyWSHLj1wNlwZ7Wf6WqZPiTc+X9KlZseow
XcHVmqdq2DbWMp3XwA3GU1XL5d3PYZLINUBykw7hRWDmDuvOceJyX1a6OfYrrntlfw/OFJ87mhgM
Et1XywvOvblkkeM0fqQmFiGWWO7JRQp+UfXdJIgQBiusdwiw9u1/xmwQfn6np3zXrHxkcTtmsM6t
fOuZymWqCU9Le93VJQh70NZj0ysm7OX649XqiP5j19TNeMYUyTqxrDCg4nUkVWVjLe30Z7ahZ4f2
d1dkNiQ2/SssxKvidvWDXXnhay1T8mDIqmFW/tzRrMSp8yx08pSnJWueFic+eYxOCRFpvvLGlDxY
ItzoxTdJBk+gHHiZ8srfObp7rqruk0XAK2O2lo4wrlC2sh+CTVLEpBS7MCYm6EGX6t3+WJJluPGE
V9+JLozRdg3OfW9nP0uiU70ZjLltBnHOF+80UdZbvXVQqEfX7rd0FJ2dEqcGYubFkLtt6UAjr+if
ZVjtOKBAjDHDoKQDzN8EZ9IrY+SH3TMa9nPN6hog3Q7pPLscENDs1rvU2vChJhilkwGhzYrp3PMg
rTTecDM6SXIs4C4eqqB6VnnsnjrjNochydpvJxEs/EudQ6d2icjEBTfUbyJLCHYPHXHwOveUzfPz
7KZqJ92hfiIRZ2dXQKlsQ0/cT/T3tr1pi+Q0lTiXsz9zPQxXnoUMHlg920yUbWzA1ubDnSi/F0cj
IMx+Kxs4Vuk0bFU57QePtWnRoU5FvOSWLwzMnpPgNkmT58xB5HkhxseQvtmb2tS5dnwzgERQgwXI
fZwf/ZIIGorelGWu1aqATjs9FbS8YyI/1lreGSNv/KbbLMF0nocCJpE3Tzusyg98uRfL8SGZnAY6
jJ8AA+kfaau2mfQTmrh+ZxPsVQsg3sCej5RpNy1h9BdTLhcoTIbwsiZt11ubk2rOapINghFyla/Z
kHCyeSn5oR7LkeZGhXxXaef8yYZgxzbjYUxKADDWgzWGjGiD7NR5hLlIEZ4zuNARg3JGokyfc8RI
TOPSu8wRd7zUT9gn2G7yb9Oeh6wwPNLcQUSpyBniLo9gm5U7hpF3E4LzTdo0d/OEnEeM781c3cYB
mq5Yfw6XPnlBThcnIS5amV6vQQ9RD3OyLV3GLT5xup33qMfxuogbsD4Bxbd4dZ3qbM2IpRMWU0k5
XUJTI8+qCwQEC9YL6ALoA46zRhkL0Zhxm41SC6V7POwqg9zWfbEHQTq78LsoNSPbkK41xHCH8YHm
9WxK98YAdrpSzS/vV7I1mk0WZCuUC8NYRa5GApJwwJ8tDcs8W6S1tSvznDT4VHPZI5qubVndV/Vg
nklZFCcSyx8LtqibEB0TA3B+GgAd2DQliOc8J7CVEzjk+WY4RdgwJ9AQHLJVTnz/XhwZCo1TKqvl
ajLEJPWU7oPziR8+2zJQjDduKOAqsBuI2pSs1jQQN75eBA8OO7CeKCzUVmgSRcoZQy9i1k+GwgQu
l6/W4N2tTum8Gr8wwXmJg5eALiQPiv00k6/h+adA8UkV7q4Psz04gxBxi0Gmdh7a16BBSTApviaE
Afe0rrzT9masl1sFMH2urFdf+C9oWCJk1UEUquzdZsTK6Qe+3i1JcPJNhUWogEo6O8RtEMmxmjhh
DtZES+ed9MqNtFoH3xpeg5axXq6zz7FjgzxAmgCH/9NaNIk+/HoGXhV5WfRtLKPUz1T5L/WCb6px
G3Z0TfFFZwZ7AnJHSg48qyNcK6JjxpG1lFu6eIKQd2wErqI2ve/z5inJkpeiT6+ZGUX/wd2Z7EaO
RFn2X3rPAs2MNJKL3vgsd1doliJiQ8TIeZ759XWYXdWdcgUkRC0byEwgkcigkzSavXffHSYHLCzM
bxF/4AxZP3Rmc0jHGB4u0iYfsX6YP04VHTDaaII1KWnDITyib1n6v+qI66UEcrIpb8svXsczwxVH
1uYuGVqcf3rz8xiOmyQqjlPS/o7J1vRaOmsr23u192WMo/vSwGOidLcitu29H7T3qiBJKBwYCodl
9DWEvgo7rrcQCiz8BSSjXblqsoG9qmXlT0bmQ5gyD1Xo6zW0XxpS/EPGETslfFOKzCaWIT9DQao3
joGlfMlChbB9FY0Qoqq4OscuCELPDqYXqruOQRgqo76VVv69Nkl1mKw82gdl3cHYr/Cam4jwbccH
KENyLYky4YJYbnXlKQGwgzYjnwPbgTLRRfdx3/abCDjpQEQ3vxo2UN9AnofYfuhNGWMJWFk7mkjq
5tkkN83Swb4Q8dNoVxiioBbqOrEd7G6LIQmhJgXZBLEUzYqcGYV31JKcDXC9xp7I22ZT+Jl5zx4X
o6OR5ndWSEk2sKPAfXK+ejVqAThPGz0xsQlKyGkQ9AE4dVTtgCJ4yFHwPfFhyOuUnVIITHTgXsOv
MJ+bLiXSaybiHv564VTe2vM1z77yf42lvTGy6a6IhnqFyb6xJ3d7B3bPAx7ZE+OF9cUwIP+cNRH2
S2SnrlhbJ0FazHNG6XYIAhfXwshkNg4pl6k0Sp+CuO7wt/BiZCrIBROjw3lMPlsWlmPw7PyAZM4O
dK9dFiUSGKIQ8HWMPZi6yLlxCUiuJqOFI2ibKB+0u1NZ+VWO1LamND2QYQxi4MkROImFMmJkq1sH
Bdk9hV/fzS0aDGz2TDbqICrWUJUwl8nYdJ2XyjcrtjZ0D6EccVsuzAOeM08O0pa1KsdtkrFQBR74
Op2uLTmsKj0fUqd/0QGeNZl9KzvvAJz5NIwuB/oCO9o/J30KoI/u+maymO/Np7nHnVWZv6oGb5Ug
jJba7ITjzhdkTyTLIR+bMalfN7aXbBBswMywGcR0MH7Ikt72ldTwVqaveYVSYSCkgN/6zR0C5sQm
vieYGYgCcxypDB/WdP+dUO87NYXnurHHjcGWuUH/VyYrKCXtWtT4vwSOjI7GLDa+G1y1ljijhQTQ
rfaEMJwRbOXMBIPHXE/hvrQjskaGBOYiEwVU8Ndx0MMR8gScDA72hAE8pJwItvmmUfduUB9rR2/w
vYI5HHchdP6EbcesNRt9/KiStlvH5HrPtvotGJ+LrD/HY7jVcno0TD1t0fbsFbKZWtX3KUnmRcSW
27WEhzegzqjcdrAi+30XF+HjoofKNw3Gyu1Ga684DB7f9SoJOxrGzAXvwttFhN1Ci4JPWPQSlzu7
13cVZTcUEadGEVkI7JkmmJFm6GQ7GUUB6SWz+lW2tnxxixC+qhic+ZAXuE+G9Yo9BLgyHpmai9H0
b+LGgmRgkMjI6K4xjWNoef4PO9Xqs4k6DrL3mKMpKUs/uqWjAqzOx4outgl7proonEpSBm31iFCD
do5chox5klC/EjoN9owIPzyqhvo32OnST2C7vrTr4qqw4I8NZYmtnl3Vxs1Y9+nPYkDk1gPlHgzh
YpfVx8PV0M7doZoJnHI6beGym8OpGolwvwfsUDvfWbRBRZVDEMT8Z834f9HFiaHYQNxzd7nXOLvJ
caufZMRX54K4e6ZlHk7vuibnWc7+dHTbpPwMR0JvhnTGwMlMp/EopNknSBWdYu0MIj8QHeA/xG3h
7iLPUIfODMKfEj3QtI4cPDsYYw+ZC4cni9jQPLwkqqwYf4MRGjfAoHIlHf844hm7JcIy2/co8ThA
yd4h42WiKG9ak/qss8ZbKgvCIWvsrj8xOIroYcbGPhLqzsalqZPbhLQFkp7bQyshkw+VIb4Vivcw
RkQt5p7zMOdzu5VNUreragw+4TqBoVTy7EZmSbR8ZO7HpoGgU7mF3KoiLK4Nb8B7uOpcmq2i38dI
esAZjMVIxkhZv4U2HtogJmDDJ9x5TdIoFpQBkk7ijjoZMp9V9RPTm/DXMPf911gTUVTbmKzV2UT1
bFXG9dxlxrXpMwKr/aE9hiS37wJvGUDT7+9HmLDfUjb3RWIIzR6UN3UOveskt0njMIYv7ObkdcG4
m4bQvqoHu131ohwPg0tsMZ9Q8VLBMfmmm/alQeDQFgN2BF21mO8QQolOKfpuqpgtFsEHvpokQkYE
h5k+1llJraF99CmgidXFP8j0hSlUWMxcSkX9aBIKu4mlg3hAxf6tNrt5DQZRHvumr3D208nGpffn
Z4+Psc71vmaQunOQtawbbX+qFG1dgYp0yOT4qc07zRduDA58uL49FXoodnPTzN/hFaaMAZhLM0zD
YRIvm7uqD/wvC3cchyeKff6W940vsuuqIx+LaYoTPnnsJId6ijySYvTCM5l0OEFnbBzaMMf+NCZD
BkrvW9lOS7A04tGidSHhqxZOJH9lkR1/oZtwf8LlnnYT3nfnomSiWQXh9AK9PXj0B2fcFInt3KCK
dLfM5PFRVC0JUczXoGjARmCTEBUlTpAc/TyLbuAXs4GPNr7c9Ri/WF6b3+Kxnt04gR3Atyb/GtrF
cJc0Q38OnXn+mggOPY2dxB2w+bSXCfQQq/e6G68gRJKjwqJIZt60SQqr2w5hAg9QElx7XfaIztHm
FvnPDvrnQ0j5ei69Kr+1vdJa542ST5WgqsNGv0SgVU+PsMc4cGj6mmbt5QE0OAYsa21bcjdHyNsK
s+lPNC7RleeU+gYCVLmRRIZvMhuvbnc25WOZh+khRHG0q0zCpvToxQdspTvskCrsTlpTlN8MvusN
pyru0QLb3wAGGRUCjqcpGgBcBc3sZcJQ/5SJQm0FcW0nR7aYb2UPunKivYeIhnKH+kJGADp1l1kP
MKIWQmEIVurZNk1ygYWXxWjyczjPOAf2XgSPLW+f0IxZR+HjpGnYGCBg5E8tBmo5iUffMD00v+Eo
DmJwOyhXjvccjLV99qVTYzBdTOIwI0wmNEe6ep3HhXMdJTYQiunZ4xcYn0216wOmxlmUUfsTLXxG
3zal6zwvwsWY1DIfXCbpW7SsatMOWS4PCv1af0w6RlDUO3n7mDGSf4r8FIX5RKjbTWUj8V/50dIW
Kj7IYaxABkRZQUkRGBuTIQoClEzuVnthfXIG275H/11+TUEAn6WoMMxzafYg4pK610D605AH0gRt
LUaLmETEwSrKB+KldKhvLLvpdt7QgtkaBf7XsraaQ1Zpg0RAsWPMR0foFW59RapUfm1VBNLHJjWL
LSOUyX2Y9iQZa2xPQmaRDdPoWxGW/i7pZ/zbJzdmtbfmY69Ih9XNjA6hjH6E0uhIxSAZw3IwGSKp
p64NKCRzn4OcGaATM6ts2+H62h4hWhlHjRqEcCxvRgHkGh6sWA2uW+IFEI3PDnL1fuMHbN9gJTWf
wyDc686C5sSIekCrOWnP+OrCSv3WxGH63RfAoNvYT+tDj2QDQgXubfSIZGwdwiT1UEmSpdeOThPd
5uYIW5uoJA2bwMF7YAv5go4vHXB8sLyM/cwMmpJmICJniN5Z8cbHYT8Yk30bxtJ9dIAtOX4Uc+G8
i+SOgR3YTZh4Kcl2omY0ifXPM6rsJfVNiR1OZ+4/fGUSKMsStcNs5xnFsIUoiUYcHsEW/in5sbNb
H8YuJThhIrtaNsr66reJ/GIZfbdPSTo4WgQSynWJ9AWEUk/Zz0B0zRUke/9mKGPrGQuC/sZuBLzL
iD8fzWGEOVIRcyIghVNPTQXuvPOqOXosU6H3QxhVxTqbEX2ky/pKCUeqdGDsRS6sK/KlOBum0q4f
KryWtgyITKwyw2m6qeeStO1cjz8CFTIjtOfiAWUDPvvpGMhPXZkPt8GUyU0+YK2xDmBDoptPobKP
npF7K/wHwsdqsdcxzbR7klNrkDTC9oXCMqg+u3H3M+gnD1dHQvCC9RRvce3TuGfItYj7jdvnt34Q
lAcjMOeth67lahJls6+6QzBC+6TwNhKge9/8lOjSOVmjmeIfH0R4QWAocPK7xuSNCglppqH1MCui
SM0Y5Ijt7mfQlUDZhVDXyh7rx6asyqciMIGcQmOYIRkB460dA1U5Hlfu1u0yh8zvzkLF4PgO4FzY
y12OtHZfo51aeRZ1WV6jSmpmONU9oPITzaB/6nVfnGhM653M2/IBfYc4jikqawARZd8BuxVHVaoJ
Iq01nmqvoRFqraUPDHMizZqMVaHANMOych6Cwg/oFYyoeywLpV9ggTRExuXFU41FdLgnSy385s+h
YVwXg+1k13aYOTMp6fHntJ7yLWnfNcw7BlgraK3eUoS4FaLoJrG3ddTJvbIRkz93XaVv6EhEzvDc
lmpD4PScbOfSH/Hvq4vqxkLLc0NeX4dGNsmTJcOqqL80hR3/qBBz0fnnYXiKyqZ9lrHh3nUpls5p
U+Y/5rjMf2eyKXeUK93TkMEYTFPP+tI3HWRtJynShwaTlsNIKMBVFQiAWxHjzp7LICU4rIO8ZBXG
VQMXBVK8Fd4UdqXOVUc+XW3iu5WkZnkDKMWCaj35LXJjSTxZO1EISphS8JX6/gkUDfpnGwXNNsgT
tXanwtrSTma7wOjCq4jN6JRQFz2xLH42uaZ4AIza+7FHhnrrtY8zCnMorPDM7pD0VeEGUwVWQJoR
a+96TCmgOg4bkVNf99DeIRpmZCLOVrUf8ikbGbGIaQsLhE+mqToIE1ZNumyaA/L7TncHz5exgj2k
j21Ymlsr9yB55nmD3tRV6dZBR/8UJmSossfVewvP3U1kTQmZD20QfLcHV6ZYdBUwM/pq22lApqJq
6x+8V0UHV7a/nEGmOLYZ5i1xlvOnFhOeHVE9cuNgbnqdDya9FsbDmDZCMqWeg59DxVPf+n5i3Mbm
/OhF3mMd++N95pQZNHGEeATfmXZAG1ZWOzR181NqCq3pQYYBnpmd1dTfgwXBCVWtcTUjkjsYjfA3
5JqX97VLhkRROzUuxEH+FTpN85W9ZThbepqvzZhZZEgbdI5ya35CmlauWkeXX5OwlhxrpsZ2jplH
GhfiEWecn8SGAOoWob8rQWDO0mLktjIrlS5Zh8yiOjyUTwtt5QaTc/Vt6oLDrNzxKGt+a5oUXY2M
vqmuALDHW429W4sYFsAQP5MIfV1Yx9nZpyGb9ZjexjaJrrGVlafMdDC1gY3bcs4b5Q8D2dkTmw/Y
CB3tnk6MCkzOp0mQQGsqOEVhjolEOkH47zMJjXtOVJ2t6xFBj+II2hHUh744x4Pm2agt8Us74I4w
WtodRrnTjm540RbNPfQ4v0ZM1eTHkTT31ImXcHb9oqzaORiqV7spEf5tNFQl1XFkYXiqDIPkGBsp
QdcwrZCF8SnFffRHoM1viRuGz14BTLbkW9iZ2e7tDNSPtkyfS+xnr/ngXooERwdY+0TGF8bIqErz
soHKJ+CjmTLNLdHHkZ7zDCc63gQJPgTQOGFpdlfKLGoEl/n1kIoN4wLjvm9wGu2hPcEYxkU/JAl0
ZXbipmzK6SWPGb+MLgmmjsttO8xYNwlO7Une1XunHvTDKIOrUimgTU/NNK7zughjPIiyp8Cvn6p0
dq9ia0KCMUTHSY1fDXhc/Pa0Ne4CVNVpXH4a4nwLxIvHvfkVt5CTWxGTItOrUXj38ZjfxUN9Pccz
4cyZSg+u598FXe08CzWn0IFh3ATYHOP4oa9ialW9gj9uvngZaGhnYG+Qt/eDrjCTtQ1zVxvjIw0J
KEBa7PVA1Z06Ovsxg04fZ6wVk5XUNXyvuHes79E4uAM1l+cQPBYVe8z/MoxV4j4vd0Bn0xEWPOTJ
oSlfBra+PQkwJapDV714UYLaNSSllZHdgkxBBm75pJHvdTZDU6UcsO8mUfAAp/gRkYEHxyz24zP8
Jhhv45BdLfY3W+G6GZwclEhV2tS7StnMjDrNwH60Ppn0n3tS9rDkobcjy0PJ3zFaHLCIwneQpFI6
Dspgl2zC9C7hqPtE2wo2jCAr3wtMnD717IX70cnQ8M79S9wVaImY3P9j0IM5WBBfyTH0n81KU+AO
5GTiSW3RWCB+SKOV7PjEPNcddqLJOaQMtHR3QdEXwwFSWbCqEafykApmcUMmYMvF83ZUntdt9DLO
XeNm3YJGm2395LqKnEg8x3EFaaYzHaW1LSdA1Jx2Gl51OHSfPcaNP5G+AadNVdB+NSebVCdfjYyY
RLdWczadQI5zaNbI/7EsSiObzyLMr03DENW6tZszR/UAVxx/4wZWzTdtdFis0KzS09uibX5ifDQe
sfQOXyKYgKdxcgrmw1NkX3nMpve5iWEM2bCajrSPSkXlZRIWmxfdYs4+uJy3c5SmSF4pNgBhpkE8
ANX1T13eQwf2YuiSmEh6+XkasbjaBu0o/WMVKKNaG7NVZzvG/qipY2a3Dync1aM7O9a14w4JHAFC
8owp6RhCjeKeUWMF5JDPe0pR/xRqCQt3sILs6JsR0vveM9zrFL8vRiqTjLZJYrnPdujQETHDLPhi
8rB4Tmed7PqCjbivqvxOjILAUFSbdAY4xlxTJ1pX4NyYHKmgQOzpFSZ1WYjthrfDTAnz5mEuttaA
GM9KPVlvdOs6R7N0HtPUBc+ywyAmdNX3T5FdRTs4jIyt6ICjqbU4YBHiaz9xfss6iW7n1Ma/nn5D
3SiEEda6VwZh545OT04uMK8I2uomLtkBmdH1O2KujQ3yDESHQ8r9MYeELcDtQa7u73o/Z/AcBggk
XWeYHnM0YU8a6+jDBAlj5Xpuu5u17X8yhV8e/PAulMVXlUcvdqVBLtzQXWE+1j9kYi4OcP3EZ2su
5G0ql6CFPOm/NqEh920SG+cyb3q4qGah12XppbdzG0YPU9OVKAnn7xL53LAFHSwBqBLbxE1bTDBI
jShmOJYNdkKJNMfJKc8TfVtZibNxogybu0A53g9Ig+kVYoSeebklGEqwiRmVafwWvMS1acfhc4bL
1o79QF0F+KJhHp8hlUwVRMV8FPraa4oQyoLXH8suo2Upa/G9NMg1YgJsn01mDDCx8ZGYkLBdMVoM
doGTfw+RaqW+WZBOQp8IGss1qsQmhUQUPIBO2exfbri2ajfb1sL73STzTFQJ3OfOjX6pssLgw0nT
LW36dO1mUXwDyuw+Mmo30dh23d3EFOg6ShPgUn9umYUwSVuFZuI94H6DCxiKTu9bOme0TVVk0uW1
mb4b5eJJNc/oVyWSIsLJ3Ck/IBF3t/bk2r9Y/zBEytZ6boJ8cZlQIXiU4e3oQw9eHM2Hzs6wunFx
P9n1xhzulJczjEtL8t+rkPGR3S4SdnfKQsSCrY+iu9N3Zr/MPGno5r2TRaTUJQpBKMYEuP0J+PSE
awlSXUC6xG2Wu8VtF4cdVNK0uI6RG2G450EKMB1XXEVpxkRiSEC00qr5nZlR+NIZ9kTiNOoLRiOD
4W6LNHuagcdegOzA13DYPQe0klC2y2pLJjJi6SAr1wxHnXOk0vYmHox+V9ZJuXZbu/vhY8S4qZcg
RsRQeEouSZCLvPo4ySWO13Pa+86e809qWsjxbRutzSwXPeJTzk9lZgw2JJXcMMNcdyvvToXWtIm8
VN0XZTJdGyXuBkPpVs/OsK3gMuBI2d5qfxhXHewGsyTwooQLBVPWQROMzs4Dd/N4ZNQn/ilHhrDp
JnPEzkM50Sm1+vSk+5aYbBXFUB+WVhkPGbwNrfGI3CR/AYCEUhPETO6IPUcUXt8Ip4z2dLTJ0zyr
9gbhZ4wPupl9EXR3eyjP1We/Cd0XHRn6p5XVS0EB6x1GGyT90SbjKxTpU10WTwNBoyONxI07NdXR
zHrnU2fOoDpBZV1Lqx13XdRVCJtwXWSEL0GIetKzvIZ7FWoUJHtAC7gCfPafEfCMe+x9ynBDGWZw
PFflTTezPdZCAb/C5u1umsrxvoVB6ByEqnDpUmBHhEwn8YOqeV8rRmP6mvnHcPCwfOhY5DX5LYEc
8ZZk76hXkRdhsANnb8Nw4NrrM/KsaitwIE+A1pRymbgbyWQfOwRNn9pmYE4z2GW30gzIHoWAZmAZ
+bY3av97ko3L3mpG40/k+fltRwPvbgTOFATvlHG1zSdzBaHyV5tRhoTz9NibE6QY0R+5jjolwHFb
P2wR2yS6IJ4H2sveN4IZnNSS4X3StNjAKL0VDJqvxxx8cFNnhf3TjkIYAESJzJ9qJWLkAhgA4X9T
bVVVX6GrQNMRUP8wW7csOJJkNDPnN1wxrPlgMN75gHW6EFr/Dxn16uf//l8L5xRQHja0Z8Eod6W8
sNou+lQ6WO55e8DwBpomRKHJd9LP6dRbT45uhuzgu4a8qyu/OmJHNk5bFeN/uFJQvg+GGXnhln6D
Tb1hQrvOGawfRShIkCmY+gSyHQ99GzAVo5B6nHBB2JgwaKMPyLMXIWSOch1sYSyNKS7+tR7/8po6
22bmGLG/olr0cTAdjBrztyiW7Jgts8Ad1By8HyFYbDE3kWfXJfxuhUWAa57ef56LT+7/e5xvfoe+
IJZHkQjGwhw0YVsj/lZh2G4j1cT/A4Pl/0/p5ea7Psu3YQTXuIzyX80rp+Xl//qvDG2p/wMvZZfO
SypHMez4b3q5IF0bgjhov63/m3j+X/RyKf5DSAEj3bZsKBPoAv4vvdz6D024N5JAx/7veO2/oJdf
LA8MmxlBoTdwPJaKKS6DYBJbNlPdI4us0TrtJM3pNrBRF//VIuQqFki/toXtMGfwvAsSO2KS0irH
bD57va22U1TBLQpB0//+KhYnmaBtcxSed68/ualHaMIYZTrnrg/BCEe0tQsRYf3+Vd44U3Mz/Nna
sW2+ahMO+evLuBT0lC3leFYDs8ENtLyGxtwK9ZMhvPpmRtX/22zs6jGtFvkSGj0XTiompPEmMhKw
hvd/z9s3CA1auRKNgDZZSBcRAZ3VBPYoQ+7a7JuNCd3pOPmq2L5/lT/dtbawwneZG5nwxS+yJjRW
OEYYlMM5ao0kpTPlLF4J3GeztQpn3LADYt38VT8iVUYO6mbPTLU6vVEVreKmMORw+/4veq1NcFhT
eGLzOYFK8zJg/b1+Dblb4YIcNf05movvTm4lO1EXPykmqw+28uXA+dcOulxIgNUpZmlKankpzYHx
zQRIVv15Yl7zIwj6aEu7lm1pF8dPhVt4H1zvD4/a5su3uCmNzTrf5+s7C9IOj2bmmOfe6TFCC1PI
vwmUehuN6Qu23VQEBtXRb+YjzU9BB/IboTvgCIrkD6PXLu/dYq9BRssW5HD/7sVapz+l4h6ZL0CI
Imk4ANFt+QQ/+KTeLOHlmzWl7bpsQp5cBDj/lpmIGA5ZEnr2CZG9hCCnf4vC1If318sfLgLx0rWw
Qfe0Z15GeLgqFyzLsjxX2H2uW0dUT5FTiJf3r8K+/HqxWNKhZpGmozHPty73oLrryqIqfGA0EcBD
CjMmCdvOqXt3O1fx8KV0G9z6Zt+GnPb+lcXrwokPgkuzPCFa2J7jWZfZM2j3SjGTjHiGu1WUawMC
bo5K3FWnFkbsQInnNPdzWtbyAP6AOFUjquhWtdKk33nJFN4ZLtTP+/d/1h8eiKstWxK4Ih2Lf75+
t2mf1RKeaQ05cgbnUzClFew+M/+dxjHR4jKbrd8VhhzuBzvWm88W4RS6LsUJK1AuOct//1f6UOgo
WQFIpGfPDy2M+JhOZR26usY023OVWMEHn+3b9bVcj8LYRNmrKfxeXy/TTY1JTp6es2CQ62FEsus5
xUdJMK/lYMtLXvRodKiQ69n4Ljcj2BgxZgIVCoMmVvITbjowwhw8r3EL8iEennqvGh+1ZcW/GgcP
kg8W2R9uknqEM1wjmOOvi1MAh+IxpWsozkVNdJ4LGWbVl9CE3l8z4s3ezvRP46YiFR88HiMXe7up
nSwoKjc/y9lgkDyQNKBXyDONr2GcluWVTLvxBySByMApqaieeuh2Lx4DaQiGkwMbVJcoh3RjgK9V
iU9uJ3Z7GJV/8DP/8DRcjgZzWdt87tbFK09UUdqkMuRng+nR09BCWqSxzzYOU+c9hrD9Myrh+UmO
UbzXzQI4x8xxwbOiF7PN/YOaS768XKcfbEKXzYeLKlER0GHbDL+E0pdB2hPW+4OXx9MpJeX5U5cw
GTSVxGPIK0V0zFw9n4LJbA+Q4/XBmsEP8dhIfr7/eN48nX9+hMZilQqXyuFirVQ1Dtqy8sYTHXb3
6Ni4V+BV8uFaWR7yq+OZy9jc5FKQAVpf1gEjnKYEE+3x5A9RgIwFtBKbZLTOdF0WLR70ifRLZ+bq
AczE8jflDOdvLc3Y3RVAPR267pFY9vfv/c0Cdtj84Q4Ap7iUZfpi82nrpJjkOI4nY7Tx92o8bDNt
OexUBbP7ry+FRtPEx5GzWqt/joV/7XMSec7QkY9xim2FCkNOpE5PZDv3bqR/v3+pP7xRAl44pS2K
IkU0zOstzmZNlYGRdbD5ZoUDOSFPXhOVH9zQ8mxev1BFNSeJoOEaJjXn66uYc2wivhrbUwdj95D2
Sw1dGtOuG6zyrqqVf3z/rv54PeimGo2r5Jrq4no5iAO6lXYxPm1BcspkqyYGdXjM2eCsc7J//3pv
TkQc89GE0KG4yxZ6WVO1AwhdFTjVKRjNGUVmedfN4rlV7sNoDLfg5fqDB/p2MWphskS0je+tQE38
+gZFjeAUlmV9mjKqOYqPxv8yuW1x6PDDuXv/5v55O6/f3rL5UDNzRJmCo//1xYJ6Cnzfxm7aqCk7
VgR54BKGLiERm6GuzGmNxwSIUg+pK7pyRrj3qCUgYqypSBScoWFuHyHLDGBcHbE76PjZ7Ndsl3mI
DLMxArxrfFRwcG1azDvtXItzbULtX5dNhc0hJerMPLofsVOCfEG29UTwJfwde6qyFTQPxrMkag/B
GgaH9eX9u3/7gXDzCHlpj+AAykuwZfBm2LlEAGIa3JQHYjXSPdq0v640lmbdpJZCec42f3k6osYY
cpJjxMkrqvFXNhNpE9rKfnr/Xt6uGq7CmImtlWoWqPP1i7SmIjdKaxanps4GJlgeOpgu67d+2n7U
Uv/psdFUU/0rm1QldXHcz4FO0aNM5gkebog3O2JmpUl0eP+G/nAqckf0cQugQr98uX2hCB99Uxi4
WGL3uq7yghF4q3EGJ1wkxNmNQcEXfkr3qTVia92WfrFxmi7/IK3xTzeLK4BNK81HAi7y+rmKWidU
AYU44eNb7JKZ1PKkcIcPvvm33QCLhD/cdOkgNW9/eb3/PhYglZppkYsTWuDyanDHDo2y20yQnXHe
hUouTYlW0spR9NtCri1MT/HOiyts23XWNvoO8+Luo3Pxjzdvw+qlI2Bo7l28aVlyjg+tL05lOBNk
O3h6lXuE+L3/pv90FbY8ywKBtWzLXXbgf937ZNeqJBZInNCENCvmLJAHZ6X+DlmlyKK4ommlw+BZ
AZ69vorfeUFnjW57cnCgeyHuRx2HMv/o23hzOrnsI1pQXVLvm0Bbr69Cpo3bEHkHo7pIwm9mLu2v
Nggb6kPPuW+hTvzt6YR9vMB9CYhRCodP8vX1YjxIe9CW4WSkEbRpz3fqx2hO888RNrznQk0EvddR
9cFH8Xa5uoKrceTD1BbsAheXNSHeYl/WilMWzcMpL/PK3Hh1Y97V6dTt0Kehzi4xS72TXsAwSqju
Wci+VczDMzRxyDOv3l9Db3cLKmeKDzo51ulS3r9+EL2El2eTMHryBgumR95b2NgRE3PnNLVzrEyd
Xeu4Cq5bKumruapROQ6m4eze/xlv+r3lV1gUCZS3PJzLYqjJYuazbqGIaUBtVWACjFFN2Zc7P/DD
bSUk1hahsr+bhp/8LWCyXBpnYywRBB+svFjfTGTJMQt6xdRfJ1/9cQy/Z0Z0//79vflUXf74fyxO
hMMXa1/AA6PnRhO8P3kioIuJGsYWi41VYX//68sApblshZzNCgTz9cskiGecAcrkCWJx+iVFpXTF
YWRs//oqju2wXjg4qX3si28V9jXKqiiXJ93E6XNcV9nOpLsq/nZ7W9CMZUoNXA/YdrkypUGcB/NM
jNf9xNoMAQpxt8Pt6+9vRuP9AqABImcu0ZH/3kQjNxdNk8fyVBFruNYm3BUjLeYPzqk/vP8FtFqa
REt5FDOvr5I4FWw+p+IqseUe6RSxucWi6oOPeXnwr4pSnpjLWbicu1Rl4uLFEDzUZlnWqVOHbvg+
JrILN2jThhANgCH7LLhOQ5xu33+Ab3du9g+bnsylILTYSF7fWu2McySNlBwoOOinrkv0M5uVcWhh
su4Dx5DpB+viD5soY1OQRwfMFnNmfbGJKrTUQY/M+uQ08bCOdVVcpxY+Zano5cFDiE7WGByqYztb
1gnabHOT1UZ/iHH0u8oCL2s/+kFvnzs/CCQUAMAj8PDyEYwpVHo3rxDVIjFEBzGUxb2uc33GFaj/
5cpB38AtT/Mtk3fE8ISStS5+ymbzrcZ4L9gY0VhF28ZVYUlSSFfiT0vp9jA0YyxICoeq89EvXjaC
1yuFMwizVqHZ/VyKiIuX5vvT3Pg6O6Vj1ewjO/LPErXDA5Mb+4TpDO4pTTMOvzEOhdCb9Ug/Oujw
H9VJS0t28TPosP+BqYWH8dLF2klAenWRwKm1B58QQmxhnR0ZjfmVr3ukMjHESWImMLS5LsgtJEwA
kXP3wW72pgFgm7SZ9EgTRFMDZLx+FF0gzK5iXnesNGb1fjR4G4/SYAVlxP/g+3y7Cyz7GV8Lm43j
MWZ5falx8lIOm1KiNvebK+njtoc4Qf4PrsL4ygOU0dQab2adTWaETRmqI+udxJWwr678GM/j9z/7
Pz225QRQDvAlD/DiXkh4jwrcLvCiqB1Ybd4Po0f5Kvxq/KA0+MOFJEcniMViNyYvH5pUFISizvyj
lQfdccjJP8CN/T85O4/dyJW0Td/Kj9kHQG8G+DdkGilTKqlKKrshytJ7EySvfh6qZ6GkEplQA41G
n1ONimTYz7wmP8RD+O/yJ51ZHp2CM30TlLkMagmnywPtJ8JGOHMPjohxzuvhM8aRE16ZuPOjuKwr
iAe841f7bSK40MyQVyAarOYG/XX0eVCheP+uJqoxtaVYxq20jqfhS9SZburOIUbzwAPTVt3gryPg
xQbOlQ86s0AMRXNyuQF5SVfTRmcDktjkOocy0Kvfcd3+Qm4NkYDYGO3N5RU6NxQRO++nzToRtZ2u
UFfSQBFR4hx6Ovi/DWhNO90ykjsUZ/QrV+SyDKdX0wtWAdqjvpS91zbeuQqq1Mim4JA3SEhmblo8
JRRaidpEhaq/ilJWBz11I9skrK98prHce28Gt8mFeMbd5VNPv1OUeuqYURkcJEwEQH8AY1Mf7p37
M+0GicJ1Hhs/XRj4P6bKgIrc9an4W5ZuBfbGUajpsSmeFMvFRRQx+wwjODCXww459PqX1Wjx6Bst
wnB7sHfhIm1VNHcdKpxg8RNNLCxdfeZfh5r80yQGSD2CO2QyWzQ68SzLXfcz8tizuZlmJIxwu3Mc
nyciAonWI1M0mgSDmwrpnk+1pqCuNQR2+IH/P948BhKmaMd3lfIJWUxtgkeXmj/rtkWHCKOeFPVi
MSONVC+6zZf3zttHmkoS0vYWyCu6vOtAr64aQI1V4Bz00sXbtITdAk+yL8QjUPhHEXX7y+OdOeeA
XtBbpBSz7KLVGmK4hD0PjISDVRFYDpMjD5Ar4itV3XOjkElSfFddm8hv+fNXNQBTUSYbyLdzkGmc
bopFTgnLLPvu8recOXfkyjbOB6TmKB+uRtFGE+PJgW8JXNNGdkqXj0bBvjO0q+fu3DJx31M1epk6
dTVU1TQg1sC2H/JuRnMCKN4HihwK2EerjW8oipq7sq3+q2kkdEbicgEI2auLxUnCJhAZd1iQOuU+
jSOM9uJxuLJYb8OdBVuyPMyk/0zjMs2vFgvsYaTPveIcHNhkftq6/W6aqv62ks3wGM4laoi1Lg9a
6Gg3XZ9MVy7qM7k+HVFyfFcxbXKRdRbSFKYsm7FwDx2eZpuB2vK+CXCaVYcl9Zmn6oCgGygMiXZ7
38YPrh44xZVjeG7DoijK7+CxIF9Z1v/VHHQ9uH4b3PWBuA+jdK1t5I/UlNHu/TuWdjh1NprVdCBW
pw875wA0s8Ewc+16YqjQa0vtWL/D4cC9UiE7t6ym6r7kIqinKqtlNTMNhTyEng6wq4LvmdrJjwN9
4789ipA3ut4F91Xf/4pw1HgAqGr9vvylZyaUFijVXnKPpQe6PjAoRmSGFOIwDi0aHmXVIcQ+Jua1
9srZcSDGoAMI6IxjcrpweoivkJ7a4tBUzfRB6RV7QxBlfnr/19AMV5Yu5wJoWOb61faItY6/3nWD
g5ZU1REFOkDHvfn+mg9IRPArRGFcanTETkeBpJO7cnCCQ6/mDnYdMwaQw2huL3/LssdWr/gLoggw
jmLCt11FenA1ldzskU0rYqLxGVbJ37hx3Mca577nVq+uthTPXNN0LCkB8G18nLHaiIWS230Ik/kQ
jUtLhtLWQfYVpDxLXOtHn9kNgDQ4YNpL3Uxdfdug4kWQaLVzwGnRuKGt4tySz16r0p75IFdZenpL
i/ntyYpCDRPKyXQOhQm1r64r60PdRe4xLlFmuLxYZ94dVyGRIYdnQ7xpV05Dj7Sgzdw5M+4rWe0o
myRppse0Eqi8DLH6rAd9fXN5UP3sBzpALFFi4hvXvZpsoE1PyRO/RkTTDoinoAYJiOlf2WrqXerU
trwdOjt9snvVFggHIXFJ7BmMR4W2Dmbro2Z9o70P2lJMAJO8tpXzd/TaU5rJphWofofLyhcdwgDG
S1XfISSbBt2i5eSonQdddUTd1wpNa09y4Ny5OGykXjX0MULDqGV+18eiesTYaPwikCpFOBIYk6dg
Cro3jbKewEGGwPMvT8qZyJsnkt4qrXeSsRfUzKsrIBqnPmj0yTl0os/36M+Wt72h5be4kQhUV1z1
kCYdEAiIaOb95aHP7GqGJlZzgSCZystyvRq6zGHtY/uDf28xY5Fmpw48ftm9/20CJsI2M+l0UOJc
fsWrUVKbZzWt+UAd3UMfWmOG2FUc+p2B8tTlDzq3v5Yrji6ci0q3vr7osKyr0qLiCurH+QZPH4Tx
KgQszcY2r8SI5+YOOoBLmk7e6Rqrm7vPS8Upgh6RyCywH9BUMxFIRWL/8gedG8Ug2qXUqLnEvKtX
yBBlge8XGWDYj81N0yTu1oBFfnmQc7MG6pwNsGDFyWlXC9S6sS2T0D6UNvJqAUKLt2at5ft01NSP
l4d6i4IFMQ/63WWfuypFIe10LK5nQsJx5AboIiw0W7YA2La72ArRdBxbDaN1aK+NUdzkWr+Z5+mI
OseX/+JHWApgUVsFL0g6cfojqhznFhw8nAMoebKIOsFJvMRIQrEWc2lNwVXZtX7UY5/fs7Di1gxC
VDmcAUrc5V9ybuaBAtNVoFTO+VvNhgO1UyIoRoKP1vfeHIbsphc4hli6NW8uD3XmdSYCpgJDwxEw
7ptvVgMXPDfBuM5+9Wmwhk9IIrpwiefmaGT4SF0e79zOXa552AyEagx6OseIpudWXLBzZ3w2dq6d
VBtXBdX434wCrhBaESd+XVE1lcbG8Nu0DySf9g3KU+pBy7Xmyg127luWK5JAg7NO4/b0W2I4xlFJ
w+vQCtx+aM/E5BDmtT7TuSfZRYCDpgsl4jdEB5FoUxgrwjigCYE2v4anX2s4iR/Cnfcb2LtbFLrb
Kw4Vb3cgeB5yaU4i/SCeoNNPAyusxuUUWQe7heU9IDe1sXPk/Dg61y7nlyDpNEBkLG4ylaYd7Bh7
tdtFJ23haKl5iDBlDDzNCV30vYLGxtAyo37g4QuSPjfp4vCt2j3g5lwPWqTqAzxxkUqhNq/h7bIP
DalgEhPU8DWdtED1HCco1NZnRQwm736tXsl43p4djDy4fQlrAXfQ2zydJKE7IgK6bxxw3aVniivh
vTTy+UamFhLljYm84Xu3NQNSzKB9tpRn7VW/IosRIpqq2sDzGwhg1+vh7RiazpVtfSZBtmnOWpRN
yRkBGq7uQZRspVNQ9D50Tgh8PKxNrMesXkMDtiEvRuvoFptLNKKd3D7g4yn/uXGTXfkVbw8XPwJh
SFppgFpIgk4nF6+GInBRGj/ouP/tx9r8PbXyWpB1bpCFWEXMCcPKXd9Gg6LULhxo8wCPFE0W05k3
nTFHm8vLdm6fEEvxVhN80vle3XkBsB8xhCrizRLxJ9A25o4bEjlOQvAd6eS1lvG5w+sokJWoK3J8
162PSO1UxLYQlZ8hU3sIzdYHmQvnAehDdiV0PzOBNKYp0VLaAwW3vgKN2upH/FLtA92lHhmaWtbH
DvqX+v6dzzhLbs8Fs7BFT3dDoDV1NA3YyOFwrd+3BrCQRKSfLq/T25uWvxwSAb1A6lLmYjXzOiIt
pqxg43cWKlWtvS3RW7kxA8W669C72HSmFh2muTGuhHJvyyZsCHIuzjPnDSrH6aB2haSnYtUukqMw
q/xyUPovc1NTKRkHpCI1/vhByHaKNkYTuT+ySdOax8vffW4RF5oMfSU+nabZ6U/AwCpGjWt2DxLW
7VMdqe6D2V99x87syuVSISQmNqbrusz+q3ifNLJ01d6lFiWNJzi9+gMyZeFW6abyynk78z2Q9jhs
qs6bAkXjdCRaMWabGwUaH4SVPkRNdRMWtriycOdHYdoWnhgv2GpLVlrZYUGIf0ZCOvqYwxTz6DLl
VyLjc6MA7QOVqVCPVdf5BLJfM5kE2wPZ4QDtADdHRDUpr2Qtb5NNUN4ATG1icDAma1i9aiT8Z7Ac
XFDq+sZIwxbdYJkeLTehdjfU451sFG2nDZXx7niQkSFYarC1IMAtfNnXuwKRQJQE3JRKV+WoH3q9
amKvkXFz7elc/p5VkLG8J9C1Fj4NWf/pODEd5zzDVOfoxHF51CPssHE0WfRiFADCKE6k7bZG9DZ8
/15kJ8JwJ8FxQPWtxkXkuAiMELHkrEAZPRIKwExoq1euYffc55EJAgZ52SnWOl4zukkMY5AcM/Tr
xL4p8G73lxI/qiSOWu27XOrI6YWoFTXCMT4puAIPXi9RDa9MGK7+NBSYZURiKh0U7mJN9y2lxnaH
mKxLb8JsjtLNlKDwiisoKhFxXSk6zslYy/ppajnP4CR0ZavCLMGcwemVGJmJoMNWzcHUwKfNrEVb
2UfalzmYR8UL0L3TkRtxjX8CqEqGepVjCg+djxjBShGl8rGm442kOKqY6e2YBE2CfVwcLLY6lvOE
gnqHRHKT9eHXeI6Q4sprN8g3bqQqPxBhUJUN3XGlv1FElZa33STL2O95pMDgWxEe3iC7c3tbdZAP
fH2s8Y+wxxZ3GW3GjTM0ezVDj6arsaMOwvHH1FX2wIcag+rboyyfgsFEksUJbOXBrMwEJsrY6jcx
eixI4SBb8CA6BQGOEGPnr23cSDwJqU9TFs81lCd5my35YNiF+S2x88G4D1EHxUxTcZX4zsjQqPJF
kVf/UNj9aIMwcwodNl2KoOLEc47W0U1pZQjOdGrlWmiizggDOcqg7quwwV4KiacBEd4gy/7peS6O
i/0n8jrBnAewx+Lg6+Xn4yUUW52tBdEF+sFZYB3r8h0S8XkfJVZ/HIam+AQ+KLh3CkN/SvoWa98w
6rtba07kjS0QTLFG0e70Xlgf9K5xEOfIQpylq8R9UpHOvBI2nP1pps3zSmcCftQ6vVX7smP2i/HY
5mb6OM29dlRqVIR9UULdBAHdB+2/BpzAhKM8/4BEbNqVD0HWp+xmOyt+lYal/gmQ/m083R1a4V+e
vLf3+0KdWF5+0jvgHcufv3oVdckrVkIkPaZ5oDR+T5X/g2lWaNFfHuft68s4BvENGD+YsetKtYKF
pSsTHbmmurBv20KoH9VKw+Sb4/Tl8lAvCP7T/cBYFmU25AxMSgareLdykLpScBU+2pGa6hs0+odn
dwgx5Jjx6ECeCHvbeDtEHRIBmkY/XLaDeYcTi/tZW4TwvXgmZkUdsSk+jEVfWl5b9EHtYTqDDP/k
TLDth8VQdEIN6TCHSSFxodbiB12tFp2hPMcarVbzwvBH1ixFOi8df8jeQh6AbhvWAU47I7aJCGxj
Xpnntxexs2DxaAAvTVT4N6frac1jj6h61h8lF8JGwyXpXxV38V7OU7GTkFZ8u8Dc8/KMn1tcxLMW
2M7Ck18TNXWtiRPCh/44pYV2sM08vgPXM+6SOBRXct4z+xVAFUVUaAbA5taFATxNuC3VqD2ypdFN
n7Xgthq04d1RAdUoUFXOgkUlEF+dCmxYMgjuagPpRS03slKrTWAk1+i1Z6YNsjIPyxL7QH1Zxb29
oZZxosbNMTUHFJNQBfd79Oi3ZYxu97tXCKAO4a/C19jskNNtkdlhZnV10RxFaaHOmSrILSowE+tC
NFdulDO1VHLZRTKEgIoa27q3jIZFHVtLqAN9UPfGLEGnawyRzRND9Anfle4jTY0Wc7lFehpUyjB7
FcjzbVihsXj5s98mN7RKYWwS94CRfrHhfH278dyKLkGJF4ClqA9mYjofBMxUPN7QgrQp6tbNrsqn
8CbjvtgqfSeuvE3nfgBE9KWYy533prypDSVEA1etj41U5a5A127ctKk2FZsgL/qfQth8vNq6u4Jz
tYuA/V8BO7w9L0t5aOmjEALSYVplCdi9jXMJN+zoVEbmFXk/byVeKVfm+cwoS6cTZRcdrhjIsNPt
lYyYkzUa8G3N7VWAG2ZzU1hK9+5TueB6aUHSbeJiXwMnXNR+tYkE9Fgqvdha1L2R2rx6g575FtBq
tAGAcNPzXPeL4V+kUTJZ+jHBdXNBovZb3hFxJWI+Owo3Gf1UsKgkcaczRheSwneUGseojrvbOVbl
p4TI7tqze26YRaSGFg1H314rRGQIKJtYEaLKgBnKQzNE4f08JvaVau25UWjis8NZfIybtdXHlJWN
YL/Qj1OG6vloZsVDL0b16fJhfnm7Tt91d8nbAZMs7fU3kNqsdmtywdg4VkqR9FtDkeIjHgfuJrZR
vxdW6z5OY95vHJmP23Yaqj+GkIie53WM6maa5bseizgEvKqBjKJH3S5N7G1TYCFLeCl8Y5DlNjOM
aCeboNpSiZP3msRSr1pAQapSR/u8y8NNDgr6yqX59img400Oj7wjYSJKwKczONg6Ubqdake6CZhy
5BiooKmGvyD1os3laTwzFOoqiCNRXAfetaYn9GWM/7ylwnuSrvPDTXCzq7jGP2thLK4M9TYY4VOo
TVO/pxz4hhY4j5TsR3Ifdl9UbAl5kRiGtfac1hgkajh8/CvcXF65Jc59H4gI0nquOxgYy5X8KqIN
MmlP6PQzKHKEN/NQm/cmRDaMtwdVuVK3eOncnmxJup8A1haaz4s20Grn65Um8gx93WMeVdafAq2D
+bZPA631JXrNAWrdaQhSGj3x2g8s1Lm3qSPsbVzPRrxBRnU+ghDTf2idaiXHFt3gOxcvOERkM7WR
yPq3Ef5b2I7+66K0VjfEfvXRTXFs8yqzbPFFQrEPNV3s2RUUQ8novF7rNRfjrxqvqLzpwtgvZIse
uDAHXdsNjZw+Xd5Pbw4/2Q11IVACbCoqDaut2ymUyu1UjEfdxvkJSMhMYHu1HP9mVSEmwD+GUYsq
3UI3Wa2qwE6ggIhwNGskUdH4Cu9rWAs7FFKvkvGWYsVqUSnbURAFV8MVva7fRbbSuS5Su0e0alEC
UbQWaUQ13uMtoMW+1VfyUWnkcJvkiY5tSo+0OCI4uMGo5pXX+y3Jhtcb7Djt4EVi7E1fOopn7PpQ
9DjWmDl8JLPHzcAG+nvEIyHFABFDvWKPaLH5u3HUEadINFuw962Un+M0U/jAy5ZC0+UFP7MUFMJB
ThC40h1Zpxhd1IOpxXDp2KhTuM1QGNxlY5Egxmu9U09waT8DBWIdoGvRungpO706yzFeInaROQw1
zAPWhFPsJ4YeX7mmzuxgoAww6ZnpJRVe/vzVKBDcbIIxM0UjIbM9tc9Sv7XzeXt52t7GxdTHUJzi
DQN3qZAInw4DqIWEtZ6SI29yEm+1Qe/vO3T/qUM5LLEXuBmq7cDYwu+4eJsJqr6O+I2TTfUEcWAy
3huz8XPAw9FeBd6uY1p0+nPSXPKiC4H4dg18o5Jdvh+7+lp74dzcLgu3YImIgo1VYVDJ81Y4QZUe
g7nGJdgpJbLwZX/lHl6mbnViyTZ0l8wGJAG3xOpbXOQzENWuj4Dqcc8kld8C3G9vkWcp/MIstc3l
tTxzBGArA/QGUkd4v64aT7gcYnmKqoYSTeptgPbEthnR1jWEVr03UIRjt+TWtBIWJvu6QCMRdHcw
P4fTp9ml1wRueciQrbhyiZ/bnPYS8i4VeHgka86qhn5+3y2Kt6LqXThfGF99DlNryrCpcMM/2mJQ
YCBV8MfGBLj2uoZalNe7Y9X4hkwRk708wW8iBwp6bEyav2BCeNVWj3hZdlZWZ2N+7EDfbAc4eQiz
pmW3r1XcjLyeMUE96Ma15PXcuLwwi1wC+FoIaacbyXE6QNGuyI5KW9m3jo5rlpA9ysb9vKg3q3N9
h9sdNtKXP1dfvme1gSH2czMsCmJLQ+503GBO21rrs+IYao3C828PoLKzQFWf2NURHg9O2z0OFDTF
l7COst/IRVSZJyPD+i3yusi2Jk4YR7WwZhg/DRBDX0+j7Adfkf6YcXL5mPZztQ+0aLT9jo4zGAYE
LPFZFbH6HXR//LNpNcQh6O5lG1EqaX6DCCP0oa4q53xbamMyeaDS5bwhvkp/t/nib1vjkKJthlqY
n4eiCBR+JkQZhLQn5wF8UXCrVBK3+stzdeZGIZm1qSFyMKgBraYK0W0EraUs0CgwA9+mprotbZwd
L4/ydkGQBuHZAdFNx9BYb4RsGGnMa0VyjFM4TjFcoM/AROInZH+NetdhgBR5ok7nP2luIMHfRfWX
yz9gKf6c7gi6baBuDGJ1gKHrMBY5gkYthJOg7oI5uqdZ+Ox5LpbKfxwz6w45EoaHqO2m0Jstce3S
eXsMuG2I51TYT8Dv1txyVS+hOc1ZsmhaZN4YJTeG1mK9BRvTiwacQnP05969rmx7xqIyiAgM0NfT
I5CpNY+uyfOYpp31qCclLKcca5Kvl+f1RY5sNbGkkIwBYo6CzBrYUVrWXPWY2RwxuHS3TtK4BfKF
Q/8nMOyg3jSj0y5xu4JDsjMs50lpJ/Sco0KKX3XZgpsQ5RQQ+KAjGHoDeqS/nciN+h0PRdFDjsX/
mH+tND8HA3jUlZvi7cuD7h+Ea8AiQASQ6jidpcAlo9Uqeh3IO4e7wG3/IAv+iZhIuxIenB2IEMHh
pNGxXBcn9Q5fc+E21HQh4uMzgt3OBlnL4JhXjvPe+gFRCKuBWgIbjgBn9XybVWVEOQIbx2hAklpm
kXKrxkqXXznTy19zuvJw/4np6f6D/COyPJ072cSBq7dufowSPCYyFYqcF4gRMzR8VzdxIvRr+Pwz
k7g0fQC2QMIAprd6Tpok66tmNPMjlhHzZnBN7KmmUdvOpjJe+bi31yIf92qoVaAl58HEOwUuuWLi
PDYbkA6n/v26k4ANX4+inU7hFHWFqkd2fsxJQn1lxsjSFle1Ds9OGxefhZAC+29dDTGURFrOxLTl
Sfc5R+fKr7H9pO4SzPvLt8HZWaMCj7oyeEMYL6ffA4KWGA+Ln6Om6PWtLfJmC1fSuXJo397lzNqr
UVZrY0x91lMzz492byu7xC2tXVnV4aamqvAx1VzMxm2tva2S4t3wDaKoBdewKMRTznyJO16lNnEC
0ysf3PJou625zdTM2mhT9P3yJJ5ZLlZqEYQlaSZ6Wn1elDepTkmJzxtcbGUzPBvbKc03paIl28tD
nVkvJIqIzlCQRAbJWe2/3MTMqQKkcZRa2P7CF5v/hRPUe5tMxH82K04xmz0BFeF0V0iu+aAJGWUq
el4hoBtLbFXaz+//GC4iDu0izAeI7XQYO4cAGAUhSErFUT1p2nKDwGF2e3mUM6sDiJtiNlraEG/X
Am65GTmVY9ARzJo++qIO7rzN3Wl6Qkz6/Yk0EkYEzwsHnZLQOl3XaxwaTEESUQaOtu87p9kGCH1c
OU1nrnGE7/gi8lNAouv6Q0U4FMGqr46yLMyvmI9UuynW7LsxzZInO++7KzyEM3uOnJKIxIA/BUZt
teeGxqmUybWq4xD2xp2Va5Nv52VyJYU9Owr77T/9DWRwTjdDVIiky7SpOgpdq3ZRCyrTUWR/Ze7e
BnY05thzy+42oX0um+XVfZBZDjoBI8GP0+bxx1TO9LOjfvKTzO4ecAzT94O4KkJ3JrlceLagyLhK
FyL9atTJxBXCml3AT+ydg6XJBPfuvAo3ao/BamiF4a0KhP1eHZR6j/2HeW/Lun1O6uAa3OHc3llU
akHmo/vANXL6/fYUIMnXBtURd2z4XJi67uukj3/kPbahgCycazHHmQoeawk0hTGJ5ykWn44Iz22J
esfyqGTV0RadudXsKd5Mo1VtUwHGwEPWTTxEveNu81QfPR3r2b3ijFrvj3l45f58iQ9fxUCUnhDP
cAi0+FX00ddVH0uthTY2oXms0cv1RtsIWuwIATq1wgjv6jnDpxB1sackHI0nS+o53n+I+UWxMz6D
M7O8aHbF+8K/l9/E80tnetmXVMZOpwjfcsnyD+ZRVchx0hiqV6v1Yveue/BlFITV0AcGLAwkZzVK
lWuJ1diqdcwoKy5aDc4uQxpxE3S6euXKfaF4rmaZTij3IAhQ2h9roHyeKGo3T4FxhNEePcgeR1Vv
JvBt/Kg24ue4a0mWkWZ0fg16C967NhodAzhrqENMseZ4Jx38xHwhRswIGzuvf5eFUkTekKPE7Y2d
dJ6nQUOGtAg6N9pQuWkPwmyyv5MmlOewUc0MT9YIvHo6FdjWAb2d7F1rl7nid7x60q8rzb117BGd
N6ljbAgBDotxDypwLn0CMOrMWIfRLcMXXU19ui3ljxxHZXwognE+yGwu5CZNZ/VoDlHzUTP61tp2
nU63LAYNci05XHMCqANz3VPZM5glJnatCpPnTmJMOTJkRjGWgCbzzL1vMg3vPXIHuR3sIry1qqnG
DorTtQhBlbs5c69hi87+DpBFdKBpaS2dn9O9SoEzRODCVY9FowEuq4wYHwqplpXYIcLMmQVN6GKH
BVUM5f15RjRwjgy0afEUVK/oGK6ejJc5AddAXZBXHZDBakejTxCVMbCHYzRJ4zHVo/qxR7bhSg/i
/CikTKC3YBCs++EgM7oOb3q67qNT7WwN+ueolP/f0+f3+H/Dv+Xjf87G/xR9/ljGRdf+7/9Z35Mv
H8Oysvn4L2xbVm9EAXh00HNNOwo5jZjaJ1I194PU299gSZqvjtOqnyc2SYPBYhP9hObYgKicZPyV
+7N4Ii+uE+/yjUGXhdVcneNFV3vR9KAPQ9P5dLUxIQ8cMKbzsR2G9odgEf5AWk6eJIAHl2pX0CI6
7AZYWCEUmXtZ6YS5lwuzKPYBpuSDp1hhHOKUZVcztbZWH3apoIlNTSECf5qFlBt9LR1EiWPurNDg
E0YwepZRz1wVuj3ae7XJZLJRzDG9NSd7/jL3OWK1g9ZlN3Y6yo9WHwEnbFL0qn0TnsdDlSt16sca
hpB+yl7tfRtT09SXkRtH20YmwQegVfimNHrbPkRNNP+wmjFUd4ORxOB12hoFMkhMAs7/PPfJBsfe
Gu3ashZP08xfi++zQc9L6rXzNzCp2WybJgRN07aq87t0JdJQeZBrHxs+29jqKHiUHoCKIMGPwcV3
vFk6bxtWMvmKXYP5LR9DLiqcFAsUmcdKTnCojOSb49T9gtKzO0GW7rT3uQKybyuFRc2rMt3+WdBV
xYVab7tdDs6i8l28zPRt3Ddo7cRBnj/p0o7kBhd5JrjujAbDUG7FxoMLMJSbEhEeDmzcUcsyFWw0
3MxVP7TaGPxUy/KvbDXtcxTFNFhlGUUfFF22u3lS6l0+0mbwYjxwnozELj7UaTM8B/S4v9Zoyul7
ZE3V277PG3aHFcQ3jdX2//Dv0cudZc6d4WGQSGM3dbvmIQx7fBuKREeVOnMccidDpK16cMakvM16
U0v2RR5RbZSynsZ9ZGrDb2cysPYa67n+qgyzexPZbfPHCudR8xq47OBZu6L5aTpTxW4M+uIpa4bu
NtD09k/UJNjUWm7mAFE0Z+V3MavivqnCTPPLsZnuO3qI3zs1qff0RrnhKL2X5mbBjEd+pNTlL7ro
1BZEXNtH6smy24P+VR4zXSBxmJtu910p6+RXHU7zQ9JX80+JcsCnCSMTbGYTA0TzzAR75hQVKHDm
8bCNY6u4rXCYfa7jtiuRCQmszw7nYPa6VulwOA8086hNk3R8KYfsPg+t8sntdAMbybweEq82zKry
u3GuHmSaKInX9ob9lEFv6rdCxIEglC5D46bLzOiLqxbyuc6V4CcKbc4TZpxatBtcO503iaOJr13X
K5NXVE0pfU0MeumzkTX5caK38yk3LZwPyyDGdXHmk9K90+r9eB9GgBU3RSn7+zxtjK/YhgLvHdvC
IKABs/J3tEKQKBVsq/YmTBs1f8qMXO3uJQbTvzATGJ5NcGnxRp1qZARsNVRCT82jqHkcOkN5Qtu5
W4Atwv3W0j4zfdp1juprw9jg7BDLOfInu3SLD2neqhXPuMwKz8TAs76fIqN7jDChRWJjyLmlxrSz
uVGKUtxPmVKgd47qAMGGjHPL68wKRgnPa+NDDcLD1EzcGTnEbK7Rn5qbzwjkUBNsUvNpsoT1Gynh
VOHJ1+3ndAjLP2ltsA/iscctQ82qnna1pNB66Mo4/pMOgQw/hW2lPiujY8RbM4RP5aUqYg8HtR0t
YvCuzvFfhNi1OH8rgzd1Thr5tBgxrJQIt/zSwCxjOzhK7SdYxjn8GJtqnm6DoexcbxJGC14rzrO7
UQVP+LhoCCt7NW9B7jdta8delYTpPwAZbuBFuTlG27RMnL889rJmVw7TTduTXPqKVWDlHHKR/VMH
2Y87G99kwENQpcrfI1aAd7Qf5PdUFdhp9omJbbvLh5HYaEH1s4NkDjwV3t8GRr77N21TGiG5Hucl
vpmjlF7QmS3WunUEm6FDpzv37Kl1rQ0+m9HgVWPJO6DHAkkgHfWAG8Ouu8ZjU7If817Rb3RcHzvQ
64XzLZrb0ddgeTS+VEJxyJxi+AZt1/7cKnL+AhpFOB8mzRXfFSVLk904ah0mqOCeOl8ktTt7hdb0
M4gc7IBxmU6Dr/NsuKCP+pybucPuPfUn+LifA8oMP5K6m++zcOZNaWXCAxEhAkgKOXZB9WxNU57d
1JFUi/siBoay0ZJ0/NA3I1SQvhTJNzguwZcYPPrRCM0W1kuIPr4Hqlj9rsW5e6gawTMkmjn+hOOL
CLcxwJ2jKmtFB57ejcYGoCvCzf5QF1V87KOokjcCbnJzz/nGmmZQo9G8S9t+cj3ouwn+S4hruF4s
Cuf7nA3O6JfGXBM2z4FzU8RO+LEr9AYzNbT7y62VgmOB9F+FAyuaW5HfidDSvArSDic4bApnA5Kg
YGenueXunT5ZnBxinqetaIs2/uCoESCY0C36ZNvxTRoLWaU4kE7J/Ck0IUoQ07dG4keJoiGAHnfT
XRbpOUBxYLPJZtH3SbAGV5N/vUY86yWiiOGQYRNN4O50lsvZDKqvs5029X6SgSh2YEx56fMGrwcf
O5L5xsWZVflQ0GTCvtxJVP3JCAocp7U0q+Nbt6qVm5yq9K52rCja8G8DpFs7WvX7drRrBdRRO/wp
1Tq5D7s+SD0zhLfi94TEHXlqyH4dUpm2vlqaiNdh42dKXzSG9rUxxtql9lfN9wYg24LHyJ1xhIyD
8kPeDk35KWopRyElrCGMrwYNPtMDy9R6wTyAiqIZkD5ErsQmxR50QaIzxD9qLKUfYALrlq+gEYMv
Qx5Z+F1HRvME1aNRNjRbIpdfqc6CQvGgOvBgtOEGcW+j9mlp6/9gquI/jcXwMO7HcqocL7SN8qY1
S6a4IkK5K9S++OpSOsfBoTBmzluIKaubGgl/c0VevGmcOvqlC8v4Z9iCbg83mlA+DSzVyHzEAntQ
IjGCrRkrLr+a0iD0Ai4m1yuHZRbLoHR1H/LO8LeI8+FfYBpN61VLa94DGijp9FrOuImVpv04Ognk
c8rf2Y/KEOG4xVDZhthduuN0k+O692UiVxxBmgVm9COw2kLe2xMNXW90M04bQjkVNRSSQSxVU+N5
DuIAMQlpK5GHAHaFJaiLT+KGFlb0UaZu+msC9gMPIhruSsCVP9MQ5haCok3jdXOcfApms4r8IpY6
fZNg7EsvGCrzW2SkACwCsxOaJ7JOvcM5N2w80aKqtvl/nJ3Zbtu6FoafSIDm4VaSndjO0CFt2t4I
bXereZ5IPf35lKtaMWLkABtnX+yD0BTJxcW1/qEf0lX6P5fjgepINyFrltbGfklWycOWlKX3zWrK
QRSouCmHNpZhX4vey4eDrCr5m9woz3YTrn7HKos13sgrIgNnoSF7RF9hHHzRFEaOjbOccRlXa/ln
Qa4g9RXaunWYjhLL+pROw+BXvR1/xhsyyZAUipWb0RaGu6OUaJ2squdKRXpKNIHIBnEo1A7zENXO
8fUY26TbTZgXVQFEo64O1SiaH/LYk/mOvzZ/naGRth+xeSexqwekn4I5U9jO5lAiLevWIiJ5K6YV
B6hYNQB0N/qemJ6e+jDUUHiM0tj82I/edBeLJu19OHoUZbhSe9PHgzynCT+V2R/o+GUXZp2uHZMR
wFIYFUbEcZEDCYOiNAhEwhaefoBbGUye82r1QTcn/v6MyBUyOlXOQatSfU4/GyUtzQBrjVnxgYR0
yJvEAqvbpnATPNq81P1hG6nl+KilS/QdZpn+1Gyl7gECtB4GICYuSL7ZoUgfOMZU9ierNKcPucCt
GeGBcaG+Enfe56Jdlm5f8Ozrduj4Vf9VgoZ3aMypVx+QO+qepZbVTVgkGAv9ksNSmzdGn3CJxq1b
NEGXID3me8ItZ79SbCyl0KGgBV0Jnuc+V66lE3776k9pVONHtJBktCuSJnmyyH+aGyybFfF50HLv
ZzV48R+TBf2uWSUnTgqJyn0cO1+SbI5+293k3WQebKFdkri81kvBgtyLKZe4VSUoQ4d9a5sokCYp
cQ6kU6QGIu8XKEUVHzlcjGm2djH8LNAIVPvaXYMQRBxOhbTxgtYpZQa8B6d7qp6rQuRoyy8mLljN
IUItfL5b5ml6nGZnhfi0BkfY5qb7YLm9M/tCKloM2ACP8j+mmzPzTF3EQ6zk7cCrDkE8H09iQkwD
GPoLEZyeNacBD5xJK4zBt4Vm/zdGWnlD1h/NYSylgom34WZ3SLNgsYAn+fioRzNhUKFs9UlPese7
6UGTJ7eNWetf8IEzH4zOs/o/DlguPcyVHuG5KkurL5XSs7sSaIHGbk6iLCJFipo/SlVT2py7GhJU
DQqZnwRY194pSB51q222XYeIzCXGh8Ip7e/w9uUUNGTDESbWvfssCz67H1PM/OrUvfNkZXGm+l7l
yuckdhctSHIaC7MncootykLOr7RRVyLQobY/wdCod42rDmm4SE396fRV+7uZ8w5pZF1aD1ZnQzD1
dLnSs8nnoqB17OqXy9PhAYwPSSK0nSn27aqN4tsFwsZtP+huH9T6MvwVq+MZxjFllB2UITLinYFl
hRpaSHEMEEarwbhStd30D9faCMgvKISAE1dMxlrV/qdqr+BkEI1dY5wW/n/HqpmatX4uKcfM5ZKL
nWdiS0+2NngpGyeV1yT01trLWRmEBiLFXdQiKWVrdBDOx6cAg4JeDVjZtjsc6BEYDspYHf6bl6Z4
p3jEOldqQOAFXxDFiGKcjxX3ZYVFXK2e1M4yPqGSYKGuYtm3nKlr6pSbZsA6FGLnzAqQL76Nr1CD
a1WmANx8GhrjQ6eL6o7aRboDvKn9GL3qSpX74mhQINcevUWdcFM5NIFe901saaeo0R8LsZpQSeqk
DbWXm66R12Aur4dDEQg4pEoVmsbf1vlnaAe7FUMqTljp6nlojWWs7EU75Xv40moWKkMc04ZW+oJk
wrHHLlCIuc/YsxvfNNLY2R8ju1DvOzeJQeG1y/xNs3Fo8pMqjq4RBV5vMAAg6x5b7X4Bi26+TelK
gRXZtLDosOMlj7ZARIIS9KTo7+uzsegIpVPmp5wHsIB+w2Z/uYqRrA2pE4J+2k4oog4tdzQ+XCkd
vjoxSKQzF3YxU8I543yUJHKyWiqdPNkwTo8SoNzjZNa1byl694QBkxYO/XxNW/l1pXYddEUy0FNG
dH5TQoVCoPVl08hTL1UtiLRpDDzKHuHbU7s0CrC41Waebh5crPOpuVHlLpSa5Wly3JoU0jNvy2R5
H6TgZZUMFY2fNeoBwdhMZVyV2sy0lycuA/WEQkOymyBNPGMwMe7fns+FvUdrDsPwVRkEpcPNUK1U
+6zklXVCKTS5teplfnJt/HVGg+7glYrypbFWUSH2IP1+ZM3Ov90ytk6KqNByGnhxhjgAUuJqlmrH
UNmVaV04/7B2CHBwiuBAb526o9rRxtjG46ilTKAPA/VeTJ4jRYuoDpnalU2x6Su/rBcYEADYnCwW
bjOxjqu3cioUrrgxJdZEAuFGMLrRQ6NmVMeXvkByQUxXdsmlrfjvqJu7QnUzh6d2ibsZGlFPld4+
eX3c/nr//qC3wiZczeJetf/peUUDKbyGh4mcb3WrLW+iXol+SLGMf98e6uJ8VpEmDw+M1147sk+N
ioqKdtIVbSJNtqwgiqblSgS8tDPAZ4AyVm3wxtu1As+dV9LBubOb1HK3DFZ8yKh8p8FqmDH5rS5R
mX/nxOg603MF5AJ/k67oZqH0PCI3ifGB0dKyvykGypVe12pXgu6rz7eOAt8XaD5oDQi/56erN0UC
iNqj61qUyV4rpzYggc/fh1N96SOvS8Q5JnmA/3U+Cv46VZ2vo8wJ1jqJ1nR+2WXj/zOK6QIc4GYE
8LmBILmxOzhNbZmnXhPtrigaFesXuz68e11QeAb8BqMeOMRWtsUij8+NRXNOKaju0M7zMpgKr7gy
ly3+Y/1kwIlBHwHuVIEdbO5cs3SFR9PIOU2VpX8yuhJHzWbxSM7N+sZy0ZFPFtga1WzqO69I3Zu2
i6IbmQFLf+d8Cbzg+kHQ0kmmb7r5IXOZdUOP3uRJszEtb4fpq+700ZVY+GobroOsqTKX/wt54XyD
5FFZtzH+hqcWwf6AcqjiJw7u6G9P5dJVAvqJXJnEyeQ0n48iq7qgDaJpJ6VVeUHTWAjJOuOdnVr1
lavkUnDHN4vAhLcw1/FmKN2kfApchQio6dQ+QVcf1MiQxxwm3CMzdansllJMV4LGemecvzr4eitM
6cXchiT2fIZ6TejvZ8xd3VyzUULr5huqox5PrK6IRt+a0+JrpS+VHlQaT6Qro1+YNJBdEh3PQM0d
PZHz0bEETNIIOudJi7P+R4zQs7nXxRjvVVAUadB1pVoEjWm3V8Z9yTc208YdgCNDkNGhZm32aNNp
eC9o/XTSk6V4SrsEDb20idJ0JzSjVW+qsW+/l0iWCF5iSQ4NwRvrj6ZVoaKkyJXtmtkxlLzEq8pb
BAYtOveG2SDIY3nyG3orSHhNrjYkYW+a/ecCOOqPLNXtXwgl0EuTlawzv8umOLpv6wSBqtilvRia
o1og39NK+VVX2uI4ZpQ5wgUOqwyMMjJ/qfFszfdgI5rYNzBYk74xqd0zJVwlDQt1mr8Do+eBSn1Y
N8MulpTFljhBYy7KwaUGaieHu7IWUoArdpLvaBtRGrLcBKHkajLQwjNbSokF71MR0tOKvztaMRT7
COMb9CFxqP+STPVIhZvp2v40z0g2Gmb/o5/M5NYtV8IMAmkVSl8icsKFJvh9wcZRTghv6Pl9Oyne
b6FExn2DSIwT9JEyfUGoorP36UIWDY3Nao4kxLiBSdRwU/wEGvOb16bUgvQx154NvSyHg06TLgrm
Sms+lrlbZr6Ki8qvvDec8karTYpYroolid802vyFm8r9hCXKkN27smo0yunl/DjLvNF2owLNfUeH
3DD8gRbhNSOKC3GKnMbiRQqRE8egTeKbDgVtUgOidMaW2Kf93D3NsmcLvB2oLh0kvqW3+gkQRLa4
KzdWkDUjPpwaMVGegwRwg0hU8aGsp+5erRzADCiuX8lxtAtJDvvZgUUG4Av09eb4GoVGdzWZxKmA
n3uQs1fsm6xrfxuz3uz6sc8DyDXqzu0MeU+3092jghjfekZlfaz6ckZQq0ElwFW1BmXrpQ5Ne1L+
e/vDvOhubk460QVsNmQbOoFbTSRHjZvCzFtxAp3VfFcVqT9IGce/FH3ogmVKf2eGUIKIpseJrRfv
xGyOD14ZeYcR+yHaPK5Nj02tgjiu9Zu3f9yl70ek9/hZ4F4B9p2Hvz51uLRTHrCAR7THfG70T7Gq
r1II6vAtMbzm27vHW6FM+PSQ8KBXsol6swC5pjQ6qXxTYDqqV54BbmOO7uigTzX4szi+AvK+cIFS
TCOxRyxqFZTYjEhEsXoey9rJjIb/8tytgK8VbVg6Vfbuyo/ORgQhv1K5Vs70+bdU9bJnmTXzpI+a
C00o5wlWC3Esl3rwHVAyV8Z7DfIkyabws1a3eNECVjsf0BpjHrW0D06WDsyhQe/lZ9OoVH4Vqj6+
2SvavtFi06ENlDl32NIVR7Uxql9JK7pnQHM1nQnlKq1+pSZttjt4SAht6N1S8d2SZmcVyIg1OeaJ
og4fOxnynY0d1F8v68V3w2m0rwK0JB3pqnzE+WpAmL+3gIvURnVwZ6N7aKMly9+fRrH6QAtX20ig
CZtPVU9th0lbYp3yiSdrV1FGd7RU+LSQrxHAL2y4VecX+SWYYHidr/H4nyouMzdG7jjz1EbGb9Uq
7NvRs57NXvRXsvoLZxedybXMxdSwOd7MyROxm+UokJ6WdNG/ZY2s7nU936Wga3dLoUVXju6Feb3g
8dfS3foA28yrQanbmGDQnVxB3S4p6b4hk7LQyVT7Ky+JS0Oxe9hBK/wSjZ7zTxhHZgnBtJpPo6Tn
XvbComc1Jbtei67VT9Zffb5bDbJdngoGVeIV+38+VDqu3y3G4wOJR+vU0Y4I03bsroTZ15cjq6Ty
kqTMBdV0ax4uJitDiSqVJ+AZ3geVOslTDMv2K0Ra83uiqvZT4060W98OthdHhTtorzuEzH49qf/s
RG2pEiNWnflUIOiP0dyi9l9HNId/WF1V/sicprpdZAYD+e1hL3xSNF4hc3PaXmwdzofFPjyx+nka
KUn37k4bGkRuyu4aXvX17geey52/yg2szHl9M4o747kVDaj/QRjftTTAaanSKn4impif5ii6phT+
elMaqLoSQ6izsZpbDep40iQXiZhODgiqm3oQ3i1MkX7vibL+/u4viM4WnC7kdLhOttHKs0bLVDp9
OPVLqd5YWNAEs7DN27dHufAFKaIwDDDcFzfu8y8oapCSXZUvpyXptU+WKbx9oU/pTWZiQLssDVD1
9w+4Kh+tjAzKBFu2v6xhpGS1K08YIyedT+lDvYnMLgoVWdiHJgER8faAF3YiNsnUySmzrf9sDgB6
UZqSIjZ7aso5ftKySR6ntHGvxOELYPFV0IlRYFpw3LY8MlFbIw1gQ9JgmuHJ8yr6qI5wybyk0oJY
LOaNnib6fjXEPcY6zK9ejd5pQbpGlRUcTsmDXhpW4ZvLYEIL0i4UsZwmwsFBOo4ayhIx6gTo+vu/
Ku8FD1M7zQTDvY3Ohhdrzgwq9RQNtfKpmqbPJKbdldvmxRVsE5hhsKxKYAQRyESbbMqb05inmi1P
cT/VN1Jt0s8F4Ilj77r5B6sDtLcI1AEcVyignSMrFHWjI6tSjLeC7vPkJ2h1HhuQtWjiGt43vcnn
29lQu49RQydfZgXKK6t7dVHr8RUq2YXMDHENCIXkugglQ289P1plky5o+eYzVBdB9x4X+rkOAA1n
/8Egh2UOhwg0Rp1F6vw4dWDQbqCFaX+1Lo7dAyWfqD81cwZ0RHdne/r89qm4cO4tm5uIrJiHDXJx
5z9usvH/yBZTQoa1Uaey0/bGmAA9pQ4yiVnk6Fcy8AsPoLXhsor5sTkZcjMgqsJwE41CnsoWfBqC
Q6gogWSn8+40ovmoZz2A6y732g/STZ0YKtJc3xhRPtd3fRJpvxSQJn/owAOnlGL2vg3OTCng/R+F
bAomPAERfdNNqABKZXJneRLd3tTz9SlOfU3IJznm3U5PtDp493BrR8PFiIjqExJm52uA1ZBqJyCf
TvpitkjVI6bdxlF6b3iZ+kmr9PnKeBcuL6qIaCGggr5Kma3//Z9UIJ67EXhUJk+aEGWgO0KGVZzW
ASjFa9Y7F4ZaaYdQKGk9kOxupuZkiin6RJonzBEbElGnBTDdTQelmpMrs7oQ32npE9ghNsF53dIc
ZzXSmy7SzZPb5j/7BakEOq+e/uvttbo4ygvvmQo3ClWb7QuHy44Sk2eW1ujjrUEp437oOuPp7VFe
fzb+tLs2klcMrPlyiP5ZISgBZQYM1jjhApQDV4nhYK1YZSMq3CtVk9cTwi0IrAlklxchws2E1Gaw
RizQ9FNVp7AYaMKiR961V2hLHlvqPIDTjlwP/ipksZLxzrecLdXJHIWrwe5vnt0kuYdR+4BXTU9t
EIGvQjqNP+jXSOoX5kZmQXGQ237NPzdPB6taFFGgz3yqiqgOO9HLcJ5sNXx7sdbfvpmbjWI2j++V
qMYteD43EzRWWmm0rCNhZtQSmmNqGzPqWnpBRUfbZa773t4afS5iJ8ASrkQC9xYwM2ckDXqee4cm
9eZ7qr5jWCIneOVEbRdtHcWjfgGoBNwEC3c+sRiIeqbp2D+WIl/AW9pZ91OHmPhY6XpPbVlZ7Mda
z6qDCfySouVwjVP56urkF7D9nbV+gFSDvl1ALLjNqlKK6ODUdjaCzTLgpcayNA8IsIN87WNx48Kb
uh/GuXrS8N7MKaFq9lewvjPEkdF57OD7XFlw8uLNkr/8LrK7VcXVpuKyyUdqW0lRnNSiQ9SMymcL
vtfgT7z5Ij/TltEIHJRUuqNTmggwFXjmwevocyzT3XFsoYxVGhTPoo8xhQT6aybhMJgpOldibHJu
+cEagljRSzus0C/5mXuJ91nJZuHdLCjxHrXCoss5gg9v/CyhMwA3yVPukxX9EljALVsfdocKN2O0
fxaWZhfIk6euDU3RHKNb8gn1ADHF9PZq7GQ6nFSAC7eR4Sj3oo8j4LUO6RNoWll/wUXA0/0xWyJA
wGoCyWVClSpUhaIlgBuzpQjyyHVCzcj6OjQUz4KXpspGO5SZVdymrZF86tpR+9iYzfigFzbcIGHm
btDXTf6n0ahYUbVfMFpIC8R/dlGjFGZYeH1tUbPqLAgW6eiBK2jS/HNjRkAbl3aoPb/UU6IjzJlx
rfEO89FBgTjHQURDUB8SiKM+2WWWTnfukhppoPfm/CVJWysPysbUkXuPm/S70qdj6juFrv10rb66
N2KYLkD8dazVJrfsNN6qrS0gzsvljxUXxn2V5A2yMbih/G0hDoAZr63pvtUXrQhqu6lOfaFUOTBb
7FOCIRsw5sJlzA28SmbfgE42XxZLRj+aaEyg7sVKsdchXET7ouE9EkS9USU4PMSu4ecuxLfGjLUR
yWqgCCFazvK7sxjWf7hFScJlNAkzsIsZdHLq6GLvTVU0+RAs4ArQTCk+Fgngx3wwvA99jh/6Tli6
8qtWI2/y4bkYEEGmpPjSD5C9fWMcZB+IOtZ63wUSl4ca5KfHbmiy/wRwiG+mN8LVM6K5s8JaqNh0
D54yRvthMRFQdMehnQJtVJcfyN8gngm+u/ulQY1EirdJxZcSIBgaZ2sHLIyEs/yQyNJlvlf0RUmG
ReqMW5pHpbJNJn3e8+A0CooUSvyBXHGhz6lhQLnr6rJIgtHI6/vRzesnYQoLrmMkF0gSkZJOgZJU
/c94FJD/+nwqPrSyW2Btdlryn1WPmrUDHW5EgdHN3X8F8ila6Mym8QeceS1uNE2pTgnud9Uu9fru
T16W8d8+zlcHAEyDa1/LFO05M6P6h9V45eeK2zkJ+qrQH0RZzd9gig1Pw0TzB/Zilq90PTBIRIY8
a0jwLQHxreNMcHJE2flpPc+fB9PV7zIAFJ1vyR4+ayMdZdk5rMQUuGWcGXutb5XFN0QN8FKBJfDV
TNPi75ybYtwB7VYfWq+UVdC7Zv0tjtqq9SmQud0BO2n3l9s67oNpFtFnuoCQbih7GfA+hRj70DDa
fAziRswZ7tVtHtPyAOZ1h1kiphMxSOQHVZ2FEqqNpz/i0EKYS5PO+e5Eipx2paLlj2OnRcuunowp
x8MqaUTIakKxV7zKvo/oEX1fJuP3DIK84ZNV/pJbq4od++onNSeRBVKv4t7vUfj/kKpl/IXn+QTE
XK11xcfZoI73CvD56s5q4/QDjIMYxsEYla0PWJmqdYsM67euUPU/0+Rl3a6L6vizTFeuz2CUYwy3
ScbPkBN4z8g6AQqVmIpi+uPosV1Kzc0elURBzDC1h/iL1aRWA700NQH+Fl38HJtJ/0HL2TRhlXpY
IJbeWHwbo9Q7DATgYTeVBDVfs6Fd1rZwIKIoaVP7hVW0X97OM7ZPNc4AWTR1hfWtQOF1c+l00LxK
LHqhibrLnfQK+2tvJ/U+MfTxUGmJc6UitE1rXobD1nxVSF21Eza3vxhn3YgjWKkaiN9HfJ+ju6Iz
o6ecF3qI7KsJvT01rpUutinby6hwgb2V9b/aF5znHJkmZ17khnZ0Fm04tlC89iNE3ysPvEujoI1D
7rTWaGiFno8i2rruVaXQjkoTQS/OKvaDlhdXUuttFr/OBfiTvT6wkfN9ob//k8Vnhemi4CBYMODN
p8TTl4B4Cn5yAPPy3r3BYUY1F2QIz2oMUM4nlCQIMq7qHwe7s+TNrCTjjyEtq98tBfmHLsmzv2+P
93pz0CKkV0giBNuTbtr5eHNpjlCbNeQk4JT+Kp2hv4GCUN9bUGYMXw4d4owziOIrz4jX6wbUcEUN
ryUnDDz182E9fV6Qxhy8g5URHQwlEz+SXKZX3niv141RQE8Sm3mpsIrno5QR7CqhZkhZ4jIF8cLx
/GSCK6lm2bWn/8UJ/TPU5jvS/i3LnOL1wa4XGRYrjkczimvevq/AWGu+ihzNKmhAUYOW6/mM4ibX
yhSvqYNdAF/xVZBf94IPN/rEvlVzsVGtNKglBSq/MDuuCTeHKhQgTG8+ghZvyitPiwvzdgB9czao
yALK2ryZuOPV2vVi75DC4D640tU+FnWlXDnmL9vw36cZ86atTEtgdUwFFruJJhQNNUzkB+fgLQN4
lggviXRfyBRPqLTV0lBY9vyxGyqIKVZpo61OFmk8GipgVuoiefyrBm0aBapp4RCNN7WBTkqLGgFA
JNgwB60wxft3+Oq7y6Prpdz58vL4J2ZAMjYSXIvcg9KWZqjN0gnlAAPw7eP7+vPTkuZZh44IL1a2
+fl+SCmHcvk21mGp0znApy4N0kaPrizyq1r4GgC5OBCUhGoBBHBzhSBDEFlul+vHAtL2g6Eq6akF
2PYlbxyexmkcH2PPgnhF7n2rx1MbTmjeXmmMvz7MFF1BIPEux9ieYH8+1RwvlG4tfx7HCgZN5sno
vz4t42C2lPLb21/1wnMVJANXJY/ltdWw1TDM1QxZVinVo5WrnCHcZOUDZsmmPzsR6Klhim6VJs32
uuaUxxzt7zth61WAzkn16LV5/eAYtfvn7R+1Hu3zI0DdhVuBbwBN4NVTtcJfREmcTj3q7SgOalsA
MnI6L/Sihlq0Dj/17fEufG9oltT8iJ0cP2tzsm3UB0cFJjdCtSUa+l5p+oNcsh2B7lqZ9hXgh50F
L4dmJqUyi4t2Ez3xUxlNbETFUVO6/OS1LSJqke7d6IKdBpI2DaTMyh0ADXlvT6C8IrzWkZ3o56cY
o4iwWyze1HOcPdVjbwYQE71rR2Dd4pvPT/SBn0Hxk7LhVtJ3yBKlgA8yHHlvwlUV5m5qis/KqP1V
0AtxMWixOvGlTuA8KoN2r2AOuHt7QV6fddwT6Psi/I5VIyDp8wNQJcAEh8Saj00Bsd9xYPyJCETl
26Nc2GYvtUo0XSmKviIDgHUV2WK04riY0fjBNJbmI9mxFnSiTve5XMSV3OrSrNbKEHZg5nqNbJYe
YF0MztEQxzrLlScd5iFM2/y9KmVr6CI6AmGmDUL5ad3s/0TjRcuaxhIm1QV7GQ+D1U77runHz29/
uwtzQV+VNjKPX5Br2xUaURDSBYqnR8urrBBupRPUcI/fvw8YZUU3gGNfC4fnc1ENPBuziBUqa3sM
7Hxo9r1Wvxdbg0A3lTr6gM56JoGzno9S95aS4Tg0HlvUdUI0eNQbJzWrYKRmciXSvP5sQItWntDa
VeN/Nhu7LOpslY3Qj9EYV0cJ+9QvRyu5stFexzMAXCBzaWNQJze3kDHUY+Y0d0bj2JCP3k9aG98I
sx1vWmy2bt67DxgKU3CqrlT/obmefztsW3sPeRLjqE+JHU56XQVIgF9DZLw+qYyi6xTiV/gC4njn
oximiNxJMkrRabZAPEikj6mjVQEGbq0/dnV6//a0LlyLjOggvo3c39pm3Ow8U29lH0kWyqEK99jO
fXGqkloe4hr4laxR/UPjRcEXI08fW/TG/0ylpGII6f+HOo/5yZqL7NOV37Re++dxmc+MEAa0ESTf
X12LmSQiStnrx75KrA8Vnb27RO2GGytey2NO49q7rm1FOOud/RHPniYwKz1LwsIw0IZSB21+aJSu
+RZPif6QVkb+2TCE4yO524edWlxj4178ucD6rLULzpfcZDGOkntCINl4zK04DsfB6L5z27kf4Ffa
N3pm2UGvrNh0pb4Gmby0XcAi0HoHqkQhYLMpe9Oa6wF90iP5seP6ZHvZMSv0zkeRw7wv2qn++PbS
XB5wtQSnG0qTeLNbGncBdJ66+nGOZ/VQKIriq1z0zzmVs72BZNyXt8e7FEZoEFHiID/CYWAzwVZi
Uz8ak36UKCg+TpGn7U0vvXYILoQRohT5J+k2d/H2TYk0IHJJdmkcs4Srqhy6ZA8WilLy7L37NllD
FVCD9V/gOzZJt42dRYlQr35Eg6g4FgqF8zKbruFNL3y1lU7GMBCpYYhsNqTVlM0QqehSWK1d7pO0
zo4eSlO3b6/Nhb1AEQGsAC1kAsgrQoZXJ1FFD+1Iuck88YQt0Bxp7NsK9TmU09rhiu7hhVU6G29z
e81ttcTWQImtLodhl8WmDDQFHYNxxCLj7ald+oArFQ9fC57AiDWfh2G0zTMs6hLtSIFRBImrTwFk
gGumDpcmRHqMjxaYbsBWm2USFE1JKUvtKMoyBUc+TeRmw3RTZc17m63c/HiZQOTmXU+OsU3GM6Q5
ZApx6TgPQxeqCJf4WY3S2Nuf7QWcsAncnKGVxM2GgNJlnH+3Do577vaqelSxxrZDFSn6nxT6+j4g
0Ld7e8CgO+iQNvletk1uUdezFZS3cP3UA4rb6gMVP2tVqplj6etaIRGXhBEgAiT43MMYF20bDqlb
/jaXUvm9cqOQG4maFSI8G/whDEWVkAcN3QB8tZfx/UnNmjWRRcGc4922iUZzMyZQpC33mJujGw5y
Smj/zNcEFy6cK07Muu3WlwmFofOPaJqNsai54R0VRaLqSB+K8O61gcSpdV82UXYlBbiwDWEC8gAn
ItDK2KLE7FoxG8DfzlEQVPZqr0w3s52owdzbxpWQcWmoFStG3g5omGz6fGop/f3ZMlP3mHS9sZ9p
Z/gmXb59ZJV/396KF0ZincxVwYCLgxrH+UhwBsQ0D55xRIcL6tCIKC93snK3aO54eP9QKHevbXCK
nzyvNkPFmWw8en9Hda6GH1Wven4EMepHVqfO+zfgixAHNIJVy2BLyogVx1aVpHCOY19k9FN1bzfw
TL4CA7sQ/VyyLrp2oAtgnGxO8TRgHNjFrXqs+srZ22hXIjSJ+t27P9vaKHHWLJc2/VZ+Y+hnezHV
Xj3mQLqOpqbkuyJtzJu4WYbd20NdOFF4nFNfXYseLgjM8xXyCvhw0JTV41CU+a1HT3HnIZGwq7QJ
Uffc/vn2cOtFdB4FXV5xq4MFIYJTtUniB73Uldrpa8oK1bQHc5AfZl2Nd7Wi0vwlSAtkuaiEvD3q
6x0PcQYYDTArMDXwds4nma+mDxn9xWNl2vUuUs32a1Ua5bODVNmVoV5vkNV1hGcXs6QDun3fe7Pe
0xZsyuPAo5WEt6EZ2iO0+/aEXo1CAoMywyrqzO3ITjyfkKUvVj9Kezk20TJCByuGk9V310pir0ch
5aPThHYGc3K3pxdf+Yr2ZhsdIweiIzT/ChU0aV7ZgWsMONsSq5oNgDGSS5wLmNT5XAw9w6c267xj
W0MhTD3Zpb6b2VYI8b/YdWh8Fr6hVuW9nRr2lUfyq93P2MDueCeDIeOVssnZo1Wx0KrL6ChT9NrK
2Ot8W+uedd16EoP26e1Fe7ULXwaCuOMgdsFEN4smRd+O0hDu0UFF6lFFWOwDauvZHgXF7sq9dWHl
UKgjyUC3g4qurp9/U5xecf+Eu3aMQE77XaoMgQkl7srKXZoQiSANQprvq0bI+SgIPxOKI8s75nkk
Dh2R/g5JzS6crWq6kuC+3OybXQK7xQQLtC7Yq67uvGT2PCFCf9RkIm7bGCHQUWrF3aDb8V8E1+1b
lBoK1BR0+w5pslXm1fM+OcmYBa6el4/R4FmHysqTI+3FxfIR3EKHEIHrBIBD1e3fvdT0MinyrLVk
uo2bfQVmqMKk2XGOiqvIW0trm6PB7/nmdvPyfwxFl9ZiB9tr62VzxYq+Q62va1kEaPxhXM7OLaAd
/A7d5BoTARbAq7O6el+t1Qfq1oa73Vc4iyRgJEwiwuxMuCR3tTqAdF5mtCTVFXtQCSvSeOGABt9z
j8Ionpuuc1Duq/XfIu/mZ1tMheE3tqyymyyKkioYMCz0/EVJrU9R1pd0sKByz74Cbug5QSbuDl69
UZFTyig6aomSgyiPkmgIkd62lsAauK4Rl02cLwJK3EdbYMq1khbrR+KaROBbtOVnfXApnld1kvoC
AP2DksQaICa1sYFM6WVHuorsx1+AeM23qOnSLqT4YwHyErH+oCVT9WguynBnll7+fRg1Lfc1JE+Q
Ta5aKw6VNJ6+2jMlAHQNh/mZ/lHz0Vac6kfjdmZJVIudv2lcttlupq+jPzWeVlch3GK1DopMDrf0
+vs/lecOHphmT8HnC2BLcRCVNIfj2gd5nGurd8ICLYfYL7HCaIK+bUYGNKdK9eEMJPGtABcDRwp3
hb9OaihQB4pMAI6tUypkEtKDX8+TO+1tVXa3pp33OvLIvWEEaSqUj4sOXt/XTcUKwbWm895oR+vZ
UIvxKaFNBU40Np4NFNVSEE7dUO7tLNXaMO4slJrdTB8k1HVPvS8BvtAUrrxB9z2MD3rfG+rFDePM
Qm7UruL8E9KvUb8zRw4kYnjG/zg7j+a2kW4N/yJUIYctmERQspzt8QY145kPjZzjr79Pa2WCLKJ0
N97Y5SYajdMnvKFFtlxt8X/ua0xfdnjLhMuzUxvpX3a3gANU0qX8aidm/C2hnPtvNOFigRgr9H8d
ZL7qvVDwBoQGbTtHx6i7DyWOgBKvWNtu0BlVDQhwMLz6EBV25R1A7RrqJ8XKpNrFKNTfk65w4Dwr
RG48JUcwTnWBKPbOKUxInVZmQMowhFYM7w6gNFYQWKK0kBiZddPZQqIU2pxWXNCtRqrW5thnflq5
mOXpBsYfj4PS7TQdzANZPwQwGPQkfKs0aAJGSC8/by5LV+lf1XnRJsQ4wtDxFRLqf3WwYv/pC5fg
3l3YcBBdxQwLM21c4EpljhbD1g+6jSeSuIg0DSxq7sT1lQhkAFD6jJBy46aWve+ZRM77PnTtf0rP
TsudO6nKRekz6D9zaivhma6voz6bEfqJyJ5rxuDr+VBMB8aDFMdOm6FionLJJkfDjfW/4wkPY2Qi
CvF3g11Mc9KF238HTtr/k2ajAWF9LlNx0OMm+6ceugRlxqiNPiInipwWwvmp+7koUUFvF8SsuUcX
LQ8GQKU/agrO8JJFoZpQQVn1f7np1eBVAV4op1gtjeSAfKiaHobRBZuQNjkaE7WSlm5gJGny0cGd
cPBpJtqnfGjbZJ+Fkfdbpd8V+f3ilD9rW8t7+MS11u9Ty6k/xlpR/8rEDPvRgP9/Qo13rnYZlicI
nztG5h0WA5VZf86yNvWNQlXCk+2m7NOYeM30hGeBCVe6RjPU19zcfW7LELMGt5uNE8KzYNtEGSZI
eqbUGzvyyi45I95bfK/6CZNp0jAkXnuRoXddYPHsgPRt+3KH2D4a03R+lY+NltvRvnLHctqXc+mK
HZ0i8/dABzFCXn5Ci4LfrxRP0cT94rdW1nh+HSZ1+UIlij133ihATu3Em9KTh4jIx0laWe0mzS3g
YBu18m2asKzce53i/uh4k78wNxBiF9nx0vLak+ZrNDuEbmqlPqBz2tcvUdQMDK+jqMaewVD/Sb1h
nAMvDqPuVLhF1UtiVVecB01ZQMGm9KU3CvubkofuKZ0KckwU6NC+X+W3XYyC/miV5aXtIhPAbNR+
J2EznxrwvLsJh4Njzh/Fxrd1mwGyKq7ALk5WTEzWs7mpa6sh9awSi5J4OBacj8/oCVcbAew2f5ar
yDqObMABlXGdATJ+MMLCakto8lImhF6C+jrFTn8EGTM891q3hQi6EzCwpiS1ogA3VGvtS54V/VTb
qqgviKnNF7DA+SUyFu+1TXt1473dXUoqTlEbS2zEKoc21AnpCLTHL+NgObTgMAlYEpVJdIfF6ONA
eHcpJrVYyNPUsqzVUk1eIetiL/UFKh+2SFa5W9QSB90ZJMDjle4cC+AGcKcYaTHWMuRh/XMwbMB9
z6a4utSWNZxze3GwR7KV97Z9uGjkUELW+W+mvNerIOQ7OZDlOBYJkrcN3Utfw41ln0LX3di6ew8k
R2GIFBg2eP9V+qvpahMOoVtd5l5Tgik23ZdStX8+3rW3ts519QEVUiI2SMMYJq21x7oyY/hntuJS
hEqb+0WZy7zA0JYvtsAmAZg/zRx/WqzkUqdtiHSv0YivqdFpFYO6YlSfJs8rUGYpzUE9YKQGj0LH
Gwfc1lhlQY0tNqLf2EUZpF928jsL7fGXFalRIHL6kwwbdSxzHj/UnW/XAlEnBxSMOW9UUxrkLVp9
nMUFp5rut6EKw3eWLP9sgGs+zzGgssfr3XlTSJlJCyhkaumCrw75tHjtYg+WQOkh6fxu7LWfXu55
Gw2me6ug8+nRHqGcpyK6PnounmWSFxJfikQRh3nMsNZS0ah+/Cx3YjqKPXAsiX7Yia370FrXqUMq
OlbBPCRYNNIC3U5NFLbnoTrqjKW/M1LYklG782ySNQUmkpESEWnVfMRyNVYmOoIXzSlcbJOMBXZF
TFtv42S8ibxcH3fmcB7tK9kX4cyvokRvzmbYuF10wc+gNn1t6KLlyQzrftxFmiWivZXGiflltPXo
Zzi2keG7SJuh/r00/ffSyoYfEUZQmG304/KCnHzj7uIxmky/QFRqfvK0jFypqN3qa5fNoYfJB3M5
vx9sHKQQUPd7NZew9GWafiM40YudOy7uX0h6Gz8T6qthpwtz/MKIL3mxoQH+V2pUo36PFtJXjEKx
5dYYxE5+lyodkEcPD1tfS6uxeo5Eu3T7oouSX0s02O3eot4bSEUmL/8QVVY87su6x/fELFw72tkh
fcPd5ERdtk/KdPin7PPF3uORoH9o9Nr9Mou6dffq3M9fJzWFCziR1CD5P2lRvjNheWPhEqZ4YBmw
ZbpDDQy62Of0372X3qmzmOTP0z6VkRL/GK1c+6iOg2cfcQ9InlRM2Z7TKqq8Jw+PFMfvutiK/UHt
M+NQeMXS7Qyv5Gl6U8t+qy2m9lBJXKu5xDMWbz4pXTHigNdHr9Sa5T/9XCqwILxY13zMErBKn83M
Jt4U8SJ8u2z6XmIL54/2lEUfrKkzP/CTWgyuKg+if1EkJjFKsP3Yp6RIpjz+om6iET01YhHNRhtJ
ViZI199tzfgAI+UpCRTTS06xMCp/LHQTK4A5PA3ZFlT6FuIpFaflFBiQmy7ReNfribIu1RalusBN
FudiVl7zA2zF8DusIRzlRqYfjKZMsSwIFSX1eQPR3zSu84221u0XzWhEAhSkHIeBvNb1r1jE4i5J
FSUXhIr7YzLUyzOF2xbD+Da9oBmIaKZELiN7u+4Wx5Zo+fBqPfAqLzq0IdZFXWiO5PSO/d7XCETH
RDKIaxJO6a2cTxJFqNC1RtCKyPydO7P6obP4wuAb57iz2+P3x8fmDeWwClUcFjTJKCIBQqzH0UmJ
zYWCUnVgkIk+0eOnJQOl9qxWnFYr98qj3mr1qcac44MS2/NnzyrCfY6FyqsWmlRKaV5+TfpyE+Mp
D+z1D5NTXsDKZFpg19aZakjXQFIak8uUGNr3JQxtjeuIFNzPDNPIdv2I5OAhXhKsMhO7Nw+OM1Bn
T5rSf9zYI3nnrX4KHQaAbaRHfF/O6pTlzBEWpy6ii5HFNk8swvk7M3H3f1Y35b/z3NR/gBcvXjAr
NAe4YiNuSY6KFYfvqL3xDxUmYcCDufAUDs7yO0sQ/tvDBZn7/ZD3eN8Uqta5qIMtg/P78W+//UAA
aaj0NSXmCWXj1U2EU+FCB24Jg7RIOEWqXe/hvxgbF96dVdgeU/L94QzdFEtI6+fojBRh4IY5sn95
+FuN7Hfa+dK1BpPJWA9IA2mXt/4KXdD7MbYrbuAK7P8qI3ztW1icS+z9yIpyY055Y1FJz1ny8FmG
9jMjh1VenPJzVCQpwvOclxn1eNgku7LJ89ck6pP/oWWb+Qw5w0NJw+LcQabft72lvureXEZ+hu9N
enznm2TISJQjD4ZIzxavAi4c7HDy5t46i2yCEGkSdZuxCDfiz82b5HkZm5IASt4E8i7XAbVXRGh7
PaD1HD7coRnQ244HZUsk+N4qYMWl4qlU21g30sa6ipaO3QyM0J3RpAujXThq/cZw6ibJJHZICC+9
QUwzbmSVK6OL1N6tIp6l009j5urSUibiDs7rfRzN2SEuzHZjcvR2DK+ChVyVYkc25Yjh6moHJ0Ev
1NKbKIhBpevd9E1M3s4cq49weYPOQwaoGp/LZDxlU/XvgHa/E6VYyrQfRL98aCxztxjpueutI0J1
56aNxkOZYsFYORvlhDzAq99JgAW0w0/kp64pMl6ON4vVDEmAnlssaHgN1q9qsrN/JqQTjgaEgV8d
mRGGVbh6bmzSzYUq98gBvI1GOOPXNdYABID82Plw6FJ4x2qJ04Op0NpuSj389PizuZMX8SXD6WKe
pNPxWAXA1oIDtfRhFAwC4VMHUy1YGEkOoNeMv8cm1oIb+3rv1CE6hvAE9TQVwOqyCEOdQV7InKxH
XBGIken56qwe4WunPt4qQV6H73U1eINS/LHk6sjZJULJI+rAQRznP5tc0w9zCqkndaOt9OT2w0XU
FRlTyhtqUGD41+Fh9noORjGxm4u2nLMw/DW0Vb/B3LnFDUsddBIh8gxuFW7c61X6uhlV16rTIBmJ
sX5tCqY8o3BrwqvW/xdqXjYemAYL29e7OBl9KI8mRb6StbofayGixKTC9ouaAXjaPz5Pd44uxgAS
Ek5QIRVY7XWnqdKIms+GYiI6gEHxXijpmKt1dvbf46XubDZFuLy0DYYN/Hm9DbMJbyozliQoihwt
Nuj2h65OtjqCd1exIQqBuSD9Wzc6GUcafPFOElhtOu/NcSpeI7vT3ktvQ6ISzRo6TCZNM+rv62cZ
K1sLc6tIAioyfIKddmCgPlobecidj50ZN3xXbkiSEXVVBBHne9EodhoI065fQqHaz+oUKU+TjpWv
L1Rz3Lhi7i0oKwIXfgXrrpm+DFth+qppHgB0Qw16UC0iNUqYIM97MMvJcHz3kWDyxFiclAQO83re
06Lz6sWlLoKSc7+LF8Ty5iQ137+NwFUkIYUGpBwvXb+sqmzrfI7lxTlq8VFp9XNq6uIQlvWnIWFu
/PiZ3pCbq5vIktgVKBA2YWVNUBGDMtgG4tiBqPRMPEXNWL/i+Rd+j8QyBEsvxRHAOGm/rUbJep+B
6/gvrvMIaXhFVCIi62WFfpS9hvxSLDNCK9i+ttoTK7WfpJMcWgCtrcY7Bu01FvZDXe/CtOqZmVqS
rldi4AO2fu6mU69OanaBXKZaO2bWk72H2lTvDWwv7UM7a07viyTMfw2I8n629CybN26P2wMlu0ag
QcC/o2e9/hoZWcdd4oRaMKa9s1OcFvxpARaUmhAFdbTZNw7ULZWO6o+hJVm11O2GY3D9rpdYdLhm
eksQl0pl7rrBzn/FdViXuyoyxsnXnbGy/FYpB20fG2ZlYiac6sax73ovAnorHDll1OuPepUY4TFV
cVh19ISJdyroQT0+Krexih8rixmALDSU7VVzMk77iuKUH9vgqfXcu8lLW4TTe3sKcke4wemASpjd
umTS9a5DD0ZZgpR29N42cHbXemfa+MZu7xEJ8pVMNlo2BKxVqAr1EsWa2tKDNOnNPQ6n1RNavsOr
hOK81ytK0ikIhiTCNBfIulc5UKyVSIvMvRmMOBL5sWXnex29oI0nunNtQ54nNUDCASgYgeP6KLnA
IQbmlm1Aur3LlT49JY3YD2kRwKrxq1Qc5TS1b60XukHPS9SeY/lxLV6+BRa/c07oS1EuohosQa2r
za0UDfhv7NXAbEiwUVFHNCQ33msOw7ZCrZQxi7JMjp6un5ecPdXmXm8QyrDdHw2Z0G6KknfTVFiF
UEA4BuoAIk2/XgVl9tluUrsJYC97x0hpugNk1uj9h57pKjqwpOU2+mKrMAC2QjSGEtaB7QrnWLha
cS5rehKPv987XUN0X5k1AckFVsc3fP0wni46K1eKJugiKzxjf1C+YE9t43SfZR+UvI1P2tTbiY/K
TnRcKIdflHEKnx7/ijufnkPPEPgASQJJ5up0OEMz1xhV1AHWENbO1kV+Vmw7fNb0IdkY5N1CRvja
5OeAQDEJOmnc9QPXhl7q7GgdRNaMelaR70GzmDsjTD5gw6pAFU/AaCoag4jazKBNTxX6amP37fEj
334Q1HoS/yebMw5v+vpnkCvXeTkbDTgRIzplTV/vFbjTGxHg9vJ6E22TQBymfHwT16s4Nb7Yjs1F
bjWRQtvfdo+G0FWkeXTxEi1tvHF53XsqhssUsAhMMv5dBRwjHhU1GkYgJSKO9wVyJ/tpMJ39u/eO
8IxmvNSmgfaxOrMMxuk6KUoe9HkW7tylQumsAy31eJXbQwlxC8I2H7oUvFv377VBcXIt04vA6hEF
iJdYPyQ25p4Cr9WN+up2KVANXHLU3kRIItf1a4ozt0e6SCWiTJOhAAOLrZ3bjeGBPsCmYuFtm4EY
KY0vJAGOKmO12GK4g2WCrw7UOBw+ghfRsB7D6sEua87J0Blfq7AGB+g1rv3x8ZbeHg8GmbK1IWUM
5dZeP2dYOEhMibrneAwGhtpl/ikvbOv0eJV7uyn1hEB6cxNwmV+vMpJBxWVm94HXed1LNZnL3nRn
2DWOWW/VN2+88+tU2WLEY5KsMXWGzb0KJzSdMtMa8gGwaqXvM1xjLn0KHgL9YtV5kQYBZ7rILmJb
Qy98dPqQboMToHyLEIr6r0gn/KqtlADb0cosjibC7xsx4M52vOGLsUwj1PBlXm/HPEnhynQYgqab
AJiYaX4abNDvWEdlnx/v/J33C4mODh+Yd5LBdafFLPty0ie1DxCrLA7V4la+A0D48HiV26D2NgbH
FsAggNKQun6gHreyRY8InYipfgoxeE6KNvSXxjhmOYpujxe790i0t5lpcV1wPa4WMyu3d9H2agLc
0szXTgndUyXyrTh9dxXsIuByyORirQKT1TEalrrWBO4yz58Xu8R/0Oy7jeh87ySQUFDJIDVJY2bV
QY/NZenANrFK7U271Jl+oKaY7Btn/vJ4024XsollBi1e6Dfk06uF4D9igo7MWwBOPTsn8zKcEHdW
jzi1b5Gkbg8DR5rUFhlrWPRov14fBoU5pMSFN0E0RcURHcfJt40UwJy2ZAevF1sotHuP9ud6q+QP
xbwG5Xj2EBvZ5ruJ8IXf10n4dbDtfGPiYci05zq2YBGBkJh0ELYASKzSooQWyaxPSQtfqlSbXykI
gA+2kdXeGaU/rwBhjQs5SOSWFCUV2fJvARPZRMxwCdNTSlEtcElPMALvTUVd6IOEomOirqXJs1Oi
aH3g4BvuzlBzxzyKzpy/R/RUpH15733S0FUCw55b80+9LkSQwfTM/MW2x7/CuFC53fuq+IGzsz5J
VzChvfvD4/p1qdqlHRFx1bh+sbVos4W5Xh7w2t1TkYlxLwhb+8cn9bY3DA6YVgd9NqYrN4SgetSj
rBBVEeTabHyZabt9lBbekR8OtnrqXTX7XYHu/v541TuHFqoxho+wFmmFrzXbcFtojSVWioDRMrbq
AwKQCxDtgdzUb8stht+dlBcEAjMkWmIInHEJXG9llOmVV5d2QWUbZc9UizgTg7r5aHlKduozaHFx
g+qnkkCV6zrRByk+7fTGy6zYeKl3H5yCBqFrh4pjTdTkdig6ivmCsWStRn5qxsZnatTi0GeidMDr
KupGaiVTitU3ZMioygBNQgTX8VsZsNKwQiOlm8LmxmnxF2pqn5rCAhDc/9Ui8+HrnnkcjeX9PTuJ
2CJ9lJNq2cC43vVQ7WLdWkQW2NYgTsWCLV2qaMW+R5nvgAhstJGv3uZ1lL1kFuQ9Ejqwdl6hNGOy
gX8C2h5akewaph3ID872r5A+crnTilSgMIwx0edJm7ONE317gbE4FyRVHGUGwfj6YacpCWE9Gllg
IMvyIwLp/qzl2bvF0sgbLboI1NwU+YgbXa9SKM4izCbJA2XQ433TlNVLY47zRgv53rMQd0yMNOAG
3YBLKrfM3BFOT9ACWD90oWY8x8Ksn94fAyAIQIglFwY9uNqxyB7caWgTOuNYgZ1Uc8rPWiO0Y0Kf
+cnrUm8j0t25uDgYEjhN30lH6OB67zqjXQQ+a8CR3sRl7CGr/NwB6zWHkf31/c8GGYNZohRrYrXr
tcYy5DKD8hPUtYLjYgVK5BjlYTER3az5jGAbQq2Pl7zz0iQNkYKNJiTJxGo7PboX3QIZNwA96+1d
o/X2Ag3c969CwklXhgmpPIqrBlMMPK1OwOMHaazXPuS78eNgCGuj9XPnUnpL0IBxSQXRNQIochZ1
TBpyTtVo81dhaMq5V7v5ZcEf6oNeq/GzitTH+fEG3jkfHA6JVzM5YdSh1+8MC2KuwaGsA2AWwxO5
u7WH89bsi9B8f7lLJm1gSQ3AmVe2FgJsndjSO9Uqg8FQw11rFr+x4jMguIny/Ydelgh06uhx0Rtc
nYpEnzKE26MqQIA8PwzoBJwyeGWnPOm2mE/3XhrHTyVfY56GxcH1/k2FELM3mdAiRTfu484ZXh2U
qSDdpGUa+YtWDce8F1uN1XvLwiHFKor95KpZLat5kQ51risD+c3vlSaLdrHTfOzGhCGbp85HVSvf
zQhH5Y2bhidlZdRMV7taTgg5q+lcBqWefspQcN2JfnY3Xt2dVIHLDGA/vVZp57CKIdbcIZKXsp/K
2OTnJp6ZArmK+ozNV/ZfGndiYx56pxPKXFtaGtGdRp51bQYHk5syumyqwB6LbPYJ3NonIx7UV8g9
UbZXqlmJn9JmhBJKQNPPgxtPpY8X+RZ44E4oe0NTQUIGB3KDxYEPZk3xaFdBXxvaM2rvzjMy8++m
wks1ZOm6KMUSJKXh+rzqZTIrA5YcfO+t91QbffFkN115eBxV7h3PP1eRz/oHO2MuKyP2Kr0KnDmy
Zx8QcXuw1YQeSJGZZzFDZh4hPG/V0/eCGTkXJH+4vTKgXS87MPoPdXCUQSRLC0SewE4XAyPuypzE
1gzs3kl1aCpLfxj6auusREW2V41Vpg5xAuV+MuBip2KsfFFj+lmT2G8k0XfOB58D8zCQOkTQdWXU
wBXEYbIcg2LyTJ5trveuEm8Nge88Fb06qhR2ET1rY3Uf6EbjNGKohoBEqXlKBKBOu+7DfaIq+a5c
NsGEd16Z9A2kjKcpDwxNnqQ/TorVAcZOqmZgxE2iPuAY8NSacX50O9s6Pj6UNxsoLzpcA7mFkAmh
pL1eynWHpDNyxTxn6PxlfOmGdRQqVOr3ZgurdVaHPwNj3c6Nyzmv6/Ri58ACwqQLNz6xm7yfVSRX
jSoZ5NiNMmZhFNiokkSeVafIrecqtdVPnT21OF1rRfs8mJ0Bbjhqmm+z1SYbZ/He4lIlWcr7IA6w
bn/C18iHZUjNsxupxU+rnzBirBs70/Z9Mnje05Do2tM0TF7/lDd5X315/5vkxKB1JZUUqAyu36SK
YPSAepJxFr1A41KdFd8yov/Pe4QmRc5C3UFXeXU0axfGOmHUOFPviZ0Zp9YBhVJj47TchEq+M1iA
EqEGbxjoyvpZrNDxKic8W5UqTnOUOK+GO8Hzzps3uxqxG7Kk//x4A2++OrmobMpjcAUDcY051CPd
CGkEh2fPEtMXpeTbRqxRnCEob7Xlb4HthGMSFZosYMfJnVcP2DZG1hhT4ZwHuzL+xklwOIHUSb9p
haW8KFGUfwibVLygcl+esqpRTomw7VPm5dUx9VTl+zBocX8aY7vd+IJu4wE/jBPE76NdhYzU9c6H
/Rw7AxnbucJk/piJpPq4zPaW0OWdrQZPIwf+EsxLg/R6lVE3294dYucs6Aj9JRate+5p//+3pL2+
kcu8BeerrsfbzYe6F/rVkkOwOrHG4LhLV+msJfAPt7OEMNcBHOl2Y4Wrrj8qhd75KgiTX2WkNq8W
5ubTDrms0NrRTNcd/kUSveD3Ug97HKrFd5bJX5liVXCgZy/+jadIW+/4P9GVW5QGDTav0Cfc+Wo6
hi2sISNNfI6uGe4KbgsLFqAe/qDLA7VK5Hnf+BiA0AdKIBX4HXCOrcbwbT7HHki0HmwY8nJgB6v9
tjxOSmrY50Xp0XR26I1867u5SvzeMrqj66X5E7ea+aKJcfpn0fR6QWNUj/aPv7B7h4uCAGytBOKT
aV3/jMToIbnlGIQJTICklkYCw20UG6vcQj14Wjl3RRZKR6dpfX1OWdyPEXzt86LxfdCNMnq/zOsG
X5W4OIqsnb6GsM6BE1XeKwLR6YxvfYPB+6Lrvk6hF4DyEf++/9mlAhLCwDJ4rhuPWZao2pjh7KrH
INb1stEPzfj+ljyP7hK6qCXRlQc4db3DQ5aJ2LNmHDoBwu6MpUZHr3a7XdJ7W0nz3UPFVYdWDBM/
hnerpt5sLXBsCtxAm2xwWj8vYUjO42wF3aDi5dVG1k4b5gJ2juv5feqikeD0Tvv0eF/vhBIplE/O
CSGCVt/qVyggKqs6LJgDOLX5E/+A4bMze0gdgAaLfzxe6yYPlGQfqezMilgUrNeasxBXMEY9JEtN
h76Zqx2QRzZTX3SGtTOXbHi3VhwrSqMWGFDotwGxuX6fhj5GrYcoJCAlZG8iq+6fujT8iU/RuxUK
WQnCK5AhRCzBnqxWQkAicvEwU87j1OG3jRSEAkd9MBQchhbt//HSZOcb4AJlOt/o9WORDTnzkunK
GTU347ULi/FQGIP5KUWrZeNCu3c+5A3DxQ7kHe/y66XM3BZKbXpRMGH2eHEUMz6NFLGHEGPujcBz
ZymSP+Ir3Qeu9nWrr5MT7zzPoiCR8i6TgkSTjirovin7eiNBurcURTd+BiAO6VDJv/+jQjDGES6y
t4hAnbXqaXYX89kVi/fiAiDdSGvlBq3uT9p7MiWCm0xUXR2M2LUqPbGjOOgHvJvdRjgnVEZq3a9U
ZfzSqWX5N3BQMezCqR++CeFttVhu82rawrB9rLeJDWHt+ll7aZmwhHYczEsXHh1J4BUmAmGIcO1n
heXIMHYkNPbh3V+7I5tJ6JEjYwO45npdqyCN75UyPFdZm/ydRI35rCRa9iHLFvejgWLBRqZy5506
gNCZ82GKwKx2/Zza0Cth1ytnKHC/9LiOsSXtBDloopweP5m87tevlApB0ir5CtEgun4yqqAIlhrc
dq11F29vGp1XPy2el6OCkxn619JrFth/3Ix/PV74LdG4WRlwndxPOfBbJSKi6ZxwJHcNJjvV9yOI
6cOi9UgAlkO4zxL9d9aHn4jfyEPNrygwHBxXOSAZCS5HE8VxseICv81oOEY6+ste4cUbL+Heaac5
qkluFkft7dL748OifCxNYzQIuF6jBVkkzL+L0ch+2P2gnqLBq30XxZsLTK3wUxUj4vN4g+7cMECe
GE+BT5GDkFVinPMZGGrNmWtbtdrxVWSfcdtrn1GuSX+UVi6+v3s9h/kH3zeNPg7dKjrmLoZZFHvh
OVfxdyqQAT/A9E9fE3csNg6djOmrV//nUmtgY4sfbIp2RHgeM4yO3GpGPgw9v/fHYFahDKeyoqe+
xnV45UQATljF0bro05Sr7n5RlPLjPOF5+3jvbtHp9GTx34AExDsjAVkd5oLmfdHpRXhOFqU661NY
/geFDlvVrq478E8JuuBzspxo8ZcUGE39VObucsKKvsPOtHfEOU51/RJWqeknoI+/O1HjfXr8I+8E
T2ATiEHSRZL33+pAqcIeG1WZwjM/52iWIBrGsvzkTGOg4mrEvDd8LTuxMbS5F8ng7cHXIXcBDbY6
VT17FdVo6Z5ngQNpbxT25xhYxLOTNOb/Zyn6LaCcKSh4HdehrKVN5kFlUc7MXL/ZVgrRCijfsdPD
rWvoXr5LyJIoKxQ+6fmvkpZlVIcOM7KQ+Kwvh3jMlxetAJJYODnkQDPqXlW37J5CUU9Hd0zmp3aE
z/f4dd77iKTMiiQRYS+y5qZOXlRVNbpf59pBzY5rOdxDvt8ycr4ThaB0QYqSHDfQGaubSC0z6Jep
650zZwb4wrS7emoZch5Kg+9ojwBoufEa7z0X0uJgIWRKyPV3/Rr7cEjAktdwLgFA7/EnxAVKKFuc
23vPhRSsLITR4oChdL0KtJ1iXoB4n8cQBjRT5/RZdYb0POV1/CWxB+X9aS7XOMwy/KLZzLWkCyqW
U1IBDDujYzj+jFK6PCVF5qcRoaCN6Hrvk4OrTNcB3SyNfbx+tLguG1exHeVcm3P5bFdp8dPBSmSP
c8TWUvfeFbcFBENuDkrM1eloUStF+zONYO3HdtCLuA2srNhCI91dhWuY7BaaF9Xs9QPhOVQZBQIQ
wYhxz67sDfE3bJr06+PvSYbo1aUEt5AlVDJ3ZItWya1aoMaHQYR9NgtneW4Vzzs4TS9Q1C/N8VOX
IeJGPpBvfWA3b4tqlfsJEqlc+4ZIFdadSM18Qs0lGZz9VEfGU6JU7qGw82XjYNzsoyyMORd8pDAn
iF3X+0iZkoSlUJqLm03Oi+EhYFNX4xbV8DY4St8DxhXUxuAcgbxfL2OPqBCnQ9RcwkzTcNJFgKfa
zUKvY6yj8mxiilEZHzDKTQYa8IMO+N5so31husr/3vlK+SXkbpKJRay+6R13tOY9jJP5JbY19nuy
4AnnKi11XpO5EdPJSBwPKH5soy34eOWb3JHxvWQgA9VzyArWaHKvrMgBFrW9AItH/zFOVB2RR2fU
Du6s60+t24ZHS83t/5lpqzjHNnfNDZjk7ctmeOnBoCBmk7uu2z9V3DdhY5bFRSsq7zcIffNLCpNj
I6zdAr3prskmFr1b9B6QQbl+2TGXexXVU3Exyq756JWhcWjUsf4B5Mbw7VwkHknOPJBe0MP/e7Zd
ikNPwz1q7p3uaPclRIJUaZ7BgefQrDJnYxvunEZKDJJ48lrCFFIZ1z/QGDOtVa2ovAi4kIgYYBq/
hxSefqkEv8ICf/DXwBjzw4SvwPOsi/EEkOvdCa9D6SgREFJcjltU3kZ/lBKpi4G8K6ry0rXd8mql
vRv0TWy9F6H1tsqbu90bIXB9p6GjXs5dV14Sxan3TavkL40wkv3jo32Lm5TLMIukkfLmXbAqGemo
9tooxvKSWtr82RWJ2M1DrARVOfIpL+VwyoY2erU8BJZq0xy/5lE/Pg1Ume+OZ1LuiKqVKxw2mL0K
NF2l6fk8WOmF5r2NPjIijr80q+p+PH7gO18SPH9AHeDRADndcsGoMNA0yS5O1tHVt2sPaZpNL9Lb
e4As6w2PCTaS4fHq+klCN63cuMguaYG7qg/pUnvNptmC9ltk06/Hj3RvMRQveZHSc5EAcX0es1Tt
rHlBjKaYdecbuFblhWzMexqrZdj4AO/tHpGBQQgZJMTp1fcXgtUeq9ErLx6C28bc1TvFhRr4+Hlu
sjkp0MEgAa6A7CasQZ6DW6ROaefVpaU7/NuMbO3YTcX0v2RZor1qciQfr/fGRL1KFlgQXDQ9IVJw
OvjO9QbOketgFyOyS4j7mAKW39MmJMzIUnbpbKSFj1IdYphmXDjPVah7uLdnCxZA+Ti2CFcJ0Tq4
KSFaE5loCvrLzAwQbhOS37tmTK1/52TogUp0tfezpuMe1M1oPQ3N2MV7TasbpPqi0El9s57CgFFK
jWhAOyavvdszGs2ESdt2Lhfj76QcYJtg7hXSGszU+oOeMVxEoyH1EINW8jjaN2hGJn46WIm5j7q+
PNdj3dUgveMKsl+39PO+HOvpi90aenQyxqH9ZUhxOF+ALWt8tR/dFJdkoY7nfvQAt2Yot1aIbDdj
77uDWmn+VIsY6k841hGxNy/+ycchzD+1vVOJ88abYeNXLwZiIta2aB2wdWvxSbNBxl3EyIRWXFoo
wkObd5w0Z6y2qWR35yOiUS4Z8FLGF8zQ9RlQKC7ECOv8ovaJc/AqSAdWp0IWNbf4g7eypA7RhwEL
8tlk2zfQQIaH6ri0LGVRlu5b+K9Pw5TZh7Dp1QA1bzeolSX67fZC+2x5YXPQS9P8HKFx96tyW22X
l4PeokKQRE+owqavqHjluyLJHb8vu4zkdhHPkBf6YEH59mA6qfEvQgfmx8fv5s5XygCfWRS+zuya
LUPFH7egjbmtV0gJ10ixDNICLd3PVYcschiauyrJfj5e7t77Ad7Pq2Go7vwfc2e2HDeSpelXKct7
ZGNfxrrqAoiFZEjcRS03MIqiADh2uGN9iHmpebH5IFV1iUGOorOvxmSmNCUXDwAOdz//+Rfmw8vh
ukIzkCTrLHImPmeTVQxh3fr6TovrU8L112CmBycNJzWkiqxAaLpfjmVRtS5O18mD3bD/h37izflG
qiq4TZbFkFu/blR97rMO9mETTP5eD9J5DKlO9Y3ZwvAk8jzOvUh5fXwb4MHzJFGogyQtRrftHdH2
J3bxN54F9sAo7VcDErbzox2gjktvaFTXHUTtT99p2ll41AwY97Fy6cv7pPJOnRteH4ltOCm8kQAW
dEaOhaML80vObaUfkqkztrgPkQgwDvPwbEx0vzclbOh3Be5h59nsjReGG8t29/sJsS7KR2vDKhli
0+Mx0UI4uuYY7eVqY6cfHOVtLEvqOz+V18LOvztVke9gAJyiyJBg/XpMtiM0HYgg6QQd1664L3ZV
5TJmmhZkT7Qqg0/Fom8u75IitdpN4xJIu8+ZCXuvSmMmauI7MZbQFiF1Zas42CxwuHl75TQ64QCn
LUCD4mTfMJ/Lz8uqnafQdtP4UnPFJPZ65c4fF+KXijCewNhal8QMYBR8FMJZL6sblvTlNsnL/hYP
9R6dlsQKwHKyhj4K4XFMg9HTBnYqX97bTjnDOpvWj16Y43DjDsHwrbGShewPNM13TgriGLZLPX4q
zEJ88UScLrejq4mcXSfO7yp46Z/m0U4v0VT596001Vc3sRsRNfko3ldGIrRt18fB1yVv3CyyhiTB
X7yahucu8eQYlnim3M55CQ3HteM7tP8S/39nsb8mSGnZYnVDO+giix9Tva/6cEhnaKpGnJQY9otx
KMOpAKsKaX07H5oga8pN0yXDvZX2eOXD0CjCPku5OagSIEF0GYon6BrcKnxpO4ItFsOT5CGVAWiu
TyvdjLKuW65U6fXP1LkehPeuUleeriXx1nXqsd/nY5zKXV9Nfh91eSl5bLUMxnBAsaY2Xhobe/ZV
XEfKycPHUgiLTnkrxyUSfKARv5yRLIFYDuM3rRzoZrGNld17Jynz6YrIgbrbxz32/1Gvi4LNN7b9
JaK21k329D6o9ukApRRiYpswq3DOLiM0c8UXf8R/PLRyw7ss8hFfGbhnXL8xuRJn/sXPtsLJjS8c
T8qZely4KmIXV3XUt03WRIbf5Ma2HHzRbiZrcMpIjVX5ThaWW29iEhlw4jWV9p3CnouVWay5iOtr
M4vSeLKfUAaWZajFph6/S5dR86OB//RhJV35dRUCpWHTC7PfwnwqzDDOROWGYHLae2/K52yHadgQ
74RmJF8hyrtqVWbNesTDw0lYt2J+OaYwikw4f24zQgPt4UFgzzVGPaddJqwxEBqR1fjlh3Ezx+Ic
Goy6xT+6+JL7Xv5tWEZnCDlY9cWJ8+kbh2CQAM4K2DSi/TjuW7YryUk3ev3QoXCL2iAV7+L65Ar7
xoaHBMPGkQ4hOyvcuub/sr/iqzkG82AvB8Cfekvdu2wK3C43jWfIE0vpm0PBgwXkofqB5vhyqNqy
llkupX7w2bvelzVmS0Eu57MkIP/gr6/aq1MWUDAMgFdWbviVppIT/HIwzbK9KGghbGJfH7ZxVQxf
vdxHwzU77ePvB33j+uDOANXSB3NXotTL62tq8P2Fxe0gdL25qTQovyEQVv0xmbtTROnXJCUPQA6Y
agUI2CaOlfkee4QqpT4fCPiJZWizY7DEkbrhhctSdnOEJkq7WgwnwyDbX5IlzFBjfSfLxZjDgU31
TrEEfLcLWWknnvPriQsTcqUPQUxcBfFHZ6hSJYlcOFuyabf1Jwf/7Au8CN0h/P3tXm/ny50ZPc96
8cyolQZ5hCLNvlckSeL3B0kAfGTbdKLruqzChue7aVIW8d+P98ZlMR7naJyk1v7g0UlAzzHG6IDk
DnrMFtOmVroV5CNufz8KwP5b14UHGvgYlhIcO46mEfaKMz3V7tDQR54j0xy1C6B48rMMTRT1dmZT
p+M9BkK+z800uVDeJHBFcGOn3zhdnJURJOGi2QSOmqadMxnmwXamQewgpnr3lV2aHyT+pN5GLxq5
hI4QMY17qUy5SWCHkp0ja++DZ3cNduRNRgdnyo1J3yR6GzdRFtj1k5u0jR4OY+/n27bW0q9xPIDS
Sctv7k1vjs1I05tg3rWepxlho/qpiVwCPmWUT5o/bRVh2F/6PNFTjhKlWYYic+ExTtVAXoIynO7W
K4zxtqLEpcyce8vaVd0kBVeZW5clW+1EEg7E7I2p9cWjn2TyS2GmMt/2C0FJ4SBsnzwgO8iLjaJR
M0eKU0oVOpPv3rbEWeWRKrNRHZJZA+CLi8zPw4FPliHrJJP0Kg+WzrzjpiN00HJXfZvSwNT2Mk3b
p7lU2WPSdH0dul3S0dKfSsUZLG49PYShgImzt9bteKskIwFoVl1HOLdUN2MDwyeiJdIXUU40CoYr
faMdUsOeP2gwYb6OhjOe2c2cJCG7Uf954rxk7tKeRMC+UlqxCzKHR5B2C15p2qjrPVbWAT7BxqIC
fZsyobx9Ng4K559EM5bDlOdr8aCwZt6McBif4sLMJM7NC8aSblnIM93q+24DebP+VjldNoSFqyhG
+swubtlX+26r43t132Su9cisas0NNh2aGaEvzqvItRaKZQPvbP7OhwCbFW3gRPT7d2JdMI7fdBoe
dOVhc68eBS/fiN6eDGUE6Xjo0mzapMAm51RTog2TIak3aREv12PcZeRd/g9AWIh6kE0NFDA8mGOz
rc4rRoMMovEwVq0RQnlNIr1Vp6j/byxlqPs5669L2Wu8a8AxP8hNXx0qK87eIU3obqwVAxHlXGzg
OasT2+MbSxkIHqQDdnx48se4ob74o5HmWY+QQjiXyzhqZZj5cfOXsWWgBVgDEClgh3BpL5+blifD
0FiiPyxzXBwWa6Ut2Pg7/352/PCsO5oea/+Nbti630NSfjlM63udlHXaH3Cwn6woQC5xiR2g3YU4
/HpdiOJ4Ovha333R66rj1DmZHAB4A8ok1LzC/SwLL/4EX8vuQ1trO9QBc2o/GCVH2mhxMJYJFyqS
KrL12stQ1i/iyYy7VJ7bRCt+qcxWZFtSN5ZiMyqNaljGM/VINfZjHApyEsQmlrC7gcf6rt8W3kh6
hBItZunakFwldulfjXqunvpiib/bfZvvmIitDFEXZ/MuHUiBCZMsC4qNr+MXG5r9QgAQW1wfkCAB
HBBxhOwJ0ECFdkqm+7oWXXkw8BV+aJc41RzdXEK3ZJHq6pC2gSTKo9ckQTWZOJepaW5xlCq/V3bn
3/3+mb4+SjEqLG/ONyuJ6timsGuroh06ixfCzuP7dPbkO3LknfcoKacTp5U3L3AVINNMpSNw3HUj
3yh3g2VSB8pMV+xMSvsbG5O/GzykAyDOoF6rmlPo3FsXiJ4OzjH3FdLeEcItcmvM41hThwaYZgpj
vYnfL6ZVfNASx9z//ma+daKgYAMCRP9MfWsfv4dJV9DGZbfzrcaZosmP7XAA5496t9SiNqnmJtSs
XoZCT9od24d+reYpf99zgo5MoQe7uB3as7zP9C/AWRpYRFFeEQQwnXm5GXy1iz553xLPd+O5afmO
d8O4aBu7PPGk3rhnYECrOSZCZMwEjg5gljtkfr+o4WCTHHOgLs3PKMmmi65O0rPf37I3JsXKwl3J
xRywwQNfznq9IxFyNPvhYBqNfACEKIoN5SDogA5e5+axtiltA2/z3w/7xj4A3IMpLVaFkFiOSf5p
4KpZqHE49Dq8RacDCvBjWR7cWh8+5GPtn7jM1+IW5nAQ/Fye4aEdI3qK7kPmF/ZwSGqpfzWFs7DW
abUrIqMe7XcdvP/HzFbytmiWJRpJZR3m3H9aAQdAjhr/qJDYz+pzbgfDhz7OZLJFFdE/dO7QXBLt
Tup0C/f3oUzjvtlOsdtejItRX6lM0+47JeNLZaTqAfvK4ilzvc4MjU57cDOQAipeo6x3c4WeMvr9
bX69/bEmro2z1b+QMuVoTfO9KS3sJR8PtRZ4xK9WKf1l81Qg0+uHubK5IfCsrHF4NevXf6msE7dX
ulX6+aEohx29/QZhwygfEuWY5zVtiBMX9XrK4kNFgwlSN5QhzBuOhquKxoFvLw59nE5sL9NO6HED
M7YoQhEbHyAOnKKhvFGEcozAf37FKREdHTdOkpxUq9r1ikODOXQRuX06iXXTRUCIkmPJdyY18WOb
jOVzS1HYhjbmw5/QU2F5blYjGiriLrV+S7Ok/8vZb+iE4NCj/KYTv8b5vLwffg7hDgBdkXE4gGkg
ylohx1Nv7Ou7/nKUo762URCypM8srWzi/r4vtVlQgyX5waRegOnXD7sx6Mv97yfwGwwKdip66TAD
eOisFS8vjmTqbOjcTB36HkNdwZn9xujcZTNodXnu02x/59ppBXNUjOeW8oyz1s/mj3pvuNEw6Gov
9d45FEEeXMdNVpz4dK/X6fXDUZdDiPohCXn54QKud/K8VB1yeEoQ7k0Hj2G93wZF95ct+3nIPGEO
zysMQMjPy6E8bSqX2WvUoeZgRM6YmoB5+5M+0uty//KEyTC0iH9QYNcX7OUwVWWZMqk4n9sUnhvQ
yPhjRafzKhumGo8IgTduHKgtXRGTztogtpocpw+ddPM9XLf2f3B/Cfrj2YP+ABSs9/+XhUUmmqKW
NShe00U7oEkbrglU7HYT/tQnttzXKyUdcsi/qBhIM+GM9HKorqP6J0uEl0haKuS7ZOTVk9j+fjq/
XilREkAYpVG5nveOuzymL7oyNtjYwbuzM8r8PrTAszYdrMRtKxd5op48Nd7RS1tjp5T21CaH2SnU
A0KbfmPPPfaxjfZ+MudTJgNvkF+YOpDywavYEWj/v7yLAynCsvGC/oAcB+sUMvLq0EvN8qyRTfoQ
V3IC+kgnby9Ht3rXT151wIW8i3TV96dkd2+8nFCq6aitjsivHT1lEmeGVzugZrR+wkQrlnfYqeIw
2XengnBeq5Q5QkHfdgLEmg5KrXV2/TJRVRcMtfJjdYi11rvPkdNnkZQdEe1ep1waWyKb7/ySQPJI
6+fyQfP84QF7EpwncwtYKZoa1rPtTM1DDB9g/6kcrnWZPHqvcVDDTAvNPw3mY3FXVXqT1S9AiG7i
eO/MYhZO2KIBvCitdoiMwuj2RCl1kTMYy93v5/wbbxb5S8g0iJkj5vrHCv/LvbFxvTbYEYeDVlJZ
JnFp7c1WnSpu3hyFFgKiTvq1SA5fPgG3LufckPFwSHFP2BTdUO+dKc5PvL9vzCnY0LRpV24kCpOj
50wKX1HF6/vkFBhtWon4bM+dt3Fo/Zw45LxxPYxECYNvFEK5Y7vi2EuM0aaBdhgXIqKqsRk2itTq
E6O83tR9YAuqT/4i5OR4gZ354Lpfseqx/LEKTbaxQTpAYpQ1LxGNFLXPFu2UR/JbgyJq5yZSo4HL
HJ1XFBC9aAR1qAb7aSf7OYVqWjebbJrHC2ss3dsu1/QTvPnXTw7VDn4XcERYl9hTXs4PSHatQMpE
YrI23akGo7bWrD+RDZGdGOhVI5/Fj0FQwXF1+OcfLYF1M89zUZoO0Q/d8DlWjYV7VImfjFlI7T4j
aD7fNWXhXQqsUt6lUms3v3/fXl0p4t4VSICCCHHhVbeg1QBQEZC3B9nmftjl1rLpTGlFggP1ienz
apIylLnSJCw4RYx5dK2xrgW95iXtQQVjESWTZ0TLSFL7X74g+AiY8mAghaD4R1TXLwvISMNyDLQq
O3i6cndIy2490tW3Kk3ufz/Qa54KrUGeGejB2o3E9PLlJBlKMoFiWyQHM4c1RLxq6jWkWU3YHtTT
XFcRuaIF8Pky58lutvz5Kpjb+QHvruwqs4ahIJ69JjjObkuvJG2jT7459TCvEszas9GyY5Bx9vvP
/OplWqc1HUuINbzDyJdefuScqMfMTnztYoaR8IgHldRIMXWzQ2qr8YpEu8yNGr0d/mr0F0s6HOVV
9sLQ9GxfDusGI7YkdZIdCsupcEnq+qjJqnZLXndxihf1CtVZGTGIiYB1WHtXotfLwaY4mdLRXizO
LaJ4zJBa3CzVREVuJg5Z7kFhFOJsXubkIkZXNETwa5fykxyW9taQnandWHjq2Nd9lmTneaaVTaib
s1ttHLt0RhxwtNYCKg20IBL4fSpsVXVPhXGuy2ecL+Or0RGwAfQSYV4otHmGolhiKAZVQAqH/o+X
EOybl0LfLM3QuO9UUBsrb6GjEvNiu8kvlJPkN0nneVWUD3VM1oorrG4ncdXFwb9ehs2UjK1zCGY5
PwScpo2N1rrxdzmY8y2B28TvGooyR6qZfLUgNiYsjwgP/FI1g6afpyX2J7wQwu4iL0ucIhyMPuuj
1HQLJyIUvj4bYz0mOidpN7w31tfSFuXq65F372KzSMwoKcomjpAEORPWi4Rj7QYUTCTWLBkcjnIa
/AuSOpOvtGICZ5e4Y5NR0qLvigo5O/FZvmhwNTKgosvKy2i2cd5o5aZ1FvfKidtFnQX2opbIsWEU
bN2sFx/9Om/kGTxsV9/NRtGQBil7Vd3avWjkFhJc8qDpPezEjjwCLinXe32jW/TCuOedzKCupM7X
OBhjXjAEwLgmFLYwQl/WdcvmbKZPBUoCUofITcHPS1uI9YxLNX4uylISaRJI0njmydE+WmXu78xF
Gp9arEXG3Uwk8JXeaaW2K7KyuCMmTe7mzPF3+Vzq6WbEiPaaO21/MTJpXrR9652bwRhsh97oboJx
rD5QJdu7QIryplITpHrP+zAvTcXHwzXmYXbNQUYY7zF1kNXg7D7bz5gdsdDoi/rsYTv2pfGgIHeE
9+U7UtMBI2uz6j9XppsuO80fyU5v0iz9WKZKPAGcT0FoCha4TdV4HSLlvgGnwEUbklDqW1M0m11q
k19awtBusamoN2Yl/ZIAQ8uVYT6a3XO7QlToadX3hhecWmHJ68+Ln6YfacHW/HCO2Ghr1XGchRqh
9tcy6AYi3Jb2Mz1V89EmMe8zNyzJac0vzp0lMr/a5mY9woctSqvcwNERbpS2hn0YFpEEURab5t6Y
E6PG5qSbKh7WOMehLQPa2rjyK3HTALBwhM5tXYWNj16rlXNz5nqNXmxLrOkfy6BZH3td5xMKhq73
Q1doLc+6hoIfFb5fzecxKjk4P73ePWpuW3zslkDVGwo+KpRZA/DcW0gUrwuVFV3YzjBooraLJS3d
RZRTJIxpvd+T6sV5BSPPjPzKT56yPDPUdiHAOIk47wwfDBaTkoDWeLhMNLv67PRtV+3QRSV3WbZU
fpTAVgwuG9jBl0HSzgeztIwxTOErmYQ3BpMbVgGR6qHviHnaOuTeHyglscuQcZK/HzkZLaiBR/ri
g13D6WntIX9IJ/wpyerJVH5BFSszweHewVrBmS172/AS9pEyiv48N6UrUFBN5m3n40AeqcJUT+QB
Oj2OZikWPknHmWgnuaRgH2iqnbbUTIXaGI2X3vEi9vrZQqv6UrpZyZqYYGgQEgfeX9tzPI+bkosK
QilnaUftHPvhJNJx2DVUR2notMJvt5NwyC5pEJ2EdT4209ZT1tKGapwEZs6xn5ihD1Hb3c6sjthp
K+nbWAOlxgD1STS8Bj2rb+gHHURAxMrJ/diI3AxFDz0mWiYW2EhfSr/eJqUF6zgVmKmVaW7YUaC5
ztfEFv5dyy4Qvx8GMTyNTKEbe9EWTJAdeqBRbInuMm9mwnPsLpsu9c6reabKcu/yZlDtBgOQHLza
1Yp5b3awZjfe7MX9+6bAdOa9EjOkci022HkhwTeXQWVUn0ajITJdZE3zWWkmNHRwAKwDOphzMlRk
QaCuQRyNgCKWpKzHxlxGVikaRT+/8w52bsXpVrE+bxJzSdKoNwM48R55a58G34DBq00OWFizdtDc
Em33viwy/dZlWT1YxJFVGwVaegm/3i7xuQdruahnU89Zb+z2kxsv9XnG206DnZyGItTSeiZeosBl
K4I0xvvem0l8ZfsEwYS68vS9PnPsiNJxNnjR5Gjd1FXNY0mLJlUbglMLN4Rrp27bJrf6HedsUxJo
3znPbN/NNRjuYp8ZrD1dyK0Zv0E3Et2uj4FKr+w+aOzQDYRKNkER8z53vrfUm06X8jvNd5cvapPf
rHmrUAKyfilGtluIse/83qNb7jhk3m8g49f+XgiP9FNvnrTvXjzzv03Bnx1WoUa7qRby3mmbFll6
nQr8M3djTH7Qfq6MRaxhJv0zdni62LV9UDsRvofKOUM7xnaUDK3ubUm8q7ptx9n+S+fo+W3W2+N3
Q4NWsltgZsyRlWkwEjyFsr5NpuaxN4v6CeGFIO66Qm+PBN7Md6XJdse9Syx3azjpXG3NshbZRhgN
NV/Q2poV6rhvwXxtpunK1pNs3oJDxMaZRc4vFWjRdnsCGmaWSHoVbThgXWGHTd3gqW0s+ZXmWj2d
Hav0nuQigk8Cr60v9bi07sagDVXtFLKEe9K2IE2VDTYSqd6OSCExf98GpBfsGmsAzsi1BLZoIWZi
UPuljLWIgABLbWjdltfIM4UZLRk8W1O2sx0R42jJaIQxmEZuY2GoVTid5WB+1HifLLOyL+HoCHHT
wY/JNy2nQJw9bW2ZNqXTxhACXNHAzkX3f4kkhK2NqCeWwqYxWrgeKa3caIlbpPpZy7rujP5QofRo
g2sdA9FPSgXaB6eQThs2mjQmWEG2KULNcJvvPW5IH3XpFxaUWHd8lzkGN3eSSrtsex2b9SKYtUcj
N/UrwyqNcWNN/RxHOM0sB7db8jtzNrG4kL0FHzZQzWJuaEkm3/OhM+6XXs+/anrmB1urI7YvVH5X
f3eBVK2wpiAsws7L9TmE3ksKUVoM1nMGSadgNcvmLKzivk0iUl+bAxzTudySH+Jbm8qhMonG3mKC
W7WxHvIKluKNLLN4QlZfgKANs5l/qgajvtPmrk8ir1i9KpPa0L6WSQEZpxhi90zGnvxaCtf7PLPJ
MP9lT5/UBgJoo75zjJg3Yu6aEM8qF4EiyBeIKFj7czp0dXk20kL7joikYPLGajDPuiwgKcKZAwUR
AYrrnVaO85YEBH7HomdVE3llAhMgGKsafWtp4cNuNLXNYafosqsAyQHtszHJ4XyJaVgukL9gXwJE
Wr4bUsv45GuziRvyMjjn+twqLwLN1O4rHdZdKNVYPJXxSLpyrQdlve+ohG4dJXUraoqKTTBWHjSh
UZD7dFa0sr+xe7O3ol7m6SdH1aMKCVtoujDHPvCCTql4qvol9TYZ1h6fReoPh84ROdjYAqwXeohR
netqGMk5mOLGycMEI9cvvrTKmwkirxZOE43ESJpJq0XS43gu5lkjMYxgQOMM81otEo452Rvbl8Lc
u8SJfa09XD62PTqJLzlJ8kHE9hsfyqF285s2tlkDUrkoGenoBL9M4A/3c1r2/pfCzeT3uqpUFhkx
poyQWSHYRHOB01joMTszzIcy56EbAu+zqbyiPUvjkVIU/ryzbO0il5dS+LOPvy47J1yqRX5FEoFP
g6eCFLkW7LJrb/Y1qF5D49ThSCLAvZlkQoMlLMRt0ZNkGtqDaAaetW7cA7Jb33qMQJpda3qJs/XS
GVk4gHhwysLkFey6FobYvxirwxh9zmMf61wDotfZXy6ydEz3epyoB1BQ473ddcX1WBJXEo621xIo
lCXLmj0yncWFah49WwyR78XOTUfXlK5h5cwniEc/UIlfEdefnw3VOBsmPcrjqNy6HIYlcwfrAigh
iZLB6Qk0ndjhY5VzlneMxNl1sU9geG63+1ZBki8aI9nlyxxE+iSMG9oUfiTTxto60lg40anxQthZ
t090HEV9nYI3XNpu2rXgAz+Bzv94mv5X8lxf//yg8h//yb+fgKS6LEnV0T//8T576mpZf1f/uf7Y
f33byx/6x1XzXN2p7vlZvX9sjr/zxQ/y+/85/uZRPb74x5YZquab/rmbb59lX6gfg/BJ1+/8737x
b88/fsv93Dz//Y+nGphr/W1JVld//PNL59/+/gd+IL8gLOvv/+cXLx9Lfu4uq5LHpu67Vz/z/CjV
3/8A5fqTDvfKYcPNhtkH8jE+//yK9ScgKlkWa0458AdQTFV3KuWH/kQVjQCKlA04YisK+cffZN3/
/BJm6ICghAPAg0Buav7xr2t/8ZT+/dT+VvXldY1hjvz7H/ZRwweEk1YkberVxIDfpx/BQVOW2fPc
aXgJVnH+lLIzl91AGH0G3UGAWD6Y7lw+KoRhIhSBhd5higdDhSVgZehIqQiK92LixmJ/Ts6dsUu3
EoYobT+vn7qomD3q1XYwvB06gKvJbBxEIYkuYNgKZnXXaMkQMb+rq67oluumiUUVskYUyBkz7YNJ
Q+ouA7/PEI7k/hzqwXKlw4/HZBtP+CKK42Vv6JT6oXAz92PR2z44DexHK+QIpkX56OV5qErEPCGm
Rk1U5O1yThawfoLR9wM4++X95U7SM4IyCI4Kq+GVHIqN0lMQQOv9tDhnboxQruuc7NyX5HiRPxez
j83lrgO+ZyfRh4sCvU4sps92SSUHHfZxUlpyhkFOddnZ1sGNVYGuo3iuEyfYysC6sZaYYqQeOlbP
Znm/wGjYeCLr59CmfSEptiHVxfZyAp9eZ8Cr6wLiRG68RtcezxC6v7Wc9LHeV6P2NYAKBTHQeo88
pYqMVLsXFWetOG9PgXhvjbrOcwNnVcCFFcb8BcN10lQUAkbkXrMGgFU0PbsMblEYlIMdYgVh7H95
af/5Yvz6IhzBoj+enre6vNDLxtHjuLHRlYM1aZpT72fbnK8hH+rvTKdtN8aYpFRXS4dqxjwVOXyE
vL8a9AinrLGFc7vJr/cBet8QChDLdx4bW/LSvN3vr+/YUuvnWCsJZgV/Vy/tlze00ocm8bug4THO
yw4SPUWIdSHxY1sCYWwgViebGTfH3RIUl7lSSZRWg3jyGplvylQzw74s6/fVghTI5cT71/rOPz4d
TErawGvnD7rVy0/XoVLrE4/DWO9/dIHqDqpbFhAyMZ4RwPPXuhA/B6OyXuUocCOOlcZNQp8efWy9
9+MlPWcGJruxKE4ZSb41ozAMQTftk738KqW0m2Npd72s4YXF9nknEkWt3sz7osyHyJngwi+GmH5u
wy924V+n8VGD5eeleeh7fDS6oPvrjPvltXHdrM6VxaWNoxDRVGHYX+viVHaEc9SzYhj69dASoBbz
h9bcy2HUWOdw8d16n3rnSX/rd+dxpwNWBNu6Ng5F12zH8naszjTtY9/OG7tBituITaB917Wd0QU7
Mn8jFX9ALxBWtbUjRW8yvoEoru5AkHbyKKMYnMVOHxuSA/ex5Z511rZI5KHVv9m9vZ3peCfysYyX
c0QgfuHtbfuLardpcB4X7xvHCR3gpqIy9nV8YyW4Pw/zO4SFSOrGqCydKF8aKghQLDVunTrbJQr9
PyYiJyb2D2vSl8vnmokGOxhROz2JYz5SF8hAW7K83QuIfTvKmpSK1XFuKkFAl2i8OWqtdtnVFos/
sL0RVv6IFa0PVuA4ZXeuj0V2mYEi7WNt1vcEA0HNTtrHltDWsCJBbQesAn/s98vFmx+bLBsSAVHa
cSw4WprIGx3mzOi6/ewjdA9tDLnZl5+8D9b3khDXsNkiRvxIaS9B35LQ3bu3N+5Px8i/dKb87Wnx
xSnz/3n6/P/wTGmsNmz/8a9z26sz5f/538Wz/Nv1Y/f49Fz8eq788XP/PFca5p8sKgE5MnigGYhA
/utcaRh/QvoiWwb3AodYIuvf50rvT7wvISPApcVnmci6f58rnT8xnIZkBBeCaeqwz//r8/03zpVH
nVGUQfiE8+cH4eeXBUiLOV7n8YBxGZivyMvIJFwxV/plXtubZcKW39I+5V51CfoYmp2FEzJm6JmV
nBmx24ej1TxVUwxIdNKF+eU55t+f6GjjmxxFOwG3vQvR6Be+hmdGWjc4SQZldfDTftfj7xbGHagJ
dirvgNF9MHKph+XSf2uF+YDS2YyI970wBuOR4nAV9fggdNJ0ooy27c6oinsvUN6uUHMdTYugLK7F
LbVsfWsgzaaFpCO0zD7b1oIjRH2/lOKSJeRhXmSCK3o3nuFRkxBdoTnbhYbkVrR8wN5enh2kWklZ
b8SSXGMHfJ/qxX1b9pf4IgJ9yxSPfUd8ssYsi1rNeMKQ8sEACSfIUr+bHRrL9cBfvXKvluWUJ/OP
gvTfK9t/3dDjVq6hGnfF+YeLQBRaOHBo6Q2uOUkRPAcjDRAwZxeRfJ8ZYYZyBjP8zzWBDHWCG6c9
4Vki5b52RnNfxPUZK+Iz5+SwHL70HqufNl0r4WgbPy+SnV+N5fn4f6k7r+S4saxbT+WfADrgzWt6
R2bSpCTqBaGiJHh7YM+M/nHcid0PWXWjxBSLGdVvN6Ifuqu7I0Hg2L3X+lZQJotGH+O5F+vdsh4x
p/SyaxeJOaRzWY1UCU372dHolXVO91DRW/tl9r1zOLxsm+/9qdOY+mU020PD1ULxut3o9ycI8Ps6
jx/s2rjjJW+aLsfoZ3bpPCRU4zN7VDujpPxiRmm87GRAHkpTbXqcE1EZPMV9uua08Nq6jb+WFHtm
TpB+MQq9IzLVyB/CMTi1QXUrse6qF/73V7o6USWF142xola72g/odffrzNpFqr7w3GFB35wsQJ99
e5UEFJYdL30hifSTDfnSy8JFUvcUhgTVv4Thq1UV9h0G7SzztINHgdZzisdg6J8+fstXR9S/H/Vq
rwnzMrQSJ6x3bdvOEW0u8sBbJmCLx661F80QvHJr2hZu8Zwa8ZOsMR76YaBuzM5GbFEeMqbKbKid
Gxeft6fzvx/n+gwVM9GnrXfnGi1uPzA0LTPrFn/+wod9b0xNR7hfxlSOlSEO1Jpg6bE8VGl1oEeP
adaWzcLqdG/eOSA6Q9WeiA/amrt9MAvDyAcYkT0RbIUhVA2PVK72LYLBWZAma8MKY1rZ0YuaJk+a
LjZF7Pz4+Nu8Pcz+/S7YSn59WO7ONToWQgKHPF2YwQ8vo+zJScCygnnqOIuPf+WKLvf3z+hvf4aG
oYiyqCUWsOi3OscLm5R4cwzWne7OoDwsnLq8b6n/ksBw4zJwVXf7+zevzrB+HoDFSHNsF558Mkd3
Hyduh5A3hJfR2z+TKCfrhy7QOQnaeTTSBSUiCoq+JP+uaRgYDTFcHZXuNFC/YFWKZ6Lu/vCmnlbm
jlR/HaBAH7+fi8H5vTFztYfZFiQZny7hDgfMSxkBeNYJPGOfauXMNaVOPyNd24F31nWxCrGqzF0z
+1zrIV1uJC9ILoLlqDZfslZZ+EGAtWTqvPoLTqLzJLT3/RC9VpH+2I9gSzhzqItSU5YQMG6ogP5h
NfpNTio5ofahaVQ7GWFVTsx8IaBRcE19VqX+2eqbRaW36wytCqTLxVjaqxZXYGspx9ITd2MKycSw
H5RBzKTePvaFus+E88pCu6HyH8yAIt+6kV6U67+/699ixfOcLm3me9UuFoqJ+lZ3D7Ip+5kEMnvv
9dJeBiMnlJD+zqzrCcUGvPRY2KV6pERrA1hxJZgNddLOIIDI9HKKYwlp0mTkHidCbFLdPyt9/MnA
ejIWxldPwy7dJ4Qki+ibKrSQk0hkzKNBLRaaM+4RA06wTfPZgMfy8YC6sqn8v8FPrsLbCedXSePi
tCl3OrhBG6mcbfu7zPZ+dJa2KfL2Pqm/8Ln2ljRWZt3sweCs8jRXbkz4Cw//vZd8teRjGKjpD1vl
LilSdZ5KmtddxqHH1kR4gsM898ykX2gg3ZDu9H8khvlaKlUzj1oHgbhn1GvccDOVmuMiHaGMeO33
IQPyMlhaO2sEfS8z0+hnlXUVz8KhglIjm4cSHvhmoMuV2QujrPdZimNOydHf5QR/56FrLT1S61d5
qx/csk8QNAQbMv6+SV1xOZohFKiyxOcAyGlKVeVZuunWEAbOsJq2GWnTj6TP9KsurL9afkwJ0vJP
Fo5Z+m/KfZc35yR1PodG8tKxiFO2Kw4ZgNoyDEDS2PWqCs2Xjz/w1T3u7w98tYk5quhdu9PbHZ0B
8IdB9Sw6EzxSZ5azFgc1qnodQXJtFDOCi4xZ2ud4VlkUF+zEycrlKDJvEvObF5YczyfHYugH4dJv
ml1Njsmspnd7YzBezJbvDYarHRElfFB1RtvtfLhGdXfnYFIu85NppHtRB9HMbK2d1Tv6Ar3osuZc
4JJYQLO9w9DczkWQrgfyFYpQ/qS3fkyGFxmkd47irquSMrFbbUo4tSR6zYRjbmqJvtYM+Fv9nY+A
PU1sRBXtMim++iAb6TVq89GpHxPb2RdGt7Y7aD/U5BT9IbUPrL0wgQ5Z933QHVRt0IvCW3Sbf/xm
V5utD7aQvlRX7yzFM9dNG6XPCSTGRaPV0VZza2fuu5FL13KQ88J254xMwlilt241S36LlDrYmDGt
/CjL06VQK6hclZst0SdkM8MMzY0YB7m8McCmrfm9j3a1ZSsj6mDS1JpdnCUWLGeP8n9kx+Mdwimf
s7J7DNKqXxTTBISk4MzNIm7mAG0OKKGDR0FclZiFVhid3Chun/rMVeZSmvWd1+WTWKqAUy5VZc6c
jZe2uHGeucBM33vsq11/HIIiUiyv2AlLRbhpIgdJmsTeJCLSVp1XyqURlg169rinHFr0iy7LkYe1
tG2zoDrEMnp0Kv9YtuPG0ogpo5/b0IqIw+XQ2ua8U30LUaPpTVqcZpmmTrqihaPOdJJe6JRkKro0
Z5gLLXppveDUFFkwJx/P3ORKkmwMvQL/Re440En+i0rL2NrVcYRT0SBrHONHa+J1TadGVD8AHhKx
6cb0heyYU9Rr6xL38R2zaFv5wb2r5MvYdyQt6DYsl4Gh5nNy1cUWVUvCPJpO9Wo+rEVnf24SOiq+
UwRLcFTNXE/Tfun0rnGjCv0Ph14MWm/3G61KcEACVdlh7OZ9lVwmhOhL9r0MLULXJHQ8g4omctH+
GEzqgI1SyrmGdHPp5W0PHl9Y4FS0z5qwdok0HrrYOBgyrLidGBZ9pe5g0pAYc0O7sUX9w63kNx96
0Ze5iX8t3ZFn/jnsmq/NwDew1D5YFHp4otP3Wdedz5keHodUNOu0qFkpbSWfyVxDfqhHJ5Fp38Y4
evx4yv3jE13dRg2WXKxQOZWMSouO2ggFex51evPkG/kmVOz+E4b6aqGXo7UMYbMvQH71KBiUHeRq
woVYYCyqztSM7gJfRms4ccGNefUPdR+yKd5+YFiHDjBmtdzhvOuZ8Ij6LEMAOE1ta8khatgmuQGF
yT42AddmxJTqzIZquHQyrZsP6WAew7aAJtm3OvUEXLAlA/HGDvMP9wv6rW+fTpN4uctW63ZAEyYI
5LovANkq7p3jFlubqY57fmXRPc+08OG//FpXOzDoHhyqKQ4VbGVrosXWamaFsyhy92gWF76proU3
CWudRTKgiIv9sxD+WsfjRQUlsNGqyZOLVfTG47xfBqO7/PYV8NGtvtK0Yed03RkaqT03KImjqBxO
dCG51QnqKFaS/8gU7EOsEkZYPJnc+uexKa2l0SgxAsvgtYhggSh1/M12lRsJQZeUwncW5Wt+FONS
hf8ztLs2xPtGDSf4SohY+FMbNW+HM0ts0MZomJRpAkbdPqEalgrxlXD3Qx1RDeiw8W+gLJUrKgbR
jtMlCQOBHS0MLX20OmMp7fgFLT2RHio6o6o5fvxS/2nHdq82QT9VaOc2brvTqu5sNZ67FPSZaeS6
s7LOXrSk+YpKqZmbo7kzzQYdSZrNghI0n9WG95mt3IkIWavZOsYKkxMMvoHhH1bRjyDnVPvxU154
He+93qs9zy4VGSq91e50rc9mnhrfaRXanUjNvxtVy+2pCI405cJZLauDayIALNjusLfzZBmPxwr7
DM3wpa38z07N4aztF0qpN+vL8/2rcv9zkfGva1XI/791/snw9891/nlR/5///fE/39v/eWq/v6nz
T/+/v+r8hvofLtyokKCegsSd8kf+0o/oJvoRIkFMVUUicukw/qUfMdz/YCczKOjj6KKJM20hf+lH
DOM/eK/gBjv09CeOuPev6vxvlxMwezwaQGAbr4032aCvNnb4lkjAFCU4xYoYT6FFRRaSJRGkba/c
+9B4uG91XBdc7hhRgPCaameTbqABNAcbfA4LYWpSf6fkeFcSarEwkyb1Zr7nhGtFV5ubCNnpgf6e
BJcHRmOFN0glp42O/9WUrcsQkU5TB6cI+TSdQbWZD3rSrtIaWLjdZl+qwTSezdzzwrkS0OKsAlu5
sQi/raZNz4AOTeeN8S8+32U5+aUE2EAobkwnTU9KbJtHXzr6t6zTqi2hzx4CRTUBJAQg4PMvY+ud
KvY1GoGf5QPhiOIvn/7NdZINhDBRBbooTiGnbzbi3sFvkNn6/agX0dp0pHOQZRk8Y02KwhlwM40g
sVK67ix0/CRaZUPuPuhNTypSnwRIjp1au7EF/D6cpn4WmkkUU6hrr/MvMt8QY1vm6anxxvzQm101
C3Hd1DPsL2O14U6jbftmsO6NLsTScOMFTd/+7djAQeuAxMAPSYv7misKwSZGkSLyUxjV97Fahs9m
ksT3sEa1OyWuop1tI3BHQzfVf0yt3orK8FCcR/EuIZBr8W8fhx8D0skbQQmGWvHqTEWbBJVkFihH
qn/VMjXqMJkNkep91/RRPY4IYh+VYiAfInC9uzACma/quC7IpW3qHWoo79PHD3S1zTFupwdCowGS
QGN5uezfv4xbPULOnzcSeKYp3AfHD73XGqfTijyHftWgtU+7Dv0vPsetI7lqpn3wMDZu+dMz+6Kf
MSjb+Uio7CJX1BgbUO1TWApZEzgVnc02LzfwOaI/t5V/lERcbXvTU+OKRkZE6DmTDgXT25MPElg9
bSDoHZu8TZZSlM1GqcLvpprk6qLq/a+scM0pyGMfJZWdTSjUXCFRzSdgDX7SXe5xFJtBCyQmFiPE
qVabGk2zk+zzutPuXSp+t86MrOlvB+L0yFARsMZNvvFrBlZhJjmEtdA6OomTHijmGNSUzGQdMQtW
tSusPe6XcesGo/UyDLWgjdO/INMYl1XdROuBbFOMZ2N4Q+N2dbr/61UiE0TkhnARrc7bV8m6Vtq5
UpvHPhTxp6Jw/DUC0/YsHGiSEbbAh2yIF3E9DLPCt72d41UcZ9O4Ue60Vto7N2i0e0PGxH3jIXtt
me7kaKX5jaKENp1o3kxk3h925ukCQeA6+WlvnxMqudIHSqQfk7hhKRNiwK0yJuVL5GHT4Mk6BXNt
sTXq9Fsexcmi1+W4VgrDurHSTz90/SC2Nc0VhiBpp1djT1E7NBRqrx+zLtXu1bCT3z0LEXpgTEH0
orn1e9fCnGms26CRCSIHAwCQ9e0f3lM/kKDu9COeu1gF/P3qKUW+LsrYPNW9a+371Ku3fY34uoHQ
dGvcTnea6z+XXDFGhw5DEW3V25+PqrGTAMaN4wC05L5v7B4jje3eo+fMVog2d8S1JQeXSIf5MDTl
PEFi92CFHnDwPFNeh6J8dvuMdElONf/+SxDbhAV5srhPqMy3j1YDVubuLuxjlPbNOdIEd2ecZXth
9uWLMHxx/nixfOdLsOYQO8uSw9JjXE2VERA7OWSJdfSkGm8so6BXrEXFU5YWAEYxmlGbRseE2dDb
WUAdbu1lvy8hKiItMrjgAIHRuBY0oiD0SswK0cksU85jXWn0r5S7GITeIKjmQtP7Jl1FnAuv0ue0
i41pgS7HQ8CACe6SXKcR3HZjc1Zvb/NXF/FpIQGfDdBmou6hsL++jcLot6KhbdwjsFxu4EMh791e
Fy+a1kXrHJ0iOEVP3xjSbPZpHCu7QrsJqLpqflxWM/YxlC7TQjvNnLdDQqlBNdmlax0TxWq3djEE
Gyyd+Wvlj2KmxdZCG3XzqJJt9qmTbn6nj+6z8KoWH3NvbzA+djdOP7+f0JixhOAQywfXHLb51SAl
+lgtjdK2cV9Z9rkmpI8TmBEHq5JuYj1rbeenacYOmFvWEH9UNhAxm7UWhgiwB90ul5i+IyzXQf86
yIRwoH89pqeFdcon1FlXr/f/krw+7FyOezS1BKZ2S1lpKzBXvsawvLeJlgyv2GP1+WVJHwap3DRw
TJ/kaoEBtIAkjYRO0hCv48cwRpteFLbW0e3i8VFggsbDnMyLcUz2hQXSLAsyudKMwd9Ew5CuE9uk
yPjxW3jnGMQhEQkATDmMJICm3o6bltxsG7NedPK4U0Ppy++IRmnWnfSdU6pI+cUdekREdRgwpTpz
WOnRQ2InQI6KMIhhzSTVUujiWxto+WJo8+h73Grt0cbYP6t8ymdRAvbtxlP/dufg9ENqBmdbVhQE
zldDK7XwyQ3kdJ5oDFl7mUnnoeW+QMKKzXneAZlBu/XmSeb3/Y8pjoGHQU1WCGj7t6+KIhjXQmrW
xwAVz8vopUqKG48pH/EWX8yck8zHH+edrd+Y1pSJ/cAFlz/57S82jjbt/lZ/5LbJ1p+EXr1Lc3A7
lyW/UHJS6nBWU/1wOjRWLtkL2rhSYsiAN57k9xWYVZ9bFoOVCj83vrdP4leDGxA9ORxDNQwOjSu8
VdlWKrMjCKGKW2p0l8bCX/ZJlhyavI8GzsF4nrrCWaaxgj2Kg9IXNwpuVKt+u2NBQdQmMuFUB+Dz
XA1frHZByRVUPTpkS64hQyBF0UG260lhv2hF6c1Mb9QwAcpoc+OV/H4+mDZfg/UWZjXy66tBqFlt
QNu5MY+uKJ1zCQAFf2Ne5LM69vrXTq+0e1N0zsnIDXpFfmrOpGIl/QxonINQQS0XI2zEzRCOxYZQ
IJh2Hz/g75s2QwYs85RBhhHrcv795YJTqQKWNvESR9XgkEBf1JnnVdt+ZZLXh9CKyCWRCcQt2gzW
YpSp/cfHv3+pPrxd34zp3QBJwb8MVuZqvqg27chRiygKFJ7yWYxZNY9cIRaaHgwrvEPR2qH2fxfU
ShgBCRuDT10wNZpzzevPXoEI++MHemcMv3meq/Nk61ZZl6DcOGaZ/SUIybX34p8f/8Q7mx5/MycC
SjKcWn8bFK7WxbUbuPrRqcdInYMqbFc+4UHbHGL/oQ3S4BAnjrLKgVa+DElpbQLZVVuny5NtGAKS
nNPraL4XeSSWmtd6NwbtO2OWAzyMblwJEC2v6aEiNqSHr9g4Mkmac93XFR6RlJZqVnNMXX78Mi7L
8NsBwPI8gQW5q8JKuggmfhmBYdwArhH0lwZidda21ZZnrVIKRO6K8yByjSXNouL8EMB8qOZcEemc
iQ73CHdYsthDgtkIckkdAB1B+mk0zSefg82stLA5zxDKWfAKuXXkhehf/V5zHgazKucmZ/nVmAzP
1dD2OQXhCT6ELmXjx9W+V0ERLFotU6cUmDz7lPsjlSE8nuKMCKI5V3KUgOxkMwuaqn0MpVe8+GHE
owISnxb8eNQWyGcw/hYRCKQg718/fm2/z1vKn9QysbABxsaT8HapzTo7gZ3D5mZiyT9YuZpsIJt3
X0JoVPMsTbr7sAi1lRzLDFKIyG8Mkfd+nmsmaFldh5d9zRsKiOY0zL6n4aeEyk6tSGLTwtHac3Ku
N2VfdHChw7RasWu94j7VTx//9ReW59tBg5uVAyNLBgPVuM74Hqco6qIP0hNnVUZFF8b5svIY1ejl
ZP+KJah8uRy0h1HV7msnzH9qtQsPKa9SD0EBI/+hJLgCr4Rr9YsGJEMNFkBo951NYsps1Ec+owkP
AqmMKKqtEg3afVOp0TrApUfkUdF27dxg0mLrtrz6yVcGYrNaUZJZ2KautgCFGI6LaIrcmClZrt3H
RchPs+lxSMplUydzjIfaPTG76jDP8WqeYfZq9woL2ysxFxaU9SD7EqpddW486e9spR/34aVSadeq
81DoonzJQI/eOji993GJHMO9OW0InJ3ejq3OEgB+ais5KdSs0awTnnoqNSPY6lakoVqX4x+56iL6
M0aUW2Ng3hhc79SvCNsl34GKvk1p9Pomp1jNoOduZx4ROvGuo1J0n1rPCBGGieE1YzmY28JFp4qF
JNlwZeuIHBTdgS9+dnGJtMRCW9UKl0i+CG0hEtIu63Q7qoFYyyxLN+oYwkH4eExeNamny5UxGa01
Ym7oBv92w5NANntLF9qxakuCMOJWqec1Y+xQDOR4Aa2xASKXNSD7ycP4DCT0uzd9vLbVjJ9Nb/c7
vQDf5GWkf9pCSZ87TTQ37ujv3ABJtJ6SjKfpg+3hanuTLmlkfsJDikrtQEngv4FGleQrIErtOkhL
bzt6nv+cTtUbqbX9c55Ei6wgK8zqoh+WauK7/C9enGmZnJW50/EKr2pX/KYkakHTj0JalCeE1pwH
cAMLPyqcp5hD2X70i2Gb6rGcO0pafO2ajqVW6dw1yR/Gk9K0xiEuGiYQyKdXMwz/q9d26TxNOG2e
1H07JawBvh85BBothF67r0qZnqzY/+wB55lUycMcDk26cURW7FVPfSzrksOdtN0tG0lzVKipfvzO
fr/bGADaeSJ1QopTcnn7PIHdu37i9drRK3tuNACIXzq/ZOEiniFBk6/XT0bAy/z4V98pYvCzLvmH
1Fnoj15fqTwubSnWaf0Y5F7wh94mNm0v7ACcLMGR6bJ/iGVu7TFdOg+GDjDnz+Xq46eY3vX12o+p
E5aBzV3DvgzxXw4MQV/QQENJeAoGXz+YidkQdBuhY5iN3DCwRpCPDOiMOPgd5Sjjxjv4/X7H9FYp
OGIFZAOyrt683aSVTGmNUFwk9Z33bTdnN3XVe1gSOkgIgw7fx3/vlYSYhQVzLmsLEBHaQxyVrgZf
mOh6mrlt/GBB3oIYE5jGTMSYCOF55cvLLY/mGdiEVmvuUqdB4ldZzanOW2XplFn5InMvW+q1o64S
4TU4UkgGCcEF3V0qopyrhn3vM9+CSH66tLgo/avPH/8V7vWpkhnuOPT+KA5z0vvtnOfovlNa7dge
AxGVB68GNGqZVb0yhfk0NoDpS2TFB6AQDdaGTCavbVKda01yiQ6qoJyxGFpbOzLjhYiQC1NuHwDU
9fapH73srojzLxBI2GA7LZFf1aHFll4zIejNVM9uaPQ/EsA9p8vuWsR2sfXsSD4OnPG+A1CqVplq
VwPCFGv4mkld/5y0TrdNCp+TYxQR9OjWPKFbGRt9rJSNliT+quo7e0Egc77KOsc7+lpfzIlvxMAB
NXbZ2QqpPWHkZWvij/OV643RN8cdiKJJgaqZc5fUnfWlIpvHan9yHSIvpSw/KVzCDjQQaujQbfuU
mRxqpHXUTRmvOl96s3zIlW+ZRT1DkBeztDNp7d2m0ciNrFUy6Z0wukeskPwMYYKeWc6KbdCUenIX
DF1x1vOSVDo/44LexvIVXJX2EmW+s2XTqFaEKJL5VVnwZz7+/tfzBnce5jg6nKwgGma9q3ueBdlm
jLVaPVa5xSFnaDmIW9OpiIjQpdfFw40D8rtrFSAukgyh9pLbNI3HX5YJ2ABDoAAJOSauDvFLGC4p
XIpNUBtqTIALxR9qJf1vRj6Y83j65zkctVuduOmvertWoTjAqwgu1aRNcH1Odsj4cYxBl0dO0uG+
KJhzxGSarwkYyHvH74tDOaSELqXRoidw9psUpnvjGX7DNEzFD9LGuVxxy2fBnI57v7wIp9fKhtVQ
PQ7UIowlrTKOjdP2HuTT6Qo7ARf/NEnQu0MRvDfDSnsa8qr4UZBrKhfIzssXyHocs0VfI+g2WrFV
OlN/ABtj7a2pohVEXbGtNVucs7wvtmU6mv3MIvgoWjmoZnVqHhFTE+Y797qpke4Awb11bOW1Xq8x
/Kn8mXxxYqyAvV7LDGAZVXhXaD5dThJpMVJdccpoHUrLeRgpcWJnU6xFgZs4bp30kZnkPkyckH2L
Ym8OeMJcYxmbfNP6UxDZ5hJEQjUDWzAsU8uSi0CY/Y9a9MZ90VhfaqPjlD5IgstF5pwiRYhP3Ki7
uZ0UyH8vbYhhMIxjJXt3hKbZYySyo6pby9A02TCH8XHkYAFwlLRdZqMtZ9rUsaCLQony0p1j1Uju
O1yA+KWUfUdU1K4VbgX7orGWidrDeswCzuf0qVGr0eErvDp5sHAdMvA1xlZiZ99JTNPAzPH2FT7V
1nYibeeVY/U8emX7UzaVviwl/RqyYoM7KG/t2oNbuhKDUnxyOkX5o8wa5Pvh1EMy+M8UsfRpcS0L
q1s4UW6s49Cp7vzUHdaUcRgqFGrchw6a1dZF+PFAXlS4z0pauTLxd2bgfFYj5YE+gwmqJygSNDJt
9ErWDNaTabPqJG1T0G7uDvZ7vKsdEa0tujZDFoerxGmc3aiHw7KWerXW/W7Yy15Pt/l0rYvbrsdj
W40/cnT991FMfyXLfdb2LO33lVGJLfQp5TNOyx+5TLz7ftRjaISjH26hDSFGM7JvWdJ62F9jZdU2
STdzYy08upCcD9jvG2i+bTRuzMI6gdXtFnYpDxGmSTHrW63YQvJozllldI8IojmnIhf65GhptQe1
qoEhC52ppDH9j0w1zQ/cPK2nWkt2Ps63Ze0Q5zAz+yjY10Ts/XmitUtCgy9VjLqRLJ45MziMK2sL
oaw4JUGk4ohLmHJoK4cHKiSAlLypnhRNXYpLDQT+Kq/h8tGMihfpI6H6Iyaz5Y4CrbMmdmCctZ2X
A4lku92M/cSpFvsGdMRXw+/uUoA2e74pgb5WDhSzBwRoCgsKTpyKRQpYam2ZY/NcymFAzmdZ8OKE
u6uTlPyZsi5miV6Rgsx+lRDNxpk1qMBjzspKcidXcuOZI115p41Ju5UmrGbQaSl6bNO8j/SomI/U
Nv7oi6o45bR3t4GldMDQ82jRgSEEOws0AQ1ls9adwgEmR7d7aWTCu6sIUO86Vx5yrxo2dW8mi0gZ
1JXPSEY7EuBvKc1Qe/E6t45mkNPEos1KWS6ato3npqmGZ8dwKDeOkRIuNLv153pZm58FuZE/nV7Z
KqXpb9XEQ+Nql/7KrJDEh332SROOzlLqfwMqlzw2g+N869vwiy8CbemC9FsHeUrvpEKVWtZoli+r
Ysg0O7MNrWhV8mBR3i7AmGZzJuM3yeJ8X4H4orfffUUZo9tEZBbdK+KIZMvaX2zjRmVOEjVbG4um
M771Vi/OXI4ZaFO94M/S1FClDEK0GHJLNHf4LalZ/UjbhsPo0KbVO8dda1WYTNjAfAUpKTj4fmXi
CvHluUqzfInvYVwNRCnPRasSf96H42o0m+CokPa6xcxZ3pOTnO0VDS3azM0VEsCx7LHp0gsfl8AC
41UAW/WzSyjRvV/aIXVch+Uliq0JdTo++oi6d71qly9lCORwhiGWJQXjQbuUvY1CyrDYZUQdVy8h
bEMYGtNgv7y9dLTtk2zrXRjL7NWvoqKeoUKOYX2Cv1A5c9G66tJX09StL4Yl+u9ZMBR3gxK5Rzsr
lCe9rcad6HXQY4Mwtqoj+q1myhxMdSOWMsrKVdE69oywUAwSPnEvXVNXcztOm/Olp5Snkou1xHL/
57l7HPTmXJZejq0nSvVNmKEk0uPcoU4wWDu2HP2TTTAxBY7iWY/UOzmwy8rcr4mvVRoL42Oqzdoi
ORikeO6ysSrWSTUmB+EmjOZg5NfGUSs/mUpLayeXBNIiZNUXom3qgz14X7LGLH+Q+0m/2ynJV83z
Tn0BgP6Y9zoakB6hQhx2exeJxsZOUnNVp9K9ayCbbyHKWBs36fq53sGyTd1+XkRl8zTqPXCTGvsY
vCr3Lguzk2338b5rG+vBnea31zp8uUvTC3MaGCrujc5aZ7nts+5JV7EvcZZdcnWVPyJSVu9wdRR/
diHi6XAEPMRcKyGt34hPtYYASc3fCJR+HjpQNr2JnmoroXqgKp4u2sQT604lJkSv4oC9TQm/uG55
sBUrXvVB0O9xMbSzDB/lc4aQbu021fgKZ9tecBsKHHgDdeDNpNuIsxJP2sDWq6JF6Wuopgbx2SzA
dtGzIWMZE6MOJreiWi/icUdcDhTx2snW3VhTI8ZoeFdHyjKTYDhrTH332tAaMz9Pqm1L6W9ddaqy
6LP+R2EPw53mGe4uocS6NCrOxSncryc9UW3Qswj0R53AcmA7/mOqkAahO01xTPORqr/pVxazilmf
sfyfuRelx6GWAepBcLNfAYWJ50v35HLcq+wieqiMJPshffxvgnzoeS6SAAC/bS8Ky/RnbkIlSOt5
HPrLqOPNsXKODgLBWW6m2pz4gvFTOirKDkK3WOaWXt8XLM3ri9LIUXNzbqiVC9KYF7ltEVm7C90Q
XLOY4J/91k/AEdveHfRvdsgqlltBHX5bGsbUVqftXc4EhPJqLluP3ayQiFWMsj/GxGTuQtivi6Aq
jMd2kvDk5BLvTKtYco/rsO+lvKnWdemaxRSKDKaZ6z2NRm/v27JU1hyDtLOq2Ns86S3JsLNcOo6R
gzy3i92HPCimU/F0Ku0D2/6qpoPCn5+E7sOga8wZj8DEl5JjBZcIQpAwuhQ9c66h2lOjGZX8k76v
qDtN58hcduWLV0+lmMGXMTPAdtvHWPBPpa+y7cHl+BKIgBEIX7ycebY0d9yawl0Ua/arpw/Nfe0l
La9LuHILxFPsI1HoOBCkqP4wTSg4s5ReA2UO2T83aKCfg9JVjm4R2avKkAPYRtwf2+LSstAVpy0X
naHzPFpnj+bJTLiYEqMzKO197JO6FkXJALkoOiY+WB4iwfi5WWQ53RM9Z/FdbZXuS0Pl91BwlXUX
dkVHxcWQ52wv7aGUJLjvufCVLxj4i2KmVoZ4MNqy+jEZQ/MZKcnpNkaT8LXTnb6dhZ0AxWkHerTN
G30V5ZY81DzOCytP3cw626LHZbjFXSXRf7h1qX6N+jww5nlG6O8g9bNwS/NRpuWJhJ4zka3eeTQG
d8s6Orliex5eU0l4CHJmWUGt36dXpHPQWI4wzxeMdZHPOa8EytzOtHpeFjoBjn5LWIFT4jZT8cu4
LrpCUVuzFFnKS+iU/QEWn7kKja5fGY5v7wld3ZkxwQ6qHkVfXCf8hsCWkxtOl+E4OsX/Ze7MkltH
sjS9IqS5Y8YrAU4iRZGapReYpCthcMwzsKNaR22sPyqqzSqjJquXtn7ItMiImwpJBNzP+UfD13VS
r6MJtbXq5npLbRGpwMk8OOvUNJovwpmLaWVG9jIHHQrDz6pNsfvGWReeCmukpL6bDPMPz17o7Se+
v/S2jJXbkLQyU7WZG9FrYVfWKYrj6qfwKnvcaDNZ96Rlm+lLNovrDQDaEK8kCdKv7hC32lGRIoLz
NtXz+uhMufYeJ0QvV5JiLzJZSepqM9cPNRJUIie6y12DzowcF4U7kotty2sjalbfpqH4rpOWdShN
k+ySFS6XN/eA+uBEJCBJJZOX+3bCYbbGR6gfZzeX3mqsPOejHZjl/cxu4/ZGFYX5nEWdkQSJ1093
Q9t6/TkcohgvFUhjTWMamsdnSaUQX8+dQNocpO4ry8DLNTqAX1nNckENZejXQ0h3AQS1c1mEUVj+
L5ny1/yQ2XXrEp5lY2NMjP7ul3f5xUVqLczXMDnlvrbZY/V5Yooms5n3W88HXh1Cpnl1fv9YKmQy
B2XdlXuB1o3nJZYoxX9nj+pKVKc5W8rvH21D5q3syuFEIFRu4JnUPpoNtZKxbXRntfBoNCKXJy5N
BAk20HWeJ/VbkjbjF+f5uPpd5biG+TeG1605yiuGArf0XkTZhSIYbdKM/cLIqrdeEWa78qbE/umT
EcfV7yyZFdeFoIj6lKax0sLu3qsgqye0x0WelM/ddeGN8hFCF04VajRxOetM/EfuykscoM1+cvnR
CVOG+FImx85U2V3FS1VRb8eMgk8XOOtihll7p5lO92RYobmxvYjXMA71v76Nsmr5glpU/Z6SJr+1
8crVLTj20IR6yr1BmCM3QlXJqV7qMlyBVcCeSC2+4uz85GiKzFXs1vWmpZp3N+fxTz+4xqqv0QNz
HZzHmuLaQTYFEfZeuON0cJ6isWFQIIb8VPIjrhh3o52mwuxGG7z0mMXMVppL40Bb5vot76wz+p43
UGJgdvK+7PruiY+d3x/TJsbRCbt6hwcrXEV6fqHvhP5TYzHETRVrm7G36tu8a7NTXWj8RZR9/CIh
crRYxsm9XJEhHwbIcGlMlir642nucju7Ndonj9L7zyIR/HLaMKEL4JfIdNzrI1a0wxnGyDhMmpFt
sjlJ0M1wSWWj1T7JSUIwONh4c250tpNsCMCgrHtV5bvfj3ZJhWCDUSLM1oXJbj+2Xf7pMHg/DIVR
rpMxf9GymMt4wNRM9rPM16ZM7cdcKLln/9MxRwnADzVF6xLfyimNBWm6TAgP1xaFkeMy5PmgQ06n
bZCtIR/BHX+f4FQB/UcK0suZE+xhvxfFXzeqEY6pXyPG2ddXxAJ350QeoT3fTGP5FGvJJ2JW644+
7C7mBjTnwKWR0B8HvT+OhHKviBI2Lv3cNF+eGbr3bVwrg6OBX5hZe9p3e/Wv+tkIO72KJsj+0VTV
KZrDbq3ZSzyvljQxvqxEFzuXKPOV5l0Zgyqvp0/p9ApcSzAmzn2YbWo3TXyazJYdASli7xICuh7d
Sd0tTdpEK6El778ATZRpvCwhCR71eqmd+fkvIQBdirkfDpnxBIz1YpKwge+6ttS71io3aDsDcviX
MsfLUPzJpjA8/z7udeSFl5LZImLc5e1WmSLrupPGpZtwx19ZLmGX5Fjrsrb1FSIETpGryLweNU4j
IwGEq22NcHDN8LTbv44jKoNWlrNUQFxV2zmrsUuWcpWhZLCv7NJWpHpDVDdu1E6qCgSkaC4JdRX4
I7Wxoes+yyAzF9buPKC53V41TUTY/xTWDDtCAfN1McrvlR7q+fsUYlBkro3vfk83wmyqnW5ZD0mT
uKehZeTb/KKEvysSSAf5momTyXNoVNZTcxWu/6533EeAhYhDWEqR0l3owjGqFbdkeCyFci8j4qSn
5fcgbgQ/dBHGh7QriSGJJ1j7HoHQDQLA4SAgiE6TbnbBNCn+1lLf1GU9fFqNHa4NcvHPQjTxpsw0
9WYlc7NPJnPdEBV4AhzT7gs4ff8X6asMpAUdDRvOimctvx2tqnnLzMb2JdIVP2v66f6X//JCqzvY
+chSM+WbsbbMfWcX7d2ve6K/Qlu/gCRykvIlM+Ppxm4jcl/HWfObKozWGtXynAjYQO/pTypOGVK7
y+AN0RZeYzjRAESSp3M9WCvH+qDkIDuI68UXR3F/ij3S71Fgjz8QvAJYZJArQW8dCaiCsXEIOYyy
kQl6ykV+FnVGIlk3xzCVhvflLDOYDeafoXD6T4p8+r01lydpLDJw+i73YTcJZtKku9Fa9DlOineC
1hKm8sGdq3YFlRWfrATWxpxaHpFfdWxrKg7+rsuStcUhNQeAX0a0Ul7W/5FE9ps3JF/y0/RTOn71
FnSG+pXR/N7zTjRwRznLFQhwasGzRskwn8OVJi69JCSIwXKuAdnRpeIIp2RVo+MkFPP977OEvUtu
Ss8ENCiH4sbovWZbgMHuMd+4O7e2KqID8nTv1eO6KkJxJFs5fhxU9TEnfXxkoGEoI9z+KLplp8xB
/2wrs3vKrtIst3LMvaAueuM1eXwr2Q5oPJ7mR4rQp0cMz+rkeQwGdmG4WyvtzBsiz/VNabonh6X6
6JWa/ofnKXkjh8E6/D7x/z3r8p9IzWCrCfi1XI4Z/Ip/o13qLnXLuewQJThd9gh4/sddErIgCKmH
KbMKCtOFux3pVbpP4uFlGAbEEmS/kMbjFeH3Xyr5GunmNrPH8H+Q8fxHJvfaRkk6o3WlcZ2/UzTE
ZdNLUinyrXlefYXgju4xqD3TpBDVpyqVAuu+iItAVHXo/U/WnitT+8/cDMohQVuwa7sINP/uVwgJ
dLZHpzbvBrL6Ywz6U/X2eyKDUom1JMH0VsTieSwy8mSupRRnoyrjbyWyEpY1Tzb//Uf1d4LsajUT
LrjT1T3xH1U3SeONQx9q7h2GNoshtIK3ENeVUTiggqTP6n/Jdf+fuY//yaO8/S6v6fDt343M/z9G
kV5LEP5ri/LpX/+l+vjnDNLr/+Evb7Lr4iUm2tYxuMB4oa4J9n95k13xDygnuhD063+BvPBP/q83
WfwDBb/Oh4spBV/eVeDyb95k3f7HNWccPQEXLfZC4kP+FxmkfCv/LAz5t/QjnH/Xp+vfkXypls9R
N6bNzqE/5tLmdX8Xx2G+bzy5rC1X0y6CbkVws27ICakkEMajmKnVtmnk9Pcl7IVfi7JeEwuKkSCe
CbY09P6HrcQOlDWrT8rOBpBAiIxVlKbDdxYn1lp0eeaXY68HRH+Om5xi3a2gbfyhDlNqG0oOE6rH
STkxpUHLez9Ot24eRg9YppZ1tEjxrcbSC1IqYptVI5SzM8pEXTyRJzflMIrHpUpLuUoZje9V7sq9
jRL0dcAJt6erJPtcrCl9o7xvyoKacr2NXRp2MHa5C/gscYPRmePe6nUIa9EWKnDBIG9GsPi96STJ
vs5j5x4ifD4ZaKBfaDulJq8bPQSmpikLJ5CdaWymGiqUXJHpUuuxWfp9H2tvzohuejU0YXWqya+4
tcVgrdMkt86d6/huKaJDmygWp9yadnU4zvcYW7PXXLeiJw4WG1QX/feu9gQhn2ZsLO9kQuHlyDVk
LFmWJ6+ho2gWE7QmbIFku2Of6PSaWOOVV7XbH6oDNbjzvP+jlk4c0xaPk0+vIbvWFAvIRDXIPTCb
+zJdqxKblm7IearIltIRkGRIhFLdDIjfal7Ca5yyj2hMflX1nH+Vel7sl66t/iirMqgZ0AZjtQwj
iyNhEkErbWPTGiZx6kP7IAs33xrwPpEHolsSAFer8mXK5M6eme9tE1SVGHtwvapP7yNRXCrT20vr
sahSyr4IuVrPYAxbh9OfNdELbKU2pL6Yuxg/nSFTOpQWLYiwnd0jpZXoc0cj0MqfCMPVNjESLKtk
4THs9usiXT7tud1JJBeaVE3gEMlLKSI1fiNVQL153xbUKtRQAbtQaSRnR+sx8T4IDhd+6p5pvLQI
1NKk74CZ0J6gm4KI7p4QDVf+VNUwPiOWbtfAnLwtGXuuyX/cSX4YE13lXha/jF4+3rVGow6N6wZT
+2nrrOYmwV2d5m2d0cEEN7WARu8WGY+6Uss6jLV9otKto3nFOwCEtXHze0nhwYaApCc1eCB9j2zh
QcmIUfWuvc8IZFOJ47cFPLBTDBegJ7LV8vE8GuCsTYeQr812eoyxixgYdqZ8ncvwxS4mRmvi7+Jk
sf1iBi8hdXvfiPrOrLXkBmIyYKx/w4Dxx5HpXd80NjO99Z049lklIZfSWFWBdLo0MHE1IySK3ZWz
EO4yZtpB66JjvrALtUryQ49nJ/bWMZs1tU/WSjZE55p5ck9v0AW5SfPEDF0lqy5RxPKk21Ya4QmJ
oT9hEcptstM7SJfJ8caAViZikoUFNOCmu0ryJNomgYpdkr8Ikfv0CtWQMgODacWonZvZA2K9nz57
Gt1F+KFFFVZjzN7K4P3UM5syrE6aayG78mZSBE5ps8ESSj5Pw1v36BDBeR7ZfdlOv4Hnkht6cJ40
mt7O/aTxo7uoyxPH3bADUBmX75UzbOgammE7jIeCSiNykS6u01WbK9cIyx05P5jIQ6D5ELApnwKr
UcYJNuzDCSsmH5R77gfhqKQtxdD31IbGlk3fqpkTvdv0H5PJhyYnot5Gk2ZAjWT5E8Z3LyFZZekO
FWqIYKhkSLagSIlrWxb5VA54R2KO2IMX8/laY/U1sxZ/aMR1ftGdVHwbuTDOUdOa+6Sux01IfVuQ
IZwOypFcJYDnbWmH1s7S5HNW1tnKkxWPW6rBO5B1saLgtrlZVCXRG04lDJgy7R93Mg6shqbfIE3y
F1eUa2io98xtEEUVVXBtLjvAAEY3qJAw/Uxm58uuPblGVPkdTRePFUvXRTenQ1E41TmZho8+lerM
BF36ziCoI3XK8C50bNi9MnS+sjzM55XR05TmpbyqKtRpYurixqWtI6Eg0oXPuUxzARYfpXNPE9+j
Ng6zP0XykkcSi+jSkSBKGJoV2/rjoNEjnpdEvUF3LRPHmZqOme7GhzBenNduqh/qXBD6XDpd+CEc
skYrqjT9IR23U5SiQ40pJeH64EiNcoueSJc7x5MkgCg4dmpxKWEgL5rCd3OEw24tqihi/JEk/Nqg
wHbh7KysHA/dAEVbwLidHDxc1DSlDdo3E+FMBaCTEE6b9IVHK2lvlOjWxKVpbmXCcg7qADSfiQ18
Pu2A6ARWc9H7gzKPRt7ZrI+vGVk9n2VTUXmtTLkWxDusJ1FYa9ZU3m86CuLu2qla9TmXcTEikCLW
zUy1HR8iH72a1yWkzB1rpQQCNwhllQ6Nmq5RvIfo75jYTbEofxq9lzRWcEru4nA1eAmQpKuBYtMS
0NLmSdOF2Q0ercDNOrLic2SB9LtedFuYiAyirNgCW/fB0FmOP6WFD0q7gRd4bVQHNW7+QESA7tWT
XKPzDvntDE/kLnBJg8Tcsktc0zQs291kNmVcBBxX17rLhGHswFIwrOZc6UjJl9lvLC4ODKTBqOVv
qqzDTan/0ZxuWOeR9zE5fJ92Ye0xDvAZ9uNnrggOQmvg42vOgikbv4dpZP9tiB3ieBnX+sjpN5g4
SJaMAjiDphWgNJgPZ76BqvLZ5v3ekVqAZMBvbRoOkWASomdEUPiWuFkyL4gTNC3V8Cxm7X2y6wJB
tkMEOzPDYSaIdRUvxo+D93yJKC4sjPHG0Mydp9LbFAl5h+mZatapXhW2+HIULb/JjGOFvAg/sfgL
ORr12jHan1nYp2m6s63mbciN82RG85Z2hvpmEJKWIw+taJ1/dyByNaweZ1GCUqp+Z8ghkrnz+Dkq
lIyeW+F5McbbfrBocu4PYqa9BmQNSUlcHZz5MVRFuLJl2/t2fdvaxvCaDP3OmO5lnwu/D78g+/Vj
JO11N7l4MjoVxFrhm213KrR4MwiHDuZh03bFS1z0MFc4c6SV+4sj9rN+dnvzlkD6vWhtcQ2M82g/
HgOENh+JyN0Tyji/7HL4QmO5WHZ0nJPy1CLCQE0Ob5ObO5Sn4c7Ss5dFU94GumFvqfbWTWw57JIu
cm7MYbgmEMf7ATAPIUV04xTxc5tp5kOxuD96CcPTPMRuXPtFp16riSTCKA6/oLeXtcihXyYqSrLh
016SizGGEbMID6sGmNqb+bs7JumxrgkoFsSVEjNyiUPr5GSKlPeEdkMxvc65mxDFaDbB9ddkQcds
bIogb01TM0/Kfqiz9Nmdij2w3bquk+ze6KefyQ7lyiyvfvxWoz3ENZs/WoLSPgKS7sPiaUjEI5V3
1Jbm7ZFn9re48tX1kpQjYHQpyyPhV9QUbyjyIbtwgY2xljN8l1xZpUW1QIawzdOU6zd59gY8A3jV
+JFtthtpjfpKzrxpq7zQwq2Vx3Trkfe/VkV6QiB2zCuG2n4q7vvI3lVd7E+a+2j0SHqwCsQPvVQ7
NCYTMwYZyknJG13Ofo+F2LXOvSG2sLZBTMyfRFmwSuvZOyK638KUBrbsz3aUHZRn3cYLIlC4JQm7
UQy7ShEHHEQ8b1QPEXMSVYiT9JoPw9b8mc4upMWaubZAtjfe8JXyVm0sh6xofSrirWX3+8YlDNOU
8zcHv5ZHh5lZdN/PKAIiyUy17KirhFyVmxYwyLfwuT+giNR8ei3tJ41GPtwQ1lFU5cFzCMHP6E/g
qwXSzHaZV8PiuIdUE48Uuu/02vish4ZNobNgyThEqwGCcZF3oaWYcNPyyJ10FGH5rE1LjRzfvYk4
xF2KlkohdzFB/r6bdndC3iWuvm/tmTYWreUToUt31eu8rDoxISDEh9DRHqiRpoCrjcGq89t0sVYD
jAx2O9DghHO6qR7tdsxrYEWqu4YxtN9CUqGtVLCGDeMnDyz3MOK+bZKh7Iv7dsMF+mNZsM1cj8d0
TjDO6REqYNNZueKVYYqAOEAsCnXIvw89QRZnUzw4iXMqC7wFq6ZUz1dqmPdEXs+klMdhwSxrl/qe
AstNWWj13mv+AOmSYir5qJGuPjjcLfSlPaP4uXEoeNnl2aMxVQyumVb6sMSkTFetHyqqIEOlU1oe
WYtfQDl84XqZ3nvbOyXaTaJ1U2DY0XrJjaMu+Ha6bqjwiLkaey/et1VnZgElyuPG6Zqtp8onjbaE
0db/qF5TnAXDsjcU0droqIoqeira6xjiobZuu27vlnS6dkbI0910D/loxLxiNahq2uub1LYvhaKK
TseKW7bJFz25F0cuu8Gx8i05GLgeUCoS5bWte+FDNjIsa6OMN1C7/kCRapIPJz2VrwQo1L6hl0dS
ab8nQlJPBI2ncDMFOO9w6ii5D4YhpCBB07eaJ18HXRQBD3N7L6Nk2k+CCFOzZUdIMptQM+W9493W
14RIDOfczZeLG/NISQytdmOZTIpLg96oOMOY3ifSpFs6R1NXDcWRwIdmP1R9E2gFtat9/Gep4w/H
VK0P3YCGgCqHlWE3r05ZNa/F6EBFTwkEl14FUefxY1Rqa8vsKBzYJBtkdZXnpntvedpjTZj5LqV1
FDGkexi96ruJuzFIgcAPQHBwMgbSvzCUEW4nepCr6cYYxT2fPEp6ywKhToDyaSigRLtzA9EKy+fx
zG+7DuhD6SNpigAEXQw+YCc6Cg0UMkOtBwAbDy3RB0TNyK2mdcpPu+EAtryj/eBRNnm1neqk27bE
ZAYugP7CJJAO5leb9DChdyld0VHvfkUpR5zXpd9FCrSuN+Za6oACIip2o6efc2+kJ4qRmvaPFXm9
fCkqWKLyaSixG6C23mJaPtRphlwpLljZUun6dID74zjGjKT0KY+o9VZdKnhRdWeNV9VPm3o1x94S
JI7VB4to5G7Bf1DUDmsnqbmhjYaPSqZmPWuYT9CIyGOlwTc7xNJby7CmPu7OFOVmacfFr8dkPfOp
rpr6peGU3o8SmXBs22lAEuQbR+3J9MKH7Cr6oW8mIEoJjqehZVZv4rsy1F8LfTr39ajW9ji2R/jZ
m6oSn8nofvclqtGFMnq/F1q+YTi/yAJBlpO6DBsWQyb36kYbuv5SGPWLHIwnN+bWpdhkW4f9miSN
rZDMVh0BCR0ZPd5kPuZdv9bBVxM4Ul7SGLdncjb19rPL1VOqat9MyzNoWe9DahLIXySPWDguWFh+
wjC6Pinh7IulLDlkE1+LqL3SrOKIivJHOXbpR4Z2b2jpWVQLT3ou/doq0QX3V9SZu0/x9CAV5b1d
tM+RHCd+wJRI/SWzAHLG9quVY0jfs7mJ9Jh51PI2YjFvS9yXddRsSD/+SWWyGdEKCsINnshp2SqN
YbQCXkE5yHaC1vvZSPTPzOUmGKqWP9nS2UKe7l1u2c62Qlm6h4REZyRMLb7YGc3rhFfcGyxOASTo
K98x0u/8Ps9ruHDE63Xe3IVxBaXSJfXLYFgDFh14eaT+b727nOe5bEmVth9owXlKF30K5oQhQI+t
Zwq6WTxmBx4K0Aefz0NKpngcJkha0mmbN/ZjIx2q98bbNBlYDnLaF59MB+GWyouXpNH3Spu/W8s7
tlpzF3dqjTCs3hiuhprY7SF7NfMtL8xAc/R0nfD7sNPWrzjokfGjWM+rNT1B+Fm1nZcaggcdFYRl
xMyXOI3GCLNtVasVaA89PI5IX5rr4WLTw2hZLwmtznJQ8cbRqn1bLMfWXogoS+4HJD0kp8fPqo83
uaQTvTfVoa6Hk+zlZpT1pY/6W1bY8kR62V3pLmwcY4gCOVJHcAF+r8WhMbN246GtwDOwEZl3xqkB
DWuNvqNriMqqdFpZojz1MAXkGKXMz+ouNE3kJ3O0I8htk5mAtdxPSsT32VK8mBOCZ3uQVWBhPOXu
Ql1Ccg2J4+ISsSMYadP5zhiO20rj6BlognxA8tjbxS4xNrprU99pRVR6gv3M3oSSIP8CECP4VXTr
PpYoMCwFs15aWxkRj6aH7sZtGFR41Cm/Ig4qPWime3Q8xItVc5N31p8Qm3Ss5OM0ZO1aZNpzXAJh
0QnPUD+/9FECY6wzA1QPtqPVgVO+eIpJWyTXzpHZ2I3Tg6C6eGjY/fsw2S4JkSap6Nv3TMp3TbQH
SPm1oYXNDehp65cCtXTTGwH/49x5dLkgBnjMxvluIN+fV4pobfVElp+9Gp3xGT9luqISeKXmEoeL
eyoXd2vbKP/DpZKXuex19qsZS2x34KUIEiLzsas8h+wEK1PTdkZaIYxuXtOKqU06Tb/VbS8meDas
DnpTH1QMzGeZd4llPAicC27v3tUaglFdBVOafTs9IBdwpIJaRupXs9rp1125ea8qSv56G1hWp+EI
RlifT9ZccAq0Bd0W+RLUOit0ozPaR1azdohOD3DJEvTH8LmMyckx2P3yGV102yLVx6sxqhs06dSA
G9l+SOWXiLVnoyuEX1ddGZDV+E0CUYmaledbDJx1g8rm+56+WqjqrnoBWzTSMgzikU0mYjqPjSio
Z+vNGbo3giMSDAKjOoYTQesCfejJ9ZodKSc3do2nLdHzYG5KxqxhocSiNXZl82Ba3Y1Msp+REMIn
W1AVYVpOs1sWPpRBecOlWHRGHyLuVk1bN2u7c8ct+kRitNL+QHAB2o4MyXQod4Xzqlg/1nOLsHHJ
vgjfXy+EKq1yck0m0iQ1HDtDUz25VviW5Z4MwF8Iof/wsuhRDNPRRYSbL/cZxSZmbQVicH8iJnUT
ZsJ1jHc9a75wZGziJVlPVrtWlvZiNc7e1m3k6hlCk+GZDJX9UqR/Zj7b2WJc6eIH+hU09jzsMQdS
UC46wtNVZxvH3kVyn1bryml3qSAeupMkUeOWR7ibAqdSmT0fRBKZt4mdjPhJ+BQ8gKn5OdVxdgBY
j9y83rlc0selyc7wI4y3LqRACHTUsN5thpTynmmMHu0GGNr1OFNAjDjvLBXUpr6FdP3ohGKMDTdU
ZRkbklue7BBNldXKs0I7utJM8tVoZBs3yZihqm37cjMDaa7r+VZP3K+pum96M3YARa+ReMUXtzcr
YRelhBDx6OpxdOo6baUs56MbZYelxNo4Qq1HCTjitMwlpPJrebzFl2j4cSlOLU9Wa08PLHB3FucE
/9i2j5aLyFiv10gBmg0i0OhoDZkTNJP23jfqdkiAurXkDyPlswshtVYVz4xifttrs3So9dDDtdLF
TZxfMdDGXiVGaAdRAYooIQgS71t3OZucOCWFJ7nYEw0c+kAaTqmJnQ76DUzc/HRgHRo3ZzCYSXEo
oFymrA+SvNQvGNiTHRt/dfAIa1gBRDPhcl/i7/Kq9bUAq2HVpiBB2Fs4uxIfjr1rXRQpQjtXPYKW
sg3BVydBM71ub64y0SbR342eF2cxtCCu0oOF5cafRJJDW6CtCDK9ZG6ZbU3cDpbV7nIT49iAw+yx
qMlN8ZPFrc6TUVr7GYTn3dHlfNuERflhtYBoHG4REYWtlLQF2nnHQNrGZtCqCYVRmR6AiC7jPHoi
6C3HngD7J/sxq8TQBQgqq9uxTzOIQREO3aaQ6Lw5dwAP9J5gsOQzn0Xte1Z79vryaqpJv8ScHUsa
s6c0J9ZNLbdSM1ukKhkSVrs6LcAFn3UVFucpSyNeT2TbEVIMZocZKC1zazNfDVGWbkla5rOK9OYj
FQOOi5wZWPdFk7dYfhI9KGWBhUJzkPBoamIAQbW1HSIzvivmXjzEsYHTpZ7FplhKcmUASLw/lUw1
qBuA6wY1BRUpUbLOWLzWodPX9GOlyXXMkGtSfJIjJmP3FBPAF1Rj3wEEW/Xsh0XVfM8JFOhsNd3a
6fkeVdGLcoV3sNtZ7BE3Yxapk+Mk4t5JEfb5ZJYt+3ApWP2Y7EPKlfoWy0+U9N2eZIH+M7LrDCef
Ymn20G2TbbEOrYrlX2OkRO7MY5PP45HfaLdxuY91Ir+WYvInPttdx5yDCUxvhpQDm9jGzeLYUeQX
WTNthZXkd1dN9THU0CL6USWbnymq45x9jlfGG530aRnaPPHNfgAtElJzXvoUBU2rqnLXEJ5S+ljr
jH1eewOVNsxWmzTUuImsuECatrSmPNbRyNw05B0zU5Rt9N5N3tWSa380eS3lipve3hiNjPahxHRj
8a8rmLQ9hDw8sR/RNPHVVLqcrCpeNjC11GeBuulvUy5RpSJ2C8LBazYdr4hapWHYbmf0q4cIIGin
pvzNrcflUUqt3BoeWwb3VXhcUKKTy0j2CRjGvE9L9FuGbKK1zExQBqsy97bRx/cjKBb1DZNaCwUE
NWQs8asiLs3xjl0HWs7tCgzj9Fs1y172XQSiztv/2WBoORH4PJ2tUvPuXYOF3adqSrs1wHbW1YRA
nDQjL3nrvLi5NWM3uxtlaR5wZjRvBHM0841qLfI1S6biIxh7G66Eg/P0jeBc+paHiamyFFX+E1Gy
uK0iLZw2UQEPSHxYhPMrrNIBUCSaoR+LQ4bncBVng0bGh+oWVquxr2DL9ck6c4DYYDSqdk+6je1g
l+XYAQPE8PP9OJS2vtHBL7Zkd4T3otLuUc7zEWgux2JIj9XN0nnT86IN7YsLlrvGd9bToDdE+7pS
023jlsZWd99zJFhbmw4wbzVgU31IFiMPJt2o1osunGptYaG8tGqoOYPKji6nssnVFjMG1P0YG+e5
S4gs520Po6M5IFul92gCa3dxKNL5VAzePjPCBeNnbAMz9k0tr3rRYdm4bXfW7Sz0i7SPb13WSOwc
RN6sh7x2iPZJvewPf68yvlJEor45xGWzbXLsN9eLgSS2dMwQOIixe4zQ4BlwsqP13LNcvdS2MwJu
OPN405v9dARl6/YdcaxHxPvhe6+1FpAI+LlfFuj/3ViGt43jGWs0jiO9CTZThEijj9zs1b1nz7Q6
MX27h8jLTOLao2g1mLm2EkXRX2okTDvDXayNKqbpua3jB1eI+JJGQ7SRSQPiyfnpvCEYiMbNaNom
jGDhbMzh/1B3ZruRI9mW/SIWOBiN5KvPg1ySS66QFC+EIhTBmUbSOBm/vpfnvd1AXaAbuEA/dD8W
kFmZ4Uka7eyz99qytp+tbhmsV9NNwWMwBZ+ibO0/A1rxKtMTmz5fsEHBCsC81oEvX09BFR2Lmagj
0dda3hYvXd4qPkpSAyfHN/LGvjJ6HTNAb6vRQhVuzH3NZ+wVBCVOhbnOp2WjZ8wQoPzFi+mV9Y7V
VGynUumVj5MXeSePhk3lSfPOz10BRY8Q9CwrLs7Qt8S6NMg4tWy7e41O+mD0EqeMWsL7tNMwel9Y
M+z9e39XjjyFezDZ1Khl70NUBVcsGnZwjFJ+05WNR2Kbzf10q/LJP404XraFVMwyeBDLnL19fvPU
gLLdsrPNPIfJMeVHzXPWQ7oiir2ygnnYBG1RbXC88A0HnvlUuqM+m6KMr9qd9M2kCWpo2VNTlBqb
PZ5Lrd5mJm+NdoQ1Bm6hw0xVsCKghzN8bAq3xGtPSXixaiiEGtdLOUTzKuF5uXRU03UHcptTsZJ2
NT4vRiKdgtYQF7N4Mbfe2tB0aAeLs62bhmmDnLxmWJjFA3Nev03amly2FcFJiVBfo8EtVgoYMIOV
iT3OPjYoQddOv2LgnPx55/FJGZrnZCybJx8L5dqqfb/ccDKbcJM5TXAbVcmWPgpkZuNdSZovOS2B
2nqCu5GqNHqrlZR9xnWirVeTzffIG7Ms27mlKt4N6Fv6PvGrXEw3jl/0K7jXnIwqznOHyI3kgfnA
xMiqDWhUsk3Cgomf1W8FEWOQFKVEMAA9HrH90uARcK0ohcVieRtE4vpk+qn7K1lQrSYVLM+ub+sH
McOysrmdbu9NEv9JVPy/bav7/8kw50OX+98b5i7QkbGO/fm3Oo/73/I/a7ujf/HmuJiybBsAiAdy
6j8tc8G/CNnQyOG5jntv88Ch+Z+WOd/9l8N5ghOSboo7+eZ/OeaE8y+f88vFsAlN2fdF8N9yzDn/
1SHLPx2Ozz+E7Dv0kG/Kvzvn4t5SLlzr6pLiOl0n7AxCez13Ls62ll6K6aKLitAAmwKWdcOPGRjT
vKHfPgUyqEPMBm+5iib7j0xJAz3JhulsPUgz/YLtWQVfRYSt/lDklZBfRaPvxgHQAMsuT/SynHRt
muG5zKkh2hX4hDYaCZSzri9pT2rBwjDjpiwtQch2jvNssMCTJ/MWqdF0LWRIzWyU++1U3bSms/NZ
9i4nJm165Qt7TWkfg3TBdp3Uhb5i1hM/Cuys1slEfq7eIcpgxdiE86APHK++yLeFVU1shKoIB+Sq
nrh0XWCn+QeJvaPfxXOEg6ItZ4YRJqchx8qnRZCwrerb8JvenfCBXQNBmqn07qnXcRjPpBWnahuP
AMZWXV339UWX1aDOVMkqj96zyTbFYZnwB5+r1LGXLRToiubWCXWaeFuUpUe386lEIkXs6m+ulU1y
TK284rIxTOVPLnT9yMfX4u6lvDtPU+FkeluCVnEQ+hg03LAxv6WY9H7w9bx3qn6q1wsGuNtk9+iG
IZUTOBbK8timWOjW9wZZOlbTGSb4mpAkYx1AjsT6k2XNPcVXi3re1AA4WGNVGptSBn6CBaLM8GHz
UDB9o4RzNU36AUthRTeN9yBx0N3tTSkbki2XBDPf5SWIAjFduzKPUX+7sWOTtaCkzJp/0yufwAZa
Rj+S7kEktg7BnIdbj5PshSfZWnY0hrf9zQ3mQrRbUzsWuKAqLMx+CIMs4hMxGdU9+yEUh8fer+6D
NEuJxqcR3gMLwS4UeDR9RzrUU/9YEtMr3ltPkJ4LMVz3mzsiEJM8HVURlzpByPYb+mohjhOSgUHC
wid/74Q1JJSc3ImHnbQQ4TdjxLn7UvVh/7A44yQ+HZ4E731q7CLdjnVXsdka56Fq5cpzMr/e1mPh
em9iGuzipAgqyU10j72t/JEW2WMyW1P6DOfYW3j6CzwWyLesvRvybc78U3is3FdLM0/Da4+VQOFS
CUe9jWRCTiYehZWtJ3uZg0MU47SDnyRMiVTjZmzybPBOh5iMx7Qe53xMgAouncW6LBxqvYoHFdEL
6vAnN0z0mugb02Up8osddMtcba05CU21AXfVpCdJ6sKSK+xZAgqYAMLSBSgJTb4oWjcHLbyNkMy4
5NkU4vV7NNpMzggxRWb+8KlV/q8+EPfAjaKPysb42hV5glbfjn6/zXLVoJ2HC/bjtWWisFiIKcs4
uKShQ/nnuoxiV+0a/G9omhkfdqVOg4VTKlsN5Vz5r4gQAFpmM3Xez8Yzc3fwuMGH68DW9BLHlQOr
uXV6uWDFisbybWwCyl+i2tNMvHR49XdUbcxF309CBKNYVIcsRNBDOBSQ7yK38Os1GNCsOLWeFUTP
aIGa3z4Pm+9k1iF+YSMsmidTq8I0Ql8AHsalaDcKAftWWTULL007RU3pmc2H2YB98T4kCQYORj/r
2v1giBN8TJG08DyNNqkOXDPmQ2YWLSotVTHtrQWNTsNcgad31Q5KfFRqZC89O/ORCFrUneOiGh70
rPOL8XSxPEzwJIn2t3hE6wQL7V6q0elxLrMgZuhwsvFlgW/00SbJ8og/ueb630ZnvxTjk44U+8ps
KewnvI1Lsk7JL6FhZ7NcD0QeVmnTsBWjgfOT0qj+s9Ctd8QU4EUrVXYBQjYD4LddsS2nzlXTZ2NC
TF408pzk5IxHNgo4TJ0mBiFEUc1KV2PyIzRcaQtdOvIAt7/lCrsUV2Sz6k8RxssHQocH6gAcS7Mb
qMvxj8PSEeKLeYg9uI9uA/4WsKlY4by1aQAcOv+Cq0f9KqzC/ijmuPLXA8VJ6HhzYV5da6guMLOw
rQJNaI5shMjn8hLYVJ/qgVTlmhttyCJ70ml9KprYkpfYsgf1JPtseFUOdTRHNWmb/yvfg3jUprvY
nQzLg6LDoFc3Vb03JDHzrW2V8tleCLoVhPxWxgpuTElOuCriiiR1mCaEpnPfZR2SdpZ+S9iJuCum
07x/NywMfyT+2FFtO8f4PqkpwjGUwJVpG8ewDzLtccJW/ZTYIedCglMLA2D6MveldSqzIXlolcv5
I0Z1bgUs5lchRgvqzcIbKS1+EAR1FFcI0eVxAgOh9xpyChdVQuzYnTzrk4ad7mEYRPQcO4M8aWp4
Luxd76GqEpMRO7eninH+I+wJT65geXTnUNs0kLf6jmoZ5pXsjHUJF4tdLTTRsxQ9W+XO5SFzC4yJ
lNBuTKkpqmv5iG1JuNo8y3jGJrfKvkHOHbIc5XLRSXElaZ2/FlNuH2hD6Y/CsxC9hy7XK5S58CPB
Nv8JzU5uSS7w7GiVnYgxJp/2oj1moGV6dOfSnONpbNaVNZVHUfIBmYIkwxFr4aKl8mLBBoHtww4A
qrHg66ZVmI3Bi1yWARaEbMfNFCz0EHcD0J0AKgRV6HP+JXKMpniS7lW5VWfhEW8GnlDQja82uvWT
zZ5r1c4eG3z6fQ8D7Lh91bOiYUmg1nEVSyhQefQop5LHcnCdL8YvDgOE4Nc4kgSoC7YEH25yz+ql
Caw1ShOObcHtSSAIbSLlRY9xm4ZfiTR/Cvwx2ybuAzoUhaBcOBvOTeVinAns6NrZUfESZ366XsCq
YiR3Le9p9FT1WGZturl3d7VMsCtush7ekzjbxFymVo1D3Gyog+jArrA+cxhbGy8x6X5Uwgasw6JR
MxGec8f36lVeteE5Uml2mIMxuGmHTG5ha/mACTi4WvD63t0irk8RjyXHZbfmZyqeRY2i37CBJ/kg
xHsCm+r+gyLk6YHFju06N5hzj2YW7BbyxSs3qqbWQ0ZcSfth2ec4ZTZeKz79fvydxsbeJ9JD8qeA
5MC0hmOzGxwWicnvHvLYLeyccYfpIznkVV5y3hp3S56TlyxtT0x49kPTdztANtWzQfE96gC7bpPl
rJyq/tBaXrBZwrjZ6wDwHe1Xy4of0CIz17YJC/c89NTOz7yo3AcxKYNnBdHxUdw7W0UQ5T+ZxdVL
UAV0SaheHUaZmocc55HFQtSfZw47GIrrSqXVd7043Y8WNQMxU0T8+PZzPfAi7/NZv4ZuZrETKAE1
1gyY4ZIe7DhjYVrhMKuWCVMnDLKfHmZG4ChWPLBz6UX+nOBScum6FP214U7Ickn6Z7UMZsfHGlmg
W7qt35adv2b5OIZryF7RGR4oNt4ILMVUyzfuvflzrzObr9dQpixvY66BuhXmXDWDu3X7UV2EWTAO
5jyxa8+S3MPjdvRYlszxapwzQugqqNfJlP61LIn+5jl8d5LJ+K99rtOGpaRlfQ3Cds4k84fHDrY5
Le7kL3Z8XyHogun4nZqBUE6Ieb5su/aNxxrr3hxKbqR4s2ooABtWVDHjkF5WJGbcR80GfbvMWBbQ
j9VF+dzdfK5De5WL5A/bHPhNRZTjOnFlvIYM3e9ToHQr5iFuhT57CYDgd08Ku3GC4uFZYxp9H/WE
uTiOsNtKr74AXDmwkBEbeIX6CFo83kUJepulvbxa2cR9Npo2PiYQBouV5Ur/ZzIixqCpDGcjOGNm
ApafIRIMNtCab4esq03iBvXftLcfC4JGO8mH5UJfeL9Jwe+fERGqXdhqbOlL+9RjL3tp/CE/iLII
jlW0hB8yJVyctiy14yFCly7TGVCQHRM5qh8UV69j4tXlzrYjaqeirl5LKxav6RKm+0jq8ZX9x8dQ
VLToETDaDGCrdhbuGMRerBWq7vB9pbNHPr/qXpIkLw9+m/6D52FYoC7jsW0rsEv5FJtNF8EFm+ao
xrog7a2bRONJNyiBxBDmj2Hqf7ZRWp79IpOnNKkkL3n92c9Zyq1wsfdRqWS5QnRepo03B/am95YG
i9kYPvSo5mcI9i/96GAsaigzOzoFD7Gbu6/gzZpbnQksko0oPjh+f9aB3+4T1k34ornbEAjetC37
QfawHisj/cUDZqCmMs5BnVEvRjXBRpX81h1Otx2W1OKZnE66Hsa6uuCpFVR7d92axpbXf4weiSfM
yScScN/eMP9WQvwtKa/EFzunO7MEem2bWoAs1NCxiE29BLP1MXIfXtELg3qXtH5+rgmuH3oKDQ5m
mc1W4+xk5HCraV00VQyLqoZe7FQ5lKWFahunHLFBdkszwmhFmlgNQVeu/T7B6D83F8BWBdQnOW09
LJqvTPkOnR2siXmsp4rRCLYSTR1Xtv/JFayQ9dorFkqLFUXnHsMNf7FXszrlLKXKvnsDnh99gaxp
rtk9esaEyogcLRU+IuNbn71VFTuaDcA02eyLG8DdABDL4VVo81uLKME11RQjUkKrhhX8n2rjJ7By
Vg1RuqcSz+SVv2jGBNIEBw7X/LikVf3GsDt+mtDYz4DdiFqzyN3WVlI96VTmJ7wNMwYDVoicDtVe
1/OAMlyrs5fP74K54D1SWfozdLF2QqEItryawXrkE7NNqDc90RworgoqkXL6q9MVYgUsaT5H9tx+
FXJcTnxmhgNuWPFJfgGcRRY1T3D45h8NL8t7M3oRI0fHrS5Nh+HM5eBHqxx0Wl+Xlyrn2O2Yo7/k
HekWGrxJpdVexkCMe2VkcpbLrA61zaBdw3o7keQ0eNH8e0uf2M1RX0Cuc82OphWiGZ6SH0wo8wV/
HNt1j+DWvuccPjV2aC5kSG60dmMV8Vlc1om27/1pah316XmWlnjo4zvqqkAcx6VAwXUZD5sm8WB9
wLUdHYpugCy/NV6NY6pOXE4p5ISs6584sKc/S3f3kzi44fZZ4oVHr8kGrEAIs2TonWMw988gXpx9
4IrxRwbgeus094+KjOZNHsOiy8Kh3cdVrW4qktfc6501y87k6BruyGmnw7UXetUua9xo2xSxc4kc
bH5qYq63bHt47gKE61VOLxkjmoHYkzqdRO1P2g4/SlnuTURISfn3V7bhNXbsrxZu0iEBSgP20YL5
k7OpzrsMX0ZQ4K1pRXgYUuznfM+Hs5q1uS5RkF1jNNtzS/RnPzugj9I49U/84esT4jA+V69puXi6
N7/R3jayh1PmFAFmIHu4RX1drvHFW7dF6+rFhn+wCYs0BvDfip9TYbDrNqwVszomgIZl7+4nltmh
Zdn1pMt43HdB890tDvEdlPGt4zfBymXc/VMEnreJ6VgjkoBAeKIyDgNixqVtowJ4L4iW0W7mXTyL
BZNDEQziww0XosNLG5AOoDphg27DUjGXwMA7IlkcuwQEoOlbaAwZxJkgwXCWIHz+Qo/314DFfMhp
teR604MNhWtVrVpU75PNJRpLqco3tsFuxehan0pbD+9V3jVkQib5DOnE2ZdO3e3JHMU/+CTHW8uT
xVeOeL+lQ4tGwSCwucuzn7cJJR5GO142cA37f3I5eA6GlLVz0zMw+nX5kGb2eBaTtPeoWdA+h8U6
TU5+acgFglOAlRR1C3EdN6tZlSTl8seXBWaELOb31ctMenRIPtFSEjJO+bgtHRS7VdNHFamt7B7c
xGu5zbFrbaTnf3Vp4zyEU5TtYBDdN7mLF1Jew3ub5W39YXIMCHYzFAe3s8H5YHJ49uc6uxhT86bO
ZJAgYFJT0KSCe7M//jQiJdLnqACTbB+aJyzN7jssqWlXu6m6CWiSIGzssiOsHw3ruMz8p9Z4rAkc
IikOfrtvWXouwKGq8jatXopPoknzi87D7zhwl4eK5fzRTZFlAH+7wz6oknCXlabZumHmr+7j/UV2
kJwoTBh3Vl1NWyxWQMtmcHAwXOM63OYeyWs0U3QwV05XH+v7a3qP7qA6Y0TtxfKIE0WS+KvsZdNI
aldnndjXqSPXRxt0+JIOy/wQFbJhd0omdWrZscK5ILtJ90Ww62u+hlE+NfhD4mo3N2O0ruDDrKI8
lz+7fu43mIa6nVsQxxri1uPL53rwa8huFMynY7xBnYccToP8G8wDvh6J51k4pEPCdN2Qxtd778jW
6tOFRVF0lzkLNlZ8kzwr/Fa4N5u7tos2gaAjoWFg+tlMOBHWZlBDBxXQI5zoO/5W4oh5peVvbg+A
yTIc/ICrtkBAy72bMNYubtUfkzxNGI7SbutWQwYBMRgJ0Vbyfn+eB+cLCm56k6YQ+YovzfRGKyvQ
EVdhzzNzeW6hdxxtv1FY1bt7/KaViD/x7NvcFKomXyet+aI3xn0cJu6brhHcKK1wfg0Hu9xWYin/
KKsfv20M6/xrBM7PJLublFCYr0I20cPIS+wwuHfOPpRYWRPFpJ6nwnuy22C8zPmcHKUk9rkaBIKx
Y2trXcSLt2fH3O1AkOEWV/oalooNLE8nc6o/ryB04QeO3Z+VxOnRZFw6cGHW73qkVzbDWrUmRxWu
+3Z5KAQxqIqsCTKj913k+XTgavsnzIYHK4dUg2r0O+yGx4z/4OVqCTrnefEasYJ63q5cAHCsRQt7
laK7bVCdXeCTS7eTPI8r7gUDCMWBBCE/RjaEP8TMgT7zceXO0lwF4JAGCCCQOutK7zJ6WVffWCNv
ajP/Aqj3qZXHzWlZ/M8qb7+TFEAp2SGHG0je7FzhYitxyA9ORGhfuUa0K4GYma2M179aGvQ8K/6w
XE9kMS6TRQkk7kJGXlkwV8mq+dtjhX2H4IQ5lENTesji6YCoM1ZE0iyVEYwpaq8LKIJwvkzLccFg
7uMyWF5ngR5BpCDfIKZdIF5zD8Tbbx1nXVwz2pSYfPqQJ9n+6Opk/tGmXr+BKyTvgnlKogGlo7OW
7Lmb0uaBao34AlVEbltHvKChv7WJ4+way3rzDeCgOGwvJG6XDe9TtomyOaT4HOuQtOdHZJuQJ41Z
FJbPpQh0+bvHM8ZVs4F+m6Mo+EnNGBQP2bEhAbnBTWOvxDyNWwhQ1UuYF+FPx5m5WLk4BmqlAFoX
s/7pjS69DrHrMmr7SXD0dP3qFR2sQlNo9p1kfAXD3iFewKQSmgW+aE0RASmnPMugildOWgRPNaT+
DTcs/WL7A6HJJp9elOClnJaQOgOR9D9iuNErRqHyfSruh6woJrqMnAl1za8cbx1nCYRWgMndtnVd
fbANyZG5wWCcN9os+FLHBK+A+Bk6CKzKUMA09YR5Woc0iEYSuGL67QDN8QAPETIafhb9nIhq2dN/
mV/C2J9uiRNZ+8H25KOOvQwVzYAlgO30z3meHpI2yp+nMB22mFY6AmTGv7GIUvsGwe5Ew0J26CMM
ISzQ/GPlIAbHEHYnqZP9HKJIC0XIzbGr+KGDJnYaRi6TNX+sP0sY/GV5Q9NXGQeaaCSkptBJojsp
Pn+Z1T2oluNcsrIpfqtMjVKbt5r/BpAd187STbfANQGRAsuPzrr0emaJkTdhNJhzNCHujRcL/zKW
Pp4JHU8DJWZLbkj4OgRr9Chx8uaN5G6HG5xgmLiwBEN0qXApl4XvJtsm03KdKBxBvaeufEiI1M4h
uNyQr8pWzKhIuFrvppsheLY9eHkryoywNidRvqnr5lIT3t7G9vAo3OI19lX87OvYOSNIxAHKWV8d
ikJlj+i66Tpoh+zWN6YHGhwsHGJWVmyp3BhxuaGuE/HNbgRHXiGqVU8QRPtH/iDcj7QTc9cuoZUW
iY+6WUH/5atv1H7MBkH+BcjO2NB8V7gVEzx7qks4VvUz/A/x5dLlC3luMvC2RLasxh7HFdjA8WAN
cfDA1qXiBjh4KLNR+ssywxf03YJ4iZd2PxCm8mRNh0D61EucGL6rR+IlfApXUeOzk1OmPuBDo6Zj
aUgmg4PZdK6vV4BVsGJDH7h2MWwirHixBCCFwbMBxtfCNHs0Y2ShnnUfESwJAuR+C1Fl0L9gHkxH
xjuDGMklCUvttZXsfRtfXUCjOcelCEbskBKmI8MqqXV3SafpOvIPQrzpYO1n2wXnDHyMunLxs+H1
aBpQhLJ6yUHGyWtUCO/GYC/FQ10p+W7yIIYk0CZjrdaazyapE4xR2dp1l77/TeQFRcVyCTmuQz+H
YLAQ8PM/KH8EyNubTrQH4J5gGBLRUe7jwx/57VRFxJK2h7j/LEaHeyGG1JdOhG63GapgSnazcqZm
N/twz9ZR5vc2xtF6ghtaQk5PJtd70T3EsZ22evWmOr7wKJUKbDUB/Wc2cfVOzTI5WazBkmOGaw34
1kxckYh8Gv4chFVFK3br/O8a0uuab4/c3/9Dvw994l+6xSL4qILhypGJvkCJkFxZldsCPG/LV8vo
9HfgR9exWYJfhuXQ1k0B3Xd1+NzxIK0caBlYTtl1vGSV9CZegtg8OFjt2IU72rtZrlsTQI9ZdjRl
J4YHv4zpyajFdLVHn7d+ZGKbjlYc+NeuSMRHlk6efRzyJr/mDLAFos+kypXEpRpul0iNj2Ia0+Vk
IzBFt0KEHapOytnw5Qmr6NfTEGu9FVG9EJrOWStw/jK+lrPHj3iPXad8uu+IQ532FopUXg2vpEl9
XMLkece3NNKdhc9IJOnv3hL3AITF0+NjDWVE0eqvi/k1P0jB77p47vg0miTbFzFXs4Mz6poC22ze
wWTJmaJ7v9z7ClwZxoAhI86eZSPKqTXeMjjbeMQn99xbdrcp0gnNr3S/xcSBfj8SfehWO+a+9hBa
rf/oMyocMV4N8A48UPNed98ya5gGExF8l28DQ3fR7TTbvb1aJvtQt2K5qCyHLOEKMHSjZ/5GfAhe
K/w/7hpbgcS/H4hrwaX6tw1V+Ua0Kny321htIwuCyZ1H2mLFFenD4Mrq1LCv/o2js9+ZvB7vcSxv
2puWVS2rd4oNWLC1D5IuKVSv9p98KlLzJRgn73vUbXUYW5ZTxQQbfCRTJr325CuIQqzodHvr7ynT
uWzmv6ie9kbr+/Vqct1PpeavpNHqTKrc+UspeE9HVjg+ExtC58kSbruc0DbVr1w23bxHEu4mecJJ
He7bmld2Grn1VjxFZDxGdTXg5Q+pJeElJzOPMC2EzqbCZEH4GduCy83gkvFWHqvAeS/n1P0JNZLm
B8nzU1gqJYFj5GOEue/QROxS2hrz+wj68RAsOSyUgugqu5lXrt1usjJlMO3xJPCfGAP5RVgRW6xh
NOHZy7zwwNMfvFJkCI88YSUZqkG+q9rwmc1Ajm4Gq8HZlgDd3matIlaeB/YjrhmqgdnRvoeNLm5J
l84X253Bmd6lcE96b5xI7q1v6/Q0wDpP1qZnZnWLNmBn6IGxi/LIZSlDrImgHz4A6au3IhpO9hQE
r5Sl+mszLi9xa3/PhlJmiDOIDg5q66m2l4ERzYeiEWfO1lcm3ixIFGveXQqbKoS4lq0b/mb7jBe+
3hTwhw+aTMaxKH2bidtr5W7h8MLXWKkfhLlwIgfq95K4HBkcjskqHKX7Am9GraVAqjGBF+zoYVqG
+9Xm/tIVgGMVZgAp0wawsMfrleC95rT05L1SO710zr2fJfF+dR64aFbVysHz3s2kKUaWu4bwsarw
+PN6uQdW1f66ul/iSx7Ep8FdwhcDcWSbNhrTvPSuFPgMP4iEZ397NRMOxY7UfUfj7F76plW/5nbx
XieOgDtA1LmNpJf/4lOY/7a0NBwqK6fTgZW48Ib23Njx/GC5vGZR4r4krvOcB4P/lkXxlq+CzfWP
RFERR78SesDXods2Z3IrksJ7q2ueWEW1G8vHf+JZmB3jaXFf8tx0uPzn36ZIvwA/IrqRE60PS1nc
pJBqN3q6fUa3BMRNcUZ2i7XzkIQLS1/RyPgczfNAqlTQjnZXYTFosmLN+H7iSq/DdToGmm3wzC5g
nonU2cLjBuKp9Fwk+UeYpqmzxiLS/yhUifIsCv/Go2H4bouCaJGUhyLhxGjHln+lcQkeBvxjiH64
68N6IRVZ+dEWkyqtE6A0SIq30MS2LlP5JaK36Lmt8j0dA93GePb0xVNvbRZuaLQckkzpIxwn6cTf
G6bxdPAV1w+84+JrZmdwkJ7mfjXe60QDVuaviVWkr6yKphsYCPeY6Rji5Z2lItsixzkjFHUeY1a7
70oX2SEvow9bx/IUxJE4d2oUJCCS9A/qB3psWlmFs+YjBKGjVZOffhMKIAUVZ9VSE4AS8b4vuqNy
eGcfFn6Mp9lKFmARpEd3SaZMsdMZZmhi8zkJ2qKBsjGwrtJL+8rTEn/2vSIcnvap99QNskfOg4XH
bRFXNpNPORyixQ2OTpssq8IS8gCtl6y4l/cPUmZD9uOOKD3ZS1LCnO78fdEQd9CR61/A0XaX2hn9
eN+xbqFxtbVr51QERSow5NLE2a6A3ACHYmGaiw2pdms+LS3OjR0bkvogZbAA+MkB/jjW3I0EBqSX
fZK8AnrMmTVn076vM6f/SweflISocDetJlO2+ZX6Abe/SN36N5DviyTGuwyEtUeGGvuHmMI4vDqB
SbwHS/JRPKQsd0fQejCW+YO6fWTmk0pm37pNXuaHlwFmcn0WFY07G7gybrjtirTqf/XGFdYTXrIy
ubLKnaZt3wrR/zYiGgtsYJllVR+LhQcZzH8YkXdao3Hmdk1CkuaS9CtqbIc+OGuyYlzGrGJ4n5aD
zw32NPgtvn/TIGtg9q420tLLIwFsIiU4aNcZ4vIreswC0xdr4bnsavNo884f0lB3KfGhKqLAysE9
M0cNQYm2CnbxQJAMqki0GWwRv/aue4C1iaaID8en5S9nVf4XLan7GUjjffmWXwaIZ64sNnVu5j8o
FOZ7aSbn1NuR/Bodj8YnaP5N+awMwxZotDEXp1m1PHNG++43fHHQaiqytwHOKFY2cY+ZE8qbva/8
yfyV6T08K0TMcW2qjgw74RB/O7M+8ldz6Du7PmQmqpKhOfh8S+ZtpTogXOPAuuGlt2P3bzjLkZKz
gvFnjrD25FlniJorjJjkCgUy29Vvlrk/J5K2N4BLgfANQbVGJZu+ynPXfUjhxLkfQ+uUhQXoDB7Q
N6bPFDXNlXk3jDcL/3n5VI14vTHFeYaE0XOzWMbK13kp4AKuCDsNwWOfzQGhzSgCVJM0U8YVOwz7
4UW4je3l2AttvzRgDMIEyT8dYlxx2yDN1N4kc/kedK4GsNMMs94EtNA9ImlP2mKEoqLrJfXIA8s4
AUZXj5+1WoAAEInGWeBFqEggSgLojukWW3iVvHM4lsW71gxfti3AzkWz6eCiMTaqwzRGDrpCDUgJ
m0apEr6ZFoijfjuGqhufSFB0xQ0Pkdfnq7yJR+s/CLP/LTP2JfvdKa6y/X9lk/4bwPSp+VO/9t2f
P/3lq/mvf+X/gxRT9/9sygbGmv36d0/2P3/Hf3iyXf9frvwf7J3JkuTKlWR/pYV7PIFhMIMtauOz
e4THPOYGEhkD5tEwf30dJ1lFPop0V3PZIi3kLvNlRkbADXavqh4VyrUvRYwaBzam5795soX4Q7kS
WClIUpgcvP/+25NtCfkHGXcuO44bSE95Eif33zmmfN75NQ311PexZkskqn/Hlv3nHr8Ax8vlf5LG
RB5hO1D/UllYO3zRs9OxpR5acW+m7pcR9L1Iqhz/J+qu8+eKRv4uSu411m/XlQyqnsS4/s/kVMLD
AkIfGxikAuiZ/djsRpu/Os2LyVp3NMcRg8lHs4b8JG/s4WIVktP4yMas/Kg7t7yp6BbCahgXx6Dw
s8PgKWQ1hwkrj51vbUnvUNfTKwepezK9se6S3ukwgmrnjpCI9+5Sq/ZYBRVXYYxQ/sQNwvjDN7rQ
xTMSuZ8JMNN1EEZvITs32Ic17GwmNup7uiScWaJaMKqgvkn8iEV3NzhN9x1CguRd4KvfgR+bfaLJ
UyasAVgkpqd8mNnScXiS0iPQs257KCPUz5VfNHVQq8TOfl2QiMbONCfNYwvVPt3UnqfjbT9ftl6y
6KLvJcoWuDhTlOxix+DHdJn3nVVCNYnVArKxAEKJLaqJlduPJG4udRmHiu4JJgy39zHnnGxNaXC3
G6ZqVuNJTYE1vs3kqVOuQeSXLklD179ttavvhkz0n/kErZafUcGrPbdL98NMjZi2kd17Rzu4UBK9
qpslaeTOetfhLO+XIqy+euqPHkR/eTGQpBy4BAgzwCJiKfirWxpJRAwTlaa2wuF7To2rjk5+7Kq3
uaJuDsdPSiS2HO0JOy2N3jt00vCwhIN5NtUI/mdsJYYLdMIm2+ChBcHo8cKEEMS2CtSqsJNXpzJp
d4L9z1YPiBmPW8SLUp+q2vYkFzrNSrXNexSzqKBsA9MtPXebsmWDhEDl+vh6oaKeVF9bC+ZfTOmr
bGnLF586mG7Hv6F7Sm1/1CtPz8Ymvd5fYIxBNfOmH+DcRN2YTWtBES6LPlChZNhIfJJPtY0DM2W2
uZ9XaKKvJiXntsb1Cs+PpaL1PYTkN1ct1WVfQZ1Zy15Dnn9lg0ohVuYQJQMgQdHsetCBNWBibfWJ
FRu7/EJ5Yb8i6uNT+GJdntwK/NBnWoj81rPDpt2k6EDNjtwZLKl2rMTld3fN15LJyx0Ku0O1pTSs
AelLx1O7gYXTDLuhxVwe3ZuO9V/3i0Nprs131gbITrgkRiJslkMStOCWV2NSWLZs+jSBTCMdzMlW
LhrcDgTcT40PdeCguq74kKmbvQGsavNN7oqJlQBlSeGqIDvSbIPMALGlbxtXoSWTCVksVNE9JNXg
k2ci8Y41fS98c0kDcopAook4MKb5dxtbsbftHAJduxQ/abLNei4ZoFAljEEAo49OqiiDQA7xbhfh
zSzNjYsTy0vpOdprNvvExZhZ7wtS7CTpcXjA78hbUmSz53YvadX3z5R5cXPuKuIIK04wFpVGWaRI
p9FPLrculKVqss13iUUdqSVJAOWWup8PeGuQ+62KiPLWtQcnvWMtPH4xczFaXtjNZFarEqBsbFnW
XSSa5M2ewj56c1Ptfk3C7z9F3uUPbRgjoFYjaZK1sgb2sbWNfw9lq4i8XQNWxQJ5q+IcgS8FDyDN
XViPF1No3ccNkjzG6UPVR+0DRuEgxTipOUYyLpM/GfGUZJsWwAZOS8vctunD9NLI0uXkr+1iqvpb
mxmIz0sxdWpFWgAlJ3Ah9+/gIrQs+MYmttdxOCjnpKvlQvt3AVRuhxj36oGNJ8tHwd3src8DuBlI
KsOeRcpsM8WUlw+S49mgAps5Aa6kxxmkQ2mT/Vwcu7GeLkrqZ8eszCgTsNJbyYm8c5YUHcm3yB3f
gqRxctqi2yHglrlg4EkcK4pAqNAC+Goyf2aXJQMoBjjV5Srmi2358ObDS9miUq4jW8x0emu/iH4B
2vK7bzyYZfHTDOUy/QaVlBYbmjUbVBjAJ2P7QC7DC+5N5VsYDhx0fmZXvIj0y83k88dHDV4ouZmZ
Z0h+jypcqBkpDIumlR/GJUbfQLrUyqwaU1nuvm/ndLzl+yysYxGgsMGhkqQCVi5/fniIEwvfXRTP
Hv8kPKb5oNCfMDn9pBb+qkPnEhvqV6YbLAzLlfJntSP9ZFELls5lmawLq8d1t4nYXXIi2aoxz0AF
LpkBHPVF8KLmOTUczlHaPNSNB/k5mNlfH0rag7x9aNxLJ4vbDBwl8Ms4/EhiJqcoEbUEoup46s7q
aKzykcrwEK150fZvBTJXtbdLx3P3tGox9lJhg5xM352taddK+ws3oBwbj/INPh2HMmt7dbQuZJCL
TpGJ9MsdRaNfZyM72EGY8gAV1FXbpJ/L0DndU93LwTnPBRVbZ/JHgv128VfEOWs7FV+jNWh/Hw44
0J7tzFmGjba9Id47KXtZvnqDTHPJYd2OBGvklgx4Ep85f8fxu1ugsG2GLMLSNGa2ez3FnK9X49KM
A3iG2IVDNsupfMg0NbwncBLysxYAPUFmg8fdJiaHW9YtJu7v+tl1fvuCXsQfCtjC+MPzRNHjxcub
6JoqXgVlyS4LMOqVjedpDdC0sdFWsdHLPY8KaZlt3Xrt7K9j5EyP8Xz+mnzSLdNE3lKDQ7+RlsV1
gVtK4WzauQbZg6XSP/R5HaN0FCb3NhUVQWuqAsGT0Ha0mUM/OpCceUodWb6PGVYiyK1+vU3+mmML
4/yGO8P041do1HPHsbXi6TQ7j2Uen+RghvkwlbdtVsQgBQg7QJzzOXMpat0OAxqlJ2W+n2wc7iVr
pI3qiDQMQ7W8lFkaYyUUjr8Jugb/vSEEAqwFbTbyfIslwxTsW2e65LwuedfAvwkCe1XWCmw9MJRr
ITAKDUZ9QRgZUOVB8SqbkySLwnrX9A0W4W76WnqrA9yXO4CLMrJ+eMdeG6Kqd3qCZZGqGO1XeinY
uzh8B0/dXtb1NrXuQ1BqfsiswwjcLCgRK2fmkmnlPtAdvFw7mfrYViNn6ynZAWonZcUDzUBIVq8H
khliLtvhRLI+dSh/85gYWK/CWjNcsyNBzji3YDfXk2M5htMqb7cxZN+7ucqzDSdffcLPD+PJ76xP
bPLXQYy5pLHIPhcgFm5D6cTrummyU6rm9nGQfRWtE9VbNqdYy9rLUNxVev2G2xyYKRoj0ZbQiG66
qaW208tfsjYPcXlYAV5YkHzkSAhce546Ni07wjQui8c6nAidCOT1rktb8Mg+l5/ChiQ/R/YuJk7F
ccr1qavC+jQbko80gDDty9xOrkXnPE7wareiimu8+LFP111dbhvDkJxNZUTPYQc1Puq7d9sBfwS+
2zlPrU/BHqvhe8I2alW7HgV0wr2LdfmMGwYrRQrwidq+H2/2iwMOp2HFzXjDn5xcCgwrnEOJPb/k
IWjOXay9Xz5XXHD0cjqWNJpyf7dzCIXBwod601mB/OgJv91RG6+OShv/LHlx7tEYX9TUFu/zAHB1
zHr3lLMD4Khqqq9GO8PaNfDMnYUUYxnnj7oRcJgwblIvGMbtaimIixD31HDjE48aVceRzzppOupW
6rj6FhXsta2byvbHMZQzVuS7Nk7vU88QRCObJJNdSgI9yvp0bXXY8BwbVL9XQpNc2IyhHBtr2wxc
TwMp3lK4Psw4ub+xssw/+rAg0lXnjshb3dz/YHOAf/yXS+r4/8/6fxGXMpH/fQD7+qMyfwpfX377
38PXtvpDUlQibYHvkeGdXpC/D/q2/cd/zfjO3yPWJY2w8X/8xXH+8G2Ef21rLcg+a0biv8/5wv1D
C3Dy7LcC24c2Hfw7Y/5ltP5HA8/fy0o8Jdgx/PPIXVcW86iEJOEttxFYIft/GOqFtP881f/jj76U
/vxTD0pGQGxseys/4q4HgOggS2PWx5dKAS/JYjd2Hiqd+zfC2Pp8ufhdcb5TYOosSQSxd7kwe4VS
eCYdm92iW1PczorenXeKvsmL5ACr15587zRDbPx2dTffGXG5ZZk5iF+7UJNydPVwi8he3xEsHp9p
VZ1+FaNs31PqqF8aEUPoaILLxyZ0NmOt6mhN4VJ9n1qdfgy6ZX4wdjG+dcFClShDLfD0PnznDd8f
A+sC/EXH4kyfVJL9AHRuHpBfXSBRwn30/b75rYtcbKqk40pVFTaChub8WUljyu7gcHOkcjGl+JmS
gfZYjPRPsfid8u3iE0XOhd9msGBU/toxyuCRwke4mbMCM6wYqTdRSOdlrXtE1dDeMYAkzTG1RLJF
pQfJoEJS8fhjvrDOZtzWp+RqLrv5ytMXroZZfO9AdFkSBkLGkR6wNSNa70z2L73SS0kyGW07+o5M
O35wqSAgMGgNiTRT040vfS/ClZGGNym83HXGALOBje9sddeEZ9N49PYmyr2VTWiytYMj8HN0xui9
T7zpDdP9clcWYbaNC+U/8HZUG358/ntSJ86jYobtUfv84KDnIbzNFtxbzO+A/ViOYvO27Hk7cd/t
Vl7ZDOuaUo0jX5BPL7gj1hPfWyoMQ3VIcrcIsDJ15sex5hoIqjHiSXFEPtMfOuLByw0qMT/B6JFx
P9yHDi2OxJ9hZ9ieReH4gKW/4APyRKkB8FDgvO5d7Vn9Oakni6cZ1B5iU2Ie6QCxmO2C5MA/Ib1q
3cwme2jifLP4eeGt+zoZsZcm9q1P1DYDax1k7F+tMfwJIrYGAS0Hew8zBHlbysQPYKlmyk268b4N
JIRxHdO6XMp+JccAHS6t8/B5qeZmPZa8hV3pI55QUvGSNHN0BxIx+ZWKJT5DEAtuHdruwbkMJjtg
+3R24UwXB0GmOXyWcgp+j8YAVsH7ajaUItbnCL3vZ/AT7oPom7hga266O7ep1B2pSOs4d2W8Yfhs
CBkKszZhLr8K48X3PSLgbR0Xyb7yS72PgqL5bVTsXaXsk3ER+EAH2ryhPo8vvLCCdFt50N9Wjra4
jULWaiHcGXEQI1sFst/V/AUf3RwLDFx4LwMb+FnrKLGpO1xorMgbhARrVjWkYGzP6cYty4ZNSZ5u
mEPHXzMp4De7r8Prepj9K4+az2diyRA2Q6u4TQPkwsoqzCucBu9Zmzmi6XzpPwbfzbBsMxyD0unL
07BE9qPP83jXOIP74Q6KlE8yJ+Wxa4Z6y4nmniqXigEqhOzHqEbOU9i4b725cNFlqcTmi+Ia+2B1
BJD9vLfOcAUB7g5QYyD6w0Ui/8vAARg8r507LgrqikcBibTm84UqM90z4jLS8t5330WhaGQzQenw
NwyFAaMa9kf+RD5STBrvcramZ2KP/X6COP/U14ofXh2jrWKYReHDxLwFjkkNcjIj/LOeognSQiAm
p/0GsWx+i7yMPp92Akg6tC2ytlELMaEYHUkV5sqbkJV8iuWBGcX5iRoSNgdJOr4RxU42AofODieo
kKthscYrFjsJR2PaDw8w/dPrGq8Jp5wS9uMy2fYTY5Vr4F6A1eNnz8qkUpM65jF7OPIDarpLB1Ff
G0IUMOB8K/qOUWB+4I5x481rk24t9gw9u9QJ3HKR1vdTshDcsKmmeAjA42yaBCD3EKXmNmU4uc+0
Go5dP3eHsl9o++yt5BbpCZufXPROWsPw2udjsJqXqCY+RNYah1cJd2m9TE7FBTog3cGYaMJwN3CG
AmO9ZEBh7VAhHvhV+uELB+K+yBAOuUH3twn6u2KMTekfKiApfVtJJfdhHc01sNSsjndky1riGVN7
bCbPf5zSaWB1DcADV/J8Z4OBfGXdNgOeI3P0zLA5XC9exQNu5cuOid1eD2LG9jzZ1JqMQ7Rcc5uc
7zsXF8kUJnDEM3fVwDZ4gO/yK0lm92ZW2IoopaLib8G68COtdNrNYDaARxT6KSwl3U9equEeyQwo
JrWcG91zzNTA7z/rOh6PBHSHXdilxXs85/rZGaU50XFsT1vmg+UJx/F4xxbFHAecpr9dQ+N3H1T6
TL9AcohKm8buoI9G7/LKG68E3ZF7z3UnDuBE82FFlcVH0+50GySvwiM5M2CZfRx9pX/HjsNhwuMU
PxewDNn0WtQocZhF191cDdd2Uyzfg2eUJi4RLucIotemx8q6scdweK8ml7Y1TOjvVtDNVMmyVsFD
uJBbSVNvj9bNWqT1bYBsWRIVN0FYjrc6LQH011Rn3yBxFSstB/uaDZB7HGJmvwweyRb/IpE77Ew3
eApA7bJqfxe5n7JCWyK51k3Iy98m17X2AN1R3ewSxAFpFdzXAS1opDqyRyw+Mfl9wMqu1eaPYz25
Z+lV3skNhFr7BNVJa/Pi2eP57Jh/ArlsFTZl2jfd0MJxKOM3M7Tzg0vcu1oB9MsqDpkyuxIlpVSr
pa/1g9+56f3FN/jE2dzsu7BCo4WJbtaC2tWaNI6eiX0tQ6Y2PnUVV5TR6bNvK3STUFvXCgvaQ2h5
85b7UFluwq7T55Ac8RoAHsZzheZ464R+evJZtn+2DiUMSZAwlAicm2WOE2PCY/mKTWj4nHGegS9g
jl245f5i/wBEBuHVXbgDhdNB0CR2TJ3iG2cqiElcnFsmmXhDKbH3QBsE48uUhdWjbQX6oSRCuKPo
wN9mtWqOFXL8bdMWihGUnmd+qmSkkySSv6haq6/7qROHmh5t3P8yiNS6Nu0r/WfprgqkfcUHd9mX
UQrROcb00KVa/FT05+HpqEhTrZBfKcOp2/56QMhDCvJH+5LDSd8rrwoIDOYVy8c5Oue5wsaVeyx/
JuOeJ6HNsYsHNi1eRFBaeyO+ba5tcMyalm7s3PctPm997VAjnLsnakbEC+GW4NptxfTQpKN7BGHk
QbeNndupcmqcsL5/0JVYzN6vbetVL17HlcMiW47er/cxZ8cde43oodAUCsFHwWnHM908UrYUbTCW
p2teq260BV3pwZ/0U+IatdexMpPDB2BYzDy0E7RcMfacYOFxmcljc5F0vV1IW96RIzp8xRs9vrC3
C55squyfYFkn19S7Xij5S7MdJc09IRp4s8tq+R0GA5cSz7w2wUgROUpFRd5hUyd56K+5aKqHxDj+
fuBBPQUJxhV6Lnp9M6Y035JdtG4Cn4/DNsI6ucc9QNg5Yg2fLrrguxkX4xOrRf8eimz26WcO0VFT
kKQnjhFeW5Gz3LtcBrdjMQU3gVPqH6zGaDwZ+TaAJ3lBmNQnRLtyLo1BYLl52yOqFPLUhWHOAxOx
JiC8MxI6x0b24gyqerGrPuf8czJsH5rrMhNPWn+2lgzPeTOnKEuthCNiQmc+OF0s75ayAR4ZXGDw
E1ZdmO1mKLeF6Mo15pHyUCYz3m4yAu42EVFzWOAmbnoKCW5ElI5X0dSxZtcqsvaxE6LwYwOswTvA
+CGsFsunoAqGq7qkgKGmEIbuELSutZgZd0J/in5rO27vvMsYuJ4m+ZXmPXlpaqMPUzGij4Buqawt
lcjF/Yjl/ibzFkWIJuVxCvzoBXQCH1V3LNUT96rseKnpOpcxe9RV7vrmeuxZ9ZWD4/Bo8d7dT5Ll
zCq1K5CEhCypZgrKCp833rIvT4QY4KyhsVdKlsmOirTiuvYLa28JJCL86iX44HCRW9270EJ1EkE1
qMc7VtkuTTIOBvti9G4omYV1ONoj/dhh2+3FQOAe84hpTq6w1cGKu+Sqol0hWSmnsg4h3OWnHGPH
d8qYtq78NLrWlleuncFyflSfGMrX3OYtqf3hqmJfuyHBictFd3wO4TPdjFGMFZBjc0bLmECBqmwa
QYZF/SswpIlXdRudxtpRdy1so8dWtsm157PWXI0g7zbkp7w7zsXoy6lS98VZRNpuwDnMgimERFkT
DIo5KccdrYKp3QAQlR1sHnyEpmUXKszsJBDcneEqSB333FNAub9wh9Z5SuhhbRYd7XrqHSn5silr
kFbnvgkBsrH0/KJdK+/Ccga2tsNLn723lahetOHJ1qlnuyvhVYi40rdIkTWX6NgAp4ZgtPqOMjnt
AzhSGJNiCrEisVy1g7L5KU9A/YGig1UJsvxpCZAMt8yt/n4JBv1TexW4rmlpqSaMAu/VGRG8V5Ym
noiaUD61gx6PLN70c1g5iqk07eZ1EyRKcTyYgiXFQOxUdn7/48ixoCReSIBsxlafDUUPON8w9ax8
bro3LK5Jc4+yLu5yo45ZZFmbseFbhsaySC7cU9G9uEUS/I56K22vujlykjWyPSNwEMkPwA/5VaQE
lVaAOp/KLqW7C1QI7Qd8FQV7co50oJf9NUyY7Jwidu9Ta8I4GncL1B7oE0dGRx9RSXGR5l1OBkUn
N0ufy3dg4OmHqPJp12S+fLDJMG/GAg81saPIJzQU4LFqBhsTuFV+BTC3drXDNWMVlMNbH9UbIFyw
F7K2AzIUl7Nal4kTPmsawVhUeuoMcsi+wWFJ8REYyFvHt3gqslZ7IIV73LuthfuMVqLnJSDMOhWp
3E5Bbx5latnXZMCm1w7rYrOGF6rPo9OWJ4c4R00GzcnJTuQWnVeVw3OaHnFIUkDVTvpbSZP9go6H
k20xS7RrGZqeQm3IPaGnPwZjQVyVehhexSBMFrvKXlyrXn5qPZk91V7xzUzH/FqqpltBXi5+UbQY
8+rh7g98oi6uJG/4DXQlNKs5z6+zoITkM8YjyuOi6WgeioU9v1YfE0PAwOg9YxLsRJRdOXwpe2+y
+51OtPvCjglfRhJZBy7OT+NsLY/YYL1D2FGTVA5lc6buBze6j4W+bbkv8vZRKBR6mbcR18rtvGBZ
jYST3PRkxEZ+eY5+B2n7DpHBl1uvdfr32BYXtoplv7FtYFwtu8uzD+dvg8pVvvUmfKx6RUaHJfEZ
RwZTH+88XBdLWR0MgU8Lyqdih4KOAEYrEtbyW6ns2dgXSd6dqBfqZG/diz6zzsjUNf0fwnynVul9
xbAOiTUPpl0zuoQ76gOJ4NcUueE5GlY1jZW7uSYGBmTlNAkT7xfSCCiCf/13e8VQXxWSCM7EjeEw
z6CRfaI93ioqNbWnMDTWs1MRbV1EeIu7HehPzLSEXaXYV/g3MVdb1U3XIPKkad+fIWblN4Nueqwq
ox1jaYWcg2GiuRhiKFty1oHd1HcGYxC89CIwB24m4sQ8zoVL5nHx2LlZ9I5myIKnIbbNh6p8QOnU
X0oKiXQV1/E12geZtraOk99s5dxp3V6Q0GCdGL8U4vOtCwl+zx2vPvsZABu7Fq+RTYrMb+tyAxBi
uHJBgSDDVNCcdhMrKMHrZHZOgjg2se0Kj8wlrt48uEXt7wOazLgFcenz1xDcqF5BNikoznUbZ1V4
TjzvmHI4Cx2P1+Gmg9h9MKnd/nZsMSF+YvdbpQzoRL+go1DBCawBjTLQl3MOpHRCR/0dk6u+0i01
srZvlzW2l6a9cTtLXncjohJXLyIy8Mr6DZem3FsPlot7KIBjkO/cciJjASGP4twky18p2YwaQAeZ
BWstCc23VJDzViavm/M45cGdCytbbCZgl8sXsvR8N6RU5+w4ACCO06LEPDMkl3IoV0mepTTxo4de
CXY4zuIne0O/cslusPJevLweqU1UJTAO009bKbvuNQrJTkDJU1f4Twl/gIPe8Q692A1AlN/UTVzu
NboI6Psl8Qf470BkVoIE4Cu+Zta7jl0XzTryS4j2TeiDTjSlfHY9jog74ujLvhCpf83GQdHj4gYw
eOl2uc8GZ1r3cjRfuIPGK+Ni41qVpsVsrDq/3Ek5jM8TQcs1Y6T3DD3Q+rr4pQlZ1O1ZFiSuQEQ0
SMo6UXvlFdUt5LDxvZwHPCkSH+5Kz1RvofEO9z4tTKAEmBm5vwflsUh1AJ+l9IaHJqqSb4JQYpst
KnOwmy6Cbj8cy20GneSYYJP7CGJuPtuK1rWGCEkV7Vh4UNkg1PJIeKDbtYBkaKcuLeun4YDLV22j
y5OPCrXTlO18YVwCKzVzoUXxYwokx7NcVXZlYbZPxXGMOzJLytg5Qry//AqmmM+dYtkHiRucWFXS
q+Wwhk1W/hwsR4DV4eNk5dV77znJNytK9Sa9ITrQxNteZFTvbGfp/GtBex5XpFL2yh7ffLE4kiSh
21yXxvd+VY4BV972YiaRWCCatVb+apa534cBleBo8BRJpi6wf0abyDyHaSNdOPhNdZt2XvvpSXws
SMxOd9sZDeks5E66WiBc78hgVRyhTvAS0K2+orTHI7bs+FuY+NYVHeqQDqNbOpXYj2QUdIbxQaBM
wFV6c7qEAsMKvrEag+ExlHSuUZaBbF4NNksuwtUJYr2kL6XOg1d25xHlQzZ8VGryGkpFp6EK3qrW
WX6GUUzPc1H2JzlB0GB/Wnb7SFc8vj4vtZNj08awZt+3fPQt/LGVV1BiplUoeTIBVZ7Zk/qfCR9M
3Fs9RVOGns4jeIvwKnWV3qcS3XIvZmb0NbEtGpSyDgpKBAx3y7Q34pSxC0rB1ELeaVvMXXAF7pnz
BZG8IinhRe9E/Ir3VkXLI+p58qB52lhOlNE5iXV1KlgN7cfOsvY1kw8JdMFMwOTEMINZSMORmJDJ
F6n6p15RqhROFmQ97o2sy7ACYvrpm9McDsWTv3D6RZEcwERUYFW8Yd6C0ZBAD6fufnYpg0a0pMtj
aODDtKWz6zhltnnojveS28I2ihfrMEa0vhetYPaBWnoqsrK6IfSdvtJ31HMf7q3ymKUYC7ikxi9l
xBKswIJF00AlSNL3cE+gB1UexcVJc+imed5mXle/69gN6D8wLZ0BJYaZvBSY5zx6EzZ8w4qDWAYw
r14IA39M8hs7p8oQcwasCFyrN07UtofIXKrVvMG7npKhBcw22y8EkRK2SRGB1RDnw65FOrkC91nc
51VnH8Y4i5iF3WkLThvASAS24Xc+M42uhQxMs68ixHnAfN13pewA6k2P39spuwiJlzPuY4xzsjZl
SYVgDp/8qWyx8p3KCs/mMYqJtK9lrpJ27duBfJmVGq+LbBiOIh6Ha8vgxlt7vpm9N3KgY7JphkmX
O+FUIyWlxTzQI0FFSRpK8zTYESw4AFMOl7javRRbhk4BL1bhOSL15IqPZLb6FzaVLeGCObzGCta+
ppRUn9vBi9lEh024pQUTJASNqwHajBsYbD+ULgT4+y3SZ0xMnSZ0lNCPbhquzLx2LLOBMjY/pr0I
5doTdLlsJP7CpyTU4mYpFutX6bnwbhrsN7xPMCJp9DW3IjKX0AbTy6V9bSdyBiTBHX6HIczt7e2J
5cfW8uvsqfLaUBD51vqzC+fBhqFGHoTBBaPWIfMHYPS4ekOKldD7OEl0JYv1JA0VRzGrr/tSx1W+
g+XrDgfOsnCPJUNHV/zeevyYPQGQyw8xwxyMweCHVcICObriydJmoOqFJjDA7LKlJqm4nNYeOf2P
hDbw9ia2KMjdU/3n5A9d3KFzLKVUuEOVoC1pzNPp22otJyUWwjp66wctQ5qnwTYcyZwll/JaqwnW
Y23G6dglQeGugWhS3ykIxu+CyDIPBdw0AiuKy8u+9hRJ85ZYgiDX6dCQRoLfX0elJfa2zYdkAajL
G7uY40PaG6aUMUlamvQGNz+wLyweqlS3wFxi6znBSncrMo1rhit39VrSDr9cjeT9H9o6T7/IhFX7
nBbKuyaNwEkyCewBeZPzdolGi9U8qunKtxzSCmWVLj/ApUB6Z6Hq2BTTa/ZuqOrBzJjg7ML2ZhiU
clmpZ/AMhdpCF1GYf/jgcgwtz2qZAXw2aa1cQkfw4yiAaFhR9qAkc2ciIutCVcbdJ492uaQgbaKh
WwEHLD9nG+R0jF1oH1Rdf15KSmk55/rXhRj2LnUWm74oo1P6euPmteiS5cjntryp4W4fqjbI7xFc
oxPuLJYyOd78pxpC9U9vF8V7Nw4VRBfpX7rHWEmt+0wbHMUURZ0dCmR2cT6l6SrnnvrdcUrSNKc1
GJVZmMdEAGTVmk9jvfgjGpKPqVuZcQ3n2aNskYzLYzv3IONSb16z9q0enHgSV3ysMIYFcXGmoqag
SKMbnnJVD49zl8lr4zrzcfIXBLppcKA5L3iSYprIL2n/Hz+BnqGjckbrWMDdsDRFqkiXoHmZ5ZDt
3AR/0WC7ZOCmmf0OobSGwF45vnRJAekoGZr0iBcIFUSU8iNFevBWQW7EbrK65i4hPCi3fFKsV1yb
0JdCbPsEZKJo2Ln2xb1VwUBnh+e9RF3bZxuoEultiLJ/DpwOfRCnPyUdnmxu7KJjgmiK3tqWKsdZ
ruGMulhcfDR9O5huYdL213NfhmtVDv02KAzqQZAJezuM/bLGihBvJtbT71nWXLqWCBz+SsM5g4oU
meAk+OPaFXnuHKXfF7O8pU5IAKywGvHVlnQzCLo3nhRmcmv77xtpnqqC//9rDuZPiZn/hxoMACX9
nww0j9/zZ/yd599/stH89T/6m43Gl3/AUsHNB++clCl+7P+y0Xj8Co8bXhmXHR8Im390GFjuHwiK
Ev3VEWRpAhra/ttHYwmb/w7BUfueS3Md//W/Y6T5l7yMA17JhmYgpFIO/B/BX/TPrhe6q1on1LCs
+tyzeE8AoYpC3LLdPOm/uaz4yUbf1d3f3Dn/i9afO0DWnfmPv/zZswPW7PJXKYng5fB/KS6//k8G
m9LDuuw5QYghfo43ykJS5rKqVv/0/f+/+lsIJymX7A9/jfpP9s5kuW6k286v4rhjoyKRQKKJsD04
Lc85bCVKFDVBqEXfJ9o38nP4xfyBqutLHuknb9lTT1RVkoros9l7rW955iLveXaUuqwnPBKZsQJb
iCWxaanoGqG3/8dHUR4/3PdxLfEUzmxGneAagqwhzXcayesOLJPNdBu/pUbiXXsmc1pumes6ziKY
IlEFaeDZxdhCKsKqCwp/7vS97i5rCBsj6MouQQOL+yKc3WMF47IkBU1B3cKsRzGu3JRowUXdk6x5
KytxBV7l/evXv0Rb/If+ajkx3zZ95Fy2SYynu+RvPL/LOmpV7gkZosSlk1frnKxWCkW+Fw0b3qRp
E7SsJl4/5tMLcn5Q6bu+6RP94TyZ0p4ftCeUWAdJAIKFfsJhLI3yoIVs19Po0kTy8mozOCSJeWky
UPXqxboxnesiouwLITY6wKjEzaJC79eg9y/fa/n7N+QrzPfKl6SK8L2ePaVmkMh9oM+v2eBO06b0
px39L0nEd9JRje7IMcCZzz7o3ZyN7x368qs59ssHLzEI/7XR/3oJTJsZeCDwNDek4x6GJMwRF4fU
FxPo525Wxsmz5fyul/1I2QcJ+CoxYrxXrYG8oiGhN3/jdv/+uXJVrsfIJGxJq+HsqgbHpb8wimg9
sT+jORODbQ7tYfP6Q13Gl7NnqlxPSnR4JjA/8+xDmlOLrNKY/FxDAXyFMktCCubqTVVa9VqmAEJf
P96fnhUvJrkwBGrwxM5eXNuO68odIXJ7Ueau6ZGRhZVP6NSmofq/uIEehjdnsQcyWFgvv5Emm1JR
odmDm0zQB+5I4isTWbz19i136OwOYqkkI0nCHBBY6V4exuwqHSWCOzgDe7mO8RXduB5522ns2Xtd
uWKHeow2f0c0YJZ57k2QmHI3OwTEDFc9pNEewlCVvgdaCpVn0vltlPu4t1tDXdQy+ezBWduUodHt
aHnNtMBke1LFKLZZQue8D2tSUjLPOXh+kL0x/v0+/PmOs0xLloNkg2t7eWnIKMtx2cMTtw3rJXa9
di1h022gIMl1Z3nOxrC7qzTF9fH6W/KHd99xfA6uhGVh5zibFWVjgfOq3WgdTVZ04RP3h3UwKd94
9/8wiDLtEjng2MoxiZB/eXnAsbHEywChIgYi5qtp3M8jEFgqLs7aGyayDhjQ3jjon+4pYiSBTFdR
hDTPDlrhtOyZHqM1OYQoFMckJfPHS99ndJEumtiMHzprynaeW8SHf3xTmZeXXCbX5HNAAPxizkj5
RuaBTSZ4x6mjS2Cg9wQC9sb38IcPHJOX8p4mCRZRZx+4p+0MCTK0Uaob9H6lHC/cWkwbMkPCN17P
p8XR80+P9ZvJK+K7FhFxbAjOX5MJ2ZepoaCljfkZFQBMwZHtrpHs0cNg9ijb9yH+9Z1BZft2gni4
9EVpF3tyv/Ci9tSSu8MoM39d0hX6h7f718m5S8atb1qMDi9vtx/YtWeZnNzcqehumGdi5Fo8Ja8/
VHn+qZwf5uyplg4etFkLmwxLH0ruRJ0r6itA9jMqqlQE0QGhQ3spyn66J+MayUSniL0G8XoXEwS0
0U3wbfR9iw2bbR0an9xYYyJiU4KwcL0hRH4JjUS6Sb61hjTe5fSItmbn/3jjOpZn9fJZAmjnO2Os
5tN3Fl/788UFA/OUNfVsr7TnbT0Ead/p/vu4ZAld2mBG+aqDAoRQIlPChUqX7snQmlhy0Q7SmkI6
+1hpI6RUw8drMtu74TZNcxf+S2mZ7zMsDmI1lcqs152v7XFN5OPQrSm+ExcV9jF2JmnTPlEL4hDm
PjWs1y/wabo5u0ACxoBeMFMwZi/BaM8vsJ6DfHDbSeE3BwRTxuXwyGWRZkQp9ciqo8ReQ/8RVz0E
VeEN72IkB7FfsOvNjTV7UPuNkegPd9yVSkgE+7ydyj+bH1sJfS61J4x/HgxvAkJ+AvgycNPN1HHs
bHrjcCaMgfMn7CJuhVtAWo3DrPzyBuQ6tduCj3k1DGTZ9uZl6sDaIInVWHdd3uxTFpT0gCnkNV6d
EqiJH83yxzc+S7msm14+Bz4JBn3Wr4y+4vy7nCBaLzsK4pBlXm0HeC73uqNcz3K7u+yQIm5Gc1ZX
tF/LkzFroKY+4gedl962WjSuFKTMLxUhc/uqytNj3NB4zgzbv0f9DU5F2T/gT1++/vKcD6psQzFu
2JJPxOGD988+cggKcLzhFa2cZnJ2CH2+ZSEVBerb6RtP6Y9HUjbANUFrkJLRy4ek67pq+nogEtso
fuZ5TuFPQXD2I2G8caTlg37xHGhMLVtFyXRB7fBpVf9sozhV9oRjwcdphk7k4vNh9B21K/NhoLZC
jsHrN/C3dx3nB1YZXr9lJS38s48PcXtX09RgJdPiz7YjwLB+Zu9L9NhLvuXrB/v9yjz2ZKay2dcj
JZFnH5ZfQfxNBwarwJkDC45Y2WBcC2o4Faq5S71sPuFkTd6YCZ521i9uKGUJChPsh12LrepiJXo+
wIw25UZtFCQNIM33RHff5+PVQotKCDNJ4gGyko0wcbhkXffGR/XbW8PntGA42JdSZXCds71KNikQ
DcMcwT/vrS2Ay2ANISBl5Y0y9h/eXA7lsDBUNoekdLKMMs9emySodO1KVjFZWMgNSAFc7mPlEpna
GohlFKDtqta71w9qyvOXVYL8EZh5hWRxY/tnY1dPqRnZvGYRzKZsX3d4BhKzCI/1MIT7MpUgzv21
S1/+pgq1fYkok6yAsPMPTZh+eONcfhtHl3ORDldPvci1zj8cmszYkniG61GPxka6LV0rVBICDiIw
cdi21R4ej7ipnB0UiIiQahpRort64zSWt/jF64b13Gc4sk3L5TV3zj4pMdgQKLK8Whusrm8ZSqor
R+JYaNhuYc8Jv6eqCfZRQ+tIJvgbnKBCsDNAIaJyoL6NubV/OqP/7yL8NxZGzx7O5ov+8l9+FDrW
E6ygH//93w76y3mI6/I//O0j9P6yqdnYQjgW7mG1LMh/+Qidv5xlCPZdTIGCj3bZivztI7Tdvxgj
JYOzaVNTgWjzf+qflvprmcRZx1AgxZ+IxfB//LcXtZr27L+f1yRfDpXuU82B3RdbS6Yb3uuzr7lU
eU3YuId2nA/rlLjii+OjXMy0tC5oMrXrSJnRW2+uuQTXPnt3mfQpTTI88xlZUposZV8OIhIET0O3
UKyIDmsJ+hjQgOIb8sCr+ahVu03ft4lzWRKqVl0nS4bxzUxsHL1vGw/ZKSkM1RytQGbNzuobz6IM
5AKB7sVMi8cOhmYLSEN+N0MJFTpJQ6jwZUPHfMmEmQQpR6WwaEHCxTiKNs7LjQJ5WKBI6BF4pmlg
nao0b2kHVrJ6CMNu+g41jYLM3Ip4E6YCKgown/5Tj/G93w2QlOUaoMvQ3CaTqBDkJWmw6cGYO0fT
d3S+gmAbWIds9u1PCol3uMesHE2c2ojEgLIhU8q2pew3EqlO92hVp06frNnBgvlDp5IOCZr5KYYg
Njexe4r63oG4otlApyvZNDb2DnKM8netHyMVLsPeR1XTdXf48s0bGYYewxAe18c8FzdGPUbtxiBJ
5QrgdbGLGqdf0EWD+4nM8NZGLN/a5W0wuGW+QxI/Gu9by0LQrAeryy7FHAhAlk4yJnszMtPHpV/0
MAr4eIVsHHutKpwaXuU1N6Lwhq+Ed5IWqhQJi5sgnrnQciC5Zg3dT+ZfRdmS/oAWiIuGTBIlKw+L
KsB+4MPmBWoQfp+GD3YQA/UWyjxBwMm80EjXgbTe90HqKiRTmVUx20NHC1HAY3IgRBdAS8qwfAtm
re/ft7nHMQMnrx/FYt1yauIxMH5bNjhqAjCOSazL6xTcrH30QC3do7M14yVrGPP31AbJN9pWNSiS
uFbQaCAMOhi2dNWwV5ltAbEoh3axnyHJMw3PRI0GN01i9MN3z2oAox59v06IbcOZKfDX41Upd7TB
OtI8aXe1t2SvVo+iT/hXKI48+96u7XangVewQerduCxvOPRUJ+h+ceRuCQkNmtsU62p6yzZap3tQ
EWOFDnosSPjR2uL9ghAj2ruxbgwy80qYTB3CCFYSAy4lROkf8kpGVM557XkLnXT526tStB0e2b9/
05tNUMWjj7J2AySAnxwQB+umqJ88p7XWEEa8eYb8tCi5NmyXwu6g6AQvhg0DeMZEMbPdVS4UwYem
jrhrc0Sc79qK5+qxj4Gybw0ymAmsHJDXrglM5Q/DqvLuCigA0arr27p9nNRo0xJ24nLDl1KqzeC5
etySS+cXCHRs/n+ja7TY40Yz0w991vCpiGppdNpdmSUfXap76S2I7yq/1zHR6tsGFTGvNNIoa5v4
fhxvEnLa7mO7NuID0n/A8fVEHtY36fiJu3HGrhV7kEoF3V4j/pk1pv9OS3JlH6MCfyaVblPvqDgd
0xQtC4hP76OVgD7dDbg678M6dq/LzhRX9ZRdRCgBnqRIDJTrqCZaQSJfQL7j7mNkzwlI3s8dKIi9
6XS7OVQfrAWLoUIelcaNYFFHWOseBr1PvPhtrYh96XIvZgUyx+MJO2TwsZ+9RcQt4TffgW+6LyzQ
N2UwaHa+0BrhJpiEm/aFD8y64+7H1nXEYExyN+aW91BBx02GRv+7zBce0SgcNDELvhF3mhuqhx5V
9KooyB7rZvNj5ZU/cp7zFSLgehPZ5oUxskzD6xEc3KL7Wuj8xqJXv5V6gDUVGO+NBPnh0Lp0q5cH
g8N0Bb+hPjaTDxhj/DDEel9pEe3aKKZWHQ/uFeJKzevQg9Yh8Rkv6xYDYsyiq7x2wTLZnzzPrUYi
EuJrP4k+oqfYxvaMJymUeuuW9N3SJK4+mSGU4jT9WBAcuJRD1sIMj91MCoogilHj3m2c1D5Mfr3L
moDwGZJ1bZu5AKDHKSzbbEdoJICvgDweUY/pqrb0ydIZg1iXvGMGGzZYKKlp2PmR5dhtQAuezFZL
PczudG9ljgeVrBAXUUvHIpBzc0C2fwg13r+4nC+DoP8MthJyPY7uFVpb2PsOCVtmOtAoJ91rFXbQ
hWJnRarthlxHMvqs73RZD4aZ4T6hkFq1+fQIww7wTBDxlKIB+0YvsOCbBmDs8N7y8UupHB6yPxEG
MzaaVCrcvzYO4SRK12wkup3oLe+uBjOnVpaur+zQOYZp4V93gboTVU+KbM7LFPjdQ9+7dwLhzApB
0KX21QW4FVbEaXgtkQFtupHcE1DpewyaYDJSRAyAL2+VEeUbs5VIVmwrPEK8UzXTJBOVkVJ6NSr/
a9K347CyNbHGlJUcwl4F4+OKb2u4Q59pou/05q0aMtLSZgOBlhY4jnWrezShE/orPTM0GThqAQ2P
PcEsGPWzVVL3NSDCbNjjU1IXhEsmHybEiTmnGiI9Nlkyg/Zwwk8+rlI+jbnF7mB2cbWJZJceG2jm
WAtc8wtWwPCzb1SESjguOyHKf9UlI8d007SIk8tMeZ8gDpsA7tLiSwQOztzl0TTTp0xSvUi7V92I
OCZ0gR+GDkm9i1irSrYd0sh7xDDEPUQJCjqoNTa+nsEvCUWo46uIeCzGRhxNGzH27SPiX9g3InI/
V46st2WZxXeYjy2mCRRlO2dcRBCm/0UQsrlFWoToEKBClu5NMyydryr1tXnpa/63xeMZilXOYgFj
j9ezl3HIthko0axDsnVvajMcf/q4dDdQ1tJ6XU5G/EBOOiJ+GSTOuiY8L9x0WIMFiqBaxls7sBzo
O06ABFbikAU0w5LuQSSZvs7jkCogsVPC2xUiFXdhrseBlLWCi8ZoYmxwAhvX+RwBXAuqxt2Temit
MExGN3jYWhgAg4srCl/aLAZx9NLUXWOvsrZNq3Ech1GSrZ0xn5gWk7FaZTFEv1o4CK94U+/cSrXF
aurItXVaI62vTOmzs6UlVK/KtK12IB3q93U9zReS3x1hSQKEF/EoN5XZpsz66F++sSWf9hhmzU91
ZZIU20GSIV3NHhHIFFlHpApJn5/azulx1XRa7sLe8FvwM7H46A7+vvaRaMd5rQmKb/KDyAXEFzKa
Y2iMGOtIJrQBbtTuMZR5+d4b3YcYkt2mbXsT53TfXqRdRecLbDjQTWffMi7uVQg8b9NYhnnf4F7D
NUe8Zh0U+KJxFu9BlVh3FF3jC5sB9ELT6Dogy8uwormK4TBGSMt0eHLx7O+LzvJZ7GQYsRvQA1ac
Onc9a20IArgoirB2Tlqpn7gygIegVxpXmKAAGGIjKkHQuSV8yDI0r5K0E0c8+vN1JOMs34ARiMU2
DPL8W+0RUkfkWV/QR+txJ43+rivZv7ppQ0Ulmju0V42lU/edNhpWWCEJTHvMFXqDNNP4SrBz9Ekg
4GTD4lfZAXKKj4OzJ411RAa88o08W8+NU55aNxd4QIfoB3MqAZie1sPeHcYGLAmbiqU4vrYGXBM5
6Tp3DD2IqpmE1D4SFR5bL2q6i9nssz28ng4qZhs3G5COeIbbeDwG4IkX4Zn+oC3LwMRPi/siaUVy
0mGid+iHrUefjU75wwbmiahWO353wsuub9LWHz4Cm7ZtIkcdhxAV28A8NJF4997ra+/KalzK613W
v2NHiS5xNlx8a0HPJs0jWBZHQMdgPdlziZxftOP9QMsV9xFwip9OLnilMZjJz9ijcD4A40yJAfUR
HdpNNZAAnJk4qQbh76sC2Bs8Ps/b9DXOzNrqp6/VIKtk56dL5a5x5HjjDJBXjimRhs2FQ77FsBqT
EBICoJK7TM8RbOjUL5t90zfuMTKt/N6yfZsArLw9dvg8jgXgB7RbYCUyF4t6rYG9zdrsL/HqGsaa
Q9V3ZDIMx0SBVvcbK9vKmNzHlIqxscrCwdyBjoYLaPUM6iXirkU3PyUTYW1Ec2x7ljvhDbUpXJRD
5TyFJkBuUBLLGeYDsBeyc7FV8mZeIG740vblBA9GY7YdhqRVG5ZiS+Z1lV1heDMOwLZC6tPdErwa
fwycKD4xqpsnL5/VdR8ji2wYNfe+V8sduRYBOLha3ijMlvSMY4M1QBh/UOTbrYkZWRjQMrqCwdaS
MmfZ37xurh6AEbVk8GT9HYSYdF+U3ofEyuoDAenppVIkkDZjTYpKNcZbLcJ2j++xvCC3qgl3jEGg
4xF0ZyuoXkiLPDlcpVoyUU++wNccxyz0Z97mzh0YnOrx3dyPzl7h7Cc+oyQ5dxNlQdudFBvKbURb
Z2NRD69WMVP+fpR1j/6yt/SliAJjt1Q7jh7WxhRolWNc1DmSdauh1IUkgMg9NPysECu/KuO11ZXq
o9N6Nhki7LuTkK+2U1oyic/tsqsEBEuAebpPtRneBqND4Qy5GA7cwv0YBtP8M/ENl2wd4gFuctHc
sIFs/XXN2W79rLfXoIURF6QQ1ajJGZ1/QiWjV0Q844T36Cwy4Xg2T6uK103czO90k9B4K1jZ77PB
SG8dt4TsYdghRWGktAxgofKRJFLnjY7gJUpcSe5I779OCJYhD/F7XWIqyzu7AsIQ281uyPGpYm9x
cJiVSi4vJNvM0wCh1UAHq8tLQxfuYcJyvcJgBQWn5JO3qSh/daZOvSeYZz5mbYsOVeAxw7DTYdYX
E+hz0p8LD4Ni4/XhNilFuhmlFT5YYVo/qiwkc7qxrXcmoRJbNYXBAe1HfCwqWrcAdLL8vqNPB8wO
m/sEG7L0fxLKm9xT2/yRhyOzLtm7zjqSbW+tefK+WrWUEB4APuL8l0llfWuEhvejmeBYBmTsP0cw
AOtep9UpmmV6aJuYEMcmqjGCZF64rWsBlimm4r0KAavtOHJEu8/MN1Lj4bEbsnQM1bUPTG75oR0a
6xrIib5ojLqcVoJ3BrbBUGTvycROrzIri+9zcguv7QnLWl/pmbvvnVweyxFqP9wLaxrN7YIVAa/M
GM9Egbvle9Zm7ZIqFFvfps5Kv2S5sWAjJvcrhT0It6qq9klRlAfRwNLbun6TmCBb0nhiLg6HOxqz
bg6I2s3HQ9eb6v3sDrK/qKQuHjQmlmZdMo5dgvdAe89uGnorA6BzSqdaZLs5077YdGmc7mUdYZpA
whvfAY/C/05In/M5M0Miq6jZ5GTNzBho4GgmOrtwZYrBKNOt+3WovKG+TJHAucQaI404RG1UfMnA
SH4RBtF5WCOJlqScC+dJD6xLuXvQ+q8Gu5jCdU//1T6l6TTQNIawFTnkvbKYT4E7NKw4f7I4g2gA
VxNBlhEb8ZVsBd4FS/GJjVZuPlKdwm6l1RCeXCTQD3jR75m/sRCLoS2/D5hKABcWfq14s6b2S2r7
8jhAG8RQ8VTfUlnPv+eiKr4xL/TRYYBqeUdbvq82jJbNhziFI7qSESDkdU3J5WKO6pluH7bZo+FB
IIjgE9wTJOlu41w1rB99M3roKi87JpmZk0AF9PKLrkoKC8oIlixiUPjUGsahIkAFjUzx0DsyV7to
NqmuEY9FZSCFnALL0G1bJHtgV57kxPxaM6hTpojQsdJwNOPPo50xwaCGpxIBtZBalJdH+NIkZtjq
GLS+rtblEDXf4AGw6FdYF9mpZdUjIIfgVLQk97F1SNIqRQ7e8EMqxRSFaaUW/S6rXJuVPazFrd3m
9gfPbOc1MxN/jW/S4uX1SSwi0oaW/zJj8fvJU91JLbUTCS384HnhMQwx0uD+Box5iAOydUAdIL9A
tu8EeScqgDegYi+ylkSjeE1psCpv8hCr0FqayQzeLJqdmXQKvx9cuaqmgbKT5QLL3rl5mS6YrDxs
b6HtUJ6Z/LF6xIfOvapQXRDf7AX8CoNG5gRVM898sMj5kh7bXyv7AB+ex99oeBIXuGOYhbAgT5zg
ONRWetWiT6u/5oVLCSYHWbl4rZZSDvUrbpLUCaUgGtMxibto/RRWeneJpMqtIbkQgwE42iFvfrwD
RgQaRln8AKkSbtOv2o5VsV4+GUak2t3QCp6BU4VcnGPR8mdFOtDkRv5vOvsJ+xMlrwH1xXzRIWYZ
17q1+Pma50TltaqK8gZhMs+fQpuZn+qmztvHjL4Mw3NFLOQHIbtsvGO4DJN9CxcwvTLwEzv7iO16
epUT8o1iYnF8ptcmQ09+2Xdp98DCv9UfCwJomw9mK4iUH0itWya0MNBkNNrEHTYexp6rvJ05UVDf
Krv2ny7V8yCyHCgDGvW6IORlzZTeFtcJWI9o03MO4wmfIBDKBH48EFGHdMT1AFsTlq1Tcoljhrh1
JWUHrWuoGighMCuZM+yczJUJs2kzQigbPcku1UsucpI+0gICx70d9IOz+q9C4rEfKfIDwQiUuyrE
hHkfnlpb3dgDOvuDV7bq8Vln5fZXf+t5w+JlI5l0BWTNiMhBZCKh5ju0X3YOkiGknx2DoI2kVd8U
owVdWue9M6584TbxzjK7XL/R2V3U5s/bFRxLoNiWDgpk2rtQpV8elMV02WkWTyuQRNUj1Tu0tQFv
w4+G7R2oz1kd7amFReL1BjHAWYfRczdRalnBjq/vsgHQ1RpBLqHOEnQC4sF8N1m1+lwPHvxSFQ1s
jcFeMNlPxCIUbFy098F2jP49PnNSis2aPJfSMJuNT9rJW0rX5fT/o5PIPeXLRBGyiDSFhOp6dk9n
Q1Ym08cCOjRi3u2ywZ5GkmcL7+K2GezhyiLHfp0AKrj/h08TZRadcpSKFLmQv561dWs+NXKWcLT3
iWRhmWbOgapx9CNSFRsIrFXJm136l23T5WJZtHrIf5aGnCnss7YpzLuWAGvKSOBVguvZhhuwUgZ+
+mRWYAugUOLCq90bQ/XVsfAaf0X9vg3XovNaY0f44kA8GbTo7o2X7GULfzkvFLIe/6QhSMPtXEtX
1A3BbEzoqyyQI/jLHJRa1LBchFnP2uD1+7480ZdP3EOmje7YWnRkT6aM5018fwoc2AOkBvTYj4NV
lFVWt/bH0P5HugS6l2hyXRB/FEnROXHbX344pMclCd9UycfZUm0X1IqybVNGfbemlMFQ//plnb/I
HA51jiMtOqT0Ac41bAVO24LxiNTxp4mHMHV6D0BvluEvIPFxlbWkYa4kEwOV5Zk11ub1E8CbcnZn
6XUKmroomGip4vE4GyriQcYjmTx0W0hKhijTgqrZJrYN0bqkC3PDmoOQeKMNyULD0Zo+kkxFqLAK
sVOxM2tAcXcipGKiaSpe41sjkDzAn1dtSUMgGNXyEqDfgbbsck3cIYZI0guigbRSwE2GnkG8j/DQ
QK8Y0VRSAMZitZpEKcVFFVbkGqpOM/b/asuoXjPR0khY1qA22IYbSW2aCZjVbQLycWw/g7u041PB
QlaCjFFOtTEyZ5oumkwLfZsNIw/Rb0dQjewtmFDp3NAdhMrNpKshJoL9KgR3voU7Rsi6iJepdwj4
tST8Kd2mZaBONe6Cu9Cf+N1auZBBm8FygQQy4pn7QahlJkY4w/Te55w8LN54ry3No2RcC0mFJCJ5
Fyemd8yblkKwrd3uMvFS/ye6cCZw7nHMGiCgzXDsyNIKHjC8ZqxMSK37ODd6vnONSTOZSptTIJmU
rpSk/p5dxg0E/X3mIlC8xAaL1yVS09T9UJnNKrr0o86A/4dR7wDHjum+7RZUCp9TAkd29uJ8V1oe
P8eKqSQRTVsXEx5QllTQXCJWUSmxQC0C9T7eg6HhXgJW5wcHbWjogyY9ACbF1MT0857WI6pO/Zjw
LtsYd7GlKaW2xTiCDjAHkZ9Gd4AioeOa8nVHuEe9RYG0rFmI8m53HQ2aZFO2Q+2uSJ6J/Qt6e083
YQlidmmDN7w0JSc7s8ZP1kPeR+2tJprssZ0TEr5lNYJVjwZ/FyvffZAWjEHC3+hzTMZQX8OUK/Jt
AG2Jrr7hfQnIz2yTgt6CQzLZtemQ88UHmEzG8dcqbSQru+TBLnl6dZ9viDZ3f5qIee6mMDUx9+BA
VJsgL+bsyLYJz+HrH+uZ9kGaSCAXJxmyTlc56MReDk6Eo6eVZRbk7rQxa/qQnuId18g45dkBkEZ8
hNeJt4hFXz/u+eCLABxDyeI1s5B9yvPVhBzYHwYewRdZ5jO+hwal5U3J7vb29eMsg+vzQR5lAboT
E6Och5sOxcXL66OuakPuJRPRtgz3Y+Sb+Q98Ek19ESW+gm9SuGxcsxm2zCmYzfKT5qP4+fop/HaL
/V/iVlo4wO7kuQVkhkpoQDikcTN4IwF0LOMpNbl3pjQRRVhq+p6HE/fg9aOeL9e4YtQxHr8iT3ex
kL28cHpwEd44KkCF7SUny2R/w6i1tLvBXzz2Ydybb4z755O3yXWin0CfhmpnEeG9POLAtzvmKW3g
OYr9m3EKhmoTjtYPf2oYSl6/uvPXRwrFHAOUHLWOY6IgenksUDcLy2yxcvlsRVbs6lPjrtSwiL++
fqA/PTzFnfSUif4EpdvLA0VdWNiN7UIUnsv0q1IB0Us2rqF55ffAU93GG7//EnS8fly+fH7y8zcX
jR8RaViUbIu1qX1uDGHSKxxy0wfWPjq7EaJtj5MtINikWMWrrQQf8T0G24bpuTS/K0P32VomXvul
jaxYbw1vqhc6WyO3aFXUKaWDiAEi8LM7FyT0h6pw80t/pLq5ipFafCQGN/mSx1LoTRkQRgNKCIUJ
iUoThcw4roaNDPseDRiU500S++NR8fKVGzn40xdL9S3ILai6ySWjMy2m2im/YtQz6v1syvGANoOU
7NF0ma6mmLy0T6Xv5ZC9IgwK6P4dw0WK5z7trzsWBoQx0kgDXtXnbgCzuGS68aVmGGoDb66OQznb
UNbAEhoXCG4YtSM7Af7RgMYtaVUvdQK/qfj94qm4ZFjsK65g7MzeLVgPfkKYVXFxLUh6eJe66Jj1
ah60yI+dExAw3Hq6Qj3UkeF7Q5xFzs8solIycfrzbdhaM7ISz0asMpMcucroL14RI5N7u3i2GcjI
LDduYAr578enQhBe7Bl9djh/TzQkDKqLvrjBPam5EGQ61JwnFgl+4o17lWaQpKwCXY9Z9D8zmISY
SFJgwGs5eQJ2NRpjcdmqhIq1ggyyqZqqsy/KqpiocBoqeIghp7q7Ke/8i3EOrU8t1MKPymNlsfEM
R1VHo7TUiYQgiJnALUCcFr7X7ptkGZk0arwL2tWeAyKPgJv1lNiakPdx6JtTC/6H/IZBnX7NCYrq
ICZTWpTp5a+iEDnoRfsIand5VCRsk3SOgXG++PX36QR54UnEKN8vY03o1iUcmfTTiLScYFYQfPB/
Zt/ZpFlrPBr0Z+5tZDZUj2wRzEBWh/RUmAYg274yaqrmLHP3avLVbkD5q3eZPwYEIs1dF1wlmKqy
XZODJdiiAsnzq3hop34NT9o2N0SitJBFLMXL/Ev+MjcTp0wQeFjtndyjYp2BeQYUAOaKABS+kZwO
3PJwkyaG8lo5Temfymkc909f/j9SkP4n7PP/MpZyOdC3smJBFEYaGeTfB14Emy/+Y/sk3rzrfoDV
/dF2mf53xeTyN/+zf/i3BPR+qpCAfiu7Qi8/jcTe4kWihMlc8K8DKA7F97L4X/+zfZk3+aSq/ls+
apt/CbxcGOURdttyMYj+ko/6ij9gIkBVj1nAMhcd8t/yUfUXBQspsaqwGxJQMhlglxIFCRWsmP+i
to8FghmL9EYPL8O/X/3trzH4Nf3o2RpjWYFRMGAZ5dGYRPJ+NvEp3uNAdbyFOSOat3HQXLO/mv0h
Ow2VWeW71ojEeD2YQ5xfENGFk8bTWTi/sXk+094zx3MezBNLiZGVFdd8NldB/WAP0Nk7aCeu3MOc
Gxjh4F5QF0Iz+HMqcmavGoHTNwAsnJCa0JKJrH7LGH629mCxocjfhGbAUMSd8c4WlaMMoYSMrb2T
dfnNQM3+LVPp8AhH0Nx2RIy9ceG/3X8Oh1OEC3fwOrCOfXndgfRgRKajvYu0K6+xC9unSNakugHs
s64pkfY+YqeFQVhg8nBsUpWfva5/vxDP63FnU/XT9dIGc2lL2wq/9NlqBM5OtlB97J1NNNfOz7rs
nR22+a+B4YVs+c2jsKVW7Oup8C/v8/N6hWsVnTcNJnc1a8qH0smCbZjp5A1h8tkqbrkWXPWYoy0W
5Wzjz9aNJS9vGFKZ3pUDK45BtLSSReZA2mV6/ae3jdqA43At8BPoyJ29Jq2fTHPp23JHRy09qaZ1
TnEi4vvXj/L7BXGvWL6xmlr81/6ZLaQYzMrvGwOFspvorVMK96gRl66CLs0eXz/Ub+8Ba22g7lhB
qePhLjs7VB3CJ8wUFbKU8LY1lFAmo5G4u9eP8tsF+TwaFBgSF5uNAP6sumKxoVCqdIMdsCaj3NJz
JMZpbj0EvVPsmd9fP9rv17TAR/D+g6DAc/Jk/XxmdYEjjhbFMYMdwXa0MHtQgAPaEK0//PPjKEZj
rOOWMPmgX77d/diUDpjoYFf5UX7nCfhzrp2Kh/+3o5zdOzp+4AvI20TqUXeHkgDFHciftzbV50+I
eQBQBx5SBiMBoeXsKHWUWLKHKkTzqJquQjx56262i48h7vrD6xf0h0N5DAWKd9um7uctf/7s8SQF
fNqk0cOuDXJJScOgu9mITiC5Y7x4482zzkdaLsyzTVBsmCZYoz3tWZ4dLc+REEdCj/AtwUGhSy0T
CqeuCk6p1XfFR9uhUAtvRZCunuRRIE92+785O9Met42ma/8iAtyXr9o40ow9jpfYyRcise9w39fm
r3+vnjzAO6IIEUoQBEECuNTN6urqqlPnVNbwkRy3gcop6jUkGNt5RBgzUKGmS1oAH6Y59MPeZvag
/z1uy7L+wtSWRzUGoFO/y7W0plxkMUdwRK+x+q1EWsU9NKZXURyqnfgPdOXb0SdJheQZMFYD6Vc+
a8VzXFVecAbNLeHWltf7lTNq+XmEigzEVjqoVAGEnha/6+rQvNgaxIe7rDOU6fnRT0Q91rDkXciI
i2UuPJtklCZIrtKADhIpaWEYB94n7mkC+7fxgeQf9e7NKAvMquEwWsLD2ObVunitCgXG5xDO1lNa
a8rz0LH0gEEt6Pca5ZMKQvkZ1KP3+eH1ya6fzY1B/+Qtz3rvggw71lMZteJkp0iyxGFfDjvVDLQn
p6+QKnrcGGOajE8y/AOKRr/2dyg2i4gtRvcjn/r9FEAbJ/cBYHLiHh42pcNW5DEwzYfjElmYSime
hXUoTgJNDD9hzvYPm1Lv05i1xp/3TcmAsPhu0DhhhDuDrt7y4lCDcDCGappOipUgDYk0yaUaHeQn
ilx/KVVl+u71bg+0i+LRwwFEdgpsWWbwJCPEImlMBsCKbl5MPJUSYDVGiU7THoI4MSOdlY/D8f5K
b+MVR0FeyKwXTqylOR77jV72g3oquko/Qvb/G0BGA8Uwyqb3LS0vLle21Lgfych4HhAgrz+fjThJ
CivnfEKF8FfbWcGpU0T68NnGCAshBDNBduOOJOF254kSJbMYra66sbsnD3gcBLa982CS+baed6YW
Z7tsadzHIldP1UBdeIJt158YjXzYHWQjkr80PhNkFotUlnsZSiek406zQFXbsLrez6IKhEYEbPTh
DwRE02QUmklh6YPXH6itlGRGFVo9Uco0jkVvi13FDNTGKV6+Rdg2SoSMd3MTr7BneY3SqWAx1BNt
VCidBxvO7h3IsPhvgBnt0YAENt4wueLj8GLBCsZZplAp2d7eB0RuE1vNa1s9ua3+DVLSDpxW9Ccz
ss3jH4tnJ1kg7SAKiNbCEASoLeMIvXpCe0J8HUTYX4a5i3zhoMR2/2OtrIkEAw5WHnS8sZa8LfBT
Jek865BahUngPYWRU+n+ZHUNTTbDQPDmvjn5y68DouxHwA9n8zaA+WyRSec9atF5ac3kadAQgTT5
oxtLe+PduOIaV0aWoY/bNDYY3DrpsM0iSFLW2qGOwEf1Yv5qNGmx4RcL7jJotCgOwHEBxkDDKynt
XjsGUKi5bhx9PjVG2yBYXGTjeJQzY4DFtQgeCiNH9GQvULzj7EFnjOyPGVWMsDt19iXQ1PTZjPty
PNKusIM/BaDlPx7dd7IkeseqfGHSwJJu8C7BE7CNgbSBrrNl4oI5rOoHQCFjY99vPy5/uqwM0BeH
mGCZHss5vDKx0ukEWL/+Mw+c4Cv/aYu+6fbrElpIh6DoY+PpvFwvBapscslIGU8CMmzK99PHRFS/
gnz+x4nUjfv7jTbk2l8xRt6hsXkgcpa0IrDs17DkhuOpKdxwAGesw8me5tTQP056b4LtiPJy9CvG
ksqnEvGo8gUBt/pDo8KO+yks0yr7mDuNBwVIrxjN8IwAVi2VF6CV3k89/SFYNywzP/YgahHlyt1q
Oid4i3gykHIHyGurse43hlV9SVWze1UpDWj5Xqki72tapyQdu2jMiumSQABbHGY1jYdfTKpWirsD
6tH85IFRwb9DJB3QMBPJZ0hoUv3hKEIrjkl9iJnQtzbfMEbv3CtsBYOIjklK5ZrZ0YBVf09f1ttD
/7Vl6tbJyPt49HO1aB7vsUWiWNWOwuVSjyevLCaf8Vf9wNCqtZGO3tTckMWFoBOcBSY8k4vs2st0
CF/DqjeGU+skf+fjPP3SxzY/2aGn7GP6DC9hL8oXEMDzXtEn/bVQi80fcRub6RNRemRHNX6FJCt9
f2hHx+jTsKoBU05xtgsZHf/O8A5ksnYQf3w0PlDmJIpJ1jC53EVcTm2mvfK2YJrK7PudWpJ0z2AW
NgLlyoK4N7n2oWQxNEo31wsyjUYpkpoF8XJC2cOa9c/zzNtJT2r9cn9B66YsEnxa0ZLI89qUqqQt
Ff8WU8mQfQ4z1LflS/YPVRmT/7IqGwQd1Ruu0iX1Kf1pgIdgek91+6bPJPIflQ5fsR1qyDTcX9bt
Q5DvBM8CbRqSYFh7FsuaEjfwrB5bnocGV3zqU/eL1wWvlsQ5o7ax1W5e20cZ+IBTyWxryW0zOw7k
K7Y0WKoQXUNHfCxUc3oqeMw9vI/U16gWSk4+FcbaxbVdM50sQCEPJ5QQmJTP6mSXW5FzzKtpPt3f
Ro9tug7rLqSUYCNkcZ/ur/z/7+KV1zh9VNWTflLbmY7QaDV1jQCi1dVMKNS1suN+K2Ht00X8UWiz
CwGCa87iwZKsSx4JwxyHHMJVnhSLXzF3pqnoLr8CKWgNdlCFgU5XdN05csZhY3OlYyxXTDkd6jPJ
a/tvV/rdiu2JYYqRAZWT07Ga3Mi0napE6fH+vt56i8s0Li0bWa4gNi9OXdFmNPjiSj+BDfjq9Vnz
FBVc0uROoX/f0tp6PAAJ7BtZK+fu+gsKq4uqZmLccNKy/lNmt7DFZ+4WR++KFVcnTkkeYNowpsxF
3u0agpooa8eNcgLzUjC5b+m+rBQ//AL0oP9myxhM5LVuLe6a2CmNWRnbEKESiL2JhuhGgJwpx3Jj
024/jwdtPp7PBSr7bosTZuUVg2dWGPktSncXu4HUvOcfzzBJ2Q8HKkzxhqFxZnKJGQtPMNMa3QJo
OHyjRvdwXwlGfk5Km1G7hHtG+70fmTn2hclk1cYib7+ZbP7JW9uj5kwp6fqbKchvgtuJkckkZ2PE
uKjjiYehKDdiyI0dslDyTxyQT0aVbLHCNOKKQ9NGP5WtMiG/pUrNbzj2HvRzLmQqsqCLZK5E8e96
NYM+BLHTUu1AOImxXhN2u5H3/caT/SYe0pTlfeAYkLHSals2h0gpIb8o1OnUtikD5orWae7OVju1
ACmHnMaZ4qan/K/TTXQPq0zvNcjnvRlCk/urlaf2KkrxO4y37AD0GMTqy9VWzCUNKfIOEqdPmxcu
DMv+kHkaQtSA0W0P8Yn7Fm+/IueV+hj4JhfKviWkFRERqxM2xQpjcmt/EO546lCa36DYu7ECfygA
aHiqJFLYdBaZHHAWaGRUxpcRG1UPEG1wIsax2PBIuTtXuydlC1TyEPJiuon64j6Jy6Hqcm+2/KoX
zInELhzIevOrAIN7uL9ra5aY/5AFJapJ5OPXXjnmtZaj8af7Tq7/sslJvpdOW+6TOXQ3PFPuzHJN
xHcY9vgHr9dFBK6VqNG9NjP8qDTVXTaV8WGyHPpveSK+5IplPxuqqF+mqny4MsJuuvKtQcub4L/M
Eaq+TRBXKw1fb21EVtzQRYc9Lw590gUb2ykXcbNIB0AjDWCWuES9MYUyGwwQschRSz8AeVEZZYqa
b5FSZxd7HtKf9z/fijuiWWABr4OeCnuLz9fNY8HETm34rqF0B3tgOt0Aq7MRut4K6YtlEYCpZtA7
lcj/xR3dIkQLNwj1JPBiQK7B8jnqUbg1lCxDgYgstDgFzBpjVnmIfYS19XGGA+j7HJtlfnbynEkr
IizaihpQgJ+MNOXgmkwVAb5JT63+1cpaWAvub82KZ8sUhnDIe5/Yrl97tmUEg0kbVveZp4SlBUWZ
YxSo4TM8N+6joYenN+PC8rTKpvLy0YwgGw44j7ofKCjjeRky8LaSqufHF0Spkno5QQHYvnG9ICYu
WzCdtUnRB+LLPswhxbEoUsVDnDz9B1MyvHFq5HTEIsq1vIjzWKsYEx/0AoZ7KCSKGHXz0Rsffa6y
dRwTWXMjgb4hwYwGxrcQgTJ9OOXnS23G5j5lYnIjL1vzBQBIVAFIAMmbF1uXpHlElFUM3xQjE9gj
tK4W8+Gw+mTKRphbEPhSQpQrYjgGz7O48ZedItH27ei1CRyapd0xo297x24W2tEMtfaoa1PxrKRG
+WKDVv8K7Fm8AsUr0dkg7CmGNUudmMcofP/9SSQ3EOfZvKOp6lx7jqt4TFyTZvll0cavpjXZf6Ay
Mz1xzaDIPSvdxiW5EgVlY4KNhjGYcscicSv0TKvTEDIKxJuQd5iLj72jHPoYTZsEWbz7vroWAhm9
5PvRPQCssgiBXu/1yqCEMF/Qf6PJHhnoFXnBxpLWPMiTuRtvIkbPliciTscCKWLB4bOa/OMwWwg2
UyF+QpFR2zC1siCm+MgyGMvU+LfF5Q9X2FAJiLZ8J+tsP4fx4mgWhr2RXN8kaDYjitxSANFsIOjL
zoRZJZmlTEQTBNGbQwm1yNGM4vzrbOTluYzM6jmxy63e4koOIHsustpLAswr6doRrQQNlbJJ4aRL
56Q6JH1f/Q07AWNuKtQmzTnJ3HTYIVMd/KU6yfzHfU9Z+YY8yTwuTDDpPCwWG1takwv+3SR3g+CL
EZCo+pLbiulHTlQf75uSf9TiwkSWQ2JlLEIAaKDrhU5lM4N+YKF8Tdc6tvWc2/u0o/X/XALVQdQz
DcwJGiW9/+SaCHj4dTWkW8z3q9vt4q28OHjfuIswDj697EpkrH1bVGm6S7Kgz0DuztEHVQtGhmid
uv9Mkl4dnKkwTve3YG23+ZwwZ8quORWu6y0AxFgnilM5/tDprd821fikKnBmKMacbOz22ol5b0r+
/3eP+3YYOlvkLaxLRQNT2jwh7BqaWzoQa1ZcylqoCDCESsS5toKc3mCg6Gj7TpCIJ1PLvLOe6I/J
L73FakqCFCF1rio8Z7GW2BsLFLr5Zl5uinNrJD9k2Wrj8K8u5Z2RxVJGY3YaUUlalcgwT6o1fVFn
KDHuO8BahGEygFtAQm9tZ3ELGLAetqbE9qRj90L8DnYirV+oikU7pgD/Mpks33C5tWV5PH9dLl9J
/Lw4dcxWxE1T8DgDBxx/p7afvox0y7a4peXuLA83UgcSQEuz8KbEDllybCRxhpnYmS7QVTBJOEM2
EzG/uLGiW1NvEiBy7OttxGTxoUL4EGGCxeeKmGRCInqRZwdcgEzEr/tfa9US+QrNGNIxikrX3g01
G2qWqWL5MZNfR5vR8IPQaufQMQt4uG9Kfobr/WNRzL6CFecS4kF4bSpj1CmZuMl9Mdrtt4mzBm4f
Bty+R/EmsLv4fN/e6tKwRCBkzOwG/Z2VjQvPCfagxO0+yw7hASD7+HEAEXy8b+rWA986WcynM7pF
vWyRaTk8K/MsL3GNJIue1LqCIQoW340NXLUCsQCjw6Cqb06WM1dq084sCOYZ8YQOJLMt45htNF5u
7zBqHDA+MvAuoU/LDn/CFF4rK7a+NhvQ00cOvG1jOPhQ/46nbISIZ5xgMkONVn8aNYpN97dyzUto
xfyL0qACJzfhXVB3OoVKrTMSozKonmEP8nZQvtYfgjiofVekwUbifntZehwyHY09Js5VCOqv7ZVN
XpY8hiwfCVTgQhO61gi1Imj+C6l3D9lUhnt+AxEYfGzpOmzFlNtgKa0DmAPSYJGrL6xrDAu7Xjdy
/DxLDOfUs5vxDP+ImftBE1mQKPee/csRks3v/j6vOJNs8TOHzgMJYMHinmaQB44sXh6+rhcuxA1V
AFkjFCz3raycQTleD2kbrzBO/+LMmxBJdrDPWH7LUnEcMCN6YWp7nXHc/2CKgTwCmbx00AG4/pBD
VDZqhq6HryejwwBgmRVnb/bQOBdV5j++LIiGAOSTWYKWWNiKkY6BMSeHQCVg4ihTUmaxR668Kp62
hkfWdpAxGYC9cowED71eVqFUEhtd2X7dqNMB9i5JJUZ65Ui+qPurWjsKBvpP1FNJQ+CFvzbVOInX
MjdNptM54oMejvpBD0IUXEfX/Aa1eQWPmjHv4moz5qw5I9VisgHqkbyBFvsJv2kAxzB582xCdtWU
NYq+NnSp99e3ZoVsGCgl5WILe9frg9EISXI6Hb42zOOxHlv3MI4MhP8HK0z2Q5lBe4HixrUVXhVI
z2aW5WdNEr82ppl/ULTB+PK4FWQNuXbwdPxisZbRjUyTUG36MJIwoqGio2CnarMRHFecjyFe6Q60
jknqFkGi6CvDgyou8fUUuTVeMPHeAeWLC8wPbxtXGukHrCfkv4DZFi5AGzWmu9wmPgr3ECqOUQJx
+rRVqL1xAawgwodyK8kOoXdhhRRf50JzIp+gVD+NjkgO3uymG9Wtm23DypsCCckHeLLlmFXY6mrR
OCLySbwG+KSyoPs51qELabXaPtwYlsaYlOPRyaV9U3UZxrRlzApQWB3E5U9Y/6iyD3Dgbbj1bYEL
ZAS7Rj8QWgIe04ssG0LQwUuhifMnWRX+VruJA/2iiGEj/11B0aM55EqX1P9UVehYO02UU7H3rM6o
jzW6kdOTxbQz7KPTYMevAhrU+sf9EyFHF6/zS6p8pJfED+4ZekELZ1XHvMsUxm/9esqLYw7PSPE/
QziNcfAcBKUgX62tQf02c6SaU1UpIvkiYP8wPnfFBGP0oNkFpNQbP+rW4SROgXQJ6BnOpUlXeZfO
1Eni5R6sKD4w3Xg69F2NTjnsqoH4TMHQtT/Hbjv8bAL4q75nSjLUPyrLqcx9qMdO/AJ8NAmPSoR+
/WWOyQufNaestkDuNxmfQwLAZI8EMVCmWWKH0Hnvo9JSYz9surQ8xkGoDXsXhiH0HoBuFJ+0Ires
HYWKeGCMgN06ONB2e4eNvZIvw6sHAo9ryrWEGWAOUpf5eq90Rj7qJh9SJHPKrjkUMV4NYWcQZH8E
YT85XzXEWUdjp+gQgWdQRBhW9ldZqvXfdQEqVDve/z03mSg/h2ou4cAGC0P6cv1z0lhVjNQtoUi0
RE4f2tOK/TwH2qsWh+JD1wXVhrPc+grNW3nzklHQ+l4WqgB99AhTcPdBax6+5p2W/cTTH65nyBYx
E2oAuTgldMcWy1LhSEFeNadwqkPfDsXSvkrUTU0k+bEWH9MB5WTKwVuKfu7CTJnAA9AVauKTA1JV
zOxYqu1BbgWflhk3evhkCQfWePhsNOuZUhi8yBBixD/7ArKI1ynXDShs3AFdjNBxUKNM9KiXJJ0G
/OiJopl8+jFRUYEbjM5ptnKF2zNBt5c9AtBB+ZcX9vUuCacPbKtqcj+24Tvae1ooUAnOYTDcB27F
XAtFVAeqJD0L6yOIVt3ea8ZkKhsucXuT8G4FWUTnh1IeDf7rn+FRejYFea3fW6J5Gpv2Z+2FyYVB
ra2XyIq3A2aSHVObWjd1/GtLnQobFvMEqZ8Ndv6NaU9IFNU8/QYjvn2Y4Yw73T9dK84Oj5iF4Din
SxJSXdub0xwtuTlM/USNok+dCKz5aCfanD1+iqkNya49o5/MQC3WRf85CcfEyqESruOjUG0bBo0k
FS9T0s1/Dlm6VZW8/WR8Knj46M0C1KZrcL0wBYo8PYDmGh0wLfs4GUI5Whktg8Jrt6j/1kyB2gUc
yTmWHIDXpkbdw0nnpPR7O46OtnDRhJxLi0G/ISkeTQVBJoCuoPpgIJPHyO61rTpshtDN49KfpX6C
sHtIni0mG5GGsA/3XWN1We9MybP57s7MFdRJrSZlB+fCgX4fBkjIbSuOnGptnK9br2dVzGhwwknY
EeC8NjVNPBdKCCP81MrQ/rSyS6oNDROOCroiqSM2zN06vTQHVQIKfORQ3sIZIVKlhlNXpZ90yfyc
tEwT8EJtN9LPW+yz/FbvzCyiBnoh9NXhgmAOCRYsNGuCv9xJDIfZDGv4Hx1lb5CxQd5qJ+ICoX33
55hn7sZa174ifRAex1QZeEMs1ipSrUf7bcJh5rh/zQQoeKGowxPSWtXxcYcBwKdReCO1N5fPFBGV
ADWDVD4ak08MvCJN0wCzHibXO923tOYvkkUJ8irmMXitXPtLrfIqpmiW+XMNk3MFb98+m9uLogLp
V4Pq131ra1sI2poXBO1rLC620IOaB067PPeVwdIPaizQnCr6/Kkb9GhjC9c8872phcukXQjhSxnJ
+64n9AtgqDk8rUNmb8SRtR0ExmqBt+W6sZelE0drPD13w9xn1jf8SqGh+aeDnuOkK+30rCWDvfHF
bvMQk+cRyDsp5iZb4ddfDOWVkJEP9rDK1BJRhxpkSoE2Veup4f9I8eZXox+GCyzo1kYhdXVL6UgA
3MD9gFldW4b8NZl6Ba9svN55gdYXwhGIn6GAuu8la3YkywojqmCu6btf25mRm4ssmEV8ESF5ZToB
ONQuERv7KB3gOp/D4UFkytcfkxXL49xAlR/AsI0VkuaD0Vr2V8HJ/6xpjUbpodWe88qFv//xtQE9
IkslB6JvvThvcLBZTC3bGWIaQCgbGpnHhif01/tW1s4ZDQka/aB4SVYXPpKlJrwAKWsrEPX5C8me
KfsrCgEqfaLaHj8ookuOBRMFkzbgCamt0JO+/l6JDn+xVsTlpYnK/gmytPBI6aM6ZWm7NUN87Rq0
WST5Cc8Ygwqz7vGAvzYFbaKXGYOTXyBZgeqt1LPeIEPIx2jDO+QO/X/veDMEEB/UB9w9ErO78HUq
h/BbxlV2mftm6ECYZipyTfQP0qBB9qOCPXzD66+/2b8WGVbCFUFcQ2iz8Iwy6+omFXZ2QW5B2yth
UkLaCjCtL3Rt4ya7DiH/mpKMrfxNtnXTI9NHN28CU+QXrc6bgy4+IP62dwcI9YLOgpjbhfxR6P1W
RWxtT2FIpNcDgxCFF7kD79KgDDXHMDPs/BLG6I1Hg3uI7czca7X5Hf208HD/DKy4igS5gCZ8O23L
Nnehkgwge59fqJpFh7w1omfo9B7rB7xtJUg5aUIW6Qkn12uamyHReibZL3mboCypq6RCg6PuPD7n
xldbWRAFUouIKMfMCcLXpvoB9Tld6asLNKPTp9jxwqcgVR4bVX1bEHcYfzo5Mc2F5UixK0JNMeO8
uiDHhDwMm1YkqIJNsXIwlIeC4f/Z4g1D1JBb6C7uaHQx6aIMED+HOtBjKHm9UyQy8eW+I1wH+v+z
8saXhHwvjdNFzBiNLmyQymLfxGDvQbanBlwfWXuEfx3tyElFRjgN0k2WrJUDzQXGHDsAJeawlgPu
LaCUwp4RLmiQjzpNcLjsrFzxDi3v741oteIahENK87LrRs938cAwEoQk3DYoL8iXzYfKqrsDsmvm
hgOuLIhzCy0aOFTuy2U9co6csJiROrjMCMfs87B2v+SQj/kwYtgbqcaKKQ9eG2AkgO4p5i1CBQKc
bqgZVX1RgNQeu3T09nmdmHuhiS1U9creMSHsUmjl3SkrVdfHilQfVYOhrC+GApv1Kbc9xTsKo4YE
474frhnicqQPDUcci1v44TTFiNpqY33RYriVHWXUj4qiGP/BCrmsvLdorvFuv15Olglz8DqvusTJ
oL5GCoqKyDdCsHG8v5rbYE4NEUgDqa+MScsxEHRkgU0zcXxBQTh0nowJfNYpVrtwPMJiYhV+LJw6
PN83eruFECVyg8DKIl+Ey0kaWG3bwBFlf2lbL7sM5AruOSzL+EGBdyIRVEq0iKiX8vyCK+V6Exu3
Q9YBdviL5Q31iRILM1D0chCfrbbmJ9eWRG1fClN7DjTxC0+nztaPxWj3F9uiQzQY+nQqHWXe8Irb
88SCmEmDXAsiNBos1wsykYjt5iocLpk20r5zZmJgO1rGV4QO462b9zbgmvgGJMTUViSYfxGNBgOZ
jWbQxstgt0V6GMPRc04G1ITiaDkoBF1CLdU9X2R5+Om+f6xZdkySNonH4ZJcfLeZRD8T9aw8MezF
XFABCX3hmzC/ib0QKAC9NF1tBwfdnoatUZfbnIo7+Y1uhpMNWF9+53fJjWZ2kevGaQPkYaTeUhjz
Ny2CbUSb1fBprgf7E9zEzR4Kx8dagPJ+k/5KZ1aWpvGixXY3Rt3SIErbM0xjoLWrlptN3xz9vj3v
7CmRS15pXKbL0tw0aVWHBF97TtX4y5DkFfJ21Q83Kv9nW23wdP873rorUE+aOLTsWQ95+GIzYxMJ
WNUezjCg5od4hhop5V2xKxRt2rhp3vAw15m+tEUJhOlQlrYE28EZWwSmGY1nsw5RKKgjq5gPtav0
KlqGsZlenFIYwaGdUZkGPFOqL+iCDv2XSI3cem+hLqZ1EDVPRvDJSKauAxRoiewUKyNcvigLhe1e
jDX9uClxwr/u79NbwFv+eGYbgHLyRGFafnGukWdJRq2uqnObJcg0mghaGp9MY4C2OcsKt4p3Ddwf
EUAV2BAuMOBqyR5SqaE9xIjpVnsnGUi850owlz72URge0w7QIS3eMNfcZ/BZhln9lsO5r383o7Zn
CqVxk78tvs68SyOi5y4PjQmq2izStB36E4n1kUnq2XwZqyTPftPrNhsOIahoZAHRP0pQPQyz6sf9
fVjzFzkWxYekZMDz8Npf0LFU0VU0mQo0a/2oiuw72QLTjxWNx8ctQaoCSIasX/LuXVtK+io2xrnP
zoNjI5E3moOf6kivTUM4H++bur0ZINsBn8nIF+VVZhCvTdWth950GRTnkov4Q4SKwSHTnezwsBWa
WVSMJbgVaOEievBYaStEc8tzP6mgs0Y9eNKrXPPvW1n5QA5jDW99QJ4vyzFKtOAGdDP6+lxbUfaj
0fQ5OQypSH1LRz134xutbBz6OoD9THokgLUW3jBAyWcILarPc+3+mJDDPQ/c8htf5zYeAu2RdwxP
Cnr0y8nlftBLqzDCBgFAa3yanZhR+XJoAX2qYWr+CmylrzcqjbebCGhKEm9IBkaYhBdRsQoDkyED
rpgoS6KvU2OO7s5QvJ5RIzLLceOTrSxQ3ioAf0xC8E2RwBjrmtxRb89KNMthI8uumy9eaM/lCZGS
yPSptVdb2I+1JboS/gP4mTKnszheuoIQeNdmcHkXVfXJzdThc1a69UsiynkjV7j1EnqD3DFUGuFU
I2xcH6/MzKEFi+bubLahKtVEU1ecx6YR6em+798aAtSkoTfE9QwkWZMb/S4zULR46hF36c4TQ8y7
yUjbfRcaWy2D28+FFTmQSttHo+6xuAncPBys1DK7c4FmYWjVvpbDu1x13oGbbKuZvLYkCX+UFQ9S
12XQqNUWov9IaqYgxf4DTpiO3lk4frm/cbfOgN8BEqDbCeCEGuP1xkHYZQyxCnvqWDBthsiks3ND
ezpUPfLX902tLAjcGVGAPJzTvCQVQVhxqKgTjOcReYd9C6n1jqmoLdGpFSsMBxLQmT2Fv3lZup8U
OEo0c5jOetZVx1JRU2Tu5nkjebqxwqGVoxdMXRnyEy22LZmTwhmibjyXsVZ87NQ02mkI/24Eoxt/
A1bDoYGeR/INkIBefxwzQ3AWLbvxnKJeuE97TYVYD3U4eIljfzTDLRmXVXsepWyqG5JDYWFPVRMv
NnJ3PAdT6H0u7WE8luNU/aJzlPqKFoRbfBE3CT0LhJ4MoBOtFt4Ui1DUKBmkZZ4xnq1amKCEIiQO
4h/TqPk8QV+ZfXqZc3MrvVg3yskCQUCdYFm4LwqjVqvZ5tup6g/PQdYc7fFdW3ko8EVxQR+3fR3z
cSONXCDNeELItUqGCvJgqAeWjlkbCa3bppzOTQiX4KCph3noq12b6+lz0CnK56Sphq9TUcSQwuSN
+dmuTfPXFFjf7h/Dm/cbv4NX478VfspmMiK8C5VZImq99OzpHBamfXDMvs5/g5AGgdsu0AqXrnmh
/BZFgtfHfcNr3kW3RJMtBYqEy9F6beopD+ke0rP9IPZDbP8N1bXf2Fqy68rwz/vGbuIaq2SKjZuH
Ki5jfItVUnO3xz6OxTmiDP9K1zB4CiLF/hEE1q+HLUn+CgnckHFnOe05Ilxm63MvzlNhFyiANJOv
AeI4T4NuH++buo06WGJchLsHZDf1p+tPNye9yKp0FmfPnKzvTu+kf6UNSrX3raxsHWAvSnKEaJiK
lg4SaRBziSJRz6rbJ58KGGWf81wJPukwBmzkB7em6L1jiguOQU+4cK4XxMMzM4pWnc7gQsdjEjQj
StBpu4tgtXh47+RsIdco7wku8OUrjvK05ky6NZ3LoR6+OFkwfCfVizcSutvDxWXKN6I2A+0HBffr
BVUjanCMM4uzNtdir4N3/RbGxrQbBkM5wX1jP1XWEG5cRmu7CGKCQMqAD4XcRVpiq7WLGGsuznGI
JAMCvuHvA7u+Q/ls/nbfN249kI6gCZIHWjDopJbFH0aImlYzJ0zFXfqUdSXoKLObDvetrC7IJVkg
Z5RsXYtd1HqYychbxdlM3a9S7PBYI8gHf6KxRe66th7gEEQJGpAIXMhf8i4YxnrmwK5qiHM6NfM+
9LwANenx4aYcdynTQtQGaZXhHov1zFGJTo1XzOdAuF/QtTp3dD53aF7/U6HP93CYxRhHV8JnWNay
q9pkWumiwDyfIZkW7n5yZgd5W8oln5TQdC8eyd4W7d5tZMckV6nMVaQ2w2IXmWGT2k3jfJ5cp4v3
iOnA8qoayrn29PYC65/YWOOtg8ACTJvE47OxziXPXxB0rhD1YJ3doGjO0IWYp57hsF3YeGJjwn7V
FBIsdIshRGdnrz0E+kc0lYCWnXPLED4vl3/sxpiORKgtqc9bX2RRzMDCxA+XE02Ma0ttKYLArQ3r
rKNid4qL3jx3IRXWR88WK3kr7/NKongsv+V7jxewEvVm6fLA1RXUFBvlLzP3gqMBAP/7fVO3boEp
Xn9QqDEix4V1bSrNekSxitk9w0GLPmefG+kuMwxkyoNI/y0pPeXbfYMrOwgQ1eYuAZRBy3mRlTeI
aegGrbUzAB7nQziDYehmc9yoZq5ZgaRKdqQBK/O9rpdlNYoN4r13zkbnFkRZryj+VNM024jqK2Yo
lkqnk3tHO/raTNy4Kdmo6Z5FFgPn77N8l9OL3jhJK1ZkoCUvY5YVxPLiGyWF19lzlAZnLVacHfha
79iTwm043ZoVOdfE45zaCsW267WUjMKnVPVcnn4i+mXls/uqpmG6cVTXreDc0PYxLrwMQzXiwlpn
pS6UFKL74GQIhYfAajc+/0pAkCkE+BEezpTZFrdtCATYKePWPaslJRtNrbUPVZzBzzql+sa2vV10
V6VnwFPyGqTswFDYjfovKqOVEuamd9Z4CYXtSwTDV4fYadCJFAVz7ffM+Qkjzk4tQvSmS/RG3f1g
GsUuSCCHEV8ipz0o4nfhflVFu8+jD51S033Nv0bK96BOnhxvzA+1Mf3ZKL/uH8Xbs0/iKIMmFQTJ
bygfYe/CTO+ESZ/V+FUZIXVrIM93GSs93BsVg5xJMIQbW3X77bGHb71V0zj+i0PJM1UZRJJgz3Cn
czUW5YHO1BaoR/rp9fcAgkhhkLoCFTRKxterErXbKW0xB+e+rYYzGRkdh3jKHWb6De/THFbpxeia
+gWlguI7r6xxgzt0ZVexzGGl9Ep9Y+nhXgvuGD3j8EJ3ITqLcIiedI9GA/lazJWUbFHSL0DB8tFq
8RcUZQzI0rhZEhSpyMg6AQqOlxShyOkfzUVm+yUsWh5w1sQIkJ9KxMLTzE0DBwAQuF+WlUtgS2Rm
7vFhlwLPJ+vAvB65+xf3Y9wzwKGXWXRR80o9DOaoX7REsXdjG8xfA7E1WSQ9ZvGtCYngg+m/03he
QgkaZ7bp3ETNuSUAHzutMc/TNOrPXp3UTylkG0+uPY+/P7pGW9YvJY0fDRDKwtcOposCWSvb685I
HDYceyShItQhnNg5m40Q+SEt53arcU0kvlkrbzBU65FNB7FmLOeFkYOQyvKzeg5buPr3cddlw75p
2hEWKkmm8jIM5fwNPa7a2eejWic/Zq/r7aPtZOFrN1C33rm9iuBIwcCTmhKPIpDVRCBgLhSvqrLb
p3E/RnvNqnLrWzxXQQkrGQnPR6h/jWZn9zAcneu2N9PfGgF14Y9CoXVBL3uy+k8eclLOoc+LpDmM
Fpz5PzNY1FFtRagm5EVX9Xl5iII8bb6gzmtFx8lWqMc6MMXlR5Wx1/7o1UwgnKxZLb4pY+c2P6w4
StNj5oSOd7TrXnV9G+Q3qt520vxqVHeMT3UI/+dzGgxDws90zHCnDp7T7UQw6T9CcCbfYUkMpl08
Tv1nWJ/6fq/NZSsgekoyLd2D72GiQ487Vf1DMeGLftKqeW53c6VUw+8Ic9cQ7QRh5qlHRKxS7XvC
kNX0Map5R/wqKTXPIZ0/MaX/jAaD/S+6nHd6Dud+RHUanetxr6MGD3PekIW/J2kSaX6az3m0h0UZ
eBKVHKZ7n2EacemYTolIJmwzoJA5x8nNUHxyUsepzv3gTBE882UYSplVN4V9yHTaZjfXJE87sHfa
+Op5mc5R8Ka03k8DskB+QzVX972kcpwnlp2id9CpcfUpmLtU/woMsWi/93WmeKfp/3F2HstxI027
viJEwJst0E2wSYryZrRBaBy8RxXM1Z8HmvnPpwYRjeDEaDMLKbsssjJfY+lLc19kY/RXi597+bWi
kv6XvYoLnfGi7eI3TaO5MOOMKpoKznORq0EhaqsIegpVmV+Lum99mQpLPUc0g8vTWGMXf1LqXlU/
9yS5wyfgJLH2caa2nH4YknaQF3DAfX5fjXERBeyZ1vCTrHTEOQUb2r6DxCO/LwZu8m/4huEpmFR9
HJ8ytfAWGroj3uZJAeb7JAoJ2La3kLIIB/RIp8e5xPDAp9I8N3csNXvM0Ln77o2l7uxTl0928pA7
WT7eqcy94wMYL53vtLK9+K920kR20kbLa89aX3R5kFcqtrSoiCf1aXGRO7yHqd/nT2qi6r+lSWbn
z51uJPGlHqZ2NdxK0OASCeDW5zZpJzVMZFEMQR0p2gdUDN3uKc0KvvbFqEvrWWfZaQMOtVc/OXpm
v7HtWGR+i1ZF/xTT+9TusGiVzofZbJvkMyaxZfE2xRNPO4ENaodvuAeUzyltsOFTyUQNYe1osfKA
B73ZnVBZt7Uvldu533Op9WC6S2nVmDQCk7hLaIzMYd7Zs4SH50aYFlSZUY5nw+TrqV1EKaTxuRNd
kn4aLWXW3lpRU85+XnWiEkGj4TCPJndkzPqZr+zU3aEEQUucslQbPUxOV0zBkmZN/qbGrP1rSo0q
MvzIKLM3Ta71T9NYyyooSliBodMNhqX47qSN32jlR1MdoC/qwbM2h4Ur7yScJok/8ACL4cRXad54
JzNWnP6ut4YK/dnYkgqjhjcfIRqbSvV5Lrid/SgqRXSZqY1/nbTcRX+48KwvJNpSXwGPEE+1RMLz
S2tFoc6ZYJl0wo5XbU+TolN7hmTQzRzHXEynwvFQueydGbUvze2BQMPxqFJkdUbngtVS5j3igdn8
ZSRs88c8sav6R7uKFF8Uwy3zb9acZ3/qiZlm3/JcRhj8apP8oy1rF0etapCeP6oNtmq49krztFjx
7IaSj77ykE4ZhCLVm2LjkrSs7QdLphY1/wwHIb/S4jb5Gk8WlTnsKbrp1JULoulZbQzmRc3dyABq
51TlG5UP5gzPa0SbkF5PupwwlRvGYGziZjk5YnLNt8mSjn+AoZRf5Tj06rMs3dw9Ax1yJMKR1Sz/
vv1J3clhEPRcS8tsWkBDW/Bhm7HNk3oxLqgdq2f4HtNJwb/vDa5rycXoJ+QQXPq7aiy7N9JsRQgO
5Kg/+RMJfZ1NIJFhgannclmJhZv8FBRd16KUZ1wgzSDvhpNzXp7JZ8rfxlHCIptZTvuxFX1c+mPJ
C+qTobVO80Urlfkdl1HVQm1ehJP5xtKNlq9EGlbpQas7VZacDRxoDQchM6USD66L9E0SgITp/9Rz
zuo4Va64i/peKmeQNJPntzaf5jt2gPdlbo2Oj7qTAebyJ4G3RdCIdo7vOiVX9MqPNfpona9P5rja
lsTS+aMctWhBGrIyjiSRXuS3qJOvxg2rJQBktG2xRckdPV1klT5UtZobgcLnv/M5v4kbzkMjUTJF
0v5IK/XF04GgcJpXWhEPYdoz1zlXDLxumc05feihsJ8XpZ3Pdc3NdXsb7kYBNQeLGt9AqsTXUdpm
rpbFMdIH3KPGJ7ejlJlbvXW5HeVF0goag9fi2hsAasVT4TrKKMeSKmRtksjpFhlAm0WBgsbmk5Up
/QNJq3dhrx+JZr0c2xp1BQSiWEDTdfMklh51CQ+H4AvmCkntg0OhWAHR4kimd290KwedKhwVYErY
16NDCtVTImW0LgBBhDzzPRXpBzlqtRHoSEGDrzGKQT7KdhU4vj2xL3emttqlMkTeXRy/zRAtWEzr
brQv8QLbvByfuk7+7uXO30kSaQc1mf1Ya1kGiTX7RQsbETWrETSfL53WKLWfRFEfpovq+VljzGeD
SvW324PbWT8TOAMNX+pj0BQ3e9PTlNnSFQaHGkYTeC33kT0P7d1BlJ0wK6di9Z6lhwCK7Hr5xi51
orrSvQuyln1ylhFsP7/SAZYFllWpTYABmt09WrjDFye37he+6VBAsTFKauWxTVM9ue9TKzZPCepQ
qe7nnqG0Z2tpEZeInK6aH027TSOf6p90Lxa1H2EHOiZRyQW2vZt+GTia9p0+0lSV8ziWAW3PfsGk
qTX6z1qWKsNnL53iKGxoEYsLLjJxf7HqPB0CWdtOfirBlpIx8/DDIkSid+erXeyqAZCrcuD3FMr8
0GiLTHGmb5Xm3orSbDmrTRF9bWwFFQ8kaKfX8d14pKMftwJFAAsAgAG5dD2vWZKYSFuo3kUWLmI7
Noa1OUff0g7gCC/XjzjUHtZyIeDULZonnjRdtMhoXzS7zy7eYBWPham8zmHh39EABqDsSR6EDMT1
aHCfKyAgeN6lL7vpvkjcNDANcXSeX1Tx1jlDNGit41Jg2754265LePOzF0EkVV/bpLTOZhoN72vD
Sw7u5JfTtuYdOHJSKmbqtvTfiTnD4GBJHhqjKj7rumynOydNBnFQH1mX+SrFwEkawTRKk7SbQHet
v+OXkttsjgKlEwWhB7o0RUD6rlQn0sZmBmdjLrPfwXXDu8xRhO0XeTkcMMhfXlvwetgcZFhsDtqE
1/ENqy7sqqPkhywpfhXKUJ3gmNy7hvjsFvLoe/pyATHrokLy0xHUglV9Ha1oZF8h4Rpdorb9oanF
eFfBEvIXCzT6wb31Yl7JBNG8w3mM7jH9putIdhzlM51csvwipdRWln9Z1fhq2BL/MvZHFPvpTwBk
23xfHIR+9C5VFIp6Kc8aOZFAt/LV9Dai/KwmIzlpU0jb3BQCTeXWKeb4AT2e4nfgBPXDZBWvM2tb
TzDNVIpBeCQDVuD/ricsA2fBg92JH9S8oE5d1ZF3SXq7fW0hni7ZCkGl7rtCa7Zh4rkTPdbsyYNS
JeZ7C+HJi+UgsurKVD/d3gI7mw3kALAdUqqfwIjNiIZCLEjtJg+FUMdApcV+13tD9oy6bHOw235u
3Otj7K4uNuZ6kCFG/cQR/XKMO6NPo0SDFTtmtSlPwjMb6XdVw5VbWILiNnDlrvjRVVqm2b6mZTkp
8up07VuIFjrfFguhnqcB1EHx2C5xqt3ZS4XsbKUgOXsxxlwmB1Xplxfcqpe6quPZiAO96FIANK6H
odGyB2FSQ7zXqEsb92LpeHbeXoaXgdYsBYADWrrkBlvZTdssl67L4+Khc/uaN0KZv7O8VD2I8vIe
W6efjhvPEBov2/dAnpteRgpdPIhCjZ/rSTFqP++lelI0mLX+3EVHCuB74wKXgoodOFmaJZvDb1Zu
nSEBCGlXLEoZiFimCGpl5usvGSQofuKM2cSg3TcHE2lBfTBSp3qwqM8/UP27QCtoDz4DL88KfRHo
K+TLq1zUFl7Xea2j1aaoH/SJx3XQuVPW+7nQxXsV/Gx38NFbHzTXp4UPzZopkLo6tLf065OZO8ss
0gFusFvP5nMDG2GhUo52w12TdlHha6Cpi9+TEU9s0H3omfCEjbLq4CraWcD1wYULBrYqK6Tp+lc4
StTzZqBg7/R27FtLoTyNuKx8evX250sEOgC81JpFrzP/y82AC05bRrYVXdo4195AOhl8Y47Kg/Vb
s/BfZ3TtNaJcBnGdDxLt7c2MIlSlltEIg7xNKASEHryq+R7He5n7btov433iOlXj11Z0aCR3ffJI
XEljeYwzMpYUmt7m9YrMh9qmiVuEo60Xn61eKe5zz+ruoqjuv+plph/cteuy/G+oP+PhdY+nwark
i7/BZqhaCWa8i7MixLROLT+25Vw3XxVkCWDOF91Cw11SKbr0cqmSH0OTNUdQu+t98+8PQNFh9R0F
572Fi6H6xKd0FkVYu7P9oGZ982xW9dEw96JQ+EIgD7Q/LbRNAhPnSk5NcClDmA0/SATLO9BorzbN
4xgCgyTFxQCc191m7Yx8RVfVOrIzDQ2fwIhc/QEtuag+OPDX18s/U8YjR4chRRmFesr1IagNdCQT
HOTCXO2LYNJn/TFPdc/v6aa8KnH/NxS5BcU5EDlAFK9DoeSnOEk/lmHsGHjnZHU9iaClmngE4Ntd
IC6I9Qbj0G2dmaa5alwzQ0qkr9vorMRV/AavY/n+NdfHP8NZwdaAFjA055VwPRy4uMWMqxbSMniG
BEOSNWvKfCTYvjcWEOs68FvuZFDy11FAR/aVoSKdk8oyebZiDAHp9I1j/6qv9L+jodHPPbUmS1sO
dotfJ91ftQqRF+5PpWq28pSaZpME8dQg1wYsUTnCY+yNzaAXDCuNr+eLa97sW3fMGySyekVXMXJO
x3Oe5ubd69eJf35VpaLSRc3pegYnK6WAglZfqEoELRUdvbSx0o5ENX6e+u3lh5wx/E/ob+QdmzCL
kdejiIcq7BzxNDvlHCimh+vP+FGPh0/K0D8KaT7UhnW/zHMedNQOD5ZwdzqR62DnI6oLK+N6oFk/
9TRrlio0jHI4y4Wy05BQNLk9nXsXBpAgQOdQ/XiPbL6aYI2E6kHUDAsGfAevpX9uWmwLajs7ssLa
GxBHCwURnsBUYjcXraVPGbSrrgqzsbF90dmOPyXxqzXLuWnhSqx0Hd69PBOup63TxZzNsmXn97lr
BYkRpcNzHc8ieqSOV/11e/p2xwSQdHV3Jdy2ojznak4/rEJyBREqv5Fp99RA/Tv4Eu8u0v+ivCiv
6nYDrhiNu9as5d2i6dO5sCZqWWI6+uZe5zf/XBygqlYl5zUH3gIgjbLibWEWNOaloz2XaTtMfu1E
EQyQyPVrmj8fORZH5Ke9qFjvAZaA/sArf7PXi9nIlzRXqrAx8Ic+D9OQ9Z9qWSxf7KX0vs8oivKM
E6rW/odbn3YDtF2805AF2gQmTK6waKxfBtcqxQtC+sJyhiMqz94+AbmCGAFRMFXZ7EovyZdhcvB1
7dp0PhV53J9xDD16wezeWlwXpKWc5JcdIsBmueIYsqY1WWrvgItU56g02gCAuP1JAS0BIGtUL0Wj
jL+ZCYKM9ULpaXAH5wBwtrugv/yQzfVpJGqLURz4jnKW3+J4LAGCKh9ypfuKkkrj07D+8vqDCMlk
hTyTZeGMeX3suQxkxgaqQ7Npk9PYq9K3+vbI/m1vGfEKofzKI3vNfa6jRGnS2o3GPkVEeEKSK/8N
QMQRS2LvtP8aZLMnbRyk0I2Ka5jJaXQeTdAKGlpx952jHRWJdscDUo+2Gx86eCbX46HClaa2xsVi
2Ir3GY3L3Df0KDu4JHd0znmQ/RJm3S2/PM1is40aEDl1KMX4Q1uQxXD1j56afnfU/twq8dPQi7fJ
NPiRPjwXxniqlL9r+0g8cHde12QIBYm1SbXZIrYyA8PTavKTeYweM0/WF03mzYOQw5F40Dpv2+yB
8gj7EQkXAN6bT50KOkdBBbsMC2P4WzWk4meqvGjV9CVrk+zgrO0GA3lJhQTcIyXY69nVQGZVSUdh
d3HaHgWwqVbay4jCShVIahryHqxN/l/yBvJLoHg2r1EQBNdBnU4CKWrmVdxyWQIHx/agL+f4HI/q
EQ18b5OuX3P8iMHZIbxzHSoZCr0xJbrR5dT0WKMutUDFxKkOFff2Nsgq70e2hWI64v/XgWYbZ9vC
yqpwImd435ujcYbDUwcwYLqDNdsdE7VgOLKrqdy2lR+1jp7QeK7CYXBi4CexAvqusA5aUnsD4ttG
rYm2NrXzzQu+S7xBTnpfhbkkYZbTlASpFN25L18p7/NP3oBoMgQX4Ke0jjaLlNXzUNRLU+Ex1Fam
H7eY8gWxbJGbBxyB3Perr3smjZoSpfQVzb5ZKjVvk8RwBdI6ecSdP+tz4I7mcvDE3Zk/XoQWSQkb
gsfh5nrUxmV0XDxHENS2vdS3xFijcyJqQw/UbsqPDvL6oze3BtR5WoRrk5nUa3NrTDKxSgAeWbhQ
xVXeuD3KKH4S510T2G1kFM9149nFfZsj/HEPNs/tw9uzujdeqhRcIvTHkD/d/IDYwiM7040sVMtZ
vBu6ebrAe3DvdTKvL7dD7RwAHgI/KxW4q9PIvD5rlQbAS8E5M6QRWyaXtrLqr9wdyZF13s6QaEzA
3KCERfV9y6Ecrb40nFwrwgFE2tlBXjh0kUEKgD29Tkfr5xEgFK9fjhruLlv8BX1Zu0gLswghUjIi
OZX3tTe92nCQxiz7kQSPRBmW1+ZMl7pdmwhvFEDpmjKQuWEFeGgdNYD3lgdyOVjrlVvxQubMFFO3
CswTBW+pPzC2LQMLBa+/b2+CvcWhA7ZWqHk98SG53gSZsIU6KEjRRqWXfUT+n54IQFpxASgQv78d
a91Qm8NF0kZuSJy1Pb85yzP5HFoBaQGmr2+ekqrjjVuzknetJyMA7DwNDcOrxMErfmeIyBTS/aGy
RDawZZ+OEMBUL81RtwbhG/RZkwUAw/CHMKbxdHuEGyjfzw0IEn1dMZTXASBshojgGNSDLCp4ZGi/
K1qCt0Zj/5BV980dYWEsCJU/a4F58JHZ2SqUZ6EBMKtc/luOlCfalFbpRHmuks7dYiv62QY0d9BD
WH/7i+Uj4aD+7tHm2taCvQR5B2TkizBFOc5Xl7ryR2+5pCMFNAPm18Gy7Q1qLQijQoqgJQiF653p
CEeiVaTnIbjk+p0DbCwFBWh60/n2mu3GWcXi1gQcDMTmOzZi/+Ka+FSj4x4LHyel+oL7xXBwrx9F
2VQdFdVEsQJ3zVBtauPejaL80bDz8VUEs3+231orIwmgx0Wl9nrOyqRvSoDgXLUNb+m8nxs/tUR/
uj1jewfq1yibGZP2xE/XCu4MEcnATms7yKaxPOvxcsQVfjltXBXUQNDBx1rgBf9ezlWqOoVt4D8+
UbmPW+dLZUzuH7cHtBcFrhIdjjUPRJrletoaOSTxPPZ6GJdsgWwx+nOapUf30M7lgJj5CnxkS68k
GuM6DKjxMR+VVAtj1aTbPb+zi+puHroBAH6Dglj2xjHz+94uQ7yoDrK1l4cX1illb2xJUAOHfHod
W4mTGn84TOMLxXUEQnpG/sUoFRzqMZupHqCmxNbBNtmZ1dW4i6Im30ib8s51SN0UPL9iQrrCG+7L
Mp/OAN2GgwRxo3637nlqVivhDejS6uK12fOul8XC01MagW2GBZa3ZmVBEQO9CJO4rJKTZeNUEk74
VmThkAnRnYxcRJ1vjUaR+SC/ldlXExAKD3UBJOk+kXWuArvX8+4eTDH5EC6IveenTi67xyxV2x8p
WM6/pTY35SlWJv5+aWpR75P/dnOQdFWS+CWlizwoI73o7zx4Qfm5r438j8bC1+zt7e37kzt4fTPT
2UVTFt1CuMwkJdczLUjdBOU7Sj1067Igqe06viithfwPWoSQRnLcr0aES8f07fCT7DSOC5S0XLdh
UVig7U+ONhbZCYx1Ppz6VgjDpwQZa4+RrJ0UDXKA9Ac78uUtsv5o0KpkA+i9bK1ywOUZaRx5VFRn
1XnskzH1KymTO1UT+UGolzuRUGwPMoDVKHFb+rMGXNqqwahDx2ibE1AZEXQQyw++j/tR6FWgT0R3
eNv4K4C2NVOn1KENID00NWN4TqLmCPyxGwWICc889GP4bl2vtSclj7nUrcMiLr2n2QMuih1DdICY
2V0c9PWp1eCLwxpdRzGyRvW6hbFUaIUEdV0lAT3mxS+p8Z1u796XWeEKS0CDHqAcPnzWJlThtlUr
lroJ06GA3zCp2se+y8Q5tkbkDDSoG2naVwep6PqPvjgx1DHoXvFdwSPuenxN2c46tg9NKMdJ/2jz
cb7v+zp+Lp0YkQZV6e9ETQ/SA1N9f3u4OwXi1dOIKxhTKvjm20J76zm9EuHKG+pRUTQQNes8Dmh/
U0sZh7b/ZlqR9VuZcGLuR6miVjEXCJefp0WF29jTgjgS7Xn5aViJunAqEVmj1bbNjwfTSSZcHepQ
6yZgWGgtAAPWquEzhbLibmyK6fvtKTgKuMnsVC2JkNxgc6lO/l7IynobR6P8oFr5/BxHR8q4u9FW
fyeEvdlnW0pyo0dW1wmGl+TV8AHmonhvqpX9SariHBWjOFjfvfOJhCb7ee1k02a73lnaYiYVJNM6
dGUdfe0HAbkoT+Uft6dw73ySFP3U4wAyZW/2r5rNhhupXDMaXcJzOuXKx3wy+jfzpMTfbofamz9U
o1TSSo/O4RYuFaWNiXGUS6iuGf+EflndKwlYfybcDV0kYg/gPXtDo5eHqA5FTb5m6wT/Uqn2Wrw3
27itw6a0izdN5OhBVdRoKKvZERllb2grtmZV8FlfbJu1UtJIKpZL7T2hqyFOi7l4UyhwQZ78xpMr
PrRWvOzga723QahHk66stnQAyK/Hl0SKng8l7b3SkH2P5KTTNdDm1Ln69PqFI8ngSjXgdb3Q7lTK
eZxFXjahq0RlkNtx/MlKkHdV0GiC2VUsBwPbm01QtXzO3Z9Nts3CZcvSRlLnoHXUUoOSLlEbVJpd
n0pImA/zjPzBwRPxZUS+5uxLFDwBsiKsspnKeZlmD4HjkNuq96MWgTyslv8Q9vxZYIJ6kEXsRUMG
lYsbot6qsHEdrZvaZDDGvg3loldo93eTdZLe7PxpKbn7eYLp/+72Ar48CeyOtWEJSgXyxPbkQUFv
mMmsC41eMc9mr/Yf+mbsTgnG9Z9vh9obG/Kn0A0g9muYIl+PzTZ6kyvZakKY3/nHqJgGiN+Rata+
zhfx4uRZVx4s3stzgN4K2LZV/w5MwhYs2HaLo6Yti2creXq2JjM/LdNyhMjdm0PqWtTqVgIdSeD1
wMjkIVFmUxPGMLZkqIzT/KNsFVS8I8PIDhZsb0jwvoA+rOZOtNGvg1VWWUhJ9zNMqsgJItSaT52X
J6/OM4F6/RJlc84cO5FdptRtaAxDcqrM1DhlU14cLM/LtIwo5goXpfjCpticrclc0q6dJna70WYX
CAbaV6Gl5nm0uvr9rGjdCOgnmg7ukN0ZhDRBKQaPlhdAs2TEtkApqjaE+N22viYtWwQWJiPidHvD
7+2LlZ3xf4E2V39txEZuDmUblkOE21JvKWeBpt8XbzDdg5l8mWsyk7wIyLCQsHgBCndEbluWtJvQ
Qo+6PNd5owWT1punSlPozZiucO9EYeahI8sjGdjdVUQikcc/f+igXO9IW2KZZsRZG1YpAmGG+leM
3rE/zUPYdtldGh+JiO6u3y/xNidACMdbUvRHQjtqBGo/KWx5PTryn96NQl0Blwf046ipXI9KVjX/
OSyelF0VUEcWIPgM7e71WwQUAwsGVorO7vorfklEEPPWkQUym7CqRHxPt5CrCgLux47q28fbofYG
9GuozS0lQPDPpc0WEWWcWYEBckPgdWNGn/5DHGgiZMNkWKBTr4ekWZ0DjgnQdMHD/DcAlkhpKCNi
Z+fbcfY+J6QeMLiAgtEa3HwqFTFhDmFyRal1O/+hoApK7a5wqbPYrYN7wGwcXVd755mMgi4TDF8D
x+3rkcWaPRZSZ0u4GD3eG1Vn3Zt1PD3qvW59ePXg6LijGMU9v1aNN4Nz0sjAFHPqwtpsBjzhVdk/
NUJDzJ4+8/BHW0fD63utK20F5ivyN7hhbOH7Qk0LekTg9spysn9UM+IyvmtCKzq4qnZKlKRTIPbW
nJGn0PYx7qiCm8icqlDJhfdBa+z03Llp+2iqbfQE1sD9kvdtdmdOthsCu/O+WLOSOge/YmctKQWs
Wmwr2B7X9M1aGsYMvhXYpV0A6UwEDM5ZxkmKpoAzvfq1wYD/F2urvVBFNlQaJLLDcjSUYPZymzwS
iYGlw7n59r7ZHdbPzsmKOn4h5WlUZe/kSV/jeUM9tLOG/qLHafQ5SprsYFQ79wlSWGsbm/uRlHxz
QRo15hQLcvmhSPWWFC6qP0yNl7y624AqwS9RNh8X1G5mJy3F6gmd2feTU0+IIkn34LjtjoW9SCto
5WRvVSenxckNM2csliNHH5qjcUYLZTxI7vd2PgJ2gGnY9LBgt0YbZsnSNDqbzpTi02wp3XscMAJ6
DwmaDuND2413o4Zhu2YrwWJ0w6vLBtTzVtIjaT7I9O3HBqepbh569iEc7LT302ZE36UQzRHBcudm
JqODbLG+KTSgQ9dnaxzmxnYxnwvBfyWh5y7tGUtG1wc5blyirni9jSs8NZ4wWHAwp6T7m3iSIjMU
zArctpb/mDJP/aDOi3O6fbR29shVlM13TY0Gp+vsqEJqKGrOYmxkMJTd368PgieixpGC2MEyXQ9F
FJNi1bFThXqL7nulSvvMZihen92TcsBrolEN6WbbkG/LEW2uiqteA4nyKIshebLEZB8kHDs5KVBz
loTHF8XkrRBptCw2gg1AtHFh0X7Ps0x+0/TC+y6HuO0+OLWhdEG25O4jme3ohbcncm8Pwmtf1e0p
YfFUup7IyJSONWYlJWzPeESsMA6aanrWdfENbbLiINje1kBIFpW81d6Dmtl1MAdZLKB5oFLTMm8e
y9g2H6pey458/XYud6rXpFarcjeg93XCf0kWYU7JBlkiiqhVMn8fO8UMWrXIT4maeq9/I1E2YunA
x9kUPTahPE+KvFfZ7PUSl9+h/2hI/9pHViJ7A3LB0AD3Y1S8XK4HpJRWUWaIn4faoCtP0dhZp7GU
xnMp3NdJY64dPOpgJDeUODQqK966hL/MXdtolBENQpltXZ7KscRiKz/MENes4brkTxTqv3CXV+DO
1q4kieoR0T+vgmTmouLu4UGFIhG6dm9tp/uLV3WGlh19L28uXg9lWEOvZrcrzwP1g+sBetiQa0nD
ijV93wWdJvXviojLgzO9t9N/jbKZxnjBo6foGGAxWVmCgpqZPppZeWRcsDuPpIcrt53ryVo3zi+r
VbUz8IMmp2haNSPwAnXu/LFo4rs0EdM7U0mSZ5uOzQPiZeSNpi2OZDZ37q61nE91nRlFrGjzAwZb
aHOSQOCa8tR7U8dadpaqor6fu9F+g1VGcnad2gn5y178+swUrT4K22hQYvuxLQEmKdpIvQI8dfCc
7lmHNPat1Cbre53a4vX3FrcjCGZQ4fR2t1A2/KXbdlBSMKO4RZ9TlDOe1Uy3P9++inf2zFWUzV3S
x3liaDkg2KXp8sdYbWPr3vZQPLz7D3G4fLmvoHSB4rreNJ5IZZ+3jKYcUX0yIH10fj4n81GtZefW
4mmGNJfKEgH22py0pkHPcKLRE4qhPhdzY57dMfvatPXrUUO0eUlsVsQQsJGttgOSAhqbgUCYS3qP
Sd++jaDrHyTYe6PBOnh1M0CY7QXT2SUNSMUCZdVQOUpDI97ai42NtcjmP2+vz5ogbS5HOM0I1q9F
YB5/m/WpcUXW614jUiuDSMA2CoxaNc65GAYRFJpbIfJaNdPldti97UdtdsUx4lYEEON6WyCkILhL
0jLM7AmFVq3JT6ZeusHro0CZ4r5aSXa0sq6jFIuXl4oDet3KyixoDX28S53DDGBvLHzLwNPqaE1Q
ithEEWBT0KMsQzd2ItSNRP1uNOL8x+2x7Ny+lFOojeJ06CFnsRnLYBdNA6aDKF4hn5R5UK2zBTn4
W5yLOoiRb/ysWHEeWEmslL7bZkcK0zt7ksK2jlk3PZDVMvN6mEq3aLzIAbQvC1yDUsCByw2J5mgr
xoPbdmdGr0Jt8sTa8jIjSyCAwv1zTm7n/DD4gv+nIGCU0LEHsbnd+aI0m2KgWxRitdGCZe9/SEzj
72+v2u5IEOghb1ttpLYJQKP1ejnGfDMrNQGoNPK10Mjyz7ej7C0NOk6II9A0Wj9T10tjlFhjxRnz
1RdxVfteOiiBtIrhKe2U8fPtWHsj+od3zqGCtLd5DKVGa/ajxnN5GFr6isi0+4oaN69PafhKO2Dy
KCbibbFJ3ltl7hrAGGy2MUOnVjPbIsxndfn99mB2DhXAP17fQAAh72xpsepgTk2WSnLdbJjfLXNi
ixZ5wBHCqlnbXe+XaiLmkyf6tj3nSSIepYhGZJBu/4y9OeUmpOuBoyTI8s0N0vQNRixjVIbLFP8+
Z6n27GppefC+3BsrHVOuQRiboOU2U1r2KvhGgw+XJ4zErybpBrEjv1jW8D7RjScjk2/koCMVpy0H
KOW97cmXjIPG+EDdbHKNERK11MqS49xYzonnmHqOhxoMeJsXBydhd5A/Ad/0XFZ59OuTAMF/aTQb
PlZkDX+2xXRC7am7c7zo2+Isd0o6vTWE8VtpFgenYic1/dmToGHA+5ZS9HXcQUQxktmQzqKqbxE/
teLlN6PV+49up3TOx2RQM/zRIel0Z4oJ83LwcdidYT6joKCpt4Ayug6PGIiCaLhXhrBLbB/opSJR
WSvk2QKB8jovvp+vNiYWhOfa2yI52dw2qVnnrWOQC2upap1stTI6OEfS8GOTp72TW9ZRdXrvfKzH
Yy0c8NTewjXmyNSXYmTrTvUq1zArljyVkWoM/uvPIY952ktox6NyuZlGKGhCmRW3DKXmVR9LWy6B
C1bx9TVaBwwYLyBe2ah2baKYojEYDmDfGrFQlGSb5inOJu3gJOzN2XrmSIb5XpOtXm8Jc0HfWB/Y
EqvR5KlImzh0zdz5cHvG9jber1HWX/HLmzC3kTl3pFGGXu9lf9YN4hP4Fsffi2hUX/8uwmqS8hGw
Xw1Jo00oq1REQx2XxRG9dxrbBudqALuvf684wFJ19jWvWXCj1wNSI7eoK4tpo6Ob/2k3ZeTbqFT/
dXva1utgk3UThbweNhHLs3WspuqRLHxcyxDgzHcIlh802XtB0SnokU9HSIidFJ9glMKsNal6odoB
I0B1cf0uw1n2z4nbRG+U0p7f80G0P8IUAORhyIMP2t62oCKB9gmWOlTwN1u8HBtHQWq1CulooSAt
CstvEm0JVsSxf3sq90ZHRcKjHrCOctvxSLRctjFy0KGbCvEx1bqq8AfdQhc/WqKvg4rVIWoirztd
nKdVZ2VNhYEVIgu9rW6XWoWne2dmT8w4jgCJUpzGJT66aa+n8d8ofFAIwuCw2r3ejCl+yJoZW9nT
MPXTGawGgrDS1ELFbI8svvZCcbr4ekCD5OrbhDKSetYLbvanpHC0/GGynZXhYZMy3FctOrUHq3Z9
AP4ZGe+llQtGN//FNwSoXbQoSpc/Vb1d2/7SI8ykdJbxHPeFi07zjIXH7X1yfR/+X0Q0VXkMUtfc
MpkR78NVox1xL6Dqd9dX3oyr45Ac5Pt700gT6f9H2WTH9DwUVWpD/qTlKD+1up2ecHVEnaRNj1Kd
o1CbMwbRvO7SZGFAVjM8uUunvzVQaX83O7N4VeH537mj7sWnkR4Secb1PqycpkyxMMufplhofpyN
jt8rQ3y6vUK7e4KPInXaVY12C6JSqEVnNYbFTzJTIe2nXjgNzpOW2m9Eh/jz7WC7s0fdYb061rb3
JolRqDKiaWbkT2MKzcEr5XyOIpE+uNl4tFC741rfMMgzMbZtV7ueYDDxlcyfUmN5LiBbGFP1IBIN
8qiMjtp814noP0vFpUBtDyDHWqm8Xioh59Kp6jx/qtGb/er0PcA6vR9RAs+0fjR8Wc1lgU6BxNVh
KZzu6GOzN6+IWaxjRQOFPOc6fgOWWzPKIn/qWoX8rLGHDs8Wd0SmetCOCMY7ZxocPcJuGpCBFah8
HWzokKnpMs70YBr5cxMDvm7SKgpvb5XdKFSqsJqyqPlts087ce2JrjrrN07eKa3N9H4a5FFdcWfi
SDtWxBGdCpSnNhvSmFV9yDSNC7guxOn/cXZeS3Lb2hp+IlYxh1uy4/QEWZZla9+wZNlmzplPfz6M
69QWya5h9db9CA0QWFhY6w+Rb81Psu7bMKesPYGY9875f9OP900igJe8e8F7oIe22iRhoWdpkE7p
c19NjnpUsjL4k8of9k1T7xSj15VFLXu5Bc7jVOGX9E9eB6HiKRkwkUNsKjO+Jsb8T1fnzmsR245E
jgS1bYeKcm/dsYN2CAXvnetV1JkhvndS6ifPydQY343Wro7DIHV/fvx175xOKrnUAIT/O6148V1+
ymDjUYJDK9vJ8ySZvyUaqtCdjAVJYjwFCVpPHw92b0pC1oztSiEPuczlYAgnZDjx5OlzCFz6RKUw
wvBmmkC4/A/jiM0KI4kkdk04NNmoWL5U6XMl+Sn+U4iLhla0p8hzb8tCbBTLRkXIVlZbtgoHhLe6
Mn2OSu111CXpHFAldPspSP6HdbMo4wLvEpbZ66ITBUEKWb2ePktzMhwyx5pOyCuPp8dXDQwviGtR
E1TXAoFpXoLzRqD8OUeL8JBN1FnHQdO//w+jcL0QHJGn2RTruEG1EA+F9Hmai+I02El91Dtjz0z1
3k6DHvn/o2ywatyhmBpK6TOtmcgb+oYstZ0eK9T+G0goSuP8TeUbkSHxK346PFbAFMOSUVrMDbyi
T1QiAaDMj1fszj4DschLQjwmYCqtAsFg5BKqvcn0NGVBXRzSmtz0BReW7MtE+7jb2QV3RxNBh9ta
oHZXN5gVRpFuRuH01MAQLVwbL3oPSxvt0ES6/O3xmQlmMHVOiCEbf+zQgOHlo3n5pOLfeC5DgeZW
Wc9vShr2O9eY+N2roA85nPcI9T+0JdaZQSkPGOyWxvwUxrU0ezpWse1zbw9yeUxMH4B3IqWVjEOb
g5Hax9PcbkbiKlwliFjMFoT3cpvM6YxeeInsql4M0+/GUA6H2NCK66Oj4HyJPAF7hecZ/cblKEk9
1qxn6j+pgTmfVB/XFWQLyodac2LLMwq5AGIjDjFvnQtLSl7Pgd75T3Y2a5+KIsR0QyqVUz1qe/f0
9ovxBFdBLrw3nYGxLCcU2PMwjaBOn6o0s/AnNbM/VanS3zo9sA8KUPwfZq/tiUtt70MGRUeITpPw
Rl7LVqsKUlIjNOknLbWj2TU7pzuoE5/P6yPd8Kwequ7O+b47T5wlTZigpFjreVKRmAal6RkSgTw3
GK3wVGZFccDQpDoNMPTd2DS/PLxZyC2oJglwoQ6rYrm2WKMZKrABYTBmDs8YL3ZvXMTRTuV7u/Hf
4S3CVIbsFGPw5SigegMry2RGCSVI8Gakoh0kV+eP5/JO1FwebbxHMXDngqTLBKxuPUyUy4GUBLe0
oTnzK639NAcGUtTNlyww7OjKtlYGN4uKtnf9WhvgJs6xroauUckB5m9KkPleo0ziz4TH4asTGZNx
o2dlDS7KLHV61DEwonWvQjw+lT7oTy8qFVDkH09lG3yZCRsBESZwzfAOlzNBBS8odIuZNBUNCc9s
A/0fo7Gqxmugue89VtQ730e8lISKAL0zbOmXwzl+lzuhkYe32RgBW6A+WVQXR4Z2Ao+hUZTnfoCk
e+sVvXO+BkOVB1d+YUYFZo6c8GIr2J+9zPj3VZ425YmeuYY/zcGJGD58UTurkzx70vz8Jepq5PXa
BPdGr27kUf5PZGaZfzVBPg01kG5L+TpghdjvbMDtevIEJMXnRc3NiWnDcoLGVM+V3MjJLYFU+dK1
U3TKnSB9bcAdHD/+dNvAwaWpCS08UBEisVkOZeY5Wntxnd5aB5fAVJrTY13bsqtI7B6/mPdk3O5M
DXUf2mVCQ5TC7+ps2aWTyD6F9Bt+gnWGaaCf2ofWmtLPqhobexzAldqEiPvAcWh709yh+gyhbDk9
3yxtpcL+6ZbpMdrE7txVWoe4zxjg/5pY6P+4bR451gGTVCXCrTVujMAb0PsqP2khMhE37Eqj71pt
FnC/tbIxT0kcKNpzOFaZ4hpZ4ORfnSjGA7AMLPVvSTP97K3pjbw8FYEmhUcTM4H8t1TlMXaStLmL
kPDlaf9q5L3zN/WmKnZVfo9zm7tJbs5pPzb9zjfenBcL8LDgWgCyoaq7jmd9hqDFVOTxrR9b3Z0s
KT7gLKXtBIEVJJu1pirOfqUsw4WON85qKzVlCwxQj8db7ZTZcaqV5iYbuXGKaz9zIQSorpbCmVFz
o78laRaiKjlHD3VpxG8AKQh0RMg5CbP71W8Arp+T3gK/QcFTvSqD3/yqhGHz68eHZrOJLU6MsGXA
N4RK1FrUtHNQxRwUp761ql8eJnsqvRjpkLMhh/nOLbv9dtytfDTgI7ArtkifQmsy0L/1rUzV75jR
6wecJ6edQUR8XtxEzIdXJ6VounW0UFapepKFpR3Mc33jKCT6sZw5ogdfjwztIFUN/ngQqw3zOFDq
+Eub4wQDqEaT9m4R8W3WvwLEJcOjvshMV1EPw5emssypuWVVUbwaEbJ+Y5wN5z7EDc2rsIA/5/gM
/50MpvyQxMH7tgGgQ4igHYH22BriPFFD1bHUam5+2P3eJ3r35nfNVwOQPSYKYbpzUkSMW00UoQ5A
ggIaBFBitUmHufF1KYram4S/74WO6Fwey7hIfTcqMr/xpiHveS/X9rwXDzfRXvRIYbODeBZt/bVy
UtvVhgyBrL9ldVwF18FKmG6lKuGpr3osgmofGudO9Nl+VsYU7RAyYkxp1gXiLqvKuI398dbMPVlL
mg+S/ILRFvqQh0au7Oal99upeCvLMPla4NI3nR49reQJvNjJ22A1UDxb3gG5Zk7KMJr9LS4V4/cE
e+yrLs/Bs4k13M7FvT2tgPEItQA2yFJBTi6HIjKqJfZewy1Vo+GLDvDvDUOVaOcxc2dFRbFDMA7e
ZXJWE6KHJdVyShQ1p8SQPB+GSutKNO6yYw40EMdDs7X8X2oeib0rU2nd03zYbiMSL3jn7GDwExuD
pq5T9CYtpulmxbYkCiF0lL0iMLMISSyb3mFttWH/8GcUjwyeNvDPhSD4Ksl0InsYKqWZb0HSF4eg
GxzXkf3pEBjl10c3DNGHIjicETDDgF+WXzGYRwiRrSITDg3zMs1lc9QqJTgr5ahfPx5qGwogSglt
ZTAFKtmQWOmfSjFCKStPpkq5WanhH5y2UxtX6icV4RM1+qwpff46oEu4cyS39xej8myDYsy53DSy
jS4l38W78uYMjX1xfF7dCIxX9S9h0cs7R2K7WWHqs5wyi0moW4ccKw7ILnGVvs0ZhXQ3N5SQZ35Y
le2pohPQAoJMOpCySjZ8C4ZC2esg3pkrL5N38gWhj8bRcoUtX02EOERw08eqv+qTrxz8LB6veaT5
O+cSxT7+s2Vkf68z8KwD94Km3yqyK32LK28wZrcSbaz8rcDNvXODxghnxTVbuK5PQd3DPA1wNWmu
hEvZ8lS8s6Tf0jyKgy8V1OLspjtZ+wU7wlApvcGcsXN3Bz2Pm0Nr+3N0tBxQQ6fIwSz9q+mbwh83
dZucB2rILvpqRzlkIJJdD1yabrmdLiWnPCyyp4TL3T4lY9X8OgSShMZIFfHHwX9sPezdJNIwS496
K1XcnPTQcvW+6rwiBZLoNkmdFV4G3//QmNNfVWIUL7QyreSTokeKdivyPn7NW2u8OEaKw1Fr+PEB
Na2TJTlzcxRO4p1nzS26bAWBo3HN2qdaK+NeEFf8+Nr+VGPBWHuZUwWw7LWxKGyvkRzrydAmbn+l
nZ4zoMCT13WT9E/d9uTpAeye70NVA38eI8V5ze32FA3mLRiCpnLtTkl/xaed95099zOe4lyobjBX
4VnLCqvzeM+Cu8Kh+nvuKxr4AxkVDXMwjjYp4+iizSxPhxGEujv52gzgwigPkRVwTOx0GBDcMLGl
HOOp89rCPGnwRN1Gz2Wgr34heYbdZ9E5j9XQ/9HxB9/1qSoTr6mnRHeRwEtyD7hsGB8TfAdx2TZz
c0A8qitLt09mx7qkaovsnZkBijtHwZwJITytKo9tXgXKhSqT/4cuj2F94ON0nOC860Z+ajhjNBU2
RlEiPyVL7bVTgnw6yVM2NzvRa3O2cBYEoEIJFKct6tari2jujLGcJB00MV6GtJ7AHfyqxk2suwM6
9V8+DpWbu1XIVnO3gooCDEksWR5kJywVddA7/SZRtTwacfd7mmd7rlObTBhdGkSgqCHThkEHYpWD
BuYUy3wTm3gcNe1RozQTeAgNNUxpTu1f5MkufM/W+5pvXUpJ/knKS3lPMEFMZRFGxK/AmIEfAHVx
I3dW2BD6aF7at1G36XAHMj0/p25ejDJGmQdl18PHS7v9jiS40OAgmIrKmrV6lA9D10ZS1NmUTCCW
HqxgjH6gieKUBwrtjxmIkGsTF+kPIuILwh683iogy1VbAc+FhdGreeJZsVkdxrwod540m92ClCVD
CDwY43CXL3cLtWQjCAgYt6aIHUJZFeAQbQ1+vsf136wdvFxegjDhLEbknbAcSCvS3vezwrhJqVKb
HsIgwde+1+q/W/xmPj34nQQ4gAe8qgJ7htW0mtRkFH3YR7Z2q9WmAuXo2I15neJUVQ6Wn6t7RL+V
CwWfCogUpQ58F8lmSRdWpwFndOpGWUdJMSj7jpIizuyunGTd8Ob44VgcpjhzPgMxiaKLWuG98WTM
dtY/GegOtod6qHpTEL6a+Qk57CJ69BklsKyUHOjEcEhYmOXK2zU671z8xs2mGHwsAyV8qWt5zD1D
Kij4jFb5ktWaWe3srM3hFO9+NrDAI73jyZbDjvTOAlWdzds0htY5q510+CMYq9Q6dyXym0fe8vOj
PXXyFlHNEDYBgGzWm7lCD7SJu6AgzvaJf0p0S3qi7w8v8uP9tcnVSI/opLKz8MJBYHW1op2eh3bv
x9MtyxX/GLVa5cZD/5dTJs4XS5ucg1H4+i8BbsU7a7o9reRSwjiAvc0vWBP1tDhJrCEqpVvf6uat
aYf4KZOqh2uPVGoQ30MLGca+QXxdfrnOiGwEKmPnJrwL2MdG+9XqKv91drCW/nglN3m9cPIBuonF
s7AHWMsTOFnXtLlVOTwEk/Rz11k2/MvWPmH41hysVvb/NhPjx8djbjcmgBrxYsHAAtzhGjvctW1U
TnSIbroWaq+8llKFjE2x0oPdTNJ0DqU6c3bmudkxVFeF7oe4pshW17y6nGZFrhuDczMUpfy9nUfr
okV1hme8HVRYo6bCfCFN/izzVtlJPu7sGYamDQTlXQNDutqsWTVQiO115+YnvnqMyFiPTjJq/8so
dNSo9rGi6EQu94wyWxFCboZzyyhcu4Pk627jmA9fwCwj3w07GhhalMdXL85R7ttEaiXnNqp+4fWD
Yh9Qb6yfzYIa+ce75N6yMQDPE6qjCGyurl+rHJ0eNQH71mSx8ie1xfIlz7Pwn49HubcvhKw+sroK
va31Y90Ki6KdHbH/qYHP363Ub9+0ucmH7+kU2o0nWeS/Jx1bFcstJCX7/vHw9yZJnOUYiEyK0LL8
alNZdHLRBQ4XpR9hszOMR3nu9ghAm2SRr8Y51+hEspZQgZajwFedh1HS7VuK6YR+MEOrATuXzCH6
VqnsxG4U6MqfWtlWM71KQ3FACWAsdPx4rnd+BXgR1NbxSBbOopuoxlNJ4pl1a7reNo5qN+ZvnTxP
shvqg/OsNV3ouGmszvMhNItQ/V3PQqnYuYvvLLhwT6NZSkkIrWN1uRSKVBAdusa5OVOUH3UfWQ86
I+3OKHciHKGNLEt4jsITWh159ISGUq1tDqPd527sl98KX4lcRSu+KZP1+EVPDw5BLOFJRSRfJ6pT
hOzthDTQDQU/+RXNTlTFpq59xbs1Olm6H++Emm0mSfsOIATZDKJRjr7K7sokCCm7xf6tz2nTJKFt
PMdD5LhWbc47bZL3lVq8MLgARWKMrjGCX8Bbl98rGOVYo/EVPjejPTeHhDuzdPUcY2Q3SHLtl9FK
/BSj91D9py/MoHwzndBG0alR0t/TUO17L9TMJjj0ylD2vxd50lRf5Tkh0w6HMM1cDGgn6yAHTmC8
lSzv+KYUWR6cZ90av5PWQQjJ+ryLDz3UR/m5y1q7OCSTT4tuVJOgO3RmU/WXDJbA6GpDA6FU7TnL
bl/V7evQSoHuKdYcK27idEH8Se9yC1yMUZsRQrRhOXqYuVrtoQczaR/SzNeQQmzG/EdqxXj9zkGt
YVuY6n3hOZJi/NFXkSn8MVq9OshJSN2UMxJXl0kz58KtHDPoXHY9wVlJUDF9GnKrizyrJDPb2ePb
yMnrEwCTeB8JisLqLdbXcgcUPTVvdiA/D1avemaT4hifKU3nxSVQcQHMeaGJXeyUr+7kLIK4TppJ
6wyizCqQkOwCEi05XfhWTseyRYCD1qScvHRd1B0TW5s/KX6CwdLH8etO6ADHQNMFXy9RM1tt+2So
ABqHrXSTayeqv8rG0LEJB1XKdrLo7coC2SJwCICdaAivVraqyiFU6j54Dm2/+pxVvR8dDBSW0ktb
+3aC7RY9y9Y1cruyfulte6h2SqF3ZsqzF5sj+H60t9b8GjNwrN6qAv9mdl38tZhk/agVvbnzGe+N
gpyp8GMTwWRtsDAmplnrHOXbMOl4IYQwvnW9ebipguCnkAzk9sOFiLLBMoA4TsWDpVH8W4Om44Bm
WTpfClkeA0+q8miHybDdmVzhzEdBv0Fcc2LKP1XJ0yjXB7RmgucmGLvnPrPNQz+yJ9NMC68UoIo/
UnksLo/uS+i2KGjTNidP2vBf63l00gI/sWeF96TntHVAYrbrj7kN+gBZUDmgsgXNlm7ycmoJHYa6
D80A0negXPXMbn5z6G24oTpQdv14RneWkYyMZrLOzGTSzOVYFJ4DkEZa8Kwns1eY7Q/UABsPeNHV
pIp1sKWdA3d3bjRtAH9yheLTthwvslOk4/0kfHYGWw7cAK8vjy6h/tXB625nbtvUgKuMrjEUIQHD
X+96yPrSXNVV8Gy0Fi2UefwjrpS/fFPuXVhYe/S1dzjp8v6k8iVs2JAHoJq1zg1GK4jNsval22BX
Sux14tl8M40+kLksIkn+5mMgmLyEiHUmXgBcKXIHQGX4efqjI7tNmCr6WYF02x5bei7ffNrPyqEd
1GI49EVrS56pT0X518cb4M4Hgf1LAYml4q227sWYWRJbWlOZN0vzhxsd9r9iwFNPSCns5N/bUEvF
CK4C0VwjM90Uqhyuxx5xxlsLZMGERVj0n0kSxsELJVt76+uku41ZZX6q9LD58fEkl/EP2Am1OMpW
IEEAkwJIWe26Oe7HcLCa/GLZTfmmJYAwCygzx8dHQRoHA0dwnmSHq5DE06OWp07PLp2tjemrWg7t
/Mky/XQvs15+s3+ng+QW6CXA2ryzVw9QqcfopYl4R3N6aswo9dBtI6dw46TZIy7eWTmhr0z9hd4y
kgarWNREkjrEpp1eYr9zbBcEWiwAsurfHy/d8qiKGSEzKyxlgfta5Dqre5gI1WpYDicXOsvhUz4Y
/rcxbhsvACwE7Ugxy8PHA26XkLAgoiuhgRtrvYRh14zG2FXxxQjD+rMjycMPvxq6KxZHzk7I29qF
UDsjnRbYeoQp0OZZxrzcmNoeqHZ8UUbsPLXRGG59rE5v/SR33+pCs4+y1PFM6ofmlpdtcimaPPoU
oEW+M+ntxxTEJErtgvkn1JWWP6TPjMY3soxJD1n7JLdJcYriWNkZZXmliG+JGZDIU1GmgFOyVgTq
w5FKb2lHl1pWJXzAR/vz4PSTF0Rz92c9ytOnYphpq338Qe/NjaNNrCdrFApVy7nZBC0EgqboIndT
/WunyePnGkD2TrX93ijMDpwpNitbkSVpiKGVG/DGqiChWVq1nVuhTLSzgtvTAAeDJ58puASMtgpX
1NdLJRiM6JIMVvap1khOab+GeoqvTTX8bej4QHy8eiv87L8fDd4UwiXsUrbG6gBGWd/R0yvjy6wm
SvTVgdHbu6ZSa9qbhDzcfLHnUsvoThoZ1GWrt7+POv3ag2n1sn+Uy6RubyqPcems8Yl1r87aLnFn
vx9TtyMqqh2qfHGRvcmdHcuVO6hTLv3q607rvyqDMwCP4aFpPsG4lSL4vFFfP/SUfp/hv3xh1pO+
zDqSwderZ1kLpbNkhkPhYSGffHfAAeOrYcXNt4/Xc3nZicEQN+CACbIod+uaAxgOWhnMoNewGy/L
E03u8jbndv1mF03/rKe+/NeE2jvCcM4eOWS7Qw1Au/Tt/q27rDsg5qCUcWPK0UWRUvtoNjkqz3G9
B0HcnnHgTJBdaPISPIEwLU+bASXNVBqTMx44c3tDCUYFUGCgruPi4KMAW7GcLrlUZopc/sdLu5kg
tEpqIpxBzh+nQ9S+fkr8M40nk+NLwcWRTF92k15SD+nAZbvz6N7cEDzIMNIQMgukLFTTluNEoxSZ
Rj1HF61P7E+g9UtwwZGtntq+Ba7x8aQ2J57BkAsS/k3QfakfLgerQDhZpdZFF2lUfsxSi3fbpLwO
jvQ2S/XO3rw3MfYngiUkEBqjLceqnbkrpMIML4Xq18c29c0Lobm6+Yaxh8/abBP0zSjEw0FBrZPc
a7VN/IJ3TtamBLIpVuKXZogM4/OQqPb33OrD0Ks7KZhdMCLZzuvwzhzpGlF0BGcI1mg9MLYkajbq
YXTpm17xzJo43bd24o32uOc3fWc/gnXgKHDrGEJCYrWc4xAK+iZ00zibIDeUtesDMt7Z9fcmJBQq
yC6RzaE6thyl7ErdnoMkvnRDEh5TOCLeqMnxcU6KPUue7YRYNKD/UGpI/GCZLYcapHkuHOoElzIb
++M82crn1Kn3fAy2EwIdItrjlIcRH1vLPGZmFcy1HarntE2SP2EoBa+OVsa/BVR8dk7ydhcKcOB7
041wQf9hOaGcPA82e6ZyNRlfsjp4Krvoc54r/6mm/LWpy4fPly5U20X0F1jwdRNKjpBww7pIgQXY
2he/G2cvNtTyKfWLh21cwb3Q2aMOIuhyVF2WM6uV0uQ1zVBybn2Z7WS+YiiTQNRow/PHAerO5wLc
ifaieAUQFldr2GG/hvmoopzTKdO8SS87zyxN+WxbiKl/PNQ2FvLgYAfSiqLATjtqOam8ntLBtAv1
XARAATucrpQ0+WHH0qFG6m9nsDubnXCLqDkwUgM65WowUwtUuUE1/tzAvX6TAZg/t3IxHT+e0t1R
YOPB6+L1SW1nOSUFs4wS4y7l3IKUe4Wlbh7lMN6Tsrn7jRADEDhDAc1YpcAlJq09AGHl7OSYhLkY
c6LnVTl+9KOqTGRnPp7T/dFINehPUKtaKx/RzMXhrbSUc6UPlgf3oT7NhlOe0nK3IHZv+QQHAc4O
bnIbdelG03MJQo5ytsPauEVVHl/yqVZ3tvjdUcTDiL4u9eB1KayJHDtxYoPlo4NxpYfdnXzqRzsv
CHFQ/lslIjOk2gzzXce5knYrr8/lVgj9arSBt6pYkFkD/omZnDWn2TKyZ9Ufc8Xts6TNXF+24mln
q28/GHh7qmF0yoBVEN5XI9uNFMW1PuGgSxc0w4nZbUfHfgrnck9PYLuUosRHnZQ3EhWftZutNI6+
1ekj5p81Ir6K3RqeYk+PcZjel5Irng0BSQPFqDVCBF8Hueo1ZzpnQTq4VtSWbppNe1Xte3MBOSE+
lSrAXKsPViL0MBldOJ+1Nhw8HvjqoWztvdrR5sGAy6uARFPQhqvE02/5caRSsp0mHcdz3+vazfZz
8x+9U8pjbhfRt3qe7UMTOvkfadHuGf1stwURAzNagRHBznSNM5DlAadSzK3OFNJrumvBTFpmVces
jO2dkLGdJENxVxGhVLEFV5dI6tfWEEI7PTd2i70utRLbRQQ3vU5NU3lz1Fkn8WMyrx1j5Y+Pw9X2
M6I5QZYuIABcYus3ta4WMxSjyOQCU/y/IszRvEBtq78eHkW4WQPRBJMFSlP8ip8eJ5YcW72fd8Y5
TinguyHIt98g++l7Zfs7H00gskyir+Div5ecfhondbI4rLJAO+dNKB+xuOwP9TRlhwgB752Ptlo4
bkchuU+LRUQPcbMspyR1xYQiTFjBDAp9dGW0Pgg8UNB7SnN3xwE0QUNHnIV1jTapCb0FiulXbaLU
DUNPP4ZYJe0EwVX4/Xc2oktFmREax7rcXRbzPIYxo9R53P3AvM1KzrEf9PVBztTpH/pIiXaNJtvI
dga+O72fBl4d8IDrBeFvs7yWkir9mlIK+UI39UEp5Pfp6exjoa9IE2KtgVPAUIlHI6+uucVjLm8z
5xLW0vT9oV2+GWU1F8mqyqLJsupq6N38Eha28ynGJ/sxsAUwcnYeQvDUUFBpF+p8y52nDnCN2ymp
rnHYP5vt8GvOzDyj62Z3hJz4WAHxfTShBgEGCkoKdejlaHaQ+nPcZu2VxpU+HhCdL5HwmKBa7Ax0
bwuS3RIJGYsqxioZRKS91awiaa9K3qCWnqOMFKPtWYzTL2FX9fmL7IdBedRyVZ8uH384MYefkg8x
R2goqF0IUiOM3FUARrsj0anCdZAxSvAQvYz+88kasw439dbXjD+TLIUW9/iE2YwYIwloLoXh1Qu5
MJVqNrhSrinEHzcxTP9skSFEaOnpMoosVXyzJb15DO79vn1AKGvoGfE4InNcDTuPgIGHdGZYVRpU
F05+dMvCWf388ZreOdgAnNidQgQIdPRqGKfLgcJGYX01/MbvEEAkJ/ktjKZgz/D87kCABSjgg8Wl
3LDcoAm9EL2PTM52b8EYD4bck/pxOjw8HYGmElV8YdymiV/x081ST6VKUSapr5paPI+S1V0MZd4T
YlslAuxDsEYiTnEKKNevT3bSWapfTU11HY02uVll82dXVdSbAzu72ak6l5/8wDfCQ5qrRfzwGQBm
wQOdygZGUNzTywkWjtoAFZrLa1wOzeeyTHN6w8owVW5qWROy+0FT7PWGt0eeFzM3qNB1Jrtbv9MN
M5OtgS7rVS9IRLyKYv7nMsPf6limw3TVLaDxCJy2f378LbfHXQjb8NgQLWkhH7acai21EZR1tb6i
d9DXZ3mcsIfIdNIwXJ3TSHW7vNCnnfNwZ66kV0hIEWB4v6/nijukAs6Xi26Kx/q1dGCG/pJbSZy+
SA7QKBc9ACm6cBE79e8fT3d7QETJFmUHsX2pXK0OCPR8E6GErLgGrZ/dfCnL6GCUD9qhib1LrVZw
eSF34ce6iqF4ANbmNAzFtavG5CypVfVpaKu9Vt2dT8coJOU8PATlbPXpwGTZeZymCB+hlnIzs9z5
B9GX/sCzMs9QBM/2ZDTvLh5qDUCaBbplXTG19RTzHVUtrnUwJF5Yd9E5jIJ6J7qs8tZ/F4/khMAi
YDTrNyjuU4bewtW9FuZUCHpw56o+uvxa4e+Vke5OyEa0l0ocUWYdl2sZ/h7uV6zgYHQnuxvyq5aO
e1nD3QnRqnnH2aI1J37FT+GSCzVUUEgurn5MPhRE9Qy+sB8+D3XUnD7e3ne3BN9HKEtSiluXqqrY
sBpgccVVDYcZDSC/Vk99OeKurEwG8qp+qT5WRf/3a1HVFvAQsoY1+k8NCvJUxyiuo5ZY/zFURIUK
2Yo+I9uX7GyMe1+L+Mi+AGbIBbdKipKgsSdTRuirUJX+aIWjCTK53xMrvve1UDjEp5fsi8C4ess0
MIa0UQ/KK0jb7rc4rc3PfeA0T0El71nM3hsKGTgOFEdVSCssN0YvtWZVpwwV8uT2gibpjlObG4ep
y/ekiu+t3c9DrfdgWM0VLb/i6mhxVRyodJvxoSQR3LlO7o0DAoQjxQ1KMWT1jZRcmZVRCYqrmWnj
KQkN8wyqcK9af2/hQEsgAktPRRQzlwtXVOgKV1VckB6Xpf+McWgOrjfpWtCLuR3sZeN3h4OWQKOd
TY5O4HK4WB5aO7dmNt7UlQc9QAwqVqvMnSDp7Bzge+tHjvivxaDoLS6Hwp4Jx25EEq6s2nwoNLS4
67KtDh+HiTsTEl1RrkFR1oGDsBylLVqHcSoObQvBABJ0134Fpa/2L1R0lD2p5zu3PRAkEmzoUSBM
bRG0fop/cWwEuZo7xFbfki9Q/yA4qJM7BbabpCAJEz1IHk3gaMgCVuN+FwYrABaWQ0YStkhybuZX
K5PkT2b8WpZeKc/tAeLFXvFjE3PFWLSnuEdoVFHKXI7V6+h/1TZb3p5DsiYp7WpEnPKar9YEsfap
lqxhJ+hudgmPCB6GpKe0C4S++XLIMjVC3aeBc5WnaHpJqQx7adt0vzy4S0gURDuHdiKFEMZZjiL5
o57abcooBaR5tW71V0j4+SV2qmknbGw2JEOBMYUyQfEeifhVJIyGQs5t6ETXcRQqnEFYn0oR2ts4
CnbQ1PeGEqAAg7ctV/6m9ZbDH07nJrhWWWpcfEl2XtXOSp/r1pQfTTZFAZ9bX/R0aPuuF1CD4V1Y
kxFcg9gKD5NUfUW0Y496vtl+Bo0pUlmEebCwoHa3/EppnvpwzXrrohrza6YoT5E/2G7VxF96yX+w
P0BMpzlEg4q3MkhQZHGWg/mcgxxpwOIak94fzdYPU9dG1fRQ8WeP6c0KiQBBKKA/qsEuF7ij5WC6
0gbNBPX6GhuxesjD2XFnLd8DSr4X5xcFD16YOCHQnnqXUln3sgH+D4WDicXVRjihR2ioa0ov7KJM
v6SG3RRPLSbl420MwhR2Hbebmw9R+FqFSmvs8Gs231I8dglYyIDCpyV4LWdszFCIebewvFPuVF7n
O/IF3J/xzY7r8aXBHX5Pwms7IkGZqq3IGPm3xqOWsgV3pmrTa9Sa9R+NpfjPmHxmyZONzF12AD4T
Ke7HYWUTvNDwo2Ynyo8Omjxry0unbW2jLvX0WjdNjUxlpng2ggU7tdTNMTfpwxD4eUKQW8GAXi5l
2LCJR9/or8NEN4ZMpXNx3q49lPKTnaHeb5PlDuLNrlJ2QciSZ9F6RjYsOQXlkPYadsH4oitTdo6q
sAkYUY6fIXpXR7RlIcL7mHGXap4/826zvg+BYbkReml7EqvbFaaWZpAgCRAim3t1I+HYBIC0yupr
nrf1N3CEqls7bbKzWe+NApQSFhhphAoAarnCMiyOeXSC5opLSRceR1OTnroez+Kd5b3zJQUIhFxc
mOdwSyzHmf3ICpuwaa+2pLRvSCakp0lrkm9pPauHR7fmO4VKVAOZGN3k5VB4/wzpIPX5tYjzJHDN
WTI+N6o8fvl4mO2MyFzBE9BCFlqxa2DxlFYaid7MMK2pe2QwDc6vvHCjOd6TMdqcb0oDzATRJuRV
mZT4iD/lXtNsV5gdFvMVeZzKhaAWuEmsJQealfWT0xffHpwZaDHQvNx7dE5Aqq12XqNXgLgcrbsm
c4xmW9kqh3AwMaCz8z0I8WYROd5im79HbWGZs5xZ1QWyPRlTf4WwOx0sZvraZUp1K0r/4aKRQEPT
P6YSD82ax+5yqLDJzc5yYvXaZdgOF1NWYrVmZjuJySZNpq+F+Q89NPgowExWD8/ZLJ2yUlKV12D7
f5ydZ4/cONa2f5EA5fBVqtCtruq23U7jL8JE5UBFUr/+ueR5gXeqqtEF72JhLGZ3zSJFHh6ec4f0
AAXEe1hVmf8+2yvaFE1nnmA+BPdO1/ZFLmLXNiqFOJrKkDuc67eNJa0A4yFpPuqzlez7rO/36+jn
h0BUy7OxjvOT19j1c+9WyV+Yd98rWNwEEQo8IOPImm06evp1u9duuwLSRaAetd7Vd9PUS1SHh19+
wDHKT5Yg9ytzda6WFkSmX5UGp2BoZLNTs4vMsDB3C+phvxhBSI94KNIago4AAPxaySvBvbcq5aDH
2G9pLwvnPO4s+14L73qr/ByFyiJKfvybKuPlhpSktTXCdmucIDi7wVs/9/by0QTeEI6Z8wMU8+H9
c30dRrYByc4p1pI0c59eDWjmolDeiJx8VbsyTL3M3W0yJiE60V8RHHt9f7TrTcFoG+nip5zSVtm8
et70wulcrxQynvDv3dm9lkRjPv6awCSJJQ9ffWvEU6AlGF/3x5ESsAzgdwvWH037l9MaaKTKdT5K
kVQPiRis71VRNIexvZuyb9vtv2duG9kgKBOSaXGw+y8/32glona8YoltVMx2coBJbYph2PFz1MGv
vfbDgL58mIg++PL+yl4HzW1k8qKNfoGEA7XIy5H7SnartSxzXI6NvgeKr0V5CkK6SdZfjc8miQcH
gTIalc9NTflyKAk/0DSnZoynbnU/42eMvaswss+dJ+/Z+P38uy4XlJITBXBOnb09IK8CdDBWepbP
xhRLyy10NAnXOosLbXDnL1yOVb5D0qAuPvtLn6YParayNRxkXfjPxhxgdRPooIRiEspU2ysooenO
sWtu5l9dexQffiLUuLRuKT6LbS+LKeUUw6MC95HPU/cyFzjDBFN1Dyp0+53ZXTqtVLzRyZuuExln
xmtmMKcpzmu3jSZKaaelXjLOUifvbKnbw8pQQNKRkuDuBzt7+Z1RHzAa+IhsqbIbXgN/NL+oqvCP
7y/eG6Ns8p2bvNlGQLkGLehIZQ1+6g7xPAVJlFduFaWufU8o4uYtyKblRcI7mtueB/v1MGZjJgCM
qzFebav9XZ/L7h+Zys3+uBj3Zeeqp8ytxgP9aH0vRj97dLLFv1O7euPbQXPjxPB8wQHTuLqs0O1b
ZeHrQ1wWevPsJF1xRk5eUsqq5R2X4DeGIqEhXYOPSGi/DrSo0hed36ogrua1jM0CKI1wtOnojr+M
bYEjAThzExqhyMMCX4UDc61HTB9qP9arDle5figOadold+6p62xmG4XrnQi3NagJcpebkU0KMIg0
Ps68KT2IYPCBJBXtQyHRvxpQwfpik/DEQY0CYKfc8s4uvQ3svIUgtm1vQd7p152etW7Qf3USLxbg
Ac/YGp4EGfcjb5v1QLYgDutsGC8WPIfd+8fj9n7m420ensDyN9nvqz1jJuPgOGvhx7ZXfc+E7I4G
etvRalVobqf6vfzj9jRy2JHUJYpt7f/rq9OVbl/y+vRiLS+t/QTxPB64cPbvT8rcXnaXYZ3qALsG
8xXI5zeaQ9T2BUAezYxNawlW0IaZM8fkqfiSeaCYCdyBzP4eXKs1Im0RfvuCkqfVP9Z13+agJLl5
aJmPpvFS1r2XP4JQT74tuXDNUPly0h6Gvk3Oa4VSiRHCknDSsAIXkIYQXoZ74oy3ewPU8E85PJo9
wFyuPhEVScUryDFiOj6wTNAs0a1Ir2W1vBhUXJZDow0OAAOhUXLyXdUZdzimt3uENzrNC/YntTXe
uJdnY0nWsXec1IwrI8/dEB3t0f+SNr765kvPW6OMdZnuBJibjbLpcwCVhgnmbmjOLQD95/mpkRjA
ah2LuF8reSzhsx8GQBAP72+Ut0bhdbthKnniEscuR1F20jp0gMrY7rQsebQTMXURfsjqngL7GwPB
CN405iEjb62ny4EggI3ouCxlXPkd7Dm9Gfci7bPPvzwdqnEOICh/06y+Rr70eT9qMsurGFwGlFhH
iahAxXr3/ig3sZ+aH2QkSsb8NeBOtrn+59N0fe7YcknyuF1QyXGLzjy3Jh7YllktvyQtQqb9cygK
Yxu+C2LSVQUHj5nKWtyiiEETrVgDyCTS/M77xbriz1E2XAd4CwqL15pyiAFnLV2aPGYwwdPEqFoR
lTJr70W/7bFzEZaYDjf0huClysF3uly5xp+rJqibPMYU2P84lqu9rwrhHKWtp+fF08SR1qjxi9WB
bXZbPkChdlMOvYaYUwEXsliXPM70UfsdGof6vfLn7JR5c/EqLHf5ULj1emePbHvgaqY/q0d8tA3y
cV1E1Z1Z2UZpo6qIrM4hETlivWSdv/7h2BP8i+c/naZrlkiw+hRl7byMvSK39nZq50+JYd8D176x
39nn5Hfgu+njXl+RWYZeOHapZSzMZSmOw9Da68EqhyxFPLq+C197aziqe9TWN4030CWXm8TD89u3
tKWLRZ8m8SK58v0BwwTARs2dIHtzs1DmJchyEwOB5XF+FWRbNXfDKDoRJ4G1dLsAIEb1AiHCrSOw
y6YXYl/UmaRb6zQfU6vz7zF9b+eKoAnANWpWW5Z33eCdO9OZkBgXsTU7qMVl2V86V3eUzeu9M357
9BiJBSWO0LomnFyuapr2jeE3o4jnIUjOnabZx3L2vI/k4taulE7w4HjrPd+EN6aH+JO9tfC4xm7a
/9kMktnJx5aH2yqPEB6HSEiwgLMo7+l/vjXUJgNBtRbHCXKCy/klmBwFBtrssTAmRctQmmsRLeYy
DHsD9U/tTr76xnLScSVVhhjFubvepCAEEr8PyDdcK1sOBn4aJwA26oMH6/GDu1bGB8Nt5z/fv3hu
cnRepEQzuDibIDfPrcs5poE7lw3CtLHHk+BZdoW192bZPkKxM1IU4LKpeF1rEaTPXaU5w3Gsa++X
4xqPSDRx4Wxvjczrn6CgvFvL7GuPjZxzRO89P+TyuNdZvI2eJlceoTrYhGEp1l1OVCiTpkveJ4+r
SLMPsOu+wmMtfrVWxvW9dZ62Wjj3+bXTeWmuoyNwQsSYoK4OjarGyCrz5s5Gud2X1mZosdkTcgNh
QHM5lZKQkpl2k8bKQNNileMYtzWszszR7tm03Q5F0KRstD33eTBeQ98DWDGNYy1tXEMJk5ErpbDC
wNGcHD2epboHKrvdjTxh2PpokW02PtdHABfMWbm9X8VdWZm7urKsuCox1rFSKc+4GqQHw8u8XTek
y35Jl27//mG4nS2vVa4I2N8EZCoplwtbV9u9q00oXcu10natbQEbsal24MASBOqeO/ntlmQ4ijXw
I1ldID2Xw1Xw2/PRa9e4rpT9kHWBv7O1Jv8fJkWIBry5kVlIYi9HGckZFvRa1zhNXPolvYW0VjDW
9IES0aX3qn9vLSE3LXyWzYQck/fL0fJRDm2leSo2dDEcHXfujo1glw6OMr6+/7Vul487Dn0qTJDB
xdCpvxwqyJtlLX05Uwa3BMpkXlHAD7JBhL8/zu2UtrvURjEcB3Jad1vc/k9uju+a4DFqzrGVzHqY
C9U+VOgTHEYEWh/eH+qtKfFE42X6s75/rcQTDGsuVvAjsadN9YMeNNMh1bx7KfO2MJeJ5Pb38wDE
Sgl44PW91klNWrBXjNjTAdMj7GU12n7K8iLHuXKR84FkXf819jH8FSZFY5CLm2c3jdarPL2bIMc5
3oThZ43TKGSnIBoX7RjodX8nPF7VDf8dagN8k8byhjGuCz/u5pnkTrk8scGls0tU97GofjMrn65/
0xXyO+UoOUTbk5u8AU2F0ME58E5D/trp/eeEqYNDn6QWxNVzde70xPbbGm2lkzkPZY7EaTDtYf8H
Z8esnVOeGj86y0TULm9l/r2ANJXp/mc3tbMyLP3hEJhQ57vUhneZCyRU76T5l5H23zUi+eb9x59w
YMzLTT2pInWdUpenOplMJ3a6aXYiUTGXsHLUaoa50382BRgJYlK15BB1cYO9kyu/9SOAl1GMANlG
N8S6/BG542G7qY3yxObp5c71UY5FZyJ5NIrVxRmhnCKR6v/0Xl/9WKhl32M9Xx6EfxeBHYmROokP
iidXJxst917o1SpP+dQ92nMln+naJVFtdvbDlsK/f7i30Pf/j93/G81nLyB1jqaOfXUC6g5fGWKU
OvV1NjzqIukom4uM6o+t0mdfr7twK6yfaFom91L1nz3Bq8Gp/HhguDYRLOB9l0ud5PD9+qxRJ1LB
+jCUpROtro9jVKF1H7QEbpk1Orj1CGELP0ybvn0N9AHToSKYBpOrULQna12GY1pNy97s3d+bdm0j
q+nuiSJcxsCfy0SWRqVlAyZBRr8K6762DCbmQuoU8G0OU28NAA9t+06QeGPr0QXb4hHnEzeBqyqI
1c1G10L6OuGpmT1rptkfkJYycDGhgIBki0LS0RGf5qns/6i8fPr2/l74WTa6/h5UK6j1oDhMkexq
lrVnqaDD0uek0kke18VP96aeaSHFdGdPIXR6RTap/JwSUiPfqabIT7UuzKrcPiB05O085VmAdh0j
QkNQ7v1+mHfv/8Rt81//QhR5SJURhgX9drVdhxxOGQ5j6oTV8PrULGp9lcECYS6z+j492mYyfK8q
4w6Y9tquZAubW0yimA3cn276VQLRi7EZ51mp06IFXeRMfRnO2SJf+J2f2Lv4zHZts/faJNjZHvCm
qtPnz6JzZDwDQA6zxrvHQH7j3G5kRDAR7MuNhXZ5dIal1FSSZ+spkHYxhvoyCzcMtMmY2JgwikTv
DQerqnEW8LXyy69/hU1Shc47m8S+1iilfjz1Jjoxp0E35r+Vhf69Z+EhPQhkursqyM5VVQb/y0cg
MdhKkQA/b7vxYq0sLAfVyfcm/YSgEEcdqTBdP5aNqSPW7nB7hGaW65hOVjL7ogEMah7Lxcgd/EXK
fgjhcfpf22zpvr+/IG/EbGDkG4+Lhwmp0tXXCCDfeplOFE0DO8eevJCgqAxM0/Zq7dOztOQ43Lkr
34pIeNBsLJ6tgnTdVMVEWm80h+f4OmDbo8nK/bROa32nLvuzT3N94LCJ2oLzlmdel0wRBNWqBpbl
aSuWJ7sEcOPeUOm8hNrSDsVj4AnzYyM6+x9XZO4/MD3b9NDnWm+F82Qa99i4b55EiAlgdUB9kJ1d
BQDp2Eixa/166q3Clfu8A/ocdguqExHInfKgl3xhH7PZPwO7LsZDPZn6jwVy8tmd+nSKOlyU/lhy
NB7vrdRlRv7vFQF/hhwZagtk1Ku8YQwWS0uycT0li2V/bTHH00PuknU/NzZ5hAPm8xRMAYasdTb9
UdrdcZ014zEPUvwFJshM31aKySFicV440Om6Ux3+2RS+/JIA/SjkQ2mkd0x+cxkxel1WgdHU+smc
dH2KaZJrrzO9mfTBFjb6iituKs8NcdQIcy3IXx3ZNH/xbHLOwsWzuh/V8hnL90DuNSUL/vfDWP1l
9Ib95GmUBcK6mpJfaw5ta3r5m6/SVQxFkBxvM36zGqr9UAVWZE5V8Pj+6b39cowCPYOUk4ME4vJy
ZdSQ2o1VJ/rJAkpenEqux2XvN51VvehrZ92TersCAzMrLncfoCrhmwreDfg2I4xQUGIPa6tXlqE1
9lbHtZljb4X61mEc+/M8DssHXqwtyZCxDM2ux133tZIL2vzQpmC9v78EN5nH1oXbQDg8gqCpXNua
QONYi8S01pPC0qQN56ap9ouYsLjCSCV70rx29qLeakp9VztVPn027Kz7/f3fcPs42X7EBnhFuRB9
tWtTsF66RGxn0E9tl3tuuBQwk8LUqjeSmCzD1tbmkwZ/kDeaL6PS9PpHWUofnh+srmLUisjWVPVF
qrzbZRIzhvd/303E5edtumVb6CEkXhfRs0KfhmQe9VPFua1DKysqJ/TmyZJ3kpybu30biL45onnM
FxONy/3o61q5wtJlHZaqItGo/6TS9E3rtb+F0+7cqji4enN4f3K371O6RwwLCwtrEvLxqysMfWmc
65fVOCFs0zXROGnTF6ftkxQwZCLwApZT/0LOq9U7NRZWEa615UJw67NAvzP/20tna5+xzoRSKNgA
JS4XQFlZUxue0k+9PQbiRctIoGKDW/RZFE0aHGrefQVGHrZM9lTMOgeDEaPPSQWnwAqRILe/vb86
b3x6MmLeKjS5EIO4vgXTdjK7GWzaaaD49gTnYvpYOCq49zrfQvBFiN46eGxqzCpg6/Asupy3MQ2T
bMlDTzDD3b9cAHj9IWu0uduBNQdvo2VK5LGOjYqxE7zKE+Abw/QjGwMVhJJ2gGmFRWN2+AMNzRjc
w8j+pM9e/L6N0QO/dvuTXvo1qdJba40sYC7PRW1Uzr5bDKV9MIsahsJu9JemCQ0TLYkPDf/M1sKg
wPvxkHikok8t5kXlXvc0JfZVn+fDTpSl3j+IDHvZb5NIldzVHbohX3OrsJeD6SwaAjeJP4u/fdWu
wxkFOs8ZwwKkafunsIqAexIYquMMu5TGBzTIqlysZpc2w1JErlpL+YcbaFb6DIM2n07NiMTynbB5
G8q58TfExhavSEpuKoudK+m6pvnZL5XpHcAN6n/ZpWv9JtcCPTucZYQR2rh8rTvd1grruyo2UmNv
pUW9M0cjq1EvboV1J1RtG+XyQ3HNU0UDkI4KGIJclxuJQnZS9HmFbaGXLS+DM44/ukRwlg1XW4KX
zJMgSzQP59OH9w/KTeiivgWWkIt76zjyHy8HRs8pk1A5s/MEqEM8iKVL/WNVyxr3QltUZx0jnHPu
CFTjJOyoexWFm3P6k3yGCQX4GYhu133iaqE6Dtg0O4sqgMyAp/H82fTaaf/+LG+Xl91POswlDjYY
WvblLL2Wa0Y6enNuqDf7kTUFS/9RB9S9/Kn8rPkn4aXyO+AQnF/eH/gmU+GKBsACn5PoQBlim/9/
qr4wzTuzzfP23Mncf+y1QDu2KNsdbafV7iRFt0u5ZQNYiGx8Ddbsao7IyNe+Nk3tWQlXPZiYLR8z
HXzo+xO6HYV+FPx2hqHg5V+jjbWsgs48De1Z7yuHXpH0YDT33Z3c9+Z5htfoNgfoGRyLmzrTOK9J
UJpje57soD1qALuOi9/Yn715DvY0V0i735/WTTrFgFzdFHPgsPEi2I7Jf74TTY92qqxJnMn1TRAR
vFLxSrTqPjkoJ3eTFxLRvP2E/m4n96PLxftjCGBW/BoZk0yT3wHmj/YfJLeNGXX5O+Y1sESw2ZVS
2W0fdGGq5LBaPvDKyUPZ+86s31hm1B1Ac2/8HkrMV+Urx2wWyrSZOGtsqX3T1/0D2LHgYU4tswiN
AV2xO9vn9jwASmW0gKwV0NW1c3NRIjzTgYk7p7JwsecqumwfFN7wHRl/+c/73/SNrUo+smHjoNFu
wm+Xazn5Us+VrouzkVtijGwrxV9YNycq9e8P9NYyAuPZPNQoQt9UVwpDwdV1TYEpM2gaC8fDE6Up
AQd5pDNQLvIew/PNVdz4pPw1HPcbDM+AJVWuFnFuFx7sxtzoMQymNcawozi8P7c3h9royFtgJIm+
uh+8itRpRZ7vvCQB4JNV6Va3650gDR6z0Vu+vz8aRXM+ysVFiIY9aaTP+WdjkkpefjRs1aqlwYHt
nPkBButBJCyjfQGqXp/sCeaI5RTVN9/VTlh3/F7Ai9jXa9AclKCsr8gyI38t52c5BWUXYoQ8/2Gv
wv17UU2kZOlFWVoZUDqrImwssQwR3js8DMy8xI+xNUJrqrIjJHI1h2MT5N8yQ53EaHnPweQaPPI1
LWybzRK8DKozJW0oxIPtv/TogO3JdmcM2ebT3I0Z2lJJpc6qnASSv66fsy2s9rSq7FuuDNGGVjFM
+zTNcOSaph1/1XxAgOu3eiie3aSRD50+TtGSJ1NFr9Crs9BLh/7cJQZSDoXl158ay+mfaF2WT6VM
9CN+KYpIASxYKf+lwa5iz6+SZ39Jh0M3laqbssfBLWX6raCK/5polfzDEHVS7joVlKeh9r006rJl
cJ89jdz8k5fkqxt3QEYKEsNsDr44PX4mu95QfJ6tO/d5aWYDdnVbmd1DoLwWm48ly8Je77Dqa/HT
LQ+qdilRh1ltVnyRtSGzY73tRpyBdRlrEOe0Jhsc0IT3p28vBXrqci6RMR5roHjZeeRqVp9dPXG8
B3yd7OQbYmH54EZTEQAqiPTJGBcQQqD6Z+mUsHIzmdmHYCYxP47Gmg2RnpdgVFfPL8ndxhROWs3R
6veJZrtsKIU8/WFcUFPZW+jTPWlqrH83EXzAF7gl3ZvX3oW7Z0D0iEZvxOtvGQHx7PRC99vI6Rtb
hgFKOdg36csAU6WbK/EwVkPWPMmgN8YHBz0uueOFUDefsfAZx2NbznO3hElFJfzjZLskCEVn66da
Q0b4WDVFje1gB37TjBJfS4dvY1X02mcrKZd/Rru3nC8N4WioI5uOWxkZrT4EhywovfmIjASZ9WxW
E1xlyx8ExTbu2MO6FHOzN5ayLffjMvm/mXbtiRPAEAw7+s7tMDajAlbuZ0cEn7pG6GWU9yqpcXpM
8ja0g3Spjt1SdtMXe6zU+lueDSr/JKqp/THjW6YehMhVsWu6YXBDr3W6+mMyeLXehnnhQQJ0s55i
GkKEPACcosR4EeeiqTCjyUjNjBfhUFU/rC5rREhvYLbQ7l/oKET6XEyvIB98O57KtPq6yCodopnu
8vChQyPcqkJen+bIMMnUfbaGWuUvqa/A6KUD/oVnZ+g8gApemvhjDA1iGs6r3VIRHUYP+zOQ08ty
kAsC5M/oHmTTF81v9X9I0/tslzm82jhAEMogfAtV7qxen/uP0lL9+DoEI3zYsLIqfTnj9iWsEGF2
ew5rXjNr7LWF3kVr61D4doXv9nSOpykYkrDQzblEXUSykcCeam5HRRFoP2JBYHCekJQo/I/tIq1M
7XEYq7wdF8Hc/mVr5RJ8yYqxy3YCeqkbaaOudErp0zTvMDpfnhqJ2/1RlY6//JUYdVs9awWDflGO
mYrDshjVqwlGjAs+R2+HFnGRFcXXjb1RH+zCnudQGCNGZsjWN98ylYo+dLw8m15wOldNqKtymZ5Q
S2tQQSPX1na8EBwVLuVkex9dZbVjNASz7YW6N9pir/huYxisfV/ENvoD064y667dbq2SxNup2nRf
ufa8HhWaBfUpSUczCJPCMgXgfsdczio3RY6hUK1Tou9y6YR1U/RJ2GZbJSNfO9384LhsiihP6hTY
jY2541HXVVc/UnHH9HBaKT2ELsJPXzd0gRW6WmZVRw2kzvQBnzVLD03OdxAFQzDUp6bxLO1Tq5t5
/5EfMmjflxls6RklBZntGza4++B1FbhnaimjueNT+1a49uX6zUk7F+PUQs/sjGhB6TvyBls5kbeY
WA+HbpKYToRr+uDs6tpQ/Y5Nv0x7bymUf+yUHKudposu/5C4hobu1lRMKvTr0l8QXK/MIYQ3hDNl
Mw6r+KAMu3VCQyapFjYCQn008Je1D2rM7fyxMXDteeLbyeph7WsqwEvQ1V9TeIg5h0qwWXGt6L9O
RRHUO9RahBPqTTD8EHlWfk99L9H33og676HE5iV9wuxnwAw1NYn5uQw0gU0gMtlHpJ09BbTJGbyw
bBu8CrVqdtUjYPRs5nC3rRGrts31cPQD6zdd9DZoS6dyxgd9kNJGwCfo9U9t0tGvKGWrsjCvaNyE
UCtMN5R1Xq17CaLL+Vj6oyoeEdUaZRNOs2ZJequIsJiRnRVTFrkjVnN/FPZkDyBJAzBKBK1EhH6X
+ePBsVrr1PYgltcQNQ7Vhb5swM/mMlm1w9DV9vqHUfhld3ARMv9tbh2cG7ArpNhr6mKSoRjtpAk1
7GTNI+D3zAwhjTUt3w0b7XAwpf1pbdamPjj8wtfVNdrht241ILpGWlvygid0VO1Br9r8W66vdUsE
WtfmQzqm3ValK6cabr0c0qM2g9GOuiVX3b5gFbYTVKYq1GTXB1EhG9r8ah7lbz1IGXloPUfk0dwa
K268zRKYr7Bkp/rjbOOM3IetU+dl1LT5pO1SKvj+qXV66/u6OHZ1coSnnuuiSJtjDlRu/ipycC3x
uM7l9H10VWaHazppwyOakl4T5oYE3dH7TjbsQVSV1dFc9CLfrZ1wy5D247Q+JhUQpO+YYXj9YaC1
mkfJ5CAZvNjztBx0f+j93YLmlnp2rC744tlF0z8knWEOr5IKphuZnZP0mCht/vFdm1jaTpuAxn9M
s6WoDqXmr9oTl4n4npqlaeyCtsyxKKZI8idlpCLbDSw27WxnMpKHMl1F+2wWXuP9xvOPFMEaPWvZ
AyrTpjPemmZzTH2ordE6tELbS6etSkKS1aZnUAz1vEdNpvAeJmfRq6iVqW0eikInFaTbMa9Q6+t5
6y7T04r8Gr8HeKiWvR7tzkyrF9MaW6yKm3QeHoOhV0YcrBlYrKUx5iRSbH26CkqUwyHTncbd6UbZ
zZijrKQvojDTr9JnW8QbntEN9YzK2h7jxko9YeA59wdp1KsdTmWblZ8Sy8rPY+0ZXeQmc0HYSCxV
YR5sTC2Ls4jkwey3vhu3npXtzBrxxb30vebDkq9pfcjt1ayPtkESdkinoJ3iTpDd4jqTCe21Xqj9
7uxhyLQyzH0dH5+wNbIgWQEzZ5X6HUG9IsjhWWmpQqG2hKlRVGADw6aEtXHQ0DwjevkYNUfeiHTF
ThqJpn211yT9Iy0gFr9qmei/GYlRZulOd5QcHtxgLIInJ8tbFedLbnzvNRvc12auQlI6uIk8kIR3
6iWo7Za/vWn6T6PZBsFjCi+pCUnwhm6/Qc+bQ5cgQRXmllMFXFzd9NWh7hcbReIWj8m6jPm+Z0XK
o6zY+SEayf2CEK1T/2ksOgJ++BJK+6GFu/ZFJwHzQrauI3fTCng9km5haWdN6nAQLdGCpEWDMjlU
umapSNaZ0+y6TmvGsKp6wkC12qKGBaTLep8RjoPYNAZ8ptqknppHl30/hqvRI/JbY1r5QTOV65OA
kf6eF8sQ1g43llWFboncDH+2cDznYaTFonAL8OKUSr0dalplvpqA9IoHuysbL9QU0eepW5UbhHbX
l9sxIRE+8qWmZEdZZzae2jqx1dO4DihNSt/KsKRwhGSfAcFny6BgRCQapKhj5Po6xOa8ZWyjApd3
FYI1X/4uV9NbYCraWXpIaKqvoSuRITqUooYIssytyD5yFor5KKaMBlBZCsqrdPPW9tQYqayONf16
bqYcs8IymtJx/mjlRln8kYh1nnbGoBWZjOpOiA9tWoofKivApoZujhA5gcAa/afWtaD9UUTVcBXn
LVkkh8UetsdhO6x6xj2u5vy51LEqO+gLvdFYmTy6jtRCguQlIKGyDoHUg3RXolA1yBDoWNKfZW61
5F7gSIq9rjQ9exhb5DtAcVipZ+0cM1+z89wOQuyKeoR95xaSRJV/XA/Pet9U1pEUrpqfyBmhNNlN
jfOza450bgtvtV/tUizN2S0WIfdmQYryvUX43Fb0BjQ3+LugkzaerTxz9HS3TFUOoEqvU4eHXpFq
sg9BUHQT3ccaimxouPlc/gkycBUf33+jX1YEtkLxpksLXWnrfKBZd10RaDISDipScYlY1q7QfC9K
+9yLeHLfc/K9rOD8OxS3ESVgWuBgh7b//j9Vub6uV27J3IgteiW0tar6kI1WuX9/QrejbJB02EM/
54TK7+UojtkpJ0stHeiP7+7xXsZWtVPT7n8YhU4pvtUbn+aaX5vlBm6Jqa/HXplM1Cucdesj37PD
vOXXbku12RxuUlkU2K4mo9YVG75Z6vHq9ak8ADG2839kVZsNDwNzZAtCirU/jJqaRdT3DjaFs4br
4h5qMJ2HSp9E9tA13eQ/pKWDNGbmJBl3nV6LwcE6o678r4Zqynqvz4HL/2FuVm9XDFmHRP/QBfdK
lG99HHSvqOChM0n96aqIV0iz72HnEP7rQn6leDc/bRLJ98DMt5saEXfQm7QjwO1DoL/cAyk8oWpU
k4q9RGsOWxaMckdJpyAV653a9ptDbdwRdGjpeFwX7/gsSU76DrbdbpHz7Rb0/zH+DC3RDx9+ec9R
1mavbUoaSKpeLR4ZSO5RUVKxDg8nUhTJaH/76Z2d/caEwGVB6aZvBdLu+vzkFeiiYVYyHls6SKrH
My6njB61vGVf35/Q7VAYNWEZTBNna+Bdqy86thZMbZGImNBgPleVbvwoqL08kZpqd3q7bw0FVI7O
2wbpJUBc7ohA8cTxpNXHgyfUgwOOIxpnZzoanX8noF42p7Yoh+MeLWrGAlcLi+NypBHpHbOYehGb
Jup2YZnWmhtq/ayJECHItj7M0sjaA23oIoh+eT1hjmBsQeMDJME1frUdW3JkjnwsWmU8IhE57gfN
8A51jiLH+0NdFnZ/zpLWK7Ad+nwgxa9tGchJNBAobh/3jVY/DBSWH0ajaaJ6qudonnT3Dk76NnAg
9UHZGjgB5WTzeldCtnd4Ctt1nC1B/Yj8rr1Ptfnz+5O63SQMwjdD3gVYEESIy0+3lHVti2at40bp
2W9UyLydouv8yCdf9r8+FN18gDaMhlP21VlGgjbXobfVMbohU5RVPNarDezRUAb5P87OrEduI9nC
v4gA9+W1NlZXy9osyZZeCMmWkzuT+/Lr75c990HFKhTRAmbkAYRxVCYzI2M558RvmALlSrEfIiEI
wtWqMjXKd4zG4tK7zk9racwzwv7iIGS3hZ++PRTwYQBy0SVFvuhm/mkwmxWxcFJfRir8PwrPLqtL
arr9fNKNNo0RiYCsveGu7tnkwFNAUKJXwDauvxnag7ZMHUdexBL3nxh22xKuWaQ8qUy+lejfbdi7
c0YUOYtjr+RPgfNd2xNOpeuLVsrLFNi5toMW4C07u9brDPKbLv97fEzurA6gNcxd/kNXf00zGqbR
sgE6NReIlkUIEy3f1b7xJZq0p2mZ5OmxtTtrM2kM4b0U3PpGitBNRltazJW9tPTZSLF6UD1HW+aN
OJOadMaGuTt32obnza3m1NzOLPP7dglkniDv5efTJ11QwRplU248Mne2EE0iuvCABfjnmjowzjaT
8jqgkTHEkhOBtKoCSyfskJF9okQjXv1Kg4wlFCD8xDveCDvZZQJBtxfDBX0nSBOWM0OkEe3Ge3Zn
71BNpa9GfIj/WFN1vLGsLJM5GZcpHWhnkCQ8peiFnB8fiNu3DEDiCzhT8R/x89eHPUWrwUy0bLho
CIl+0Zd5ONhL5oZd5FUHiqjtH9psGa919ZwJhfFjG3EhcLWujZZ6ktJBYWljY1h/JqYVv29q7+vj
ld3sH0bgWIAqo8mLsrB1bUTMftKVsTZcxDz65zlNi32ZxXLDWdyzAhWReBcyJ2jT1f4VJoQOjdj8
4mdVfugKWgl2QPfg8Vpurq26RIyqRU4JZgaqJ9drYaAhqG8GuyKaNHvvaEKWYeTV6buxLMTrvw2U
VIWdRT6Up2tlKo21vi6yZrxoo9aaFz0ouukQz/E8bjTh7+wc+Q4Me74/IJ81M7uztZEvX44Xrpn9
p6fBdbO0/tXKaMwtUurpREvkCrBhr3cOUek67iiDX5xJzN2+nvr+qXNdZwvee7MavBvv4gtODX5P
sDptfQ9uladkuiSc7QPJIxS7WDYb/vTmHGAFL6cDfEGbAGbl9WoYJxMMiCvpF2POkz28LEp6Q5Af
Zbc5XfquKS4pQbvNctYxRSqsfp6NXL+4THAtdoUfDQS5fCAC3hge7PHxCb/G8xBtOsiZg8fgT8Jb
qOfXK5uWikl4CStDaDI96W2vfRvG3v7UFUlMo1T3P5ieMR0sK/rZRPbr8On/s64mIYFAhYd7Q8mG
GltOSIPplyQGbe9WXvAs9DLZJ1ZSbzweNw6XhToAgXkRIbrfEGJT10l7D4Hmiw45ez+X/bvRt4+a
mY1HD8wEPQbttS4Kwgx5ngp7KcQRgV1vLUWwwgIFwtY2/VTTSjP+YVLCJnb19sBQ5wMAZamx0yDo
1mdzttKUa6BfNEsi9jh43OxKpxgvvXbj0bpjChwNmT96efxjTSdIGVaV9X1uXPSyjH6O3TQeS+lB
S5S9/trk34F0RPxi4OOVMvDKvwflsGiF30SXaKqSepfok3PUmRm0i+iGbHFvbp2IMsb1VkInyAyt
3sWxjHH/QRqRmGvJfy5F1gtd1T58fNVurfDec6d9siyowGtlgCZnpgQwEu+SJWN57KWZ7ZaoqTas
3J5zj0+EggRUGE65o4K2X0qBPsKfcaRTsNfqhIYktMJu546ZfwRonTxF/TjtKRi8mknvkNlBsiWW
UeH0Go5XCtFlaC16F0ta447TAxjRlvPG2m4CTt4RhDiUAWqq+K7rtQ22EXcjZI6LVQPDcy1K5GmM
fIWwNO+NL6zqtW+yEjtAJ1fpUZIsrCcKxhQ0SqKC9tmqk1phDSrmwkX5X4/Pxc2t4n1UYrGwsnlj
oJldryqKylFz0hgrmYi+dbNd7oKiGd9M/TJubOD1EeQ+4foQiVPUfxjyN9qFKL5E+mgY/Un6U4EZ
xAwtRcMBzP6aNf3PECE0Yx+hevDf1Zcay4jsYBmHUwMz6ySmATmmoU7eJBVF0N8xRRbiAWFUke31
9oE3j2G2zMNp7CywZVb7rjK64WO/bGnY3ts8XkhEdkEUgvFTN++XmyVaqHtZ67Omjir+GEBOLWZr
a86cqhn8gut7+UQvXCWCZ3LT9RCkGJWCLCiw0na2eBaT7Zy0xGr36PK5+xzlpw9upU3Pnd5vZHPX
kcDLJyMf5qHieKDQuD6GdYUCvzkhhSQMSwudbogJDDuph7o7NYc0rfUzso3GSfCSQ9WxxUbedX0N
/t8+blG5YhRg13WoOuiTdFmw35XgOfQxy/ZtUs6XAg2Jp8dHZqWZ/P+2EL5BfUbpBq1H2UsNaFiS
y/E0lwyJA2pCp7NshtCyRXtwBbCH3ljm5ykNgKn5pXdMjEI7zD6wfseYqnMPsu5ULpn36fEPu3PE
GNtBgVFJDam88PqIxVmDQvWQsgddaRwX4UNYG8po48asWUjqjGGG0gelHeL09ac24szN/BKEgd0g
yFaivPXWZlzPPl1agCWjle1E3rrh5LTgMVrZHEVgprTTm+7j4/VeO/T/fQe8AxUt1MWUINX1eqdM
61pRlOPJi2J3lwe+9lwjVo9MYtSdgB28EjX+snDXYLITfHe80w3biVHP2UjB+uQmKWJxgkYcsBtJ
S67cmox1e5yVuj/BHyV4SE/rmKJdFkObDIulOePyzoI1/hmIWXZMA7Ptd4+38b4tGo2KzYAa0Mrb
gjya6fX64ym1wW/XLUO3dghhyTfC64bPj22tiUHsIQujxUhYpirx6/rqiA6PIXLE2t12ieRzPkA+
fjvrrTGe4tjrrL/mzHff6xATkp0zovbqlIZT7wU8C7m3QEWRMplZRZyysQu3lwc9PwIDA/kXXut1
I8JGlEtaszeewMplH/w8H45xELxu/Jg6slhByAfdBNJOINjXRza3C63pAqwAX+ovlluaO6kH3cYV
vbsWigAICSuA8HokdOaJwUXTeDotc/Bfafc5mNMp3YgGjNvrx5tJFqbmDBP3rumYDW+K1MBqnoIx
7SWA3CiuQcoyVXw3WW2g7Zk8zMiDqh198Kh6lBVhLi3RhBFjXdtnY57N4tDrcWa/Jxat533WaUkD
epoS/G42hnartnTnoENBV0LPL/MR1mHmsCxm3EiGKxaT/xdYMvNox+NXlDPHjcLPnf0naIFlwnwJ
QsB1v8JC0ii3fVAzYqq0nSzabF9E05aVO/tPmE7JGzY4VJY173Y06sltM/Doo7onzYLKol48WyJa
dk5nbUggq/DkOrDgHCmFTAJaMLDr6RyimAjIUXE/FVpe7L3eN8sdAgvL0XHm9DkzHXHK2iH5+thd
vOiWXJslryIfYXoXrYsb4tqQBlnX08U/1V0V/RfFTteGtp0O6a4KaiP4yuMDM1IDuftcJSNY7NQb
MuMUtEYSHBOooP9qgTnb+z4HiLhvUdON3qaN5wMtYSZ6dzTaxQXuasS99tPvTXjeepx/6ZY66y52
lYrmXDjlGB1rvfCfzUJLUeBqNKsKk8h0v8AN19rdNI6x+a6QcgGqxyTD5IQwiSPPZj+75Z9FJEf3
0oOeEsbRmrLip84E2yiMCktKboeTzFuaWrfHz0eUT9HGVEOVgOrayaTmMrhMpbAQTl/Kc4wi5J5k
+HUKt8qVkQjAQUYdiaQXQtW1ldjO0skzZ+9kFHr2tho641LpaDE9PgG3AS1BM4RJ2L3Q/9EiuLbS
1Y2Re53nnSpNFu/tYtJOI8i3t3GGyCfw9fhrhJD6wR6GfiMJuWMZmh9lSLJtlVetKiMVc8Yqf3D9
k20MZ3eyk90srR9Oi0p2Vr6dIrDkUfTKiiTsTIhUSsuXHN+ltm+vKpJG6ZtT6TbOacwbIM+Qmk5J
bWzx8NaeECugMMjvdVW/gwB0vasC1yXoczong4n0O00k/o+uLyCQJ078qiz4ZUE2Pgq61ssf7irv
mWVTpQP1FxRIZL9nRvQA19dfvj0+JmtfyIIo9lBiJ4SBrLCOl0RfWo0FB++Uto0Da2VZmk9RNWbj
rm6n4LvvIDy04eTv7KELHY05btRKKGqtvtSYM3BjdnOXgAEUX5806Qm42HwE4LIFnbpnysT1Imxk
EKCtNW0Gt2wMb8YUqkn9Ll3MYQ8rRuzidNkS9by3keroMZVazUhax9SOWEDvLJ17iqcpR8cqM78J
CbulA6v9flwqb2MX79ijB44HYYwV08nXwKOlzB1pKCxEZo8ChTVIDK6RzWE0NO0BwJ/xG/YIvGhK
E1ZThFS/55c03BwnI4+Ajp3qNPHeYAVSW7HI0PX6+VjABfj0+GDe+XRIh5h0MVwKT5zRa3t26hKy
K3vkreVfFTSep9Yo56+NL9MNV3mTl3IJYPKixqbKkIBcVlfNYCr60NUAYr1paP6WvYyqcpcDUO/+
7n2Z+x87228c8MpRZZ5jo2Uep2SEyfjkGGJ+rngyhr3U81gHgZrajaqbNtXGj1y/TdTByFA5QzTG
FJNz5c9tCkeytjXvlDhLfrD7uTsUY/vz8abfM0J7ClIzARJp1OoBBJdKi0y0uO40GA4MqdB2s9tt
1VrUv+XX2EQtRdVaGAmlCqZrK7OQeVoMVnDK57F9GvNW22dxr4Ns74f3cxWJJ3vx4Hb0pvjTG4z2
+NpF8iZSm6IdocT01xTOLJUw4PpUhOlIDpoJyzi5Mvvx2MidM8XpVC8vzQ/8z/r9lUvuV1UwiTDR
ZhXroAPPqA+6ncmh6ZfguxE1uh0OYxcYHyN70aOUdBj5rQNzeEp4IRUSgdD+0qB7M9Vm/9PrLVQo
Hv/I289NX03J2ILDRK1n7bO0JI7S3hZx2E6jG1pp4YR9U8gNnbW7VtgJpghwVylLXt/kGj0KK1kg
rsZdUu/1No8phcfVq78qa6FLSMQBIZ/y8LUVGvgz6kZVHFp+BYFqSsv9SN3wN3ZMzQSlxURvgqT0
2kqBxrBkGl8cFhTE+aP295PVlRtdmJsdo1aCODoCBoBy+N/q73/xtcMURMKuGqwYQXJswf+if9ht
TSe4ZwU8KSIjYMRUG+vaim9FsUxTLYZn5kYM3w20b3U3V98fn7EXx3R121kAHWIF6uDBpxN4bWbR
LHdC5ygN9aFw/1uCyVk+m16Mxg4Bh3hfR0HeXLRBW/Q3qbT9nxD4WnckEvFg8+QdtIpDN4Gk/AE2
32ekQGBkf0qUnIr9UHjDH0JMS3dB4GdEQchZnDgcwGAn+1nCQNnpVpkYO10X/YfW7xlE83hxN48U
a0P/QY1NcZR0x+poq8qkG5EysbaaGc22XT1nZbpcYFNtTay4Z4qWu67QMWrswup861lqSOSsktDJ
4XLJopO7hDbKDk7LlhT0OmWlq0klWAEIKK3zBq+OX5l6EE7bgHFGdXHuYvI8Z3B+4I4/zqX7vrec
DV95Z2kvtVd0LbnBvDHXJ0RjrLX07TYNnRR9sGXsFuZOR/5OtW1Pjz/YnTNPwKmAP8SeRKErU2kA
xwYV4jSUmZmHgQ6Hxsms8sNvWEEkxyScUEnQKktobJuM2OzSUFMsOassyoNntNHG4bu7FiUgRkeO
usK62YME5DxoKeWphOzvCHF23Kcuo+wfr2WdzXEYVGuCSIyMlbLYyuM5THWuk8RIw8HDDdV2aT83
eWGgrm5rbbcznRbBTsPJn+CLNF8f2763QuxSeaJWw4zrleuoilFkXoNtsh/IM6M5H7Sqdjc6IHet
0ABRBRp6WetBA1U9VrWueSms99g5VDHjGZalrV/7cqgOPuV/altEHdTRrg95nltiGQo9DbPC0ffe
4sFZWPTgta8gUSxtJIggFIsJslY+PWv6bjDiPAvNRYvPQdGTgbf558efRW37yqPjyMGaASpGTm1t
ZExsa4a3k4edImbVC9WYznKKeQcqKDl5sjH+fWzw1kFQlXEVOlUNjgJ0dL13XjFEEEIoHjlxN7xb
+tk6SC2t/3WzfMMV3SyNIIiCCSA6Wo1M9VRn5ZeXdxQu/L3GzEJj0lr92R57AykOEU/u2TbpF7+Z
ygGeyePl3TNKA4H4iJbMrZCm6HWGIsQ4Jb8W02HWxzH0u9b9UHdMo9h1fIV/Hhu82U9WCRqRYAl8
sUpZr1dpVbkXoSOQhvlkyuAYxWhldFXs+WGHcGW64UHuLY/4l/PI24UDWX09AlmRePqMNWbN7mBn
d58lugc/cNHWH5Hm1lsDke8aVJ1inC+x7bpX0LmwVwRzbsOimdAOQpPkgwYM/TucQvObIYpiI8C9
Zw9aBFk4TQOlVXa9nR0V5GwBDxSW85zWe3fSBuvQdSI9F6MXfZjqMX967QekNERuQSTKhWCd1xZF
lOca/NwijMqFrnBEOzHzk+SdNs/V6bGp28VhKmAvke+mVL5ujLcCGlc+WWXo8aGgYOjyC5R92hbZ
IKLybMxSvrYMCy0iIEGj20XpC9bHenVUnhK76AB99rOgdhJ8Bi7Xbny02ztAWR40EGqYuGXijust
zPzGhDDpluFkkFDvNBkl71FoqT8ttlj+e7yHNy8MCwKjA/8Ip+mxvGtbkILqfE6KKqSxY++bDOd9
aOpA2xrl9KLneOWZlSEF0wanzWlc75ytxYPJ6ZOhCPL0z9FN2nYfLX4ynQmHmcc7jwGyp35St5fS
T1rxFlcnPksvQSMf6Gj9rnczq/8xuCn12SgXjrWzdahMuyp3nOidTBHC3+dxM30BleNUe+ZoIGgB
JW+xLjPIbneXiKFxjn1tGN8qv+9jOM6OM6Gw49lj9dpKujooJH0oAhDT0clZfcOgXJY5b/0i1JB7
2A9ZZPwh02T5/Pjr3URAKyvqhvzyJgB1Ms0yswq+XpAiSY9AX4UK9Gkoiuzop13OvsbyE5rVefjY
snIc68+JowY1BEtOlRGuLUugFK3IFfq51JIzSqHTMTL7em9M0v3IaDckbQyRfPKFSR40GBzj37AP
YY4A0EEObT36TNpi1GojL8OyjRELZZ71N9j1it2s5W9la8Z7J7PnPzptCL4kPPuvTYMp6sOr4eFA
PYfS9Orh6EGQuAsqLOEUZf6Taw3Luz4jzHi8yBUllUI7ZmCJUNyC5ACyffV92yCnAZcTXSB/J7sn
fck7Z5ckc2s90WiVisduasM/cW9pYqdXiJY+kZXWxkWaLUJ/lTH6MEw1N5ZQ5jPFGbfNCV0IFLAQ
3va8SSo6FCITY24zfKYNytl9YuRxmT73Vta4G8dVHfrrQ6NeWd51vBt5/bqHyg75JZIkkkrwUO3m
PPf2udZ/YjLgcny8c7dPgyp2K3+GwzERers+nk02Nsx9AEo52Itj7IJk1t5UpV2GtYwkWmVGvmx8
q3trg3BNFYEaO+H0ypEy4wlJIsaHhHMl8uOSJp8CNCv3gRlv4S1uXTYhLi8stWfo0Ja3ShQnKFM9
yVsVCuYiHYfR1k+6HLawyreuhSISsREAMJ/Tt24nmYv0lz62ZNgF0Vde+mFvD8YRP6ojPt+Ye7PS
3s+1vRE93Plu6qh71Cx4XM11fJS1QsoxZ2DzYs9JaKdMfG3qodrbSyGOw2LJL4/PyZ29vLK3cmNI
QcSAh0cZZl6rPy3WYOwG8tqNKPrO2XBIeIhseQkUvfz6NPZIDibpOKtJXChdHdomR/Wnq3TrwDga
b8Mz39lCOrg4JSZfQ8Za6+FWcVl1VlHJsKosUGvT+N9kiS9JWf5cuujHq7cP50/zClcI3W8dPzOY
XYuykiirlHqzF5VWHQo72Iodbj8SRDlqIwoG53O6V/lpCRHfR3SoD3MlS9RORaftIneoXgsXYr+I
GBmPpWBTRCvqSvzymg4pWlGexM5gtsaudhfj7IrcOjzes9vDQEXkBdiLPAN3WP39L1baOHI7v1y6
MDFnU6A1zrOJcpyZ2qG7FP6WkPXtcaDxq6pXnD3aVWtESdc3ad/aqMCijlwWO7/x2/JMzJAnb5H9
yKr3sjWa1zFu1bulmvu0wFgnup7rPoame7nbGvpMldgtDz4zMhBusQxq30hyvXY7FbZLjV+nHU0B
cpXh0D+Tem1oehh1w7iPoyQ5yMJvnzoIWRtjL27OIcEcFW/6THRnIOOszmHGYS8nquKhaOrp0Im6
PinM5MaCXiBLV68k/3rSGRASKC+DwlBf9JcD0hhRjypavYTWWCLq4+LgQ6MUSbuPUa1hOBIzNv6e
Ixv5kz3S1yPzSlDLms9WBn5VbPya2zXTGCG+IemhcUFb9/rH2EU9alYv7DDol3IfdZ4ejr611aF+
IX9dr1lRf7jlAApw+2vtDW+OK1cHvhUOhZMtx7bzRPM2tZekPNCj0vxd4saoo/VjOmnP4EEDm3Be
GohvUnRbyPgmozc+60lTunq4zF49wA3pZu2vrtehy/sUbe0/SxeQwpH5fmPwHKONpV/yGny9rKsW
TTS7Et1yyDyzNr8FyeJ9aUCLIrnZ9LlE/XQxivmZAnr51inKsvtS+CkE4cEdpdzJ0m29o5SyNs6I
P1bac6+nBnqQg3T7twXSceWuroZUoN1mZ8NhqWNT/lsVbffFylu73Q3CiRtEq1r04fxagzEuJSPY
zH1AI/AyJ3OH8DvlO+Yuebb0z743R/mHRcSdS5gfze4xMpqo+9wzHNE7kEkl4x+tGql0glCTx8fF
8boG+b08DQ7oDmkLpZxpHs+DbTLmMMpj87MVLIvOreli51tteNp/sgLS/XeBIGnxPbKinFkQfpMi
mRP1ZfTv40t8e8oUt41onkADXNgafT1JY2pT2oAhIoLy4HaG2Af5uCXYru7n+pDZNOx5sjyk/deH
rEFVNcZTuOE8xvJnUrjlm7Rx5bGPZf5miS3jmJV1eny8tBt3r4jQIAaVwyCQX2uWILU6a7Ky6WEy
FPo8upURFhBU98PMCIHHpu7uIuE1oROMtptqcWzbAwwBLhE6PMObEmgbI6h1/TcWpNpywFbA5yAp
cu0RZpnHdZJFbhgMKJ8Nk5sfC5D6p7Kdh4+vX5CiDsEGZMw7yMtrU1PWtYYsfTf00jZ/WzPO+xI5
gXytW/cJX6in0sKiuGqtkbU1cuy9VjEKc8hzE2qFFh2A+m1N1bs5BxT9oFjDsVHozpu6WOwvsDhG
wws7v/L+oqUZHZLaCU6TXUfh4227Z4pjgJQRkRn9idUDog8tD2VQ+bxTY/TDjIo5ZUixkVyyDgmH
jUN3awxOGUujUU/JD2zy9Tfy5VIwBkMLQjQSl3BwNf+fwtSqfdxV1lYsc3PAQUZQxlPVdgp+5LzX
thAT1tw2cYOQ0y9BJLdUkqo62EJB3zcDdInXCDb5Wm9KSj8FfGoFYVGM8G3dFLFJBHBfe4/UYnC/
YDoVyXDNU2buFP7YiIJwtDsdRIDS6UqHrj/IrG6Gja90Z0n4VeqkHG/gDuubBDMp0Slss6S4RvYc
8vW+MrOtZ/yuFYAONAwCdLTWLczYylAEqkQUDpWNOraoSvEPtdmle20+RReELrACH9Lbvgkv88mt
+7lI3TBKE5spKXBUSrvrzpOe2RsY6dvjrUpcwK+ov3Du1qN6dUIq5k/bQdg26Xgkzp73RoLMZqD3
zau/kcumMSECCBAE9bUpaLpIQYk2CGXbBTt9sIM9kwy2wHnqjlw9goRzsJ4BsSv9GDBz13eo9vwe
hYcyCv3WF9HfaVv5+juJwj/akBE9pV2yDCiqAtvP/o011UVbPFPbarzcbiuBLexkHKJCdq7l6Zy5
0iwjnYJQn3C3MuntfQTaFGnyTab+7aEkHaZYp+iNpHVr9YnSKdMMPdsgNIpW747xmOnF04Se7dbz
e2dNSJNhiNwbhug604oaRzSeXkWh0xfI4/tUm5jyQz/QZd7Paz28i28nT6CZSo15jWNucewI9epa
aFYLumG1+XXUAXQWYLJeb0mVHknvVXMTdsv1cWFOXuOA7hPnts+7kxFI71ijiHkaU+3VSSNuCb4w
Nxp7fuCo/f0l7xmioS57wxTnzG6/Zj4436mdtaP6f208kHeOhKppkTBiDvbI6s2KNQSMrWQWZ2E3
7b5xln5vB6M4Pv5IN5k3v4zgBRwhQSfgyNUznE4J6djIzEFZVScNIN4uiN1/q24gaSlfp35Cxk2z
CEi92j64qDfDmRyr7KBy9PE5jnoET+kWf/T7Kdgoe7+c4WvvoVrBQHAcmoqka6tvpJlx62hVo4W2
ZtnFuBuCKcnezbpbMcABbXRt16fNgLT6uKT1rnJT/WPaBH25y1qf0jUAmjIPq9iVcq93USe/93np
GcBnYz/aCB5vriMPBBEJYbdCw6Ftc32cjFGgHIWe+xlBsb9kmZJBlcXXsnCnjdfo5jSx8fhU6g8w
R6ntrL5zVA3wvzJZnqcAYVivat1j0FnVxkW8OU3KCox62kmcXFqe18tB/ngpUcMvz9ZoNtMeaYcK
pdsh1tEMj5Yhvyz8yC0V0ds9JATipQUQz9uEINy10d6VOe2JxCdjQido7wYjNUsjcqcFyeNObImq
3NBQaZjh1Rg6oyDxlI9Wj1MwGUymcBcPPlCx/JEUk7g0CPH/x6wtzz9CtEv6XYBQeXlOmRrtnYMg
qca9pWkxA4BryD3nx1f45rHkcSJlw/MRBiLcsQo4iyhhwgBAk3BOou/dvIRmqV0cIb6KKXuTNO5f
Vu0xo3Kry3xbAsIuPoMgHiaOam1f77vfWmVQCRGwD9IwdoYorZ2fRP6+b3XjXPRx8GwEbfKcV+b0
weg18+/ILpxPjxd/ky6rH0F7CywaACHgmNc/Iq4G254Eb7TfMpznRF3Eb45BUVjOuUAZHgn4uGrf
Z3EBF+qx5dsbRamJQpCFQ1NaMKsbtcAlhIU0B2Fm1LLYOdKb6fkuzvA7dnCWJMyIVaDLsl6hWyEf
2QVw2xvvh8iW/oPODIyNEPLeaogJKBkS19EXXflM+qOJ0XK2wkp63hsa8dUTdaX58Po9o8igJnAR
5NzoexKo5r4pyI0WYjbkosvMGA+VMY1bnddbn0Cmp6aD2zQXEKZaHYvJETQXJoJ8suZkD0ZOPgde
j3AziuXH16+JPE8pr1GwIaq6/j52kGl9kmcR3Zkm+duFcxk6WWWefsMKEjbsHkKglF2vrZRtE5WO
E0ehNTB1npGM+rnX0q0h5rf+m237xcpq2yR4n5aEKApHLynflYtTXWSMHn6XaOYf9Nm9jb27d3uV
7jNxh6K2r+f2+YDWJqpBRNiG2z+5i/89q4dpD1oFLv18SStwMq/eR6X4orgLL2WUldOCA4AOhVFE
oYjnNvT1JmUybbB8eGzlzvGDbYIhl+6CGuJ6/bXyOkIOJpVRqEUMe8D/BeexiPUjp8PZQF/eNUVD
iGKNUtJeC2+N3UjYYPVR6GXO57mcqCx7aUPMU+Yb78wdF4H6ArhmhVyE5LM6goymobOBNng4tXqz
603NOup277z+oCPxoMJDiDT419VrzkRFdxZpqYVB3tfuPnJF9Ma2FEPo1Z9IqVoSJOJZEQFerYYn
fiyDMhZnIBjFOy0txudUk8F+7tvy22NTd24VTRLIX4oUCxF8feZyubChXXzuS1N/7qLZZ26N1n70
c7f75nhNs1UrVNf0KgBGKIP68cv6VAF9ZbDhnUSSNIvPRm5OcjfWlo+4fxPbkOVdrfmHaDbyT9Xo
xOVnBlt5zQ4hhLb5t/f6pjzS2dbrdCejtngHF8Qa3/eIfqAEBnPA2ZVNNZb70vM6sVt8Odg/BreP
vkfaFHcM56om6mtI58lDy3SLdKdni+v/cGsvUixoQ4/fRqOJgzFk23eh6HLtnwBpAp+HrSmrk9F2
cXBMs1aH0S8g18B7HWx9l42jlu2tbuIXjNbY9nsxivTvEvHw8jAHepKHvpYD43785e4cebDGYGgg
Wioikvr7X7K9BmiujdYQSOAxrj4igZqeoOn8xquoQnNAQmSJBM2ro9gPXgVSb0aXvYqdI9WVYl8v
lDp+Yy2/WFn5duhTrkXqGp8jI/1u9/10YABZs/HA3/FGFDKQMwIeQYXBVlfhlw1DbrKJKe5z1LOB
ke0+XS93KoxjXC2vVQ+hGKlguLRucebUiVammtKY7SLPkzNC7vk5dcgxBpkaoWrcbWzd7arogRPp
qT+onq0TyhKUS564ZnJOY5EcPeRfjtEUTCdrAdf8+CvdM0VoRJkfwRelcXG9gTnkb6Y8otuKWKy1
n2rPOQbCcz50tp1seMDbw02HmCauwrEooeWVqZQpPlbtgLKN6R7ueKHrndEHW4j6uwuCYwtvn6IJ
3e/rBdUdY+msBM5pVCZ0DNOg35tz8hdCSVu8+VtLqpaBVKyS1KLVvnp0YaZmSAnq1bn2RuabgQZB
wTMujXFgjkagb2XUa3N8H/W+Q7ehq08AuLpPNLmz0s2DKCz8GeUR38zN7JyIXJh40z5eNspB61BJ
mYP/R4rLBE2YYKuv5Uiz1r2GahqKEKCbikQ+G4OVH1qmPoWND9201XN9I45Zv1wvRrnML/sKWG11
xzRqdWq2sxa2sxH/qXlDe5ydxn6SEBj+IMrd0o9Ri/j14cLeC5FEFYlslrryhBHiCgtEcI3mICMJ
B9n+LE3jS94270c/R9HCkKciHZ/sIttIsu58THIfVaRUwL8buY+oBqogqkWcmdieB0xtEMXHGcB2
exyZwrfliu9sq8I9Ec0bIDQZf7K6E70dMTfSEmdDjClQhZKIPmmZKiSy6TQOwTxtOLD1VVf7CvCJ
cwMu5FY13PXiWGtKDIraZ5ql30i0yYt0w/nft/IiRUkpkUzielm+X5cFIujibM+x2NuG3hxsXbyW
7cFaXmCtLAfGAEWYayuGRV7nlHFydovIgb9nl81zE1fiTew6hbtjqonz+t1DdYt4FBqywn6sPpc+
O7Tc7RaLXVe86wzmdWWJsSWiducIqpYH1X8Y3ZToV7uXJ8Hkz2jUn7U8qxgqK5y3s2aaoclQzOPj
R+aOL6FBSSqJr6S7sSYoag2Q2yzTec9qWX+MY8AaEgd5tOImyndz68BjdmpngzFwe7n5cigt0BZV
gfD6cjvzEpiVvqTn2dcrpvJ1gzk828IxktOIcnh7Gd0+/6djLK08ZkbTewemJbpbcypuDylHBoi/
TdDP8Vnj9MZEc40uLrJz5yTVnyMT1/7s+05+fLzDtx/zZV9pOvtkgFTvrw9pjRKckxh2ctbrtn+G
W7swb7M03yZR6W1EDHcWRAQEFIv+NnWZdYzawvzvKtNLzlM5/VtVes3A9rbYeH3uGcEhU31SDAye
vev16E6Xao1gPcj5lO81T0M+zC2X74937dYv0lDEDStPrOjAqytAgaW2qaLC+5FO8l7PhfdFc6Qh
diI2GF9iimXjSN4zSPGUBjczSyiurUIGu2FgsjXOGSGDk74xc2FcauaNXZi80Z1Kb66fHi/wzjbi
HpHxU+oNCKusjoWYwSMKrcvPjiybkzkys9lMjHFjG+9aofmhyHA03hz/+mOl+mRYhc2qpD/IfZIW
abzTxyb7e2MxN5VwF31ZVOtUE53yO/nftaHenCy7tiimZBOT+d4uTj5Ep0BL5PBJGnr5U6Nspj13
dZU+TVFjBueadS9P6QJlmWy7E9ZR6yCcvBlb26s/FP1s5kyjDZS2YeK6jXuMMxEHoTIjj3OajDmB
9xD8M3DOh71ZyrHeQQ7y69Bsm8Zm6qkaY1dloi7/1qOOmeECQSr3z8gZefegedTeoVsANj8Jyxya
N8yPRuI66pc4/oi6l5v9EGUk053obUMrdkOhme2zaS3/x9l57EauZOv6iQjQmynJTCXlXanMhKhS
qRj0ZNDz6e/HPpOtTEEJ3cE+6D4N7BAjw6z4128cgddXDCUG3w13ucg6V+mfUPRoxMK1KqlsZBb1
6q9YT5ZlJ/Vp6XaiTJ0CNhrOUUGO7udh9LQUhbGuDJivwmvjYZ7FtekIGk7zoKMEbhJt8UUhp/RQ
1U7rvmVJY4zhLDSpXWOFsVpB19hjFU6lIbqbZbAX9YLwxVJ9EC6pLmFFqt10JSrVKy5yzlgnHKsa
OxtPsUrjObe92iOlOTPNgE5QIvypJ9Zp8LuM0IvbzW5LvbaQb2DG4ulLHuBiVP3B0L8c7vKxcXV/
mtXaCvpKNm+zQ6PnUluVpXyQrouHDU1E0muUhmiZ0MtmlJeljeIlnPN5dXa9m6WcuWbcVTetUjrD
XlFsRT/wjprKpyWhbxTFRIMWkVxzawqnzRznacapV7+GiFgQddblufYTkz9nQr8PuWu5ZRRc6FQk
DPJVoedo/8a8PKb0GJOq2mEhRESklZFBs1twiCfQ0ps5rBPY89ow3RJxCq+uwclF3FPIJ8QxSS5b
AfPEsrN7rV8MFUNKu8fMplsWxNoF/OA+nDqtc26yBYI8Qq2k0UPglny6L6w68d4QDifeQ9s2WvPg
GeNYkJM8Grntr6XSlYfcVkzntRN235LNafTyr1Ss2lj8uBQz0ZmNoSn1U+/0Hj+A2/TTfFn3g9Fd
kiu+aNcSOU99UShemuziZiDNOsqpXPUXdMa6/nciDdK5tbtENQh50/Th26yDT++lssVVimLWph8L
BMk+Kuhdp+w1dZiz3Wb30kR4+M+CNOu2yHS/TwSbidjTrKaZpst6/geMNulhS53UPdVK7Bp7egWV
eFA2ZHxfdhA9dwJ2QRYk3mTwzJsWLdvXcz++yEaT9a73BmEHrJlR+mrscSrFa8OvMnZ1l5MgORjV
L5jmNneLOTtKpCtF/7DaFQb4vlmsbjz5utuN3t1KdLX7WA2Y/92r7aSjMfaqSU1XX66uDfiJtIai
PR0r61Ydaf8ealtM+ktpFdNCEubokZA5FNu/qccOJdTSTPSXM0Ej6b4xe4skY2fp3IvRSB1vB0AY
V08N5abud52R/mrqoTeIwxu63thjNir+gBxU6W7Vujw+rNo6NLuxSebph2L1Itu5amFasNvkYPZB
Kcap3GmD3jn4JxC3vhdwq7I7U28Vg5R0x03aEBNjO/ONwu2nPxPRXnOkl1gIBqZTSXCAatSlFqZp
Wmu7KUZGiqlRXsqXcfC04re7qOkcjOuW3erDVnDetFKSwkXSsjulF1Xaa8FodJGlT/CS3HZxd4bV
tfcGQZtkV/d2m4S1bY9emJHU2gV4z3btQ1ZW6RU44JTvdNyGxsuysLP0Ol7kmvqr4uQZxDBv6B/c
FZ23P5XVqKBsi5NfG5ArUt+Wk1wDLsa4+5cpWfw8aDKdL9dqiIsBqpI7VkXopKUwA8DN0ZV+Qse8
x9tomanxiYNO+zL3Ocsy9UYjQXqJNJOk+Ft70VP1m4ybmQUQl8W4hnaVK7gxe4jcx8rXzFy175lZ
fY1qDx38E84Y1vRnbge7D6vRhVrt951oBx/fvcq+kF5pG0E19FOF3sxeDadA4YMZbmjUaZddZ2s8
N/gPNHI7vvXKRrQGPTe/TwuZEkTfVsUfPODGJEf7LnsZpk6PG/RqNfxt3Vg22Eh2c2trV22siCFa
zcJmFptOViqx7aj1Xd/BP9K9VFeddG0vL+tnD3LXeCm0pSOkmZDhy7KdVeWQMavWvpmH1vanjGEI
NTW0H51n5kMwE9VEM9oUAwHOpDnYNzmXrnKbJqwI8q5VdJ83rikt/bJt+zG5qJzMdf5keZytt8us
jx03VqvL7jCTX95guj5S7D7EthfLOzRX+iPRzIBH1Wr2312M7l9jbJmJBOZmigNCnKbrLhnKH9QQ
4r4ZB7P0ZUMP7qCkqv0DWeH40lbVPAeg9Kt5TWqRY13SPRxTEsjn8V/WrtZbPM2UhGY2tPmhWkbm
0G9EpwIQeBbmQbe5Y87Li9RGVEqQ6xJ375Zrwi4yxGo7TJMdD49kvxrpldtr6dL6LfdxSRpOM9s3
MA7H/G+BK4FpYBlryPJFQz9RQuaXi1MT11fZ+uiz49byooHcWT4Kcpp7P+/j1bwY8JHT1/t2+y8v
RZ3lOLAoRWMSVp4vFOt7r5LDGKiY57xWdmwRiDdCo/ezLutJFG6N/l7rQOkvFSdtk60csnI/axN9
oLKoKjU01sH6o8x9iqlVlmbWq0lkYB4Q4yKaRyW2msK3bPiSN0MstshYi0CZf2Q8a8/sJyV+qUZZ
prtF09PsX84DbA4q6N5f7bdSCXp0wzdCIFA2UtD3lSAVhMqFuFQHnVsxbCzFDugkQZorDDs8U3by
r3qPEb0f6qiG1kgLXgAAq0PJ5N3Moqh+qe50Dvk/fSLzAscyGeofbzhw0vcfpNRz1szLWB5SxDZR
aQ00RLTVelzcqn1J7V4Nszk3H776afReN8E+j6xNDHX0/mkGVY5OVlUHqc1byrk+xFvJp57Tqn30
OoWpTqMfISgPn6Nx2jFVSQc3xWEuzeLXWCSyww16dtVwWVXl/+MpjKAWg2uah1D0jn4vHdm1sS6x
OLjYkChsKyN5rqmpl6CBfnWOfX3yaRstFbqyDUyDY8Axc7RaG8perakPs8NRmChu8YddaWCTWa5P
n/9aJ49HVgfYHbpCfFU2dvT7JZI3WE6DO/WHIeaWNBU1D1JvesGiH6tg48saDXwL0QgjpbXBT0jK
PUKh7CaV8+TpDKcUbSDmtdssVbCft+DDfv5lJ5MIJMSyAF4DK8Q/8uhdpy5dRpqCBcUgX5wdrxP7
2ZuK9LJeiv7ty0NRHsLSM4DtcTU9WooeiiNnWBmq91gR+eCm/lDk6UWdNedsqz/4qg0zhGKOQw1t
+aOvUuZ6HETbawfNjMlH0LjO0030NFrpOZus7YX97owiPoSwEmB6ym6QjCNcQdNmJ6loCByGxdRk
BI9Y/12pndP4epJkL4bQ4weR8KG7Yq3Tcvf5nJ68/7fRaRLACYCOgrHD+4VZakmfGoLRE16/e57g
ZMNTrH0Vd2IU6MpAloxBhs4RysAbpLF4MuoHtaAZgGHnEKq4gpw5Eo83GXgoSAk+3LBGwUuOScQc
ic2mcXUPY6W5UW20a1SYw9uALH9vDtW5qTteI+hftjYLi5HBsG87+qgeBzVnrsr4AA2m3teru4Sq
IeWF8MQ5l7jjX2mT2pAAuLWWDdBQ62g/p/MAX2gBeqU2sIICRmo0SCmCz9fC6fxtFgYc85tjMFXU
9sH/ach6mCB7ymy7h1nYP3uhXXelXfs8HR8me03ODHbyScSfbycvBxWnIv/l/WBphd9yrK/GAWZB
M4X9IqlB67TIfn/+USe/kknbF9Es08ej/qTaEHyLF9taFslFYlKYZXUZbJyHZzEK6+mrYwFFcjax
paD5QRx6/02WO5R22ZhFhAjfuOy4uG4xr1CuJojTZ6Zv25f/PTWAijcqMOctWAtg5FFnI9eXKa88
pYhaYuy03Zinuv0nbWMQjVWPnXvZIAu408c4z65HURePat+M45ltfTq3NDkgs6EqQnAGX+X9964b
vyzR8OgwukbgZC+GF62HHeNnljgXNnK6XojdwveJH5PeIi/t92PxRINoLpIqalYyS+fOtkJnTu39
57/giasP80oBBweYYIiNZHY0TMyfYOulXkb1xEOVRGVO5nAp1TELAFrc594jHisCsiCxrZ7kvFy7
aF3Xu7hYMhPkIVnVw7q49jdtEj0ODzlxHWGPuCsNYz3OCEaXndu+xEo2qUixktzLQ084RNhWTuO0
O6udl/rQzGo/4440tNMzfo3WeO2t5CLtTFmfy5v4P+T1/VKiJbB19f8nK8Hk6v3M6n3BQ8Rzk6jQ
K0qfPW+/Sc0i1SrTDYpaWnf8bpnNsD537TqbP+ZGr7TU5/+TGrewHXIrtC0EtbdpAT3mBjWtmAMr
nvmtiNxZtftSZEV+GICJwLE8EvZ2dUYCuD/B/KxexwJiT4AAQO3ukDuLOaoFjdud5mRtGox6K+IQ
gEkoz73euCStNkud75bYUMZdzUMjs32vUKd/A50TM6wLveSZnbeudRgnIpCDOjG0CfuNoctu1rmo
0uu6aTEQqy2P2sjNV0MEzQIjDrFs3iS3ToJB5s4a4kn6aaEay5VVIP3BZzylU3/ndI5b3omuNOx7
NlpLrmIi4zLQpiVBD+Dy8r8SZdUqj4vlpeYlZ6pTX5lZlpT+ahjLb17vjboTo1PNtxpJDm4EDwDy
la9JNNwHCwMK+S9fZ2AMIFGThIjKiWUQ53le7gVa+SxceZZpu6TaYoxE4Tr/2KN89YTN8RCpWdkO
+7VcCi8gWCn+I4oCU0xDEAjkL65iFf602ISJpYM+uRddrGu/uRKqksWeVvKgrtbQhOx3MufbrujV
x6le7GdlGpfivi9iS9mlcV7/RlWo/kt7PXlcMlViSIhVL8i0smVdWvk8dbjS9Om3FCzVCx3bbh8z
Z53vZa0MCDmtWbnul96a9hUpqgIPIMo7Xx+XtgmcskJZXliJI4JSHwvvOi8c61UtQbh3NCgK7Tso
jblcJ40X/8FcNItDrTbTPvByT6wCEyFndYN8tLrnym4wNCD8QspAlaXXhpo2TeC6SDLT8YI8GA9f
dVWozbNQvaW6wmR2It88WcrxYmpRuF6J2DR+TdJciz92ItzyACzXKAfLXIzicfS4+ImVUXXF71rH
u5f2OhprMGqK0L4hjtafy3Ixs32BkVSV+DVlQ/zLbVo3ewONLb9lqciGC7XOJ+tuSWilhqrZwNqo
1oyfZFlxs3+sZNYlQalYBFiN6aytvIzUGi8UpVFov+pF795UosqH2zpT1F/lCrPqoIvazcYAL0xn
uPdm6TSvk1dlLybJWMndOFft0+QumvZU4cogafTnCzBVNq925Mq2QeCvOlPxYnn5YoVL52kEVYLh
/ptpSY/+og/ELCa476m+pyrqfF2bXdle586YPmN/pKYQP1j5vpEtsf08T6XX/0v1GF71vBSq8OUY
Vy+TmTb9bdKPmr231UFVL9w2t63LuoWPfQ31tjIfsjqWN4bZWFiT2uj1b+pYdGmodagzAZNasDuD
DsR636ALzp9pDrAbC5BpzWd5CYdKiSfZjZW4zR3JATRGLJw1ZCCMWPN8DY/sclcoOU4HBPphmwaU
XUdTQlTxTo9BcneOiqo1SM2qNPzeULM2BH8H4RdO6r6qirXmV4B6wtovFJ8i6EtPf8ClrLDCVZR9
gVGI3pNN4Lo9YNSUdDIwpo1HCWTj3s1mQffDdhZ7JHhxadBGDEY9Bqne0VsyB6UbfasvwZiaxJZG
6EKKJ7TIcfMsmvS2dDcJEjaSrW33B8eN0yJIhULuzZCnFl5Hjp6JQNIy+atPpJT4EkMFWuagdVlg
Zcn6lFLbiZ1hSPUu0WgE7gwtbW+R9jO7Y97LiASz9tXu4NruTCM17/FPqHNc99eyCJZZXV/bVdCo
t/BXinQDo8Sd6D0X6InCwFcWMmV2TtY0O6z71+/JkBT6lbHosXHhgHe/5YosMdoZ69HiLDZiO1TE
7Hyf4fm3wcK1pPlFnfc3PIPKn0Ojk0ol9GwEwtXbB41W2l/yBNY/fTWKH3pPbyCQnmiNoHN6m5nT
8qIMJ53rAZDGAVxNVes1l2nyM8vdyQv6Hqk+mU76OPnKik45pHXtiquJ+/yNw9NofFhdk+bX5qzR
fUPXOYTpqDbfrWF1PeKE1hW9TCW+u44Sl2E640mzywY3g/06Ek+PBVlJe1qY7YPZlt7vyZC1HsxW
U151dBtXVDCivUw9fdDCuSAYgfQRfe18zYundOdlUv+DtRcpF4AEzKfwlETz88zzFt+SgKYQdiGa
XEx0B2IejI4x7XSZul5AibLCcNHtsQkLJBRXMYkmr+W0jsBUaTb6zCrqroV8579FqpZmlNvakAe9
XcPWrXli3Fk5AoOdUSDFDNLUcf86eqN/c8xFVfyEJUwTTgfrGtayk3DaxpEDuE0V+LZebFlhGk9j
5/ckjJPrzOH9Kx4cxwByVvM3r5/0n/FELNOu6Prh+zhKGrBj43jfimRxnpxqKAhnHtfiOl4HyIBu
OwwywG6AEkp0NV0hBRbTT3LgdP7jhIF7uHZEr4Vtos03CKr7IhwoTw9K7TEzKDy5f11H8jfiNlOl
4ZBYXBhAWJ3GfVbPrs8KUR9a027+dgl3N+ygTC+DuOLy2bWusjzwy03f+66yFF/LZPOkk8DU+tIB
w/WlTIybLJmdeee1XVaFKqStwa/hjhNHhRbze03y4uhnExrk7WilpUvTpeVgGLOm2MEkFbdy6jGl
XYUUj6qZ9eKCd4MV6VzuBiJtp7X8boptsbfLoXoqGungy74UdA5GnXxf/Od6Dpo5Ay97lGVZ7iDM
xEVYuJX11Dp0FH2KT6MI5mmxHtNOmbDKxnzc3a+KWTs4ChfGD2Vlh/DpQ5MGbqfWL8Vi91gv4uz6
t15qVwaI8keaH/GKKEcb6OBeyW4pfyu8dCw2i+axb2M3VXeL0xnMsDIvv41S1WJf2HUd7+BI5+oF
bUzsQuZZp6eXp0LmPnl7XMttY5YD1jX2mgdaWzWXdBmW3JdTIXDrGUFwA0wau0fM8xea29DVb7A0
H3KAbat1fXKa1Dzs1tZNg2ZwrO5iHZizXb6amQw8k5DLYFb65R/28dY3iefij5L28X1lemNHr2yU
vS89e639qh4Xbtsxb9+AdYc3FfzM48zujJemhVxwqaqVql+IcWyujW6Fvo5+kFtzlSZtJDu2U3rA
TVU+UXg138q86n5asY7szdCK8YFE3Lbag2Y5T0U7ad9dwgccf5yACX2ENZS5WbkoTw50g8eRAHEs
wGWOhYc2q4JsQWHMyg781LheU9PpwtJaseSvx7Xq6WetTJKULc2L2LLjeeuHtpc59fFwl2qVlxCo
UuSPmdq7OLLPpa4d1rqYynCclLlle3D3BcZo63/1hSMwbOQ6/bQ9GT9jb+zVnOnUVH6/6mQFm7gR
jr7Waa1+wQtlUkRgz9ZSHjLD7dOLQanYjXCz0+HQjFY+vQ64/Sw3FOCmEmaGGLXneJkxQ+ZrZXxo
23xY98xSUV7MZWLzg5ItCb1/MGX8E3qHWO4oHLL6u2kpUtlV7mzKYPBkNl838OW6B7TPdhva6sgr
rdXNwqx9Ak85vP2hznp3V6t6WgZCdiL5PjdZSzOd++TVjr01fkFrP9GyqWKl2vWqOqH3GXPZI5Lk
GrmB1me2YaJLx32JN1O6vdHofbUr3b7NL4fE5s07Yaux7u04191rkwZf/9vq3U7ZqW6ue3tSBjv7
FUHdwBRoygJZqWqGgtxq2Udxhlzip1URyXfrJYmyRuuyTHpEqOjyXbJ+5DfTWbUm8XOkTs1NiXjW
voUVYj4DQ+nKjknKbOEnc1wNgSKJpYswCfe6K7treeng6F4NkZy0Kr+aFK1w8cucKvdaWiSDBs6Y
WfY+zWnxcl3XlJuoP5IsULOhmQ8UEc4EQNk0VajxtJr+2LqlGC9Ydi2QJ3jYutcOBei3tkansnU5
Ky7LWuP1kZl1xaNNIWn6BznGRfI8KFtuUqDwfKmDsq67+sVCRa0FNFha7riElN4RL9x+mHbNPCr1
76UckKSSuNR4VyavVeOW5EuluGgWXcx05cxKucW8ilRHlqKps+SFqybebk7ruYgqjsvxVptLSj9D
aSf3isTwyVtDt4QE/m0i724JW7L4Cl+Prdq6gk+Tyn1WetZ6QE5k4ckKRlX9LfWUOG7C4YfVT6wx
1gKkLma5ryCtZ6E78YR9KsymW/ClWRz7Ns8bZwjXuSe7ESbDurw17QzTz5+rBVu8uatMsYMB6bqX
1Thn7a5OVPkoO6U2LuhGNrxk3Lwr1MtGQEW8BXrW+EPXSnp7xVgyMfnEfHjNpV3VXn0GX/oA2uHE
hIoP4KLRcj3GAg1EffjglFE6VMOuSuI4YON+Awjtos8hl49GchAWAJghCQM9ew8/GKmrDuCRZTRp
tbght/3n6qQAHnL5/vWBsCpCOAPajQ3oEdCemm6tqRzREe3TKYhjlcB48IxAIKs6AyMddwQBAVUY
sxbsR0YETXr/TfOcUyVXRR15lWfdIDfxgrzoXrC8nSNOFGMHyePf5193io/BR2ca6SOY9CtOWJcU
VDUP1TLC9MQJByMZODlG48s/Fm8l+o4UvfQL6NG9/7BcVbACyZwqIpIgJfhl6otLAVK2hAbWBGfW
4OksbkA+6r4N/MFy4mgNJhZak6TiNbZhmW6o2DVOEFIbukOydgnPPmlpBQZA3vLVuJ4tQQlbU/6B
+8uaPAKnTcmH5fNQRw7nWeaXEmDa71tXn3ef/2oni3/rdLLH8LTadtqJJF0z7VWFIRMt8bL4ZgyN
w429KlAAbs8MdYLug5uiGNsiCKD/ngDu1gKB1cGTMFrmWv83z6UdlENtk7qmtZyIzfjVbsxmEsKR
DeiOHo6V+X6pjLgMauqw5tEqWv1ZZ6e9wDlo/rjKkD0RUp2e2XOnGwCWgLpZJNNU8NCFvh+viVtp
xPBlo6lTjMBuHPepqarqy+0ERqGKRbNAq47q/f0odhXXK1SaIkrhjFJpLmTo+kbfCCiMmMyfsxU6
/Sha75v7MholB/uCo0mc29mDPlekkRGvhMUKb5C/XDxVv+qLQUsa6yS47ptzAIfjEZJvNqC80Fky
/BJxd09Ex32m03IsZX5OSnayDreGDMGveAhux9Xx2djEcd9rhK1FSlm3YW56w7OmtV042qnxEnvu
ORL/yRbbxgNq4tvoQyNQev+L9fZi9msyZJEtKSiKdZoqzHYr9bovK+Xn59v55OdibyH9RKmD2wdl
7dHqSAyJ9YUyrNFgptNO9SoldMzSPHMufjSKht6dqwz3Be3YEFnwBkw1lQJxxBHxtYnz5QdONYNz
prN/cvxiQosCAyIBZjxY7h7dl9ZcpfpUW2oUT2hlst5ro6FA4+qXVb76GaB+4k9psr59dQ43+wqu
GTpb0DOso7PXy3nHEaYgo6X35H5Lvw2apkjPnE6nc7hdk8wgrHToM8dzyG9oDAV8OE4n7Nu7GeCr
U/Jz5IgPRqF8YgI52eEGHd9gVcq7M3erLjJNZQiXoXcCCAVd+PmMnf5Q29XBMHAuga2PT9qyaHOg
vbaLVDk7QSaxNJ3yqyTJr1zItUEhzXM388ke3mRHW0tV4/9sy+T9nrJTE/R/phRUsmF5LGXbX3jJ
LPe1ExtRn9fTmbLjdB4dOn6IIbZlz/l7VE8hcuu1VdXGKOu8JHDItvahEg5fnkcOCe4qiArck1S9
77+KyTPwXHD6CPeK5J+TGnQycW5J2mAYCX4+0CrxHrSqNs85JG//4ncduK2+2Y4LCivcBY6t9scu
HupxLhArrvXyTzXGZteLar1SF608LDRE8dnNM+tF4xlw8fnaOZ3ZbWg8KFnxyJz+1w/9T8+/r8ss
W7t0ilSPsrGohiXSM1DPz0c5OYO3D/T+l/rKXUa37P3MilxIvS/HKUqlRksRf7Zro6UL5nXruRvz
o6HwpkHfBAeK8Mijpam5pEjQc58ivTFMX51nuVvc1Alk7J5rFnsf/GxUAyxILhgW6LZL/jN3GHfU
1PkZhGutyH6iJUwa2lO2Mgf4TJF2E7drfKc5g/V7FPNYBGrS12f8y043Iq1/GFEQiJheaCLv/4Re
klU4YaccTQJNwF4fMdT+XajgcU5p9cvdRGemPaN//WjJuP931KDSRuX1fkyjT/V+AOmPXBPcQx0Q
OxKw4Xx5y0NEwd8dOTGm6yeF1gKkEQ8Foyiw43d1LelJFv3T5+vyxP6NohtWIy+Z7SYwkfi9/xaH
/l6Fb8UYCUcgzK6UjlMstpZpvQWFMge/NHrtHnuWReNgVYvYX2wbr7vCSZRurwFwy4u4kMgTRN1M
vd/PUuQ7uNJads6og7/k+IwgzJ4SBg91PP6O1vWqpK0JrX+MWMjTo9Ds7q2ox/TMrH+wpNmlHAaw
FSmajh8+RPHltiClD0Mnq7LvWNKJHeTqXKYhjtl2emjNdXmddHwh9sSRdGpQW258DhL4YIXBBgN9
wDkUorB1VHloWTs7Pa0U3rKVu89ttb3CtlTuPv/xT6/NLeEZMyGe6tSIx4q0hDRP4k3SOaLeKDt+
WDXVglkWuueLFjePGxErSnZDNzpfvlzB4YRm8I2UwLy5jgX6eQzzaYnzOXI82V+BLj54WSm/vk+p
bii0zQ1W4VX0fm1Xhp5MU8b3Fd2Csb/Qyl2rcPJ+Poun5y0uslzOHIHby+uEMDPTBU/qBaVeTzEY
IrxxMt/B89/aOUTPf9UpF4MueM/QgDb6+Ebeff9RJlnWc04MRaRVY4VjW8E7OV108zJGHHjO5+zk
XmYwBJ88ZFkiGIgczWBexcTeJoYTZa3b/EvBk6uLoe9c5aCOHPYhkiTFeexrLX8xMM0zAoFLfhGU
JCk0NKKs/KdAk8ojZ0lEecd14DT3y5g33xTdlH3Qlrl4JMvJm/2FTneLhKofm/5K7/O8ClIwnJ/j
OqVuCNZa/qXPV5RR4RXFd0NYtJwmEhSUEFMsmP+WsUx1JLFasehaq3n6DEBukohBk6faS3v2kh8r
wp83c+0L/ZUkwLKIhmpJxge9crnvW4TeA4mfSmo+rqRmtlcDrwyoIjrl625Y464PTA2s1B9nZzyX
J3OyFZlok3p8C/He0Maj+q4chklkqWFFSq9+w4fT5DgdL5S8QfZVEOvqNPLMQXeybBmRkxS4kZ93
U9G/X0dWarnr2Ld2ROdw0fadk2MknqCaSQNjTcYvl1mwzCkRMZGGmWqwLd8Pl5qTLBaIG1FhuRg4
NLTp+zJ+/XwrnhQDDEIVSdDL9t7l1nw/CBdDL0YysyOFfMlgqLQupZ+m99dmLtp7tcztM3v/5Jxm
QHObRt5q7MVj7yj8G7zGFSMvRI8YCTOmoY4nt37mp/pwFBTeSL03QMk8+qkmkXuI0Tw1csd8vJ/h
fH1bpuScKuWjUfAawK4aapMF7Ph+8ujgidpANRoJQ28PmVqtPg36c+DH6bJDEs+FQ97zVmwf+4/q
XjKx3oQVobXVdwptpKDQKhqepnHuejv9ILQv/wNQATKhKR8tOYeWK5tftyI5b42PGSlUhnHvmZvs
9INAg2kP8BDk6XmCrmxmn4ner25kxnNaPKteTuyapWVN/hdjHfPx8xV++k0c/hZ71uIC4LY5Wgoj
/N5plq0bbWbp3yErpi9FvpyzXPlwFF7UhmE4/HMcdVgNbdc08eRGg+YOL+0ohitNSeeXz7/lf3v+
XUUHKACblCMZR1+iFY8OPSJuVRNlshfR6kBqhQ65T/cLDgRtgFTLMC4dY3Hf+lnLf8VKO2YXIlH7
P1WKv8IeNsOqQbssYm3/+Z/1wQ+KEGAzxNwshvnn/T6YyiJx27gkAzDXhH0/QxjpDqVV5uu3BWbI
2+ejfTDVME/xluJYBCI50cV0ydi008xodmoF7Bdrb+NzE34+ykffhAqGKDuaTJgdbP/7fx5qgxhq
NY87L5pI4oXylanRjOIbIt/Q+58PdXqTEbgBJoX8gCRvnqHvh9rqBdrt/KiWmZUXLgWYv+KXcplK
tfKVxFLfjPTsJvxgFk1AJvAl+NibQOD9oHVT1CpaszgaoNIFjVqUgTpM58xLT68XIrC20DfICBg4
HPOEBRyrXjPiOBLIO2/rNM1fsWfHIHvED7EF/zlznX0wlZSTm/+3RisNmdv7r2qmOTYtrBSiPhk8
X1GR5quJnT2rYI6hp0n9qp5GeS728KO5xHeR8GtSLNAGHv2AqtWNIp6yOKoKbmrXndQLT1/PiX4+
HAUVMQ5SDizzY8/ZBc8E01y6ODLW4hVPmWknWvfLT2gymclF4bKhl0UTcvsj/rPsS1U6ObW5Eo2z
q4erqSv7orDzM1XyB5uLCgpfeCABJGDu0YSJFnUgl5oSzaaeBlK3yn1pr9iWrNWfL++tdyMd3Wiq
hYFCEjOS12Bm5qD2v0pUiy081G4JmaYjr7SIlW73+bAffiArHp9R8AgAz/fTqFekzQqNaSzGNP4D
WKB1wTTIdg3sqZW/vzwYkjNSWra2O5qKozKEKphoO+D4yKQEuTfIQfO1ainDoVOtM9jRB2uQ3iaV
BVgZp/2xcm9NjRVmhBNH6SxjLDNa9Oaz/VUff+5RgG9QFi5TlILHiELqEYPVzaYSYV4PJ1DNYNja
w3z48rR5fAmO7pRXG5z5/jfqlby2kyVNLmPj/3F2Zrt122wUfSICmodbnclHdpzYmXsjZGg1z5RE
8en/pVzFx4YP/DdAWzRoaEkURX7f3muP1ZaUGx7qdrDvWhoWH14f6vkySOePNZYDBE5m5v3ToaYp
nxEJ6vU8qewfRyX/hoX9qI2WcJOqPL0+1vOpx1hkOmw8WGNzFT0dy+pJ90rnZT3j4LMRYMCMhw0f
gIQJl/3rQz2fDQy1EbA5VoMDumxsrrmXB6VrUUmsvGU3oHXa51q+lY75p2tlUF2CdEWB9lJWknYt
O6t1cc61MOW+9bNfUoce+i7VXvkQP78eqjqURH3+olr2jFu2tIjyTc4moDr0B4L3yrgMR3WlxvL8
AfGdpwPH0YQKEkjvpw+o9JM8Iw/NOicyc47dSH5sqIMmqkx9LUn2hQsidw07Lw+Ixqm//f5fqzli
jsavB2WfSVTYsB4BAklV+m/ez+MB3Jy83Dp2E/7FGbLy5plMS887E7lKT3YKfmSV904XznxlVX1+
Oex9OQbhhcYVhP7h6eWAu9F26xf+eczM/6Sb5jdOqZwrm9nnWwgG2S4DlyFb+cs+VZIukDa60T9D
HmnmyO4EBo/S0185JgtErGAiwCugYXsrBnBDrxO9inwEaxWnoou9yyKFWQ4D8hs1jP1N5k+PxtQl
V67u+S1EZ8QOnSIfNQX8gE9vYRJUkLs6yVal48wwKJVEojemK2vQC6NwYN0gvWh3fUprT0dhZcpq
ykvJ2VndZj+7bbNLRyTiry8/lCn4c54ehzZTN0s4IlIqidbFq2RgeOizLk/OlVR+uBfF7Js342xm
P6EryC9pr5zfjdMa4mhncvN+Q+3vgy3JLFyRV7mob3d+OVvVOyuncPQ4VJ2YP23NenFMimSy31l0
fJtD6VdN8sBhNfAOi5GY8pgCyhE4Kwx7eodWoHOPAT2wDIdYTVHNtFoE5GlTjsstnpxlPYH/mPBW
hXVYHnSX+s7ekIOL/jZvpzGG1VmZd+7qSq+KirYbywP2qGk9TaA79I03m1VyIKHScT47Qixf8mWo
XexI4LUeOmBazk1ji2zZ+0OC8tVY7bpS+0nNnr6ptFm5Z1tRdNm5Yz3Q2lqzfnxcCZO2caX0439D
rcbhXdsW9AytQaafFwElez8biU7fy8Um4aDGWDfsNSuxRpKNOnLv94P7ife+S288W1iU/UE57Ur2
lM6h8VFKv1e+1TyMFlf8Ll0suzx6IKL7m8l39HII80qBW7EqJzzPDhCoYg83v1qjthFAc8xihb/i
13L6POfz+k/RSRg6Qk+Vu5sL060elU2Th0BRe8EXpDwvHaMKnRmpVqBdFaGeNh8ivlyIRvxcE86I
3WXuMdzAsaofMGJl4bsMO19NN8IU6p7SZeb/XnthVD/GTqns1pSQQE8OyVXGN8vXeFskcXUiXi3P
7yMDxAblvyVxi+y4LPmibuj49nFPffSrO7ZjETe9C3ANM5Wo0aw4KthruZjTsWjILtkvAL7UyXQm
tPh1T+skLlySZmO/Raa5d2HH9Lt2UlLcODnUhn2Ggqg5FRWbvVhYpuIL6PBY7jh6r/9OqztZ974y
Mf0IVC0/BsMdAuoDrjfc6G5o5MFvxhSEj1V0M+wUWz/kSeIFO4S+WX7vzBQc7lw9mlPMnnwqTl4B
QWifoYSBFbQQlOpiv1LgDNbOaQC/rUJ1sMH6crxVtSqT3Vo7Em5Ea+l6N0yJSKNptAu1V17hYulw
hZwj3Y8gazqPHNuNHTRV8ZiIWUV5V9rDjT2gntqXYJXHA9+UamWudEa/Y9Mu0ccLsmPnRz9UPN4U
/Z3arXkQqNtw8Fb7OBk6daCmTYs8LNmczqc2dfFPRE04WvOHkIYQ4URLYogD4O/O/5YQdjrehXMZ
fMtkYXwEwxaGuzzpsuYuneErREYFrzSSNi6oXakH5tPGlKt3gTeLJNIpRoTd3GZmvxOc2hKKwJ4q
djnVkHXnVdgA2Kw4uYrwkIcENVKUed+sovhomZ34aIF8KT6khImZn4dF1+qDyXwBLk0I+xp7fan8
qCn7sf6O13ac9jNSNbF3lgrZbu+lwTThnnSrddgp4p7bKK8t8q0zewm+uX6ytKdcOb2N6YSO90+Z
Ee+JbhpL1kDdcHEeK5lV/0xuZ3anebDXCqW0MX9BdlyUj6uPBu69jydguRkpegyfACDx/PMxbL/0
Yk7NPb6gENm4uZBH3JNy8L6QJOceQ5BqP0Z3rZJ3JumR2aHgPVY/19lcCGZreN1vZ5ix+FYx/o13
k1wnJNxoVNsduv5qPm0ppd5Bjq65RLwl3EK8OFn4nWU4KU84zqYhkltg5M3qJ468STI/HI9hRbb8
rvcJKv+PzkYX7OQypRbsQg0wUiyhCaKOQqC+8yWBvg9572HxatdlsB48saT6NKWzsRzt0hq/6sSX
y/sUM01/yI2u6vYzj5LI9X41h0M9d1rd52WaYC0cBOnUEJzkaJAnMglnPy2igdrnDq1zx6c2wa5S
05Y8Zu5SqpgoBae7rdQol3MNgEu8D6eudKIhW3zrrpwWbCyjHarxHOjEWu/YdLv2r8Ry1ZdK2bP9
6PZ96H8uu0A0XxNqmsZHs8qm8lxNRj5GmVauPtVWM94XGiv20Sswwn4m6G10+53sV1fsvWReF775
KsGLzDSB+Qc9MsBkBGmm2xuYgmocCcEgNqTVlB6bDjLxse6TctmpUUjrnmATrY/B0nXtTnbpysTS
eBRPQTd55F1W6+h9Y8WS7U8NnVb4u9aoGtxFXdLMR7pi8pMvVmfdTV2Q+PEoaBewPKQ6O/OCmw+e
9lrjMKlBWjfhQAjzD7xC1XDMCmqQR7oKlWlHSynS7EO+wthF0N65FY0mR+ijcjlpg5vj0A+ELNXf
Mxc79BhZayLKvTuwbuIVaNr+fUj/doyRs9vv8ZV0zU9DDWmyx23EwTZnH/Ev7SuOTbIMdHuDIKwn
b0zmqImx1jXubydPab7B32iHfcXaTMsU57o7cp+1Xf3L16ef34UiEGG0DjWBEqIuzHwHkFOK27Eo
sPGFK/2Vg9uCvotAksokov/nUhQhlJItpiu0vwvb1frUufUA+21sMXNpHfj3qTF6xXn1dVEcdOUI
4Oy1MXYHg2+ncfLClX1N0RqEaqc8peWMTdF2d/xPQfVBgLldj4GipLn3+iwkuE5nHW+SMqeTUyzi
y5ATjPHBX0vTiNZc299kmsr8oRBBz2upAbOwmoEWG3/0Au5XFjFHmvmjnoUffgyBO+AWontoH4Jq
oFkBRh7eGshLrz1pXJ1fCYNysE/xQyZ87jPfJrMxFQSJr6vYMr6aSn2Gg4cAh/VX3wH/cozz2hW5
2EtcYuPvfMlbwrGHufmBByqBPosM66fC4PRzwZ+iD7rYREKLP1msxynuH+x+1lAec3Dhv8kXzdXB
wkRTPLpZmDd3dVr3FpvDubPaqFpwYuy3wx/ZEs3a5l8KVZTDlwZ8JrZYawbLoODSYH9e7OUDvUby
wJtVafFx9SxcFVHGd+yziwi9f1Qc+Pt9TY+2wBo3rPeln8nqMJXr2L5b5jmd3vnCmNUNtkXjDkcD
6W2ZL4uK2yyGx9GYHDrEBbafUzuOib8LUBYYO7y5mEHYXfITYRJvHlJgi+2DQYyydwoc5f4CYc5s
m8asyd4nWatIbBNgyO4ohc36lt2xHm66xMrVfRUUQ7ODm736p8SYzOmnD73uQ603TiVxSd5yarWZ
zx/sWdb/BWMwmufBkeYXMYfO9CtMkt46NMS7rB8D/lMfLUORrl/XWmDtJ788P/VsTs8mFAd3B5XE
Xdi7FayV3dRN6ihrDaRitFqKJFEvu4Hsny6AkhnbQD0RV/TYWnaopRM+tnbS5ofREPanNKC+eFQk
tSMd0L1DyA1QxsCPauHg4JycoGDJDkUrd3aQyuy7nS2B/THIXNl9GSWT4QxOjjQjl/8u9um4MR0i
NC5zfecNVd0BFixqapNMVvchdSbfvG+ZcP2nIO2s6dAnjXBODas9MgxvdY+cCm2QAiW2l9umxpRK
ho2Tz7elM5TBHVahub3Z/ETdv5XXJ9VhlIHwmM8VTsnZr+EYV2A15QnzHdJLkh9UFY2TZTVH9MO+
9d4SvUgOTZ4l0ALBKxrTXQfizSgjZaQ1sAqV5uK/KkhKeayl0jSHBBbJY4EBwgG1m2ventTY6Ia0
mCBg9Sxp7U4VKrmfut75mPYjjjd3yNX4jtzbxjungtTfXWqI+ivEPSZcNYStcUwSLJHRjNejPS1d
Mqn3VZb6NWxMKnpwXGZnrB5cX+GLi6SnNuJ7g13hLqzLQT+srieZbkJZ89faaKBKFvgas12SFjqM
MNqVRtS2PsFcGZ9Cb8sNTX90y5I0O/ZtyIcTHWb7xWYZilZTsu3i4+Zdi8zZ6rNPD5YhBX2Or5wt
OS9f9t6Tpi7cOglDKpB2espDMKpKeva71Qa9Afvgoe0zYBWiXkdQs85bY25olaDdp6ZCMWVzOF0U
OlIp57azh+SMZKSO2kDk97hLiMwjLf1Kvtef2uPFpcJvoWFChxlY1CWsTwTF4vciTM4DJNsiUoGS
P1NsGB9bDLl+JK2u/NGWmV6imm/MY1imRrjTpch/vX6af+GWUxMzqSF57tZwu7hmmJZGizBQnEHN
tpHyy/7IQ5dH2DbDEbv0dA6zmuyHfMz2OD4fXx99+9Mv7gLqZEow0OJIqLs0M4A97vmwVmnMG6b7
oxy0j9OSLc1XDVcUkE+NLeta/eJyTI4zaKI3Fw8KhWeafEMsymHdTc54xznx+Ul/1IF07p0VmIM0
zPVKVWar7Ty5Rsajso4oicRCA+0Fv/93NZDjP287s6rJ6UyYbuf8khULaqHUuCe2LnnHBn3+Xnjy
GojpWclzGzkw6exviEEq4E9HLojgGimYUKcp2nJXZmJ9j3kdkDNot++vP8hn5bttKHoUtFFpBNKQ
ezrUSM94aRY6gCgy12/48OvjPHj9sQaUcsokxzcEYvA/Xh/1pVvLE6SRStmdZsLF5B3YKslA0WZK
zfJrFdJfKjJ1a07TL7vlMIs5Nio9EBivj/rCbcV2Q0WcPCdglJdltnEyKsHJSpx7X5oHmXTsAytf
RQkpAP/PUPSQqItuLMXLdvFS4Nrt3EWc/S4JDlBoZLRiqqaekF6jhz4r6vmoSSknhwaKDZbfi+Kh
J3ynEmKCz93P0Ktn2O+2NporL8NLo1BMpjKOrY060MU8Ea1RN7wmPDFKIvsGE9gOLdK1jsILs3EL
gkSdRi7ylo/zdDZCNCqUFZDgmzei+CxhMzwq7qQdDw7ZsWJZAkoyEHytm9dnxgvzcbOp0DQJ0PGw
qD0d19SdRsSXFrFB+Bs+0r6Ki0lBUXEdAJiNLA6pMpfHMpP9lffv+ZyktrzpegiyocR82SFEt+AN
K3WQGKi12g1lpj5PnL13FIyuibyeq2F4x+kIgepD3rktbU+vMhErIDtVNrHdh8SiEmFaqh+pGtP8
vjQGSdVVStONM3Tu7o1JrfjTyoFnPPZBIqF0eDaUCCaiIb+8fvdfuAeWz4vJrOLNRBDz9Ofy7K1T
BVQ6HgzCPuhqzWk00orknMu28fj6YM+nGAsdagc6Vpvu4dnrMi62QT+9jPViA34Z5yGMJlgmtwpD
ItAV28jq+66ok/XKHHv+BllUOjGI0qFFtXc5tzOOy8NAbGLcdL3YmB2cC9i1vHnhYZSQkqVFQxgP
6nb5f3207LIAoRIUVQwaQXwumzw52KueSFxIri08z1+aTcfHS+9wNzdx/9OhRsKDMSRTlHTbzoiL
pnBOHaQZVgjdw/vJwfFVuLIpYbx5LWJgSoQEktF1YiZfDFxZI87yuoqtQkwHKFVL1FVr8ta+o88o
UN2Qk7LtIF/86Sj+7ILqADAUg4jwfts1UMvA1v23JJjkW0Wef4bCILoZvtjBWk+HMji38OIyVBIO
FpsaOg1BUP5+feJvd+XpdoaFFRBogF+YFJpLyV0AQWoYAs3jKqvgAxRhS+8RLlAWLkskuV3Qutcs
ry9NeQ4DiGPQrbCwbr//12QcR9Mb16Wq4lrp+vsyVfrWL0DivP3C0HFsPUha+OHlbomGltm3TV7F
3Wz4R6JIOPqsK38b2Xk7c2m8fTzmBGpMqliIiy5f5HUIuqDOszrOc1IMta6+jPQ6I1nO59As/nv9
4l54yRCcGcx1Popb1vTTW+hO3iSB5jE1gn3tq/bUOtVHK+OY09lWcpiDbqWq1l9ZRV54cIi2IQPQ
fsIOYF98KdYwlU0JMykuRR1862YWQ2alurYNfL7wb2c2vEG4YVB6XO6we3Msyo1yFtslHtiZWv4x
a+zydvT1VUPv9hG5mP7skdlTBJuGJbg0UWhNWcdYky7ugeToqAZaKyPDBRtPhd8npWShzfDJGKrx
AxrM4cfSd7M6G0lKYgMrdzHusYCsH5sSaFiUL2lo36xTaFe3Qzna1k3gakG2DLtOsSeAop4Ofi7L
ZT9p2gox39Fug4Tzih1LDtB+EBlwlPWJr9EW5T1PUv7MglAWwGZ5ILsSrch6oK4AtLK0+zaN20am
/o72YE1EYW5m6wEUBedsSMYgAKmmJ+WNQHli7lycvQEaT82GAlTU0N5iBG6vnINfmCEhq4PBgRsK
LzTXp/MyCUaHOVI0sUuf5hvkP/VAXM21tNI/p+mLp0Z/n777pjiCUbG9Hn+tICYzL6gm2cRQqOzu
FmZDEH4lroTubKkptUeGBXQ0piFIm05m/SLvrNxO6z1+9zXft95s/wuTclhOQTJ0PfXZVWUHnXb1
T4GT1j33BZL+73I2MrmbKMCm59ff3xemOHZ/3DvbVwSB28X7W8MgTai9NbEQpfhWMQdnNG2GeVg9
4V5DXVwuFkDicbayuiMEYz28zDMzvNRHUey3MVW+gAqqMjnYmBbIs53lk3KRKRdk45JP8G7YcV3D
X1zOCYbnCIKuaXMQQQG72HuoAH4pTLQ2lnUrdtKCXmkZa3rlY3m5gWOUjXbBt5/iCyer7af4a0pQ
HIboO+o2rlaz+07zoCH/Wo7zQblq3tP6MHdEk3lX9unPby1uKODxgLQ5/jx7jmqlB2OazRA7TfFv
Mazdo1nX6mAkPVG6RLyfROosO0nL4OPrE+j5TaW8goCHDQDTHxHU08tdDLQOTKwhzu0QQVyvxX1P
wOCV1/lyc7BdFmJ8dP9kQmwVpaejdIJQsAauUozIWZ6zQC9fJmkuR5BPy251YPm+9aoIqcNBg+Fk
y42+JBJNFTt7PuZNPBpFsXflTPw1jKUrV/X8obHe+ex6oLFwZdbFFo72TRBkRtDHqGkSmFkujXG6
wZ5q9z4wrNm4yfU6DOdhMq6JTP3tE/n3yoWFnvoYbhfqOISWXH5vus4tplLoIYYvZ6V3/NtPHwrx
0dl6rXvAnQ7747GXy24ZGmsEqBuu3U0BndCLC91JKJspaQZRtkokG1whEUNFSDvrINZAE3zurVP1
DtZqCuNMI2HMjvXEB+DezLv1Py1X5xflgrndVTWM2ihNEwWg3a5cf2e4ojAO1EaH8TDgyCGPDSJp
ckpIYELVkGIQk3a26p3oarYd2JOkiujntMtOGEGSAtdKZn+3JACab9eE0OV3epFec6T+uJKQ4i4r
nC/fLsabqZAuoVikL9D0qGi/f1I0qsL7MEGXFoFHNr4LOeT/2bbys39bW0v9xRZOVtyMNZ/M25SQ
JpvDRDZ/7LD/NbES9Ev3ddqFzu3SKjJt7B4c29lwgFxHATbM+c7vMvuzSgiJj9oaShmsOsfGBUSS
a38Uned+Q4HfjDF0sPmbM9rdb6s3cnc/0NmpdyXhcustzOeGNFt3yOy4QZn41ooD0wMpo0+ND/oS
Ppvtu/HXKua1UBbMpJ/ioAqBmZW41bxRmp97LY0zbfj2Qz8EFiY9ArqOr797l58kCkWbG4QxtxcD
v8bToUu/Zfme1oGsr6oIuGfD+sPqvK7n0xCus762mXy+triwupBb875vS9jFWyiDcpm8pB/jnm26
d+rIIxvubF17BLT0vfdxoyq/1cPKNYLp4pzNR3BzvlxcY9rltPUmPcUuqvIdFY0NZrq2cWnrtx4/
/gy1MX1Q1vFpumw+WEm7Bn7jTXHl8n2IULf1Nz27jK9tFwJxHMOryeov3FAaEC5xudRM0D5e3NBa
cIzTqUn6mOG0wa43wBLuSLFq7EOSOiPIXaslturNswYPlbXZ+PE9PtMorlnhWdnoz3ER4HCOoOMk
B0NKu8M8XqxXDA/Pr9D78zFiumwmvktRKXnSgCZxp4PUtKoHo4S2mVuhOhX0VT5MZXFt5/LCeBwJ
eOuRgXMeuaxuYhPnfGBZOp4dYCSIg9C4RZMx9ioCMD2T/TfWyfDmO4plhG4kv2hgQYd6+h6KIN0C
WWcjXlyvva9UU50a6Oc/Blbp/2MoDlpkaP2Bd13aVKzRkiCFtRXTas3/aUEw0Gusyjke3Ga6smF5
vrz49Cw4aWCtwLFymdCR9eaMZtGzY20vE2Rdy7zNZlSOi88u/PU5+fyxsV1h84OPg90RlbWnd9Dp
SR5DUOHFtgAb4eppvSMztHyEBp4dOOHJN49Hz4uVDNIVNTzXuSgTt2tGi88RXozip4hE1iFFLK1j
Z1mPYaLG3etX96xeS62GvQN8OpuPBW2gi7PDBFrdFFbOfmDmWLoT5kY4qZKuEo/JXCUE2eYJeAgv
KyvSJM2UFooCupuehIHA/EtGPKw6Ovbk/3z9B3u+JcUZikkS5RkrLK2jp7edvmhpEpJQxsTgzbeQ
+5yjJfz0ineG8xF/ztMtFLOIRRx+BOwDXC5PxzFzZ+RbJTNmbUbgNBhW37vxUAjYH6ceveUQDRDI
mx8N5lh5WhNZ0dCxMvQMY+713Y/Ftyt9KLuO7HIno+77IGWAhyBrguVTq8G8fyZ2tbL3zC2SEThy
KPe4eFUgDgRALmI3mHwWb7upSdCAqbzp/5HLaHTvKjtL0iNrVNkCq5XBB+xyRXhINg3hZ6/MvLu1
t1k7LBp5BpIG+nZ3ic992hucXZfbMnT66pYNShu3mniECN6rJ3ZINYPPtb+onxzO0hRweN6sezi3
ixOFoZF7O7smFTZCp4PAZVC2+3uskp4wodKqp53Z6AXRRDp4ag+3XOh9hpOl+l3BbnV+l+msp/MM
0T/Z935nO3GdtADA9ZSxhhtTUet/2w6p33u7DtLyLqOSUR/t1VH9z7HKakjDRg1nzU1YnGn7JuhW
pd1UpNY6M0EhZxhYSAOjwuqKJY2wEVWSqggKvn1h1s57vy0m+X7JQ++r7TfkBGPDhY9YqjkVR1eB
HSajuR6CU2l1yXw7ez5c5MGuswcU4k1420qFYK0faA8h+ksV5y/tf6GbUHW7iq3OeODw6ddnPylH
B5H+0vaHZFpMIHSVASlDTSgLo6yApH8OyRTBQQI826eMQjhGcmxCY7xH4c7JnFRWYR7neax/Uf4T
y65nR2vc2WhxAAOLEGFrM66IyIxAaH0QGRid/Saa+ekuvdmfDKvqv6wo0cK4NrvqG1lVTg+EvrCy
k12HlXnwUGcOn7UKVnXlpflzpLl4Zyg2wFygmsa7cwlMgszeWqbmyAPrAdEgPN32R25uxlyXzsBv
RSyGOKSIYn5ZWTHf2jmPFwZ47e3JVkHfbLtlGxznyQgfndKGTmx1bIt3UJ7NL/4EUzLqEt8Pz0Gz
8LIMkqTNUziaa7V/8xrjsshy3gZaQRf8ogLprwAFXbdtYzuv65h46+G9hz7zygHxhRXGQ8NAN4G2
2IbPulhhtrBRb0i7WDozPX09ZMQ498PJbth6v35BLw3FBW2H+K02cnnCrmo/oyi/djHkowbVpq8+
6NI0f4fCC65USF5Yn0lxouzOBtGEbXyxPvfFwH7DC/t4CBfnHU1d4BtL69+8fkHPRwG7i+jnD/8G
a8zF6sw6NqOTr/rY8ZPmTgVtfcrZq775tm2j8HjY7+Jiv8T7IU9zx9Uu+pg44fV9mg4C+VqlblfK
qG+eclvIFnBfalisS5egrzqVgoSAbIi7CY5PUHvjni3hta3YS7dt82n+4aeZz+xsoch1WpoQw7Qi
EAD3hbWfE+etOXNsZaGn4swDSsF0u/SYiWTxnGHMqRoBk7qjmL+eVnNOb1YEmbdZmHpXdkYvXRXv
KVZoTOT882LKJa6tBljfQ1x4SFIrAqEOnUECzNun3Oa+tze8h8Ei9/R1lesGz5vl9oTy4tBPdXln
dL77xpLtdu/YjW/aecvgMLBd619Hcz4l+J7rYuDbPHl7w5/CmyY0592k22vg1OcFKoaiYsqyQFmT
NejpUKie2f3gTopz6AlEEZNxAoRCL0i2DW0otiSNjTLZfHz9Pj5fi+AmcFplS4U5kH7x02ElDvUm
8ayBulhBVPYcGJg3sC2xrb02EV8aahsL5f22m33mEZ30TIsdo48rXMTC9DcwDu/9Wl0z1z4/C2Bw
ZF3dTlSw7C7ZxF6YCUctEL6whb7ze8Jm1JQDl6NMy4qRXDsO/znWP/3QbuMhXaLkjh300nRdy0Lk
o8F4CyEmd2Yuq/dp4E83gqimo7M24b6a2GYKTs1fl8kp75cMKEWPeetbksotAo4IiNRu/CgkkSFy
k1RcWaD/2Pkuf0TqnhxnCViFw3TxmNWorEoUyPaTWrb6GLole9KwNEJyR3zO2KRKDUVydHsVVFHQ
AxjYD0QVfM7GZf0R6NJbokz4g0uiitOSFmc2nor8NGRhzC13IFecC/Gi0dSLihS2cRl5WCoecskJ
du8vhVuQECbb7P9YqGnzwk9BiEmtyn46fdkeJtJwSwpK0Dp2QbZMB1njV3j9JXlhQgV83TC20n5i
Tm3v7l/LQJ4R1Nq67RiviSX35A/ljz0AQ/QMW4YEZ4VrWckvDciCA/eR8pxJYefpgIsctTuqYIxT
xA17Cp/pfdEp58HC6PovOUzJlb3is1fT/KO9o/vKWsqqfbGa9pwqUTWtc+wGeSoj2+pYuvWAU2Pn
zb798fXb+Qcq/GQ2MspW/0PRiI2bNfzp5RFCkXjkWKHlyszBuO+btl4O+ZbYdDAwRBDLlS2rFZCt
tdr+QXq9W//EFdHSvkxWzzzzUVX+7SqDwjz0Gcnu3+bWt3S0tn1NQNroDQgGe9NP9L6VhHLEOkvQ
bHMU8HKLGDOrWPvbeawUihhpBvk7cxAL55l0MfETALAJT11dm9OZfbEk7XvF9JqimUar+EERYjf+
ygRHxt8Nfovwc2O3HIYcAwLcnZV55fSwDNL/DUe2+YeS/Nb/woZvEmdVldP3gu8mVu/eLkMCotGq
HAqv8u9VP/fVRxK/ip/BEASfnFBO3odw1a57N0GRI3FFUXZ86+pvUnunK7wpE1EKXbrclV+xm05m
M+6xPB/CEKMhKVo13zdW5isPnWf69JkzFIow+t4AN57JhNFPB3jvPDOui6r41MP+3FPCS8j/tovq
yq732euzldLZISKtotnK6efp/ErVim+zkWYsFMkP4SKzMppk4Hxc6jY7NWbnXJvRzy6Ojw1imi1G
Hd/7pQZaOFJUdMrsOGf5IHZzBfJ70HosPoxZbV7r7T5/Wze1mo1IkQME4oyLy2typkbfjm5c5qmx
D52VnAZjziLbUD9ff2hoLZ9fGTcSaRcCbySJl+XQIFNhOFSDjtlBiuyHJVU4P3gGyNYDRbHFjpJ1
JtJzNGU/fhz6zv+q7X6c4zqv/Wm3MMEf3c3wgIdnysM7QlhmqgVNMHbDveW1eUgwjmhm/cEsbIwQ
KfyH5gHfB2lHjeq9OyA0eRmZqU/EmTYX4keFb67ZedVlQjdoAdh1TnP8mVHnpJ2KAlWlxZFU2ZW4
AG5Kc2SJWa1HvULp2wfmGgQPEwrSIA5L6dqnFL5/u+sIj/N3OOHN8Y5/a6qjEp5SD6z5CemSk4vd
xeiHMfme2UH2D3pK2ldppt3imIQz0CIrrKT3T23kJBGDuW3FI5aAwD0IfFDp0XV1oQ+4NMoQr6Vt
Y6vTWK3hpQTej3qe6mS3LCoso0IrTDkuB+3/SDHBmzH3jfROCOiaZR/mbm6eTTud4X/rtWAPUSNU
NPeFX1eEjc6ywGmdd5ZI/oWiQ/JN3rrK24+NqPAh2kWe4wxds094hvEZltiH/utJE9HvKphW953j
ZI/sYrDK1XqtskM1Cf+fmepfH/lJWq7R4s6cTia5dajyLA9+ldpYqZ1Mhc4jvRqddQTtTo4OkU7Z
Lyu0kjrqURZh9IRfZX5PSTVtD1ZWTd6pGEj024UyN7JdG1RVFkkUOWQFKM/4yvZDhu8rAoDUu2Wd
yvYYVAWZAoHEx3I0MpPnGvGBAA1uzeYIOTezMnlwRBNiZ8w5UmWRWovyWgb5tkt6uoZt5IftFwAY
+mWXNQIEbl0uDY9DRxdqPiSBxHtnE3+EBqBqPBo9nH1WBB3Syk/KripjN/fr0O9efy3/nD8vfhB8
Li5+BFY41tSLH6TnW62y1Ati053s4AG/cRbelJq9BHAX2+hOAv2HeRt0c96y+Rxwp1BBcef3mSDl
/iCLRs3vMSUH9Qn7fFKfMO/jNyzXYRz2NOHcjJC7rutoWZHaUCfdalP0nMvwSDhMTsxpIOuv+TTP
X/k4IwjeaFAECjZhqXbGLAzroQcXYT1IMp9+eGlvN0exZo27ayELyxveWjt/53R8fvB4ryNMQdk0
EzyD1uyLK3ub5w+NpioQF1R6SAOfoSaDep57iubY+NrSLyOwGqX/ERd/nZwVjFeN4oyO9z6vDUHy
XTZIbtY0wfP+9vpD286KT58ZSzVPbCtgYDi43GN13WymuSPDWJnCwaTiAz6GSnalSLLt1C5HCeiv
8gXk+M14/P5fW1UVIthuRxHG0Dut9Si8CROFNnB/BaNb3tlOY9eH/3F2Xjty41y7viIByuFUFVvt
7nZOJ8KMPVaOlKhw9ftRb+CHS1UooT/AwAxgwCxS5OLiWm+IZCi2/Cuul5kn5CJUTh+S5/ia5lDS
/B9bzCYf20ZKuvLJsdMclCW07oFBZ3jHotxXanKy6u7b/ZV9beFeTnoZm5oZGbpLE231uvHi0e0h
amaPKhZsVHx12fxSXDX7aKdR40BbVsWXFLHdb+AJanke3Tiud4qCLiyovsp6N9E1/REmKVZAsywH
fe/2E+QTEanj8BT3KjT0+7/4ei/QxEDsGKFjlcbfWsgoTwQuymWcP1Yj8EC8n8dTRn3+cH+U673A
e8Wj1b5wQbgIVlGCmoU5R0pTPM5CCcfAk2H7RaPmlBxtDCObsDp44zi9vz/ode5FzZknPoAXVENp
M15uQLvGfn3Awu9RUcjdq9HWvztGqRAHm/SraeMatxEMb6wlfXfDIo0lw0QW+3JANbOMZJhE9qjN
SoqBLBEa8pIybCzmrWHoSzkLqhhZxnUfmodwjI8cTh+1pY4PU983yGSMW2CF609GlZsKAnWEhZy0
hil5+eRC54+LpRo/nbEfnF6kcNCxFr34kOWJ/BfOxfjlrZ+MBQQdQd0JsKCprj4ZjQCz18OoeHTz
rMUFNdK+odAy/fKURttXstY20vPrpYTKAosOwVOene6rTcBfMaojexI9zfRHEF+1n+C5DRzR23IV
u86SL0dZ7YtMA86Dr3jxqCZm/IJeXYtADJRhAebr5f4Cvj5YLwMQNAsMdEAFLnDHdQUoHtIum+0p
fxww5/1jp73HlRp3SPA1ztxn5xYmdXi0azpUMOzNuDnYtkiUT5QfMxfTW52NVCbeaPhYX+LZUUSO
/GLZdf0z6bz8P0K6IQ76RDvQEKZoD6Xa46VJJTGtn6mfDUBppKa0uylv+sjvhIlbdFGGkQO4jd7S
vtIUYRygn1b/KHU/iw+9HNLoVwS5OPRDJe+/gBEe02eK9psA8qvvQGHRslDdp45u0TBf/v6vr51o
gwmELI6DlpRkb8WNsxM9csx1bacboeD2UK/gf+xr6HldDkXvtwCKHMWBsBPnpGgm+WcY/1OQP5/u
f/GrZ9EyKS5zUFO0wqgOX46E2zfiGFXBSAp860TM8Tc0mqyzmeo4SzcTWkDWMDy6k9duxNerw/M6
MmV8sPJkEfZqjgXCFQiIsJyj1blnTph6gsm/xb67NQoNA8gNULiX9uHl/ECTZ+gyFMqDGzXdM+5D
8imsUuet1yBzobgOFWW5DflzOcoM/lEBfaw8FMqYPDdoCD7mHbJn97/VjbngEEZaAixEA8+62oB4
jpAeZ30UGJOQzimpmvq9Dp7HPt8f5yp2A8zFFooWFSqwKAeurlthG0M305UPFFuVP3FydX8YEpVp
v+3Hyfk0VIWQp9nKkDC4P/CNbQ/KhjFBZPGfNb6UFymClXqoPGRuu8DMkhh9L4QOKAm0npdsBLtb
ywlDY8ktOcw8Vi8/msh4x46gTAPROZ480irTq71VYXGwcZpvDURxA5MttGRUIsjlQDitxUUehgzk
wTO19FmcaTWnX+4v3q1RKB6DRSRP4iSvpmOmcQi1eYiC3lH+8xo9PWR6WL89XNCz/L9B3NVxIr5j
zQc6d9HsmX4UnqDQZoW9PHuomvzTJJ2xazQ7I0SavOTfPsEFZPVKo9Wuus0qnQmEJSsgw7Xwjg43
ot9AnN14Zd3a/AQMRPBhykFSWgXECE9h2WClHmjOJI6VrPp9U6O69GwWtXnMSYQ3pnVj09t4KCJd
SA0ZEfDlB/11rdBeggtiqUmgh6b5j2e0UJLG0Z71Aw2OSXv7BySfpWy94NSpxy+76K/R2jGaq85z
k2BKqHwNs+ouFBEErnKP/g0+JOeQsu3XFJ++Lf74jQ1K0DKwOOQZy0lYBfyoVBqhZXm8kByGszO2
PF2sKto41TeWExolCSc9b9gL6xZ+g40cli5aGjgIU55Ua/xlABw71G3ibny4G/MBqrcoDPD1HAQH
Lpdy8Y8f+slJg9Hrm+esLtWf4JHSjWD8+oMvUjIojlRp6Mot6TRKxZfDjB2xcqrSNHArR5HkVYY9
xAdhLZ2N0XXa6IkYvvhmR4ZiRTvZKdNI5gTsnd7nqCB2ZTSD2Pe6Teltjgdr3BmpS2FJL51U3bdm
7WmPVR133T7sOzpAKrifr5XrlX/6Av+Anesl5pcZcBTaei26Tf4MQ29ud9Hi/f0pAX3UHIpMWvrR
9qy2O9uFkTfvMXs0vmE9AKz/fhhY0t3L9VieZBDLQUiCOFjrLADr5yZGgCVQ0MzZKYWY9qJFhmBS
1OekL95KPmaMJf1esEcm9Ny142ONTXCUZloRiBKugJpm7iGk0eH3HlI592d2vaEYCvV4uop4VPDm
vPzSxdxiRlvbBYhdzTm2Vh6d6qr8fX+Q6/hG8wJlG9gb/GFrXQ7SmpUd5opTBFPhJgfTG8SPQXfz
d1VRafsSlb7nLJbKxqCv1LnVR1sUR4Dv0FSwaC1fjtohyNRQ14DrILLctv1sUCLxrC/wlAclKQVO
aJk5eB5+63pcvK9cpzaBGiJXgruaqobxZzkDK/6qpHo2/ygrqTy12Vzq/sjuTXaUu1EoNOX0rkK8
JoUs5XrU4EVZCh99It1Exr4swR5UIvueVTEMRFHbrcQbQym2nr7LXC7nChsTEd+lOrYUr1YXcd0O
JIl22waWdGoLT/mqe8RxXv2AzcL0Fam6/tR16Tw8FsjoGRvh4hpgSybK0TAglFEqJHZcrrSmZ1Nu
pJIWrylrYz84pqBdhFaS/bFOvT770id5Ld41GSK4H1n6KXrQ+qz8D0B3bHyzGzHpOxUDUuvj/X13
vblBb8FXQqmB2sNVeuKRsXqdK4qgR8GLJ6CYX3CFGP/cH+U6+sMqw1tUp+FM52wtup84MgG/BYUT
6To79Wsgo8lujHjUns2+mu2NE3sdixZsBqbRJlkXzL3VYret1A3EIosA9mpdHkxUmiq6r3pX7+bY
Hr9ZmWH9uj/Dm0PyWZHABo4ONfLy+7p13o5eF5VBi8AjIpeqfWiEK49VWbuHJs2ajXzo5nggBYCC
sqEAbV+OZxdtWJiQfwOJcmp9TIc4/KpnZfGBxi9XTNLSRnn7qlK7gdasEy1AEK2SzKpVkbTMkjoA
IS3OSJi1O91o4zNM43afoZq5kZ/f2DSLlylSBSAUiL6rrxhBZBaNG9eBOWXtUUOC+GnIWudR5La2
dTyXl+BlcFjIrIu0FzpIqKSslpPOnDliZADCEJu90U97a3JgFbj2l8mCqhakonbfd+ZQvQeWT88j
w2x93lldZxbHxDAQMLIc0eH5Th2vPNzfWtdXA2tAAx3EEeUAaH6XnxoxzCyj1FoGblP00c4wDqhF
Nf9R4CowOKQYg7apqDf2163F/3vQ1X62ikLMXQgLTjWBsYu88PZaGbknHm1vNZ3yKFCTfKK1xQeg
RLj8lL9yX7TbQWOqzA/usnYsuS8CXS36fRtX3QYI97Ukvf7O5PQUc6mrQHdYT4tmF+gWrQzCZCoT
31GVsN1HRjg8c35Z3BY0W+XrvRf+mWTlju/0eYp+UL80W7zr8nTLevlG+KWZYVBmIVbRklld+yiD
e40WOmVQi9jxlY4q2twlb/WnYYVBCYEfoNVOHWRdPuwQw42LxiuDWWTeabJMAVjTaTbeMDe2DCmE
uiwvCQxR8PI72oM5K4PSgKOOBJ6KZTQT+Mo56EPi7v0jcWPZlooEKSU5i0raeTkUXeFZxqYN/Zu2
PjCFeqAun1sbsiy3RoHNS10HmZsFwXg5CuQoIea2rQN3wKQsVmrjuZ+zLb9vWHT8O6tNSXGclhbI
Fdrd6/p44UknBBI8BB30s/lHAsR9/mlAdxDvjCIq8woJH67v77nIlIKOb1I34uDKWZe7ckrb5JM6
a0Z9GMHMyYOdxK1Cp7UR+QMaQJP+p8hq4ysggCo9UW3LzZ2eZmg3GD0OPLs5jY3PqpnzahEgSdwn
HvMpor322GjuobUawETdjDTkOS5HrX1sLd72yICkpdi5KunKi620c4WKLBq6CPOJBrhn6osyVeLT
5OgoUueTqlb7ypVmBZGlzGcfwZs2BweICJT8qVZycs691RVlkChIbe50KeL6ZFqDJMSGsush48VN
sZtkBAYiXFSGa6lr8UdZFk6FuhpONb6hCSt61rib+l2JuHX+MYqAaJW+HBMUZFNVH+Ux6ZFp2EVe
aJbnsskd+1dZ61MPa8yd6ocUtoj5sRiGArQ0jV7nV2rhURU4CPYWB3gYSfib2bb47wk3tMGLhIZK
Bb6U9rso6T3pe7Od5cear/VkTpGIvruNXf8Ih1lQlM6aRPFbyubNSa/U4edEabfeW15vm/44tBJj
zMRU8JfAXT754EzYTKLjXVV56xsRd+8JoVb9W4TUO4wwO6lRVN8b1tTpv6ERE7WsUsUyScjc+dz3
s2ch0N2CYUHdD3GVpIyGTy4GQRXaDLZo1SPSXXnxNHe82VGXDQukv6t5bI5GqDYKOo5h4nwdB+52
f7ANMX8A+9k4rJSm5jvQnJP2ozGo4voSW6+fs5GUOuQgadaHtMtd59ukl/3HXM2lce6yVsxPnhqL
/NRV0HwOVe5wU4LsaOFO+2PTpd1DirdVdx61WqJfjnY4YADci3kd1MAJCt8glxuOfT3rvwfDnqOv
b44oixgBZdWlRXXVxTfZtuj3KjUXQ1qyjWepHuqoaraUJW8EScYBS7qgvanrr2KK1xd9mUlIBpgs
wIhOOAHFfuohC/nUSOotZOmNEEbXkhcyrD5AJetHD4STQbcyqwmgqjV7NW7CLzqMnA0OrbGkfqsI
RlWOsg4JIh3MNVrerEN7jG0Fuwy78bDjoDf1A3i59jEHWNv9E9GRm1/IZIv5PNV4b+yq1ENS35dl
71oPtZFa2dM0uWmz82oaykHLbdgh6u3o3wqr1cVzNw0TopRtRE3MRqMaKw1MEv5LIplXft8oRvrZ
6mY1fmHHG91TOs92/9AmADZ9hMchoqpKNxU+QgEuUi1wFIqH+/tneT2uVoBqBIxlD+OlRSHx8q5A
7hazA3MCfG7Wuh9GwM/JFlxaghZAdAXp3IWGDv5IjQ1obJZi/77/A670a7jkwT0i/wCmFzKvutpZ
FsSICR2qKkDWwbb24+zVL6FQ0kUcOIzErsd5Vd1Nem29c20lnR/7EvuJvSEnXfOrrKA56LhKa/D4
jsp0Zytd2B8KMxX2btatJj71YZv87JtxfimAm28ZnN64BG1E5Ci2aqiQAqi5XMBcbdxpkGT7I5gj
3EMkFg2GjTlN+45s19rIVW7k1DRrliUDm8q4q1wl6x2YgpVbBaUzt77Frt7XE/4vtG7MeX7kIL2/
/3mWx8p6f5DhgX0G4kXRapn+X0kur4O4SvqM+ILD6ZNu9CVcRdEdrTlvzlqfqMGUzS7IuM7e2Jk3
QgD2RUiuANqhfbxuGynSRn4alV6mSr0xb9t434TdFl/mZlyDLEOrjVbsNWKsNEYVYag6MKpS7hQx
mYe5bPHhUdPRv7+UtyaEHjGFeROiAXqAl0spejOi/s9QEfbkjW+koXYqM1NufLEbG5K3IMIlKA0Z
FORW9aIRKq6mpVYd9HH4BEGj/I50+X9GFuUP5phF+7dOCnIMxQOdb8QTe12ycNM6zfLJEbzn2/wh
B6v6NOpiy6n+ek5Ll4HyOCgmGmxr5koTmQDzUF0JSnxh/vXa1ANCY+f1sxaaobozQq//eX9e13Fx
OV0cM7iPlL7WdU2J3aHEYKNH7rRoxkNvNv1wLltZmAeJnWXkgxdwmnPlOIRIS7hGv8uUPgw/3/8Z
1+edMj1z5lkCLAoV68s906r6pEYIjwayTIeHKlfRclYHfUctjhhQFcmPOLSnjZN3a7U9akFc8xSO
0Xu4HDTydBlGvdZBHhnSKWhStQen5qUY8NhyGKIzCNJ6y9f1NYO4jDQLW36hzDvUq7mPLkdtgDH1
GSSagJs0Vj56SY86J4IUff8eIpGMPlfeHE9A0EpqVDCSVRwNtF5RO+gtYDJxLTD7mSpDUf8E+Oyl
3xO9BbDcFqYZvR/6znZPPCfNn2rYRQmsHYrCXxJTKt7ewp9tfFbCKWk36jPXR57tA3/N4ZyRzqxl
SEJU0GdZZUjYWHr7YA/5/L6kerFxBq9j9FJqAl0POIqd8lot/ytGd1C0RTn3fdDw9FqEh6fFu9nB
gkUVRvLNKsb8GCH09NjHTvb2NiqD8whEEZjqGlIMl58NM4euHxXRBzNA+BOuDZlvO2hI3T8HNxaS
7imQCOArvDnX19CcKLSKYkaxc8UMjFErvql1b27kg9eXwVJKNwieqHwBIF6dNnf0ItxDLBayTKev
hi3HJ16H+tnAMuXwP0xo8Q5/hctQ57hctphYMejC7AMJ3xRZAwhnjZHrx/9hFEqQS+kTHu26FClQ
tIsLfJAC0lC5j2oDsxVgsBv77+bHAUsJjhfsN/Way7nobD49jWsZDC0loFSbxGlC3v/H/bnc+jhL
k87lZgNgdAV7aLU2jTtXBnPRig+d1BPubKcCPWYpGwWU66EoN8Foox8I/g9W5uWEwr5ycHsZCP69
Vj4Uppv9CgW+GTHtu43b+uZQoIMRm106jWunbtilkfQEuCieBb8dWsB+bDXUBhY/sPvrd/2V4HxS
SnvdcUBsV18J4NTUVWayCAahzDEpVe57aJQc7o9yfXf8f+QXgHIS4itRgkgfw3T0kCXqe72f9wWN
FTxNcAb/kER8Wt5JjbllrH59SZJRw6heOrgL1Hl1X4G3h3SQM6YrhP1+wsMQQfJG8cNQzwLbsJOj
4lZbR+vGREFNoRjkgP1biv2Xe0QiT4JfYzoEqtEBZ4zVYZebrvEhdu3mXVjp3kYEvLFReA6jyE0p
VFW59y7Hs50JQod0h0DpYbD0dmIcvbCKjmkrvTffWry8eXfz4Kd8T0S8HCpDdQSiVTEGwtWrMxyG
8QEG6Rb259YCQtXAwt1AK0hdVyktU8J/QMw9aKrORp7VzizFr3o9mYJEd/ovxZzrb8dYLNw3KpnQ
7RZY07LIf92UpaTda6fNGLhI9/ohbEpEa7LczP6HjwX4hmONzhOTW32s0axSW6TdiBF01QZZZOun
0rDyRxSDmo3ge2MZyZook5gAh9khqxehPdHwCGtPDUStWed4wuAuFm69SwiOR2mU/cZ4N/YhdSBC
I+YUIL7XDbzeqlS7RegzUKtS/zM1HWi6KrTKRx4A1sZ9fGtuSGS9+rrzlFkjFLG8jBp2hRaMTaUc
3LIdCCh58VJh2PPQYBO1EbyuAwkNACpcGCvA6tPXYJ88zrtGKWib6ZlrPSOKW+418o3vJf4xuH+o
9sd8Qj/ofsS8jstLM9ShU7SgPolkl3uyGsG+2SVxmaRbPWipisJ+WJXHN4/CA36BvZJHkyuuGjbQ
X9I5K8whMJu5RaoaT9F2h2BII998zYAGQQGMMQCEUIy9nE5nh3NetBzr1ujhgGl2+H4xHttoiF3v
QiqeyBcuzAYGWret8Tk10yLvx6B2yWl4wZv7MHNmfJ5M/c0bnpLnq4q+ihDElf0LNSkNg7VxDDrg
6z6syNLHnCXfOXZc/w9rB8bDJfwuevDrbm5eUYEeO3UMZtjlPo6nGVoQztZ1eWvtqEDwHAEI5uKC
cPmFSqFqs5icMWC7K4GWDpqvJHI82VjjbRyoW0PB1ofOTu5BgXq16wbXyk2nbuagdly6vmQece9D
3hiykwT/+Pv+Hr8xGvKLSMHz2NIWU6DLiXn6aGUsl0qtykNqbMJTWOCHclQA129M7PrQAs0GxsCH
QrkWXf3LoUSdNWLIBjVo28jb6wWFR9Stqo1RbkwI4DJniHuSl9UafNMhFj3WyawCcSyxlUZc62gW
4XwyMmVL3vFqQvRyeR8slRxeC1c0dN2AFBKnqhO4lKn/Hcek29dDkn28/4WuR4EFQmgFVcyFz7V/
uWzRYGZx3aKQ2eIPfaLuPz+5XQ378P4wV+tm4A1FKIXOvIC/10k1Lgpujo0IpYQFz1IkXrdDIX4+
qNa0tRGurijaIQ4vbxrh/B8oqcsZ9UYxttLyZNCnIvxsy6zfdxhknyY1745CVFtg+uupcXSRF6X5
Du4JzZjL8eD2Iz+Ra0NAg1k5G5OOYVJfx8dRE7/vL+KtmfEe4Vmy6Gpzri5HmhpogHgODEHa0ayk
pUWbMBmrY42x6DcTV+bD/fFeKwUXBSAW0CVZAivNO5KS+uWAzuK37FDsDcIujnYxbPBHp0Corq/C
6p0L1utH1k/WI5p2Hqxq3TvRCcWlEMhckOpO4U9Gab4z1GnrFF5lBawyXnYoWmp8a8tZFabixOmr
3lDGIMdI259NY96PVVc9x3Ux7FoU1z45WbfFzr2mTlEJ4wbFh4EIAHtzdVTGGmdeyGB60FOb9z6G
aT8Vn3MDau6nqoIC9SNyZzM/gqw2cUeIqgmFl65xxeOAFxoczbCzQh/eGkm115rai4cYnbkDb2XO
dLOLcMRoq47CXx3lVqwWZJEr/9lKZOXZUVVHFSp9kRbtLh5E4p27JHObQ+8gAfCux/PD+zaFVZ3u
yYHxIeO5lyv/4i/Txn7ScNr2KPzEkV+l6JTIfUN1KsQTXbjtW0sCrA54DfB5y0m4olBRYy8k6YwR
uEiA4ggx6byHkib9PhplKjaCyvU2YDCQ4BC2eK3zbLncnmHuCCObnUXr2rP/MTq3iT427WCWez2y
jPLUmlaI346VTVtEneUpeXkweIkRyBb9PboUaxXcxiq9KJ1iM0hb1/QNLxPnXG+BsvV9+yR6NDB3
VlOLQ5XZ4cf7h/I6YDNRcLY8reF0MfXLSSMEXIyuWRtBhWTIDtasfCjsatogPl6HGkZBU8wDQ//K
a7kcRa/nMdfDxAziSJ9S36vsrP1MxbP2GA2eOtI1xTBupJA3viewLUC/i5sQ01t+1F9vQbyQU28a
GJSnII7Ts43mF81GpTR3tT4q3S5HzCYCtUf8ebi/qtfzJXpjMERpCbgnC3s5dA2YZbYG0wzAa9nG
vq3SaqLDia/AAXfdIvTNNmre6gBK/kU7fQFULdHEXH9Kz+0BZkADB9fkuRhEmgwDp/8hLdwtZcrr
Dbt01XnP8NI2QemvIrlhjUnb0M1AYVN6O0x4XjAf+TLMaPibMv4ilKzfVdLc2EXXe5Uy+6L+QALI
M85cpX+LhMeQGuBeJhuoRyoQL5B9It4KMKQgAl5g0cRcRILWfP6sID+fKJ0Eg+OK3Vhj5tqZkeXX
SJXu72+Ta/4+ryjSmMW7dElq1zB3Yeqg3+rWDQoMeZs/3cT7YJcBuQKyQq/bOQF+DsMjZtOJsw/b
yMDZJqYdgSaLVVinMY36+sk2Qr39bvVUWc6lEZKpEsVFlSOtgmczPultmW1RD5awcBmxlsoO8ZIK
EjDmdfdsTL04L5rSC8B5iTHI1MGCWwE7NNvng60lj6Vba+2umg0bAQalFulB9GX05f76XW8IIibC
qCgQLXzN9acaEDhyoHSFQapW/dcoq9Hwg5Hy+f4o1xD5BZkICJIeMluey/ryNGvuEC4Q7TBAVpZD
BXSszXaWlYsRuULKoWf8IxDEzawF/jHg4Wy8d3sD9Z4JhJd8UPpWPuAerWxVhm5M36Xca3M/As6D
K3H5u6oC348ZeYcAo1IQCbyZvdofmmJ4M1hn4WAs0gYgkZdy+eq4dziaR7Wj81V1KmnaKPqTgvv5
6f46XwVNzgC8pQVpQWmGCsPldKIhr7AqqSks0Ap+8XBLPtcQmJ81p+gelVp2W6YMV1GMAZH+AllF
J4j3xGpa5LnKjFf3FJhD7z3FHZ4+J1Sr6gqLpA6168opsz9mO0/oALG5NuLM1dejpQ5knRuf77cw
+i6ni6JwFioV+Io2G0m/S7qyaLR42ZbB2I1l5SYir12kYBCqXV2DVVlkdFdz6nldPCvHXDdD4eup
rJ7Qm4uNo2XE49b9cA1nRqIUoS5a7K/dvHUdFr3QqqMjpQbjkI4SS/S0yQ6ljL0PrjY6mu+6ffQn
L2NkYCSYuz2wyNr1DbdLv8X048P9/a11Y60X5hc4JHDc+O2u1iATdewUZJqBYQs4CJaMH8LYqs/3
R1n2y0VQZNJosi5IY2Kwu1ZLHBUJD1OUWiBCkZ27GvGPNgm9ABtnb2Pz3Ni6FNUX1gqoXO6Q1dEP
y1kUdOq1YBhVuU/s1EFMxUKSWhmLnVk6xj7U1OmltaMtgvytSYIShA0Ku4OhVwljag9G5LUtEnPI
Kj0B+51eFhbar9Ie5FvvewhRPBZJZwC7LIoxlyek6CYBwlfTghYM6xn8gHPW8zLfIIDe2Bt01ukS
UX5eiOyrrEJBMqXhGcP5SOv6lLT6v5YIjY0NeON7seuIM0v9hQbd6nslInKqROGxF9lSP0RCrx9B
toJ9Mzpb+FOmO59yHIMOZSTGjbB6c2hS4EUDYDEqWO19bGcKJTQifQF45e/rAkl3Oyu0L3Nvy28q
7kiYG3khyGF7S/nwRuTB/2nRjAF5RQV8+WV/JeBha3XJEM5aUIamfIpwYT/Krkt+IJI47jBIbTYS
/htbk2f84nAIGZuu1iqeAwLTtEW3HmV+R/tQKE2/V+cmrfxMghW8f9Zv7ZqlCs6OoSOJXMTl3Jou
Uim94iYSYVqyT4ssPlYx2c/9UV4VYVYhhXqdQX0VfiC3/GpKYgptoMymHthh9TgiopLXyoMRK+9U
NfpSKNZBlc5/jWG+72PvH611fQwyDr1lQG8tdWcX21v4xFvzBgdGHZFOJa+q9Q/SRtzRylSnY9OV
O7sLs8cCKu/5/rxvfUnUZCiM8BKnzLdKBZQ6jfu5xjQySYviU59FWRCliXWY23kL3nJrky5UPFDz
LPSVC5uqNn2TOgylwuL/lwqVDIx4tr+EcZg+ZKHXvfVpSCcPGA/JJPGTkLM6jnmoqObsZmYgir54
oUCf7T0UCHeVooZH1W6ctwfRpbhFWQudUejnq3itpa0WYW2nBy0g54ccROE+Uc03C9AwKwAioJRo
GPL2XX2w1u7nBM4DhRpHESibaul+1tFFRtNpS+T6xg5EnB6cusqf5bxfnrxaN0JoZnjrxKJsPg5O
FJ1rd6g2oqa2XC6rk0dTA0QXMZP32VVnQzaDmUeqEURz553oR4SQJ8vwZSomWfrABbsW+Rsj9pUK
/kYm+/Aw6Phw3D8IN3YnB4B8ghuX6LVWtZtbaqZVhbZmPvIUolIqQlw0Kdr68+DlvmamW3Lst5YX
RVyTmINm+VU3bJyMVquQGAUVGE57K3X1XVl38/H+vJbkdr26YFWWIjdvtyv1dem0dWrokRlY1vDb
xnS2mawnehIfuO4/ucn04f5wr+/R1XivKA4eMoCdecxdbhqnKHRjimoLLAJylScEp2TywPtpHvYd
xYx4n88pWvPOmNUPvNwi9TRE+PZhsNrW5S8rTgv7QXH79kMdScv8BOAucffhKBNlh2Wu4Z4cZXBe
OjhPSxabjLhNlHauB52i5vpPmacIFZEs98mTmJLMw3PR8D5b9jzVuzrOyZyE1xJqwllXs9MUCwt6
gCLd4gzvX3Y+1PVEfjeaycT/RkhFIc6Hc7WPR2F+r3GXdg+jrnbu3mgVE9gkjCbYsIiPu3u95Wng
pwoqsb7pxDoaW6MTfuXLd7+0Ih+jfdYUaXwwwhR1RhJb1LSGmrrVMQdxk/tTmBWfXCfUf0/UoIed
1M2p2I8Y1PB0UEPlu11DT32x1DrSn6q4EIEeOXW56xuz/RpPYVjvjFjtXR/NXiM/N7xTftSKSkXC
7goz9ifiJPwnTcl+56qUGca+o/5LhnDGdjCGWo/ANaC+WhRe9jPKPViejV4U6h4Ltt7ZOG43Nr8N
xn9he9ISuapr0bPF2qZAzriTIEvL2gH4M9jz/v5uvDXKwklhjamJXiWDVUl13xvY/JGiW746QYtW
zGlLJ+bWKNzUZF682XmYrEKyBD7hzECJglb08d6Qo3MYQ7nlbXBrFHCHPKrILhcRlcuDNXCzeK4S
MhdLlZ9nNRu+FzKLDvdX7FX3fX1+F/YIjoZ8lqt4MVJebPEYorZZmsgrT0tz7KnilULhGiETfY/n
GcAYYceksnOPiuU+xevwNwaawthrqZOLL06t979VajTp1q+7cVfAjyRqLn1cFZDO5SLEUwWkKgS3
aqNN+620Wu3jlCqOg9qIZeBnmgrVX4SK/p3aITvSk5sCWg1bD/1bnwIJOHD0i67YFYW4swtyGcRu
A70ttGfI9/FPtAasjS7JjdSM3iSKdmhFULhYo7hn11QomZAAEnZ+TWkYnSRnf5f3st9Y1hvzQUCF
ihPckAUVt8pcIB0AMGlCPYjHAUKaVbq7QnHExk10axSXk8g5gdzDYbn8dtKyspKAqwdJr4EjLOC+
DRXh6v4GvnHfAWv9v1GuwX0Dyr/toAdFNcinOivsTzDMdL8YkvlRa0T9OZfV1qPz5tRMqFfkSx4Z
xOqN0kfZXMSiYGqV2/uK8MZzUzrWxgLe2BAAQYGKLRkDRY9VnImUuDP1ajSCNLT0Pabw31V1MvZJ
lcUbi7gco1UQQG2SgoBj81Jn911+KlzaUrsFuAZbHDCm0uT2dOgmNxNHKcrsxW6UT2U8t49pG5rf
7n+/G0vJ0MyOHc8eWe8SA+d05HUsjBt4QB9yQvgBu4StguQ1VW4pDjA5hDrIwKhJXs6wUaZ0rLzc
DPKofR9a2h9ZuAo0uf7oKta/XpLsU+Wb0yjPBMNPM+1QlGz0Dy5oEZ8ka08DtvKjfviYiOlD19rz
Tpu3zv+tleCCBA2BUsHC6rv8iQatEEefWAnaWXgTT7N7jFL81O6v960CIvV8/ilrEcxiFpfDkDPS
fvJ6Mwih0wMWMKsG/WI5my/JgDH0EVnPqH9X2EOZP+lzRu1U0xGyOZr0GjWSoczZerjdmjjPJ4gQ
RHog6kuq/lc1A2w9MsmwOIOix/gZF4/ioKbulhjQzVEW+UmqiPgDruEmI5WojvmZQWON3bHSpXlM
ZNP+D9uZQj5gSEQuefcu4eqvuSTzMMWoRpiUZ3N5aFS7PNmYu2+c1+vIAJljQdgD1WE+66fuIBt6
SFVtBmavRkfpwqv1Eq071lX39mVbhgJaQimUVsWa0TQhk58bouIGViMLUn2bDN+deJMLc2tGoHPA
alHdXkial+smZd4nikGsMywzRaUjpSITZZZH/hpWG2+WW2NBJKRFAGZGo/ZzORYkU/DnNvsNJe/o
3dgYYmcOrhJMbeVtnLbr24k8kfzNpRNpUiZfHba+R7V/VCwrqAb8163IrF5KsytPAJTcfxNQ1H4j
O3VjD75WHi7DOaNCw0ANiZoBneTLCSZFV2qOUC1SR15mLzMl+v/SxCtre1/FNS7kDQ+HmPeZXn/Q
EWmYD2Heiu8DMGG5m4QuW1/FOedDiDpECsp7GFAEwNwBlqJcGM08ovr6aNVV/z704uqftEU6Yteb
Zj7vMlhCs28UXvShrarkgxVb2heKqG3r6yINP9c93p6+rshUOW1EtmUx19PGR4HvCh9kaWWvpo00
RWIJzw7gfYc+fVzj3BL3d1lIRDE7jQdZan8UMjXOeYidD54VWGOMSVK8wziv2t//Odfxhl9BhrBc
bsCG1+mcgvel3ZejjTtNG+3xJ3Vglv0/zs5jSW4kabdPBDNosUWqqgSLZFGzN7Amuwdaazz9f6Lu
4hJIWMKyOWM9C461ZwRCeLh/YrJ33lVbC4ycEcoBjXPFWZcx1Q7HkKRWzaseSePPcVCbA84Y2ZPf
RNF1hlrs9n3p7DA8N4ZGd43GMJQA4B/rTkWvqJ1mdBFySU3wU8EG5LXuc/PH/fnbuLI5rCEWg3cU
Seoaimg0vW7PTe9f8yAw6p+yJanQ7B3k52M3tbAFmMceAbsgiGz1wpWtB9c6xfDWRRQ3bZpDlalJ
5DoBPeYv2KgXH+2iUpNnK/bTAVK+acTXKJrz4Bp3eWq5yC9m2s6S3DhpuAKoisBD5cpZoxDGccj5
E1hIFg7FEek5PElaOEoFOhqPXwlMl7DaEu24m5bAPOdzwi60yLZT81z5TnOUskK6JGXX7oTa+Pzg
1BkUwHvOqbWVWNWnPVYIE6MC9YX6TE1zt7D2UratKFSURH2O8ZAWLHdzK/eOGoy5fZVmAySMhudL
r87+zgG9EYXKFbclDyJ6VW/Fyj/uazVr0rINBX6KRtW5NaPxAm5rjxW3FYWuiQqBnU4RjczlWKbS
0aM4ArWU2x2+tsiUPpXFuGcBcZvFC7glNzWfhWt07fc46QnFXTYuZfaMQqqcfNXD6cnSZshkYXSM
fPNEn/p/97epOFRXhy7IKPo04AgROlhD4kvLRE7eSYyrxcnO9pTC14S9/MOucwVdiZDPdj/gxlyS
H4DtgbcDTWJNmez7DHxS3EtX1NKjQ6lr8TFqzGxn595GQbJWoAegzoOZWOPMIJSA6O5m66ohUXJ2
gi6DOkvh7NGxQI8wqG6QhdC8WH+x2misluTauQYUT1/9YlTPEaSJx6NAxyRxEow76Gmre7Gv+1Gd
fOp9lqhPduAf/zYTmqMPjwWeLF8GwAVg3zUoMIrRNGtAoFyBAwSvY2eN53ROkq//IQq28AJUKUa0
OhWG2pjQe4r9a9t05dNsYysU8lB9uLVD14WTjcIxDzJS+eV+JSMISmS0/esMtdodZ3DLQ5Dv2Yzc
bh0wBtCmAZHAQoO3soxiTm3rVJ3lQLSM9OgqD7X2sQwC7WUCXaOc9clxPj88e6AaxAOfKhPv4NUr
GMkMrNSoxF7BrdnPvpz0R7PS9lb17a0HQIXWGEwCUKLyGj2FRVTXR2nmX8O5kEgZp/jcT2VyHdR4
z2VyY5uSZfEEgkEtWIPr7oOjVYWtJ/7Vx97tH9qN0fuyqOyd9vdmFJrE0NRY2Tzulh/K8Z1iHqzK
R6SwanG+CKsnGbmiL/c/zua0USsTdWta3OtOX2yHuIKWRMHJzj/JahCejWhOXwZRf308FAAC0Hdi
K3EsLAcUqk5WaG3r80mq5qCovX3IfQtr5TbdgypszR3HAg/HtyLgurRktM3QljLNtRzP+vf2PETn
WY32tFS25o6eF6VydhL/XK2DpFLacJDIFUPfKp+CwuHuCU2Myoa8e74/d1sD4mwAoECqha7tajH0
hipBkp38a4I4HwD2yDhbad89fmZj1sN1LejmODCsTiA5wJLRjjR6kuGcfEvy8SvoZnUnxd46gJCv
ErcP08ZrZbkMeknPorSK/GtVatKFPl3yXinCyI16OftsyXP+9PjUUXjhBmN90y8UU/tHshUiOlg2
gPOurRkXn3sr1F44JvZcerY+EPwekKVwzAWwdBnFBMvbx7igXilnjKcZx56rrs/Op/tj2VpxFr0Z
muWoRQLYWkbBw5u+ZDP4V61XomOAw/VLoCOCWWE8e74fanNAyKCIpvFbw3oZSq8LlHAdQgEMV/8u
inryInBNe/O2OaI/wqwOhRqbqjhrZw6FolVf5Mj4IBVOeCklrKTvD2hr3bGBRCOQvIQ1vhxQoPjI
HjWqf+2a9muvWfElkMbBrYu+PSHGmrr3w20NDMlQNhFNQVQwVgtimvBQMTKd2zzRrS9Nl1TfCzg+
6dHHEWtnaGKSlumwsFE1SL5hC8sgHJZDaxFcg2bWB95sGfVpoqL5uzE6/1cWj7kuRsjDdOwtZDjv
j3FjjSCMBaGSIx04yhrR1w8z9KO+R7kStcFTzuH1sR0t7ffDUaiic2eArIVyvUa8GlKbpQqI6GsY
zviiUZA4RW2hPj4WUSyDOyz0gak9LudwqGqfygxjUdCpEofR8BJUcrQD9NyYMcAnFqhBrHwobWrL
KNYYlHaDZc/Vn+Me29NRPpm11T6+d7HPAaHIGYF+wlr80ZjKKimoDVxRQhw9O8QOw0fZdEd1ZWss
dImAWUKt4D+rGYvmOIhapbKu2az3bjHY/qk1dlHdt/sIsTfeEWxYJkxev4kc5B5NBWts0Pozfox5
4bzQn7VPadjKD1+y/PvhWIMOIlPlOy0/Dg4vaSrJJbao1qgd5QbJDm7/YmfatgYEU5aTFUULbsFV
OtyUqpE6GlFw2bXdEDWUg9PjHFpgVr2zpm/PBYYikjo2zpvg4XJA0igNqhqypqfO/t4l0rUPq38C
q3vJJnZSNjU7JbrNoQnxMzqU1GnWq1tqMSKZR4YW5rJ6GO2h/2xXqvEu1VrreP9Q2AslFucft3qp
oCuWJGIjSfL0ZVQHjNczO780aRjtjOr24mBxY78CZQLA3Q2yX6mqOcsSy0Tl33g1rPofdKd/BI3d
uICJ/rk/rNs9JWKB8BAsaC751fmQmanl1KJ2F0lO5YIoqk9dM++d2xuTR59IZBGgcUheV0uw60ZH
cvTRuhaQ4OcDesHGoR/GQj1SxbR3dtVWMM5ksgQySvy2VjkLgsJ23ASmdQ2CMXUlwE1ums6/carW
Hj726COz4PlOrHdqG8s1gZ6yUw+hal8nStIHObX6c03vemdTbXwiUMJi5ihA8UpfnRJ1hXVRFc72
FdS+c5jQcjtKdfHvw+uAhhSXkRB84FG7Wgdc9kOUqtQClLqV3LZos6e0UPecD9444cvEgVefUASn
a0MVd53wDziXSwPmZFdcouf6mg99/KkGwv5lwCTPdCt1QgnHsbr4vZSws47JnI7hoURAH5qwVpkq
my7j/6KkGHv/0Ie5VA+15c+Naw6tal1ZgeWr4nTz/HfAuev/ThG7k1pXjjSp8F28G8PoR1jUSnMA
WY7c1P1ZFEvr3vBWORiSSELIy+YJTS6eXce+KU6RNvbPw2TOr0nmf4VgN1KWj5IPTROlv+6H31j5
UJIoJIvKKJjk1Rml57bf6UaDY7MDfa+uyvgcIsjtBan5+/FIovEGzg3yHm/e5crvbV+bQvFwk3Vc
Mu1elk5UrS0qo9C674faWP4kYjQWkRoAhrLOk3w7bnU5yqWrFGTBycc87MIcPCzzSjkChDw6BmL+
wNYtB+TX6iyVeSRdtbKeznZXwlOrgp96K++JMW6Nh7uKaqtJZ5tMdhmp17IszSZTulJttY89GhoG
iCHI9zvztrUY+DBCDRXiIQXeZRw6MmHZFmHgWVZRHOesyb9ZdlA8zbM1XO5/og20BUuOniSPXRJm
Sv/LWFolzdRka8RiUETk7P1Ua8XXqVQxU03ha5tWKLtmnn+S8vaCoubXcJz2aiPbv4Fx0ohiA/CM
XP4GMo6qVsC2XLXUbP5n+G31s5vk+WijDHtOfdNxFb/xL0lWW8fBVutXu2uVQ8wJvvP+f+t5rk4B
mpWCs0KxQVyry19itUYsI2VfeTPCH+lBRxPA+Qp9Mw7P0yjH+t9yOvq/Sn2S5ue2CdAGKclwsJ5U
4lzyjySFCFdhKayi0jn1qfSliSYJWdkQBs5xhjqiXAFnSl+hxTjtB5xrq+jzYHZSdzRbHYp4UslF
dUjbzGoM15qsqgMAXMvXEriB+h6KPWep7Ef1yXAiJ/0x6OX4Na61Oj60NkYKrtKOfnXU/AhvaJNn
rHaWRvmtMWVa87Pc1aP0BbYrdQC3kqp6foehaph9ibIy7z+Wwxy85n0bGFcl883wMGW58yWM01E5
+GqQOJ6G71b5LZ0mOT8AZZIGN9VCp8zchkdn8tWAzZRfenKG4sjDJcQvxU/K9uAXoQMOVRmH7lzY
bS69aIOVphe7bMzkOllGO7qjkSmKa0gqrwLd7nDMRWxBm9yB3on1BJmiDWyXGmD9TywrmXOmddg6
pFXK6PPrRmWM80NhZ3RLUzlvpo/WlCbVq1oXef5NGutRQ9ChtabfiR4H6SlV1Fr5MEJ8stwYJH2p
HKfY8vMTEI+wcO0gssZLY2R4Ux7NMjB0D/2tLH2xIycqj4E6GzxkZzNV9rT4N44YbNIp7JOYUNxf
Z0BBnmE64Sv+VdgaexjPBEAVgm4n+3lbx6t1DtYUehYVPAQ314IBEFulNGxKCXygqnhqqrdf41AZ
DpEvIN6gJfpnZCqV12ianQ9zKXdfMINMPt4/e7bGiuM3EEJx6aHNutxs5ahVmAY6/tVCku2gUBY/
xWo17BymW1F4rYNFRgxfqEwvo+hKZSqzw81qxqH9Ocj8kDZtVew0ZDaObAFBoh4AvIMSubqMoqk5
IspqEniZ70MscAr1s+huv4RKIO/xljZGBGqDHgk9Zwu42Oq4zNs6m2dfkq6+zBF9UP3+Cz4N9Z6d
4VsOvFokAK6R7eA9DURkLVEVW20y2Rpxon5+QZfmIJlB7MZ5+I7T8bkZnadYto+8eN6NQ/R+0oLn
xsZQsumCD6mZHmtgLK0yXRD0PedZ9lebVmdMx05JBgkikIrDJI9Ho5kKN9L0nWtt4zULXFOwngA1
MEOrmxqZ2mREUDvwgGv+6DjyXarI0lFr6pdM438L83FWIBtWNOqp4lE7XuM3M5hd+InXgacZYevq
mTI9k2n1OwWBrauSAOKiNsTDed34c6rIHP0xDzzZxq3Gz+JLmKaQx8AKGuZ70+8HbGXsX3WT42xo
fhw6a+eK3Fp8zCkXJGUJ0NmrmU3LQMuicAo8OCbKP5GSdIpb1UC5Hj4bwMCKJgblUDB3q11LfRyr
tZkPGKJRc4yTWsEPItjT8twcDNuIhw26VDetkqmXBmUu/MBLBz2gLlVAO3FV/G6P90dzuxyp4PAH
UVlB/VtDrQoE5c1e1iNPrnozPVF/yTFCnROUAAO1s+KP6eCEn7QccZOdebw9l1AzgfyPxj6VMeo7
y3MJQGkKMb5IPNXQnkkRkgsSnxa56578223lQ7CoBYQIeO5tPQengFa2AXZ5Ebd/fyhlpc5cvbKi
j5YyTlhz9tCMdnb5VkxWCRsdTC7p8mqRzL7cGHMV5F7JZ3ydUqWODp3eIltVpZ3xQbw0X+9/yNsF
wxd8E+9Cs4Xi3+rotWJbA16cI4ehK91P36zk50TJ0z0959uvRrmA9zytcHYZ+lDLr0Zup7R9ZOYI
og0O1su9ybPZGS+FXD5eCIHpCMdYWOSw1da5dx4nmjKVhMIkxy+eJyXyx8vQJtnOFtgYEpALlHkp
ZMqi87UcUpzXCaAFlUsrmCRXM8roVChpB+ZM3YMt3H4k2lBgmMDsU1pEx3YZCnaFpMxIins9HLlf
VF2ciw0iY08O4aZiQNkIVBcnBxBWmtSrrVWijwtWdRo8RZqxBrSQDdNeqlAdEjc3guInxL0wfpmr
LOsv3VD7GAGVeb3nrXAzWIHfJHei9CN8Y9a2c7GB/dsMM8FLsbJW4Mq1CpJvMPMfxu8JcDUh2OF4
+nABLWfVwk2hDLhYPTkph2M3xtPnppsrL5xV6fv9XXazr0EkCys92kSIE4LSWIbSnblSu1TrPT0z
g+916vSBCw4JC+rO6KgdoYj/sIGLAEGDaoDHhdrNTU6FpULR5pXae7Ual+8xtc3dRC7HRwUnMDox
OYxRx6RvzkdYDsy3MTMza733erqI5ZOcztmnCLWwPd3hjQm0wPRyPtE3F3TDZZwKQxhFnrXB07WG
HojUt/olrNMucOPWbifkz/Yoh+KTLHJFRsbHosaDGQGCD6ujeCizUqo7EbFyun9Tpcmf+l4ZL6kR
INWlKeHPnHfcIVKnPjrdXy03J4sIzdPXooPKHb7G21VWgTswd7Zn4MnxpKt19K3GOOli1NUeGXE7
FCc/ZzLn2PrZJM9Wa05hP3idb+JJX8qFlp3mNJXfKdG8V6jb2Nno3QO9IjUBHrfGwARRwNaumsFL
ClP7W81b3etI+I+Pzx5kEHxHBcoL0MNyqVBiMSljSFhMZ2qMD1+o5ryn9cEq3xUS4kE/Hg+H6iDF
HhhjDooBy3CpOpbhqPsUNgPBJbba6lz6w49hbveUFbf2AHLflKwFSdVY65TBOEY6LU5GT57H+Rdo
sPLvPpiU4Qkt3zQ6q2WcKzsrcTMkIEYhMw42Zq3XTmu9H3IjHb2AMv1Tqsm16eZObPzVllOWYiAW
kJ7/h/l8c0oXKkfWuuWZKpEcm1Y8embeZ79MZZrO1GLQAhuCZu8GuL3wKEUCOOUxTa2Vlsby2xHF
qkipRq9Vu/gQS5zRrlTn4VPHe/d1zK3+fdrm9cGOteJSlOVeq3rrjKHdRfos8EA39QLFmLO+pdzq
BUPVY+XlZ5c2K5LnevqldzQv3cam2Qu4UJ13Zvm2XiKYtXxShBFElXQ99HLIUASbWLZjVY3tFeP4
sDoUGgoUh7wP/P8FctBHrh7U+cegafpXRdLdkoJDfnj4c/O25DeQ2QCxdFY341QJ3058ebiE4/Jc
9TN2m1L0uzf87ul+pI3JFuknTnQqqTVQzOXHjkIVGowVjR4uM9OzFOnaz7BqinNWj8r73O87uDuS
eiLX20OJb5x7Np1T9N/JAnjFr5ZZ4cSyRhV25CVR9qdRa+Nzl/j1jv/AxlFOFoo6CqeQ6IOsxocf
e1Zy6Y9eVbblKVeK/ENrdcOJnC7aufU3Vo/QWbVBcYgCkb7u1EoxJmdSHgCvqM1x/KSmTWG54N3i
lzFLpOHQ+GGdu1o4wV/URnzQDpIGReqcBnR2d1bQ7Xfl9BVkeoo6APHXv6XEKkCxw4CVLNe/cqf7
1tnmczOM32sYAC7FZdfXu6/319LtF13GFH//RwMeX97MoQLXe1LPBi3BJSIGUUU7K/b2i/K2ptJB
Xxd89w27ym6CCEdhcTlbmfWtrBrtLz2Jq8j1bX/89/6INmOBGBU28CrrZ7VGlaAmr0EnxsPWbDjI
+jCeqFxLhyF0Hj/hBWuGzpZGS4hbepUzapGV5oHKsFK/lZ6mKE6fTDnLz6Nt762Nje9EZ1UUKBAm
pfCy2hPk9dOYhQMvmihMzg11xmuaFsEOrknMzTJVZEBosdBf4WC54abb09RoqTwOXmvBXEhzqKHh
h1KWE3cswgIJu10tre1xcXexCfEzW3t/mFLVqnLLFLYDN1OEgMS7oq/iHRD25poAhkHNkdocm2y5
ylkIeAUgK+PVHXpVvRSMcPxLgMta/jDFBAU+IcFLb5ViM/WIZajAl+1QpzbgtV3dIR0JNKyiU3y6
v8hv0xmqD8i2w6Fj2nhJLKNkPM/KvFAGr9J7sDNG62I6nhwaPK/drOOF9B/CUW+2gbUIuIT4OX+c
Eko+aJ0JrduLhth+ocM3fGxG1fpfLyvSE+WlaSfe1qpAX407jjSUf6rLeFZhIjGW9KPnV7T33RLx
l8SN7K55fBr590OhoW3M4b/OHbSpBsJVSpOnIaRqvbMbCIvH1K6GhmjDHKFmpSTF8/3J3BiceBYB
hUTjH+q6WKx/TCYNaoorSS97FMLBGPvVjwgRh/P9IBsrnrzIRs+MQgg3yqokUPnNRPWylj29VPAW
NkPzVeX59axXdrnn+3CbfEKnEixlUe3jubc6m+ZopgMZ1D3IYjM9j2ZMhMSO5hOuMKawkI0G9I6H
7hBHUvRzqo0985utwf75A1a7Ic07xc/DrveaCma+FUuxq/XS+FFSivE/fLw/Q60+XtFnYKCStvfI
Oul4O6HmaglepPe/3kYmIGDAZNPopNMFXM/oZFuDUk+9l9j2eChZMe4Q4H6aNVN6yEPl77iLHbdp
zZ1Vs7U0/4y7mkja+7NfD0PvKUZMm1Grkhesn/eg/Bu3jACEAG5gfaIZvppDTeLW10MKOjpG3EeS
3PDom4oPf6kI/pXk3ne7urKPj08p9+fbCqVYti6mhkh7Tb1N4crJ2vTHlHa5p8d9+zGmm37mkm8O
kdkEH2nePYwUFfgXSMhYDyPRQU6y3O+yjftwnTJciWrxcxD0P+y+rJ8i+qE7CeSb2sXq/kbdXkAP
EcziQ67WzWBmca5H1FtiPRsvatSOwB/qFIXdzLGPWTArhz7XMKtI9eYSFblz1u3QucQB5QVtbNqT
Ejj2CXCXTNrdWmd/rveouW9Z7M1vhJoN5pYcg17VcjrKKYZco4cD4tFt6dpKlr2UOqUGO6mOTqsF
WM1GxhH9qPKcFjzYMYtTr5huqGivtdJpNpPyy/2lsXV8QD2kKkBNDhj0KjtQmsxQ6k7uvbg0gotk
x+FXdUYNaq6dPZ7E5tIX3TOOfqrga4n+KZPtDH3nwbNmSpjnaMyyApRDkNaubbTai2xK/nCIx3BP
hXVrZ3PF8Xajpy8YSMtZhzMe69aU8DodzKY6GTW2Q64xGrO+09XaDEShRRSIgSyti1am1MizameD
Z9sIQsQ49bk1lbKdY3gj/+G9L5THeGuTJKwWUQvHNpocffCKyESya9RnMrqmLSKXcxPbKbOWmz1a
1dYyEX4gfDZm8UZjy6iB2Nii6DcNivO1l/uJbRZN7xQSo51zeHN4NitR8CTAPK1OyDjPlLxL/d7L
nVx+r8UDIi2Zamau3IfYwY/hXgto86sB7BWsWGHRKK74P3KSsjclJS1iUbyYI//ST3OauH2XFHsa
slsjA6dKkxoyKX5Rqw8HZwwJ7KHljQtyRXWNRCEX77Rp/IH0pF6eC6kpd8oJmyHJS0j8eavdcLrS
GTcvKeLp5IRKeKmHLv8SVbLtoXuufWroB+3sgM14gkgBVpQC8Zt68B9zWfd1UoQjL4Cs1o9yFU/n
EiOJZ8nMzYNuD5/vH17b0SCwAjgQ6KTV7aKWhhOYIXBULUPHHS/j+WvVSA00HhO/wWaWd+JtrRQa
JeIRBRCKctdypQRzrpiR7fABkf5X3HLIqVFMsf6fwnBtUtmDp7+28sy7PJ6diA5e3bTJp0Rpxg8o
bI7/5VOB0+EIAYIEhH45mCk0+7kcaI0oUhv8JYVmfDJtK/qZDkPxY0iSvebx5uQJeCovXbDYa4Cv
4tf60HOOeM0wJfFZ8lvcKppBbr7dXxRbR5U4PMQ7Ho3hdd8lUQtnCNNw9Lg77ZOZJ+UZYdr2irGV
cbgfanP9/f9Q6/dumKrGbOSUX9EFjA50e0o3ULp3sq8/V+2uovHW/cn88WriIc/iWB0fs4OpSlmx
+pCWM5+GvOxOToMraY9KxmmC5RS4DSXy0+Nj5A1Fv5qY7GltuUzUvIM5ErPHbIy6TkPTBsdmqNV3
cwiuwkVIcs82dOtFxQ4TglY0/hExWQYsjcKX+pnvB4RHxcIlZ/O7Ra+k31u/Sj8P8H5OaTJJr4Kb
WLullNv//ochCwUo+ltcQWsSVWgb0limNC9sOcR0o88cWTpYAyWAAVyq5Ra1sE29H3Nr1YIO4HQR
BqPIHy1HLeWG1EEyGb1uCNTp4CeJ+UqCFL8vUq7JnXW7tRWh+YIGc3DK4T5aBkv8zBl9mY6FjAvH
l5o9Ih1kyRr2Mr7NOMJsmYOD7HJ9G9CWpCBv1hSzUwVAa45bZRf29c5BtvVghLxJf5eUGuzD6haI
61Cryp4oVjD1H+15Ks5dhdENxjPxfFRarXge5pz8MjP9nRL6xleDnoiGiwrIDpGY1VcrE9maSeLp
RgCEYHM4xgHLncCdpSY7PbxAIEwziYBjuVzXQBWpDlLNosvjMQ3Bd0vLpsxNpcw6xbnaXh6PJVSq
uMPxU0JxfLk+jKnFd0eJyPH8OUBULhiS4iyl8hxeVaWv94pCGwcbaEjY4PjMCfugVQIWDPYEMAp2
tq/Xin3wyaB+kSwoqtvJeveP8JeaL6adWvpOaXRjfbK9QaxyHWEEuW46yHJf2krARkczOHmq0Nl7
CfIi3cnXN6NQHOKqxXgNdY/lbNJUqqW5ZZGArciek1YNDlMe7emXbyxFwckF8gN/RsVAcxklt7I5
z+tu9IraML9Pat68NGAQvktNTsD762Pj3uPJSC2UpiNH9ZqOkOhNUEumw7LvLBTJo1Y3Do5voPM9
RHGtHu3KUB7f5MQTkmBUful3rtaI7YwRNpg8O+jTNz6ej6k5v1O1tMoOHbCRnz1vn8jNszLMDtTD
2j3trq3pFQxuVG2EAP+bk+gfia0CvaaS6gkFgbTMPg0F+qDHsMIG9WA27VjtnCsbO4Ia+htMmJI6
ghbLj0n5IbYnMP9eUjs9go5hI3UHrEDn4qQk6lQ9l0VcfrCiUgnO9z/txmIVLyFObOr4SDavtn4m
vAtNe5Lh+GjZsZWt+IPVmMajsHR0WtnrXEFvhYD1DRvjCUpz3pDBK9all8l6ezZCoTgo9/ZOqFto
MrFwV+co48tRHlrNZa83NSaareJFBgU+dw6pkIIjCfBRBYv0DpWGaTxlQ5zpBwpASMHnfi4JmmAb
unGvNHuqClszzMEq8npsYaBfLr9tPE1mSEVK9mqkAN0ulvuTKrV7fle3UdDeEgxm0FzYVq6R5nVt
jFkad7I3oKX3vpNa+0mxUOm/v1puDwKwu6RoorjHG2L9HZ2wAndOhdabHJAFo6Nkv6tiGv8qTanF
zF6P/rkfb2NUcFZF/QFJc0ydxd//sQuLCrdOetC6N03F9D+0d6fpODlauJfY36YUXHtUVyg/w6K/
gXREjYqphprnXlRE2ktvdsE7M5fC5zQOqtc49Y1THBrqRauN8uH9B3BSFdJZfDUB7liOsO8spcr1
vPay2I9PljHTgUeExfny6EQKfCY65iSbOM2s8TmJZkwwYHGq7MwqPgMZHV5mzdp7iomlvCx3QujE
k0gQXIAdrdknilnXjjx0lWdIZnvMUit168n4DBBLp/qRnywU1tymyl/5DL/vD3AD3EBsIdBPSkFD
XF691Y061rtykivPlgZw3qEgimS2VR9hmXZuXrTdWUsL60gd3jkaqVJ80dDeevxrgkslP6SfwaW8
RoxqA4WguZQaLuU5Gt06krvkYM5NvGf0drsRRfYkUjbe1lS/VxsjskCPNZnU0ldTre9QzNrpaAaT
7WAXqk/dMQ7Uav54f4pvr0Re2ORP1NypIdy42ZaJPkp6VUIHo1nyEaxVYf1dT3FSHseM1u/OOX4b
jfQXDjJPJJI12FnLjUFXKM84Fd46F8VFa2f1Y8dRjZpKvlun34gl6iKIz2KzLkSvl7GMKnD0IEoK
zx7i8Mk0Y1ineZY+SbOq7Nz0tycayDXoOeij8eJEengZKuI4G5jhwivkqjka5dh+mbu0+XT/U90u
DyHIKCBTJIcaacwyiqxWuR/A4fQSS6mPeWFK7wLD7j17jqRPWd0oO1iKjXg8mzlYuHmwOFybyyXh
7E+dGpWeVrc6Qv+Rlk6u1Ae4ewMSSOJDYMDsPD88SILxfgA+JBLF1Y6HPF5lWmKWXA4Wgrft3F1b
4BUnv+yad0lp+jvr//bTvUnHMEbhlgtZYTmpaRJ2lIrpqmG89iPWWukcTNV4uj+o25uIVpgQGQM1
bSI4t1ofZo4uSKuBSpHjRjmEKAx8KtFaueTB9NNSwjRwSyu3T3Scv90PfLsHyBx40fLSo44Ll305
ujzQVR/xFWAIWd7P7x0eRl/jSpn6D2BltYd3AQc0tx6cIIHhXG+40RqiAso5NbsqSDxtisJDRal8
51l7+8H+n3gWe4FNoK2FkdMqAaVlh7OXD2MwHqHk2PEBQfPReXglQpYF4QCiHuAND8vl3EX+kOCF
1KlePI7Zu8wO+0NjhdXHBAvSY89dufMeu/1WoB3A09NURp6E6uAynmQEsYkFkeZlpqQ6WKlqeXkY
/bpynvRCN18fXRl4LbDNgMRQjEASZRnNqAFhx+xrz6ob9TAjCXAOjDF836aytDORG7c4qRCpMlhP
NvWNYnY9tGrqTGHr5b2fPtmxCokqCdvfrQpfHZXCqD8WrSUdBRjtQ9KVUQ7VRJu00/0hb6wcEMao
EAsiJVWY1WaQnDiU+JsO5ENSHNs2TaQXEx2seudIuf2QSF2BLiUhE1Iz61dmpPpxXhlJ76E2pNOE
UmkjgoKXnsN2UHbuhNsxgZ+iWEAtCfoM77HlZwRSoWQdStGeNgfOUZXL4ZSQnrj3Z+72JYtynOCE
0ssQxLTVYsF4KVZ7bGi9aiykv4bQHqcPLeXAS9IMwVcgb7GEyLIx7dl1iF+/TD3hqFEPgVrISwFu
3HJ0mlkpVl2UozcPlXJpym64wA5OTk2RJB8ktBQf3oIIu3FwwV4H58ndt4zXWkndkOJxgoVThhxD
3J7zptGPETyandT25sMh3AOqHgIBu4KH7eqe6/PRGGDxaEwpMuK9Mljnpo+SR5e8iML7Ax4ZaReX
+HJAoZGZNZglzeOd9D/FrmxX7cuHbzeCCMygQJFydK1Lt9RTKtQ6IxOiaxFWX8vMqrPgEFthFl2U
qTD/zbrCGd8HSZvkT0mppfZOorIxl0j6AQOmNCCesKuTsyriOunTRPYceobnVpbsg6aGyk6d8WYx
Col04fJHxUPjzbX6YgFbA5qhI3s97aGXSB/hwilS07zodRWdJnMIhkeXI0MBzUr2SuGd/uhqc0d+
X+KgoSse7g3hTzx87NdMTuz3WaEmf93f4RtTyBtZfEIWjHkjOdcaPARK31a8rsae0Z9akJ8QdXbu
7o0pxNuLJhZcOIzE1ho3kZ755AiW4SWNOX4JI1k5jEUhHXEEzE7WoKXn+6O6OYlpxPDuJ00wScp5
jC+Xv9+GkzNMjeEhym06p0QrFapudgnqX5mtPn6+H+52Erm+AXRQFOKpSHFjGc6RK61tY8XwHDIG
XBRrFfNx2ErVz/8Qh/OQni8oTBQulnHkaERVE8aV1ylx/yGLarLIsmh2rrHbj0WhDcgBjUreGhwf
yyh+BdO1LFPTY+M913LWHiWj9CrFlo5xXP24P6SNL8UNY5Iccy8LGswymOzbVWQXvSHsq6Oj5kgp
vpZqjmx/tcc02giFCwtlWc5frpY1mi3wW9vpzcnyUglA0e9Ms3L8L0oZxemooyy1k2htTCONQKA+
VE5oC65he10fWomBPLxnUs++0vyyaldx2vRiBjLw9LaW9loVGwNkEsnqODH47/pJUzpkUKZZ2p5Z
dMO5leLu7Ke4mQ19/TCiSHSzBEUBGS4oYmuYZ2umRilPA6GiFo8PFNq0/oSmDTacRZHKO+f81sCA
3QlYCuVr4i4XCdIQeT91puOpPgo6nVR9jqwofWpUdWcjbwRiYEKSjisT7v8qD4iUOjDjvve9DIqC
N0Z2b5zauqm/6W0g7dnpbQYD6cgfAJagHpejgluWZiF+hahRmKXuRr7d/SU1KWgO8Nu/Ht5mYOhE
lYJLjEfhamBDGMgh6bjvxaoxHseiLJ5qC4isVJvH+5FuUkaeMJTMNEGlE25rq9MDMH9VWpXie2Zd
xD8o6xvv0F1XTnk1TscmbudLGTjh0/2gYqoW+aIIKrQKEd6nTLJu0s15amK3S9BM0tRzYtG/jWJ7
Tz/+dkdzfggvEVlgo8DFrj5YxOnU9wa32Jz9VQzzd+DUCKgWteVOUfX7/pBuVwfBbFGfp5INkWC1
5uPArqQu4hQOlMo/KZWRP1MQLp+0OQ7/j7MzbY7buv70V0n5PTLYl6l/UjVALyQblKjFkqw3KFmm
se87Pv08l/HEanSTGCqpiiOT6tt3P/ec37IBM7scPdGUQIeAfCSvLPr9Q17eGJyun0fJgGYdL/I+
4JcTKGMi4H65T9caAm2PziODJ0oO5w1VoR41QZ9ZMMj1+SaLDOOGA2bLxORyBVJHJVEmMnO8Wtbn
fENxaprs3BKZiMzFBhMR/ur3SZVvjc55gDT2+eVePXkHnq8+eB6QgYEFAlOFTXXerVyqzTiuR+sU
K8ObPml2STWjYA/xbfAduT/Eeos+EenpcnHeWMUYerWlbRFdxHq4+BLEqU+GKhz+qx0ORYwjC5rq
yUTzDveOrM48lezkTd5EyGGWCDHv0qia3cAa+vcvj8CVtQpGXMQLwvSLF9T5ACSppBtdUFpirTYu
GBjpBlo9am5NumV3dq0pJlWoRghsz8UeLJsIJ9zFOiWg4e9sNTVJoVECLMZA2TjJrqxWdtQTqxHE
28WZmVSFhWkMI1o2afNHDt/nz8aqXy3/SDjHacKNA1yKwVuNHY+jziwx8zqlU5Q+lNYYvWmSXtoI
Ri77QhtYGhIYsPPQzTyfoSyolsxI58RH2leDbUWPZE+PynFLdvGiIY4qqqJogaLRqWIwdd6Qreep
OUFQO+Uj9rdJZ8puUDhbgnYXq4BWhLq4kBwlbFy7eS5dNAw1h+cpji0TMWl5jFwO5/FLPE7Bxva+
1iPsg0B+iKI3t9p5j+opU+V+MK3TPM3FPiyK9q7S7Pnw8ha62gprAPYi1yfrbdUKQvl1MUX2qeqT
3qvmsfCSSt/Kc1zcYIzbU1EPyphI7q/60mrqkrWA4ACfj1+lenk3VaIGI/etq9XU2V7fJ0G25jAS
gnLrvRolVWIs4WCf4PTbN32ZaPtKMuqNS+XaWuD9IKovYIid9eFTDWpO2ay2T8BJp19no9rZFtpJ
IxHjny/35zKfyfCRJKJeTqUCpdbVXnXyMUSvWLVPOvDXyiUvUGQ7x+6728Kw+nCnNen4pRxUWGSU
NpPygLx1G3uySeZso9fX1gtfQ0hAo5+DXNX5ehlLu+iyfrFPkSQp+9AJZ3Lhpb0RV10bW5L6VCWf
BBrWqN+2iawengIdHpLBldBUPmZB0bsQUrfe0NeWJooaxAYiEEEf8LxDSaBNVaUVzqkotObX3Ja7
kzro/WdqXqprl6qzcSKKuTq7L5lLHl1I/OrkWNhz5+316jwaWVY5AI27ZXTNsq5vygUdaOjC3YfU
BJoU9dWrsXmiVZuVKBiOBKqr4zFulVLBH5F3k52Q+Qh66X4s83Jvm3X4E+eWkCFA0RGpcGAJ5x0c
gx6n1YDdtwzjCLK5s7x2qbbIadfWIRgVqshAjBF2XG2JOg6j0WhYh8rUjndSkUZ7buhXSw8xbCLf
LfYdCYk1rimkJB5W+cTpiH7ofizi4SGOyuJ+suTiJgyL6vHlnX5t3Ts82YmHMdu7sLmp1NoZ6pCN
noB0vplDxfg4y9RMzEjfkkp7mofVQkQhjdQHD3dSOmvscGSTXQkWGR1cY4JDxtfJHnroZIq7LKPe
ebll9fmbBjucyLUljRKKiiGA5IallDyQ+Nc+dYNZKHdzmmYfHSPJPoW6MX+peJ19KXAAfdBRuf0t
0btE9spW+kwCQT3kQRINAM7H6jgGWEPf6F2V5fsKmQggeWm2WHv2gvJFz+xO3rVobgPGj/Ood5U0
1zdykJeep8LREEsK5Pmp0nC+ni9VKwyspUefFs3YyMZ2IMsmucd0WWvNA3G0oYC0Kpwp/Garmal9
jVBIsZHbNHTJJf9gBCeZcnHBHTbqxfsxG83ag+MU3sCPq+BFNMVSHYIWH97bQu7a6EHPpGzjbrhc
MegUCj1y3H3QOl4/exvZQlWpD0u/0sz44xjrgWuny+JDxeg2DmVxRqwXDEAAkSEGiMbInY+WGllF
moQcypOK8YlLFUih1jRONw12r/j7xqN920/zsFdUVChffadrGBwIGhTgCnLiq2NaJnW2VNXknJBl
XFwngUUQFs7r4xTiE4oxwmoMbcQ1hyZNjUaoK6f+lE6L43IFkDwz1b7Ld0kRVw+13meO99o9TwxB
7ozsD6ARQJTnw2pZebMUU5j5RQsdxGyL+JiUteROFeynl5u6vOt4J3KMUeahdCevmScysi25jLCD
n+haRC1hbvddEvS3dontS5lm08YGuzykeXOTqcOcSfAa17mEMEQYvJ3FcGbTsI9m2dnB9NoKSa70
ikeSkGJkE4DhWC2NUpnldC6jzDfSeIa8qx/nLA68KQ8Okj1tacNda43CjKhNcmyQtTifrpE4uXTU
MvMH1GJ3tdwkB0TGwIYp9VczN5rDy1P2xMs833UARZCUBr4PDuFCOzadSJ3U8Zj7moZo4HGww6Xd
S7D22ptAt/PER3+nrO4mPcrBUi5lqO3G2XB0LxIK78gz2PZ+lMs22+OpApLVaubmzTgEaDdWaTL+
Xspa2Xh4kcWWOzr5lP8+Eyg0O3vs2286VgTgWZXe+mgo3Ey7fCqd+NdoyezlgSBmbnZ1OabyXk3J
9O1LKezf942p1G49zmrj5hOnk6fV04L7jpUP7jJ09oMpWRbkU7UePva6Pg/YvUxjcjTLOY92G8N3
cWaJVxqvDiJ1wfEWx+cPKaZJitRFR4jDN20k4BVNOCmV+bJ/uZVrh7BKIReYMIkIUqfnrSi1HFW9
URd+iPn8R1Wa7E/BGJRfOj3eqn1e2VLkNkFRAOoRMYn4+Q8dUp2JQ6nuC18OVcMtkTnaG528JRF2
tUOEBCC6wehdZPRjq3cy3NMKfwZBd6CKF++LXpcOeb/5oLjWFBVHoeoh7GwvQBKSGZMYago/ioPl
KAE3pnZcp8eKUtTGNF0bO6R6BDCJsA7k0PnYRYWTS5GkFT712/7QmHZw0Lsm2FhyVzv0QyurxVBX
WMiU+VT4ElCo3/tx6N12sJTjpM7Jxvl6rSlSmjCyhPrXBZC6jYsW326LxdB276GUQu3rwsibpmGL
u3Ft6H4MM1ZBfTql4xwthBlhqKYnBDhiL8NK6e7lfXS1FdY1FRCefoDXzico1CK5lpCP8TU0NDAj
sWXPlGL7+PpWaMARPiFIzq9DpnoYEnNQtdLPMjPYS1AX9k1XbBFXr8wNb3W6ITx5eXmJe+SHjUrK
IIrrQin83JEUnCWk8Sa3m/d1IGUbVaoro0ZLKLIJjrEw3DlvKUKRuuh6m82Kw0jsJoES3oZpb29M
zvUO/d3MagkEkd3ZRisXPqLffyiJpd4I9I9LWm+LPHqtJaGJyDuZKJO683mHKINgutlLhZ/0sX0I
F8BiXqKFxgMl1sTeCCyvNEbq/Emel0Qyaezzxij/IULWmJWv2tlwjGMUPsqqzn6rauCgLy88ERqs
rvIniRFeG4guXpTRLSxWEqeOar+Kux4gwqS87brZPNVzqnhqHuMXZzf6VgBxpVEB+xFlUxWp41W8
Upa1FdoQz30UA6Th0Jlh0O+i1hk+vNw5caytOgfLmMiIlfiUEjsfx4xXkdrMZsHLY3qY2po6nPwt
rcpTggljUmqxG87zB9Q8Pr3c7pXVL7JjJLIFxIMS43m7divNUxK0pU/WKv9cz338ACS/2G+0Ih43
590jjgCiRcWKZzmilefNxOYyZhE72o/nuFPfq8Vihl6lc9CTWyyq5mjLQdK/Gyst0u977HYQcNKH
sPMc7prJR94gid6oC2p1d12uTs49SptD8w7B/Li8XwKV0gnKrlELcK8fPlHgrL87TpKEd6W+hPnJ
JElrHbUeeRmYxUZFGBMy5XunrlW2/Ihk0ElGAEDxZPikgTf2cvA1GpGcdmV7Dh+tYYJGoVRDWX8A
iLm8U408Gw5LpkvvM1JV8NDbJP7TqasIk/IgUb8oVTdGuwYC85YY5+WOYyjhvwqBdhQR1jgPico9
NO6s9OcMK1CrNzuvN5DoS1N9S9X8cnGcNyV+/sMhHGVL02H2XvqRZqV7NFC6fZ3ryqu3GK2Q1EY3
HfIP2ajzVuppopbi4MJSBaF0VBJN8yqA4z/RClltbi5hwX5BnOj1PorhgNUcEvNi3QxaNFU7JHLN
LUcW88pS59gDLyUYrryGz7szsdQCo2GpB2mteI09tbt6GhGK0RHFvkW4AGHPl3fXtRXBCSxUvkkt
I41w3mJrZ/HQ8ej19aiz/zBQUvyklV0puwaliI1hfOKwrXcyr0UBwCcUpDJ13pjlRKkmdU3tD2Nt
wOwz0rZ6N9lVNB94PjVfUEbrq4822pQyGSlTKXZtp8/T0cD0/nONuZTsgtaTCwy9aiTFxsVcQDYs
TfRb1hql49k1d6+XNr2q7WzJMQYv7ZZs/Gjqwo+jGzrDPkTLuGRu3xWz856DO52PaFDVqhf2Yace
DXJis6vbsaEfu9BEFLHkEO13iDcskhdWijW7sADVclfATcJJyiZD0d/K1rRgkV5ESfrqqx//KzjI
YBBM3jdrGi2DIMgMC/MTx9WeJKW0T50kdbnoho1g5sriA8QB6YlcD1WVNZaojKLW7FC38tFym05Z
OwAYaTUsOOZFPi5ZGD+8eumJej26Uhy9ZHxWe9cK1Yja4VT7RlKkv+MkZfZuFVZN6IZSLG25+105
j+iaAI0AvBcVxPO1F9d2Z1Yxrcny0noKi96zIiy/Xu7TZZwBOhYhTTSX0IQAcnbeikOipUkJpf2J
Ys17Fmn5Ke1rjJw6M3VHLVzum8jJHl9u9MoeFu9sJKyo75EcWV2Q2ogUbxzTKJLhqjvIWc8esP/Q
83HZ/URLLEPiGRYJgujn3SucegpKXPb8sJuD5FZKmtp4G+dwJ/Z6zNWysfivzZnASXG6U1m+JD2W
dpLIqlT7izwGew1+xFvFWba4o9fmjAKUEPEggGKJnHfKEb5tRl41vlPLi/HdCBQNP7o2hkicVHbp
+KiA6AjNEYHpG2HpZeQm5PbQTgH2zpNoXbBJlQUy+mg1/qAOxdeU+xkNPCnB8M+VwlJJ3ahou+Cu
TpJ0cbXQkho3TrXI3Pga1xYQUqlEBE+I57VSdqMqZTS0WeMbSqkfqkYv3wWjXr81lri5fXkFXZtS
CizC0ljcb2vmSxeDQwMh3vh16gzBMTQi1TxMQV6X+5cbunaaweEUyAR4lhfqRU2vgDsyDGYVDeK7
EBPY1Avrob5z1Hn5hCxmsAGputIggGrKs2L3i4L++TIypWWBWdrWfmIN6DNq8e9OVKRYAKaxW6Xm
a9mVgGd5QZOS5yjjElgdNEYQjkAuuBdKSavfRWnd7+O2td/1+rQVNF6ZMnEfCD0hcahdQLgS+Dnq
yPGSjrXjgr3P3KkY9NfPlwbLS2husDCg2Z4PX57FykhdkduHW/wDuY6FChCugm+McTJ/reRxi314
WVNhBP9ucF19XsBEOEVj1n6HfxCxSPSuzLIPy1S8nePifliSP2vH2KhAXxtKnjK8ZKg6EISvOtnj
WFwz0HRykZTGm3FFzD0nMpTXp0A4TDgxwVwJhvEaIYGRSVx0vH/8xikrL6gwdA5qpfDGud7K8145
PmkKSXqgz9hnrXknEsakTTDljd9XGrV0Wx5n3wnS+DbHPOVuTtRun8u4mb68va+1ysuTXAXwGSS2
1qEkRjsBypOtX8xWeNOnrXII9bE79Kre+/rQ1jfmmG9FLNcbpYJD3U+Y1q1uijFP4RlnQeMXVDhu
m3oZXLVHO6yXqmYXF9y7WblZObrUw2BckRADUMOpSZZkdb0rs5aArixbf1jqujkEUlrdUltt3wX5
0pfAGNriZJhZsWtkDXnJ0TZTX4twJyStgWr9y+N+5aoAPIGpkrAhwM5BrPAfnnVJKCk5VzZfpjAB
atTTroNJ5oWwyTdOuCuDjVATagcoSgJgW9+NwbBkqPsqrT+2Y/Yt1uTwKyzN6g5F4eTB0aSGIKQM
jy9378oGpW5GhRUDIvbOmrSu1wORhl52vqQv6RsEeqy7RI2KjVae3tnnDyHSCNA+RcYGZOO6b6oz
wtHVGUWzrpo9luEZVkrC5MWAlAxNOwGuly27DKWeOwqU8w4Z4Hmnoh196PLelt2swCz35a6vZhaw
BdBKUWAWpWzSmasUfbuYo5lgXYEjJJkVLaiKW1QNo5MxLv1GU6tRFk1BY+S1LkQI+MeqqbiKndFu
8AQpo0py0TwPXX77lfrQT60gM0lhg7OW5/vqQs5QuNCsCQEuGZsALzLk5kApZN6I+NdIBpohMGXR
UP4UbOWLslBQpl0Tx8tJa8kC+5lTRc1xbGZEmm3KBJGrKm1b3lR6gceTCZP5Wyy15gBOHoNjF6Uu
+Q8zQ7f6XaFFS5S7XdyZv6XG0Gl7TS8sHzK3Uu5TPGGbfRvK1itR5+L70wOhQgVHUeiin+9o6qm2
Us3GfMLBicw/gOGQ79CDysq1bGPhP6Hyf1j4ojH2NNA9riVW/poA4ZAJ1eUu0U6VqZTYiMl2kw3+
HI4l64A6v3nK9TZLbhKSZqqbKeSHD7CF5NpT1KTEB7pMjD9aLqPu1zGvzPhtKKdDutPrIlLvdClc
js4844aZKlL/qVPHOuXZlZmN6uZdZWv7Nu6a9NOgLFK9042+Uw5alNombc9JudHZiw3Fa5qAmt1E
HgESweq2qAKTFDPMFX8Y7Gan9X3ndtb0W7uo/f6VW5fnA0k9bG7I4FDyWE1h3hmgY3K19Ukd1dzA
8le9bigVhdLu5YYs1sJq+kxx13Mj4ShP/Hm+VszeiJMqS/WT5mDt7PawZneLJIdepgbGu0GL8++l
0bwSAC4WDcBvYSCEgBl7bdXq2MeDJVWqduIFppguOHHriFkhe0Vvk61r5/JsEkcGXA9wuajwmmII
frjgDK1tnTRZdLTtJI1TOVp2uOM1r8u10CXOf5MbgH3HS2jdJSM3VCxNLXSRkqK41Yco/KBlun1v
xMpygzLA+DpC61N7grCgAggRpbFVuBRj+olUWmmAng5MF9hSeYcybnKr9SF4g6JpP7y8UFbB9VN7
KBFSvoZizfytAt0AS/USyRDjxDeKfmuCZTxUlKtuywDwcRktyhvq88uh7SH/vdzyOlz6T9MQdJGD
EUyQNUqkLRH0lizohbUUIxRvIqPc4dvTFuVwO8ZR7jeKEe8qnmTHNHAKCLCO5g4z4/7yF7nY/kwx
giocdTw+EaZZrdquSLO0IYd4CtLMPJB4mLwgMsOdVJVbJWIxmufbkqYg1zii4kludbX/h9aRS/xr
jVNDxObmWSnv4rwsdvlYyjdq05/6nobnLocYGJVbEtJX5pry55PIJW96UFznOyZHMS4zOhWKarmY
Xh2rw5EtxMAaCU4vSxXtodFYnpr288a5t0Zni7k+a3q1zPqqaZH5i8xTU9dYbilztLdS2Xirq5V1
WOqEIWfa73DT67227sOjHr4SaPX0FTjjIQ8C7II6sppmve2jtLIT84QJjHmoFaX3orbeEgy5sqop
fgmnT1FIJF+02sABAX1pFJV8qhVzsg5DE5Bk6GoYkvshjuTStWAWVq7axspbva2HaTd0VM68xrHy
zltMOFAbb9nLaUcvhZoITFBes2i/n097prYleHQNZ5ioOi1crdOd1lr3xM9IeljGm6Rd7I1Y6/Js
JhHBOhfjDPBiff2AsZ5b8I8MQo60sSRHigvHccvC9XI3cUQK3SXgltQo1nnpJc1qSnuBdpp7Y/T6
qh9uW7C8O+yZw0MJINoLlKX6NpU2Cflo0G9fPjeudFLcrwLP9MSbW4Wt9byQuoqRzCuV0nDbyol9
C0DDxta52gqFcM4dntBorp3PXqEYeZNJo34i7pbvGPX0YxKm1oZM0BOu5/xk4uLm2SruOVLU68xi
hdCAMhSVdZJLJxtOdYyEfuzmNbA26JpVW7xRpao17vtk7sJ7nOadydWjIny0FysJHtqq6mVOrkTH
t8m12rJbIk+Xp/KxmGGk3kiQX2XDzZvA+hiBAZ69wSjiLzG2VsuhNowaDKmU5rL1UCtZO7rxTOLJ
s8M6+S5r0aDe6lbfBbEnlea0xc67MsKcyKCrzP88D1ZnkxEBr5vCRMfq0S7e4N4su0Ntpb+9vFou
IzJuMCo2FFIQPWAjns8jqVS9inTmsQiD6UOObuaH0O7igzXU2p7C83BopHzYvdzola0PTU7gS3lZ
cbyvGtXV0GrVBVp9pXTVDVYPEjxHTbshrtChmDnxvnFQaoq6Op1efwQIfTe8sqmPCqrDeX/VDGv4
LIQM2BbOsItAiu/SPs9+qhWwn1BXSe6vDxq5Y52CRbfwDZizPZUp/c4sza0U9ZpFyt3BwwB+nhAa
EUyz1QsB7rmEvwoMsMRy4mOITa5rjEp5rKamPdRmkv62pLL2MI1y/MFhar9x10W7oWmHbzEv2Y16
3JWlJJ7K5OZJzpNXXh08sEejNG0lOK1AVu+oity3ab0f7TiDFhNMbxwMkA4vL6TLGIl8Fl563GyQ
By90sJA0qgxrsLC3KKTgvuvRxY9Hvb0p9GnLpepyOzKbPI+EkTsCVWsIfdwbYU0sKJ0yEA+mO/dW
pe5yy0zUjdD+sk9MpwkeBmoTF+Q6IFAwiaQ41konqZmm33Le+qlr1Y36a4AB18YpfrkRxdLhohCV
KxJJq41IjU4unMWmLXSoLE/OBr1w89Qu6x1AqKh1Zb2JW2/QnVnzmjZR9Y2ix+WoIv5G6oOnBR5J
oIDOt6NTLksbKkXoo0RhuxUZ9d00vVIwhG1CIxpsI6gPkEzXqqRRnHedHo6hb7WV6ea6heRiFy1e
0UfmRn+uTR7giydwIof3mpaiKMxZiQOoX5a5etMoc3aou9y4K6NQ2dhuV5uC6E/0ZCKBuBYL0SAw
8iTqQl/pi3dNrFc3pJJ/Xays3kikXpsjpCQhHTCGMIJXi6RyuiQKWyf0u1aW7jt5yL8pkb5lk315
enDX/Ue2GUbTRUqzD+IpRdQ/963cFgz0vvjSdG39e+UY7ZupDbuHejHCjem67BotYUAL8Frw0ZxV
FSyfywZrjRi4og2WCcYQ/xeWnfX7y8fUlWagXLK9iPDp5LoCNsFz4ObuKh/NVuoamR6/6bmSj69v
BbQg9wH7iDh/dbVFhDhJUIOOCbK+8yqgmF6WK1skiotlJ3JFJCrhX3FkANs837FSXQpCj9T6ajoE
XmZyd4ZKlu6M8bXIZSGCgyo5ujRwO+Grrg8HcHBNlQLIO3VD133QFqP6OlTaK4EdT60QrqMzRdYG
5azVtcXbd5h58TsnFGDHD8VSmoclNruNSPZiCdAXkFnIUAq7eVKl58PWEtBwDtn0ZVLK3VBF4c5Z
rC2/ucvJ4SFN3on/UNu6sMQrVDw+kSR1SIyTo9/Hi5kendzRxp1a6VvvnGuNUTmjloO6goAwn3fJ
1CVlbLXAwSd1iczbwlYnMqlFPgeuCjP3y8urW9wEZy8BFetXcUuQFOK+WN+/lbRU5QyY4WTotema
WZu6pRHtpSn/Es3FuHt9a1gd8IJiz1JtXe2laZBwJAuX4ASSRf06VVPmOmkl3Xa87ELXCI1Xlq9Z
hYJbT26b/AcljfVDR+572ZGAcPoaiKZdnTXdvjeKuT1YUlcVR+JJ5bXvRPIAhBkAtWAhkE1fXb1x
Fhod8j6lH4+D8RikkfSAmXT44eWBvFz3Yk/BW+achQz1lJf4IR2awbbFkxGcQR5o6kenCurP0Ivq
m59phdCMk0LQKVZ9KSAhoc4JxAB7sHKPYAUJunosN6L6iyuK/DCTI/InvFuInM4XfJ3lWTGaXe87
xWK9TeW43g+qad9pST96qTnO+6xSXgmwZGHwCqQ4TvSCogTMh/NGM73BKKifej9CouiglGmyk5s+
d1n03caiFxf5+RY7b2rVv96g5NVQE/bV3F4+aGaio50u0N+KFu/ibEofUGbNblMpHfcvz9/lS4ZN
Jmo6QlcQZOe6LLz0k1HIs9r709BGtwi+Cp3erNz1dhp6Y2D13tAubtkG1hHDt0HB+EMiPMV7hAJZ
Zr/WfEeM+lM1izhEgc6w9pBgEKqlmfrRV+zRuAW7KWG+YRf7KSvyjXj/yqoC5wcEWdRzRWX8fILj
Sqq1To8mf2iT7AhX0nQzPMJdZWoy14CNvR/qSNvYMFcbRdhFMNXRdllTC6gtjJkkLZO/lGVxFwIT
O6SVPvgk+usHa8mb3xM72arDiJ6s1hfRNwUgpllIra92KQ8Z9MDLdPCx8MuTt0ldGG5Xjo9BjLrX
Ehazl4XmjEMGuu/HwbC6rRjz8sbirYjEDI9GMt3k1c+H2ijjoa26cPQHI+gPkzXHu3oIeeX04ZZ1
8mXClZ2PZxsvG8RzOC1WbQ0OuYVp1kY/msK2cIuwsQw3RJ7rnZIKdRstmYJvBb1c3F5RI4QtOz2f
YVnWZJiCJgn/Ug36X9+n/x0+lg//Gej23//Dn7+X1dwgo9Ct/vjv+/h7U7bln93/iL/23187/0v/
fls9Fh+65vGxu/9WrX/z7C/y+X+1v/vWfTv7w76g0Dy/6x+b+f1j22fdUyN8U/Gb/78//Mfj06d8
nKvHf/3yveyLTnxaiFnvL3/96PaPf/0C8OCH40Z8/l8/fPMt5++9/z8f/nFTFuE/TvzPxd97/NZ2
fISi/5O6H/9FzYyyslBsHR//8xPtnzYC87gQsWqgNbGoirLpon/9oqr/NIRcLhk6gddDfPiXf7Rl
/9ePeL1zrYpUO3llUjP/r/9nM/X3zP0DX72HElRV+69fztetBONCOLs469I6MpP5GDWYp4dG66XL
nVMg0LVVk33uw8XN/cPNPJAKL2pweafRBATUt5+qOLwdHHX/w1j/1Zcfv/t5APD3d1+F1YPVzRbp
IIR2rciFEx/IW1Ci8+vq709eXVO2XCVqH+F0U4fLPlMnd5i4CZbyOE/3qiF58fD4c11YXb2FppDG
X2iose+Vxrf014Xrf/dg9exEKH5RY8ihp15FLEDVmVTHK+3lVfDn/378xY0CMkQaazFA086sfrWq
by+Px5N88d8H+d8fLGbkhyUjJXEwy1WlnBR9OehaeOeEJZwm6TBa5Q0q5m/7dHKNafK0KbyRVG6S
BjhB54DOqfzJMd6GCqxNNJ3turtPosJV5TvTRIAC+a9XXXB/f0Vx8f3wFcsKlwsLa4HTZCRf5kB2
qyTaLemfaAbeKcZwfHkknlnc69hZyQaFyJkRVoqvWpO4U7Kxa57ZlGskRlhITQtzAjcu+RPqLK45
HXJ7I+nxzL5ZW8aEsBbRVuNL5z2qWtreWkovUb5b0Vu5UW+Crez0Uybg2ipZ7XxQdapVZot8MrRH
c2rxgqRA0iJ7neGtaQT5MZOImXHiUcrsrpSNAxrZv+a4A82p44V2ux9neRdK464JgmNfVAfE+97W
Joy2ON1FRnjIQ2kf68V9Eow7mwDRDcbmZuLaHNRsP1TSAT6ou+jSsQkdTxsy1JU/TfPnqu8O0WSc
guq+mIHJq6lnDNGbWS7e9lLp2vVyKNXMS/vpzTgB9rYNVyNzV6oHjCQwi++oDTdHDp5drGIDTHql
Tcc3Uv91oJJgNn+UKhWaeN7rAPEC649pSXZgTL3Fyl1bf58smttpzbuXF+Bz62R1BhZjYkT2ksin
ufhQN1/1xFdAQL382U+I82sTuDr3koQ0XJ+xh8w6dfMFmEyXUXQbLQ8jo5tpvp27dh/qD7Eeeb0a
HarC2GuzvQMdcaomhMy02bUz6aPWhDd219+lTnE3c5ftpDDx5n7Y2CvnYeXfW311ihZtWFPAZz0P
OOaN6pdUitxm/oqNpQcXbFlsN9U3s1+i71fGxFpF6WzLacE3WT5pdvB5TpRDixhG23iBrLmLI93O
2SPEaraW8bYzO1B4srILUQDU4m4XhKE7dICcevlzmOHgEpWRG7LgQZIAZKtdW2vcNKturCD3YAV5
Q7x4wFC8JLlztNq19N8geblRL/kKBhxG9afChzTD6JE/c5O0dtO094q8PKrT4nUmcFr5w6h8Kst7
6v6uGXy008dSacGwbcnOP3MArsu/gWT3Y58z9mqPz6s8eai2bKy+5z56fYIr2TLlkiK08w0vijKv
L1RXnvYRrk+psp8kyVMa7v3Ck5Wv9nxjLak3K/pO7WcPcpRrLp8nK+ZfGVwvip/E7wr4vr1i7vFN
jTb2yHNfchXdmwgT1kCucYfs5ptQ5zaTvr/cf9HNawtN7PgfLjAnTnqgsypXS+STWtlLOlyQP/L6
Rsm36FHPHB5rEGU1hgkAWi6ZTuLG/jSM3zTp8eVv/9y4rM7+tMqHtJ1ZF7xw6uFmNjYu3OdGZXXe
VVlVJJXC50Kj3QXgXpV2cuvm1u6iG7358PKXf25cVuceEPh2UFoaGYOH0nyT1N/N5FVp4P+eVdbq
rCrBRqPvg8tmhBuXdtNtSsI+cy6t+Z21U5MPHiaZUnrk5UlzLCBKm3O2K2THNRL7FoP3pgXY0/wK
XK9VAi8p9Y9j1+2sKvRAEu8UPfOkGPXLJr0ZhvjgtMYd7gs7Q20OYaAdYA0cpXz0aoTawZjfxv1D
G0/vBuuNakRum39r9WIvzbed4VVddRuHe0c+VOFnPUw2YrpnFtVaIFYarImkskVQ1EgHrT40jvST
n7w6a8xqboFe5+KR8j6Zfa3cQhM+s17XCckqCjLI6uZyytvOHcf0IA/RPjLfTYEN0krevbxgnxuY
1VlRd8uCUg1mJkN0lNTbRt/YCM99e9HeD2dQnwuULgWkUxqr7hL6S/J5mf+cw95Nc+XnTtA17UeH
JAEYOFhOWfi9V05BXXg/NyjroyJpKnTSuKmbaD+E7is9If67hdfljnGK8F4J1OVkttXBVMbdXERv
pS0w5HNTuTogUC2GK42M0inv4l03HDTo6C+PxzOn2lrlO0zloJRTZzmVwYe2lVw9IAoft+Qanlkq
ayoGsvehjiwZwb6TuVb6cZIfIiQp8Ch31fGPn+vBapcCusp7axJtNDed/quVti4ch59bh+s8XVxm
TY9RBMNT7Gr26NYb/5kJXWNqo2XIOzvnc/tvGcnsrfDouY8V//6HrVl1thTDK1xOo3wTzftgi6H9
3Odq5587OU1IvpmvSyraHZUPrblx8z23/FbbUVKryujFB4fh20F+p/AG0zbA6c9959V9nfUzpauR
sSiqWwkwV/n+5fX23Oeu9qLqtIkEGHc5ObxrlhtjizD+zOeuFdXDfHHCrhLfNzpa78stFsdzHyve
+z8sCQCELfBlPjaN72PNG5bjTw3DukaQ1gSJTcvn5uG7Sftaj48/97mr2LlLKzgEDgdSZn2b0vso
eV1F/78n9FqiQZ7GWs9KzlB72unhLkp/ciDEwP8wwFmIuynIqOWkm/+Xs+9achuHtv0iVjGHVyal
llqdwwvLqZlAAARIguTX3yWfe+bYnFarRlXTLtszQ0EgsLGx9woP5vwAh9GvJ+JM7FyqIRSlmqjX
YSIqfufW3V0vG1TCcvT3/M0IONbXn3JueSw2YN4VWQndy3lX6EU4aVsGiYDrnrzYfxws2WGWwJTP
RdJNm3G8rn655KY3RVnjHwsLmqyZE1XBhfk+MxNLa0KwbKu+tfHcCZeGPury67LIpfW6NRutBh9a
xORmS+00u/LSsAT0qK4x+rmFSWqjYoeuJ+3CijhTOFm2wfyCMr9lmIc5+KbEB4RxV1MPrc9MxoF4
tPM2LbvjVUtkCXupDWFkg/Bm3JNRSuofDfr96wefOVaW2pNNq7jXcexJnZe45+srEwRE7qRfP/3c
SlmchnWTBQQqnTP0kt3IIFBkfb/uwYvNWEHHHh4hmPpBJK63RhfyuucutmJHoTKWjT6SU88PZ/O2
vHbAi7MQKHnXQCKD2MePVrPp+wvd7zMzvFQyEFbfwPUR748WQNQWgDNUF1b3mZWxlAoVdi6t4BQ9
AhuSubjY9uYRiJALT/8Njf2kPrNUr4c4g8rBTZ53RvUup+IIOR7Am9NpoCFwrkngPLGThm4to1yj
4eSd4BP3sD+d7NTSeGRM+rosLxG4FkSmf468Ja2nhMKFZgmMBjqlUdbUoc37cDS2fWeHAXZGV5VR
792PwyXtxXPv7TTrf5yFAwPQFHj5aZeR4thydisuBP1zr+30gX88eByEU3CCb+L1qwrKNSy7LcD/
+np7nHv4Yj93Eq2r/rTaoJEftaROff2h1MwLa8I8U4RZ2n0SQDLh+GaOO1OgljKMYd/mKXXB5GLv
mSxjLaBhbmpbc+p3rgEusVPFHJgaZYMqzb0Q7KCUGeWBUcAAKjesPX3bTcOF4Z17ZYvYMLuGdBuF
LQxdKZSENuN06fJ37smL4DACwEiQrCDqTJHBNtS7EM3OvK4l+9OeWSb7Gs8tje3I2tAGKkQvLjHv
f2/VT7bwEvXeVmKi7immKUg0QUI0radIH52o5lXomfNqrKyPoHqBPm9SDd+p92hD2E3hNVE3pu1P
ArbMYKcTf7HnJpGyjt0GosemG1fQlgqIteHy2dHuv166p6z4s8EuLr8CNvCBVM20g+tkWJd3UvGw
MboIKhQXNseZt2icPvmPnYd2T99KS592DCKOFfmYuutivLGIFcRxeFHqdIK8ZQL+wHDl1XqpmAA5
gzqfOKp2Cn0SranCyRXXpfq/hTf+mIuS8NEYK8z2xHZOHdHhwls8N8fm33MM7PksRG8gAHkuOosq
8smVhbTfQKQ/hgxUIjBPLZt2LpqesFJ7+XrdnRvxYm8Hgw3mCYGswyxj8wjtiKseu5Rp0tDznaDv
OO0UjZ3D1Y9d3IGhaNgNdZuNu+FxLofvnMgfX4/3TChaAoG5w/NOwAcFCdu60t5Gv0wyi1x3cVgC
4vqKl06hxmmnkQg9Q3FdkrkkoA4TUmNG8dixDFHA/W9g239yjRPo6s84MWYwNDUYHmvdOPfVJTT5
mXWmL45mpWslBOOwIGhxBIXnnWhAdF54d6e1+knsXAJ2hWv9/10HkeHIGN4CHM1OF7UsS915o81T
mMv8Tq9A8hRO6DA7nLogKfxfEhzkjvGkzh40jaeM7QL/Dgs3mtDgMB9r8eK2uEx38MOppnBiNCzn
djNWMBWsfiihbRxjWvvZ2unvO7V1/TUPNlnld6CNuQkxeBgIO5paK9TdpOkkbHv0sNFFGBRGpBVP
Qn/9egbOTe7i6O8cOJT4g5qgyx9JF7DC+Ovn/o6Hn83sIjqAbli2U66Puxy4Gtd7yIs8qg09bdRr
pt3p5U9CfmnNQ6tenOE9R/rz9ed+/n0gsvT3EixGvctoi5u2ryWUru3pP1Gd/ndp+0u4b10qndqB
horDN6iWTtedJuB9/D1cLxjrPHNOj/1w2La/pED3eUoA5uffj8WJB17Z6a1m1YuLZI7M9677I1PX
Nfdxmfn7+VYzwyrIwrBZ9my5YWlfKAWfvva/F40fnN7qHyeVC0sS1xTziNY2DQc9w48V2tW9Q9+G
5lIyfm6JLOJJQDoLGTiKgMawyocw4xeW/OcHAcCgfw++9XQ5CPv0LpsV+NRhRYPIzi8Zjp8b9WKj
1pPfN26NUTMAONhG8c3XG+Y3+fazOV9s1IxwYMq6HslddmPk1p05bXNlQ7TkUS+eCoCxZlvF+uCk
hFXH0jBCzTgYgZaWBcxjoILnFGLt2NOWonFp5XXS8j7WmXdnaE6sabilQI6F/ur5WpSPulHEFBJ+
Cg2gGbow5CJ7Gzpfn6+dJabRHowBGvm41TfSjedcJT23Yx89Z9X+hG1CxFBfynML7WGY8Ol+0jgt
VNmLuB43A/GhuextRmT7UhwGrgBJgwa03aeaS9Y1DnbhJqY+A8yTA6VmxzBMjrlJbyCJPzp2BJMe
sH9IEhhPo/3TMitgbl49rj3YxpA6ZnPL6u969+z1JkQsWFjkTuhqbmpRkVC4Okz2D17eFKAOD7mb
duxYFC+kSn273RvDDL4r8GEObMawJ+a7gWCQHQtZUIXCMULff7J4E4vxG4E84KC/EWpGUu/Qitdx
pxSRNsE76KQV5sPfrXmanaPHoDBReyunrkLqZ7Eiyaw/ZZMfNbmdQN7k4PrPvnVTsyCcpiAOpiDx
1ErL/Kio9CO0SKLR1RKouoas+YClalJU71ZXH6XVwxBIXhdzl0TC2c5y1jqnLgtkkqpouMTW+Z34
frLkl4wZNJV94ink2pw/Mv/G/8luoAntl1E5p9xY5/UmYxe215lVuYR1lE5eAFGIm2RGtkOfhbJY
uWCnfb13fzdaPvkiS2zHAA0yFvj4IjpsSFzxzUOaMX0Q64aTR8I2Qb/JrLuO5FHg/ZD5A+NqS+SD
VqeNo8K28KLBFZHTtmFg73FpWvukfQDRbF0YKD14ReRzHmb+vcjZcyFSQggszNy0MeFoAUS1FiQN
r1fAoCnA6/rEpC3AaSq2zW1RPZfeHc1XnbfSoMB34ft+vsWXMI/O9sZs0nQsCL0OMw1d8LvrHrw4
hjMiSqE0zGMTROV0FMPj18898/aXMhYgPRrw8Mbb9+VNJbZjtdbGC1jdz0v04HT+fdoAHt46U4Oj
cqhtQAV/trCjoB1oT0WVDojYk9tuoaxw4Ww7k1As4cyZVbNJZdO4q7OjIx9FvYe2JPTuL3yZc48/
zd8f575vlHweGM4gcLxDoZUJn95lAMM8dcn/4ExmsYQ2y37Q6/6Useh0BwZqGPibTG6xdN36wnc4
c0Av6acm7cAI7XBA46pm9Sm5xIA799xFWmGQklg1zDx3tZOORQqtpa/X5rnnLhIKZZk9vEpR8XTr
zahHuXPhynruXS7yCcq5MKjIpx0KqrEnKODTTSTtY4862oU4cGbtL6G2QusH2z+1W1X7TNp3WzvA
Izm0dLiYogSmTyfA8X+Thfkn8V/iWJlbw6yoQolq7Ghk9v4KQLProo632ML91DIKCY1p509RXu6q
S93GM2vdW2T/Rk2sqTh1BctO7g01bRgro7Y3MDtkC27+hZjwW0v2k9PHW+xal5XdQExEN8+6oRp4
KtZN4LXRrB9n1kUTgcxM8L2bjhqw9H65tsAv1+WtA+aiauew8mnYTWkmjFCf21hp5UqUQTTy+ZG3
T9TuVnNZhT79VTd7za9DaO2lrYigOZB+vQHOVHn9Jcp1hCKT5UM5cEe7VzLJsB2HqOpxx26GhBbf
q6ZGmmPCn6MDRuyOZ7fEvfP874KLqMVRVzVAHZ9MOep2N6OupgVBPFRpl9c45cHhe26gqgue8dej
PXOULEUIxlHzRdCh4WjXseriYWVVVxVhYU+wCL5QO9b60yGVi++gEceV+G9qvP/snaVBIzQaXb1o
TwvE/0HZUVNvX8+F8ds85pOl556C2h8HxtzpRT8HuOAKNEtMAb9YcV+r98a4FRR1sil/P/FECX+/
c0LRO7Fnbwl/NvJ3ONKDkVBFLYodHlxHbLOM8ulDTVib1StRbQTWAGBqb4ZiMSGJbFdVTkNbq0Ll
DZHZOcng2aGbG+GYg1gyTr8y7YaIXVHd6M29wfdOs+N0r8974uy66VcnIMybGtqbWz+U81GTskxJ
9yihZBDq2rT3jfzeEz5WujBearvG/W4r3LdJ3eYgcjv+eweJdTfOhxdK2hICj0Eyc5k084fX3cPh
MOyKPYSVw8LGBcUG4t2JWsuLIUAXFpbcF50OKNyjNz3C4dZUj626n/s+7vOjTh9metNmG1071DC8
bm54ezu1D9ATc63tXPoxPAFjr9hVbRUG6raGrMEsniDNyi0I5JLQNbbllK3Kaoh9+ZN0KoH8863f
ypcJpKfCfSnUEEntDkO3+59fv/nT+/3svS/u7kNuKciLIFEDsaTqDqV25R5YHLKw0goaWLbhRDFB
RtnPl0LxQqbu/7bA4pRtQQYp8mLEg/UsRVs01PogLrK7vNHCwnkiRmzVr9XLW5Y6843mvWnOjwxO
HLO/CfwXt/zljM09F+TO0dbOUK8L7wGyYamD2ynLQbC7DhgFxb6/91Omd4qXBlAYGVS/HYjp5Re2
6qm8/skLW2JL27m0qgrMmN1MHPTa46JdDeOTNW4HPR4R369aFkuMadladS9kh/wdMs6QMb9kunNm
uTmLE9p3KbU9fkIK1DDdiMklmTvnNK+fTcsi5kKvlf4PwGYAO1VUNAm8b8WQmjhSqFbHvXE/5j8s
70c7bXmJro2EQRTbNnRKhVh7I/iyso88C83JIQuN+buYDihpEH8Mu1YHqwkqKwdNHiwXDKKkM4tQ
z0hSmh9mUK1p80vz+aan9MBFBgnsbT1qUebPaV7CxJc/SXFLsqTr915+61gHx0nhsnLlm1rkDIGr
TUaT4U7ftve1ceOhgHHdElicCNUwGrWdYwUbZuL+6MsLScK5FbAIOBZUWbXmVIPQ4YxTuK8ZKlfX
DXgRciafcK3XMjRLfmi5cRg9cQH0eiZTcBYhh/ZjDp/ACYgP+KhT3JQL93EYhwvzbJzJLn8v6T+O
3oIWll44Nq6CWhuKwtvZCmQqopuoSnVpbv3y0cDM6CgjR1iQiiNIV/QmLNvq0HETR7P27tHyV6Dp
18XuJWh2BnS9Aclh2jVu99N6KSz751VvyD7FtD++aa6yGibNagZyPfSy2LyUyp1ZU0vYbO6bJUSq
8Nwe6WwRF7+uG+4ippRQ65iqGvgY030R+vZKUDLcv/6eBmY1bqsxDBd+k6Of9hd7H2eCoL3YsoNe
9bzoMeAuA6wCMheB++Q3VsjpTe0NYT580AkXiy6uWg2in3coZEaVDeboeE/9HxDmBK13At/XvGUV
WCjklU/DgwKNsiNZjFMma8Dogzezb4R6x9YSoLfhdTYPMzvm7YqQdW+s5gG39e5WyVcr1zfXvYhF
zKhMolstx4TZ7xbftuq6UHTSkvhzOUpYoc7ljOnS6tt8WOnywv45s6F/m9T/scyLAe4vnWGhj2/f
Kmeqw5qhPlJUaOv4BdLLK3fTIsXIlTX1IOMhLJk0Hrwuld7jVfO9RO0yOTs69077aVz3Mvau7HIt
Ubsag74X8/FcQ7/pX9UlvsOZ+V6CdkcLkvizNwDdLh5dcHspQ4/0qc8Tdkkj/0yAWcJ3LWZyV897
1Aa7Zt9LlGD7C+ncmbNlidZ12umkR4qxu9ZbS2fIuMFNK7hwtJwb9unv/1iIlkNtX54ePjtJP6Xy
kkDruUEv9iOE7fKuhRnAzqne3OCDoJ0ivEtCqecGvdiVZcacUZlYJC3Y2Bmko6+cjMUpDvncqvIY
UA9dao9rylfX7ZXFLhyDiehuj+F62bfcuLHz63o1S7TurAkRtGaPmEdQiEv69rrxLrG6PtzS7E6v
EfSM2JShQy6ASc+8tiVId/JA7LS8ChXnVXYcnq6a3H9jbR2hzy4eOtyI5JLgx7mRLo5fFdgBnJz/
Z6Qo+3w90t91708uIEtX3kxS3AGMcdwph0dV7QNh0rjfFbwFmC23pJERzXada6QVsaIaIjRlg+4n
zdFFPHKIIYXSZSuGG0Z1pwGsRum+pc8NfyV2vlY0j0tnjstc/QBYLmkhEuERSC9kfeR0co6IZW4l
JA+c8skvjxUYJ2LjDAfLRAnllsHdoedO5IkXMrSbBp4eY/UGhEhE9dmC8psD+KtLYIYNakw06h6M
LPkmq5vNwOS2KKAuMU58L7uDMunW7+DNcQ+Z5EntinwtibkyZS+hnWYC6urkMQqXMc/K46zYrtSS
yVVrOKHNoZxUaDfzJmBqEwQUvg7GygdvmargMShdJ4RAp7tm1n8TBv+nULDETrF8Lr1MMbSK6jhj
Ib9kBHom+C3RUy20+SvomJ34FTfSfIUtJZQnrgQlLOFTAdTKOLWwO7nzszcfpubx6+V5btCL4Cd5
rVcdmcGumNLBNxK7fxVYVF8//MyG0hchUDZCTY6Z45gBj7GKS/tC4+PzQUPY6+/jSzST4IOBmS6G
FTLxsGnSUxb19aB/Y23/vWGhxrl4egnBTwgo4ZwZtXC2jLijkIjTn0XBwpkOEYzoQ2nkcdOY0ET8
0NxXDtxrLbOVPQx30Pe7MJDPZw8C+X+Po/Jzo6tcBHrdf9XYc3NdzuItIUulXhpBDrTDzuTP0r+1
+uvetrk4/I1ejk2lED6tNH+avn/9Nj6fBAi8/j0JTIdnAUwI0BRK4SlxYf2c7mn/fsOQ8vz7oTaM
ONp+KKadNwexjZr23AEho7nA/l2I+qd39NknLFa+02VWq1pQM6zMTSlkkHRnjAmy/VI+kun1qrlZ
QvNLwErtscKEk027v7JHsQTk10bm2vUJAwqhh6cWP/9NhfafsPu7yvFHzqlJHW67qMPvKhsuotY9
B7ni63n4PBz4S9B82ysxwigbCZzY9KONFhJg+dUlisKZFbhEzgPfZ45Gj3FTCVDOA/wCLpSlzg37
9IF/TIjpzVORj4iOlffeavOdT+BQb5JLXpDnxr3Yjk3WSkVLrI52vpXTgV/C9JyC7CdL+7d87B/D
1iY21lqGXmrmZxE0dk9NoagGi6bJ6kjT9ViY8Ay5xP8+g26Fs/bfs5SfjKgGia6wVaxmHsQdex9R
aXP0caWIXNnNEEFKMuGiRVEWXZn+WGfx1+vq3AwuNrHlMqVkidhT36NlcyEy/L4afjJ/S9S9qAAy
g68k1pOf74o+6WoW9r5zS1FRzwhUUCcBzwwn4cidpoYluq6hUr3hNlAnlK4m3wfn5A1PiBRd1f5z
o9/ObAs513AcnqGdv8nBSsmAIIRbz3c1fKvlQy3X+rzp2wE6qz5spH5q3iVpyd9Ej8++zuK0PBlK
U8sRsMw0UOvZ2kCMM94kJxNIvac7oHDsejPVt2AvNNKIpHFXmvdfv58zQXbJB6gKB5TnCrfNptj3
sCLK5o00X0iwU/6VfdUlK2CCrnuHdQBIyPN8X19XXlpyAoSoJCGWP+5IjXfpJcN0ac/D5uV0MP77
fUBR/O/9AvsgCtM4iuzWGcKuj0z23VU3uf7qyx8K6MLGWufDbc2DiHrf4FWIpvsWGBJogoqor71w
GNZFfuPzEVplL8p78d2tMl6xYkO90VY+BPOlBi4j5NYC/QhHX8/aWPhf+iPNgKh3ot4Sq5n1Kw0A
P+auoe+6lhBD64ptgB/i3o92tuUB3xnihxcMYcnrCC4KYTZCa8X+xRy5Mb1HTfgHBqPr3D6gxJ74
jr8adb4yS6hAsDIe2HQ/j2Zc822XHZVBUXp044xmsa5lkdDWmYerlcvB//bD3qJ7FrRxrmSCljPU
q9tYVPcNChPNzKMR6mVDru4LrqeO9kz5L+4ZaGjjT8FKweyO+CQxsweabzNi7jJVpqN1nOcbAJsj
CnMW7FNP2zO2HWwjKpQVdcPHpN2YRRkxY21XeSrsBrOpQsZY0ma/dPVNjX5oe8B8GtUHxxS5Qx/l
vYIP2iFo1rqqEtGyNQy2QKiCKRqHKdww6ZtxlqtJh6Sh9ks143FC1G3pR6tv606uLf9dnZC3JUMJ
N3XQS6vMl4bvAvWr1DeyfDZZFekNR6GxiCftMPow96ucZ5nd18DwC9HcOyctc2zgAK3sXKXQQ4hV
7cZO/6EYj2nHwVk0V7pzDKo+LK1DS+ZQQ1gK1ZQaeZCSXI8dT0QWopGWiagLOoz7R13tbW6sYCQQ
cbAfjJHHfjnHtveAqhkqRqEc/VU2dREkmaMAfTrT3AlRh0P9y2vLgz1DPgtsTmUdZigg+tKJgMUM
reAbGVfAH8dKuKsZBnJe3yQ4SIEGkXrcBomdVPaDYx5l8JiPj0N1M5DjMKUj/tidfu9oJznJqG2h
LPnE6wN+pfh1eAxWfTK3KTqnIkiiuogr1M0bBdsybyVNEZq4Zw/DYQAOpUD/zj00Ytear93UAlWD
QEw/fPNN1j8s+e77qyF7m7I3o/8g+HeesaohfVd6TUSItidVUpF9Nr9n5rpygBNuonw4juSWk4NJ
NkinIw0TagQZuMtAY8aZ2jfNXpSJ0u+DUg9dMFla7ZABS1EVPNGnW9Rx0lxr162fx7J5HSqK8wVM
KWQX4r2pNrQX+4xMECocU92kadcCXAHSS6EFa5+O68a+BSA46rSDM+yhsR91XQKP69BovvnOI51Y
7EkST6J/HCFdZqImAZW8PfKkpDNumxwDllsxa1FTv8xs43RjOuTwkzRjN2/D0tkKOoQ2FqlWB+GI
qKMZWRicGrNtaiIQeeD6VV4o7RqQbEy5quqwlwFKIwCYzGPkmzJu/ZWV1WGJPVWQfh+UR8e+9fRj
4wOXHQOQjp6Y0RfQTvjmiTvDHG9y27wfCVAolg0XuecKddUZSCd4SXq4p/v0oe7KdSC0GPIRcBZO
qIb+MFC4pL9v+E8BvX1Y9W4rwsLMqlaWdZ/5TQhT0JBpEAlBg2SUFpDmKjQbeNg1fRyoxyCYQi7t
xGvfXFGD2Qr8Oc/jLh+fCIopPRNxZTxAlzd0bBWK4KmXwEBh7/m5HQfFGHn+ocYMBM230gHwpvWi
ijdr9PgjDUofPcjMlnMDI6yYiSfbAC5PluuRbBzwzr0hBt8AQKs6FtZz4D5k5nNfigMMrMMcfMcA
sA7T4img9QmX7/mAuguVr0IfvxtA9HmBth8lDgE6k5N2ZsTcJsxEv650eMxY3UbgxjTU4CDo/I0B
Ak/GNtQBkuiJE3P/pN1Up7Z8nFoaBn2WjhP8nucy9qiTVtNGkm7HSVrkaaehROyu6PgwD6ClVgnt
d0S+Kvu2b59dEwT+O42+oISq8a2DhAf/xRg0oaW90+JOYQW1WYDr20kytgkrQOpr69bAijH7h5yh
J2/mqTusCpH47LZSKFQ9V+WDjc1S0A6t+m1mBjs0xyIaVLFbv4+MbxGsA3DONKtAhU4H/tpIuH4/
GOaqwsk3WE+Wdz9LgC1JTBSYZ+0Ly8D1DGp80kble0ZZYrc2ympF4pnjY2m9U7E14I5rFTxuNFTj
QC8DSgsKtJp6l/ynY26sk1Ea3zDnjuc/jFliR9xARGddteuOfDe6bYUhwe4VYKmNO3TICHeDY4ZZ
9aimlTb08ZQ9A0FkMCMObDPkPNU9YK/KHyNIdoG6c2Scy4egfRV+2oy32rDtzXLTdfco9uAIJZP6
MdtGOIgqMTVtRWasojeXfoNrY1gYAkU6bzsgxFYcggrVxqzAqt5TakBVgSH5EuucTWHDUjIdWF+F
LcwgSRFL42jUbEWhBtvKOc28KjTyPCmdI8iAG5IfZlSwiVwr7ZcLDUOAdnSG3W+g8CkilAlxM3Kg
0JeD4EdhScCbIDzFm5nJKJPdY49DXt41dTrlt7YVjzUE/ktgX1a6tcJhDOxYVJc8LEmsG990fT2a
cKx5mvtbw342yNEiPdpjd60GABcIzL0dZubt4PupgR4UdDAqHIeqeOnyWNA1WkkQdbgvhycNZ5/w
oaTecegfzwLFW3wGqB8BzW/zHFjqStuJ7ls+aNiYdqgGsTH7LK4ALGN6MgRIyIa1x/q9T2QouiaC
m3PSzu2tKTKCBX0gDfoQyFqauo4hLxzl3Qbh+eDxXY/oxDiPyjyPikCuNOVEpgdDZvgQ93RITFDj
e/4QaHlaD/tKyVVANSjk9WFQpuCRHQsUrwqJ8izavmXxoU/72tw17BekIjXjSIpt1z9kTR867Vs3
Z0kuj2WLGDzuefk8l5DEneExbSWwH47s8k02L5WZ1gpyc33ag1/j14hgOY73vko9aLUwpSOAf4hq
DaJSVNISi8iLJe4wMyLA+BIEj8Rbz92hdVjcls6K9DsWNAeDq0OdA6cFYaBRK29aaIp1wNtrJc4X
d/RwM/oF5vJqZPKewyedZ1lczmRVDPxHN7brsU88fOksEBHLYHijFJRx75AcIhT4KdA2LvlmNiws
yxJeylosmUwN8xHoH7hD1NHsw5biu2lsmuw0r9ZRZmY4YA/Jrt51mAIXN4xSW7nVAD3pFdV5Susf
M863BtnLjJze8lGDwCK2kGG3VpGq2onN6buGA86FGnAvDlP+jSGZ1qFQ4cFyA7NMWxkVznzbO3pC
bfu0AYKiX8Pvbd+B6GQ5Pz14Sdaen8BeMi0zuukmPbREELVYNxVna2K8j5THLumQCETG3uisMHPM
RMBF1CjdZJBrIdp4JCATaictjG3d72u3f6jcD9c+Zu593RyRgHZSrgRTyVzvghzwEqONWLWGSEzk
9rA9mHvEd7BRmj0xnNiuirBxnb3N6li2yA2ZuW74FMq5WTGCg60lK7gopzCWxdZgkYnw3NmYtd4E
rcqGu8hPuCm24YTGw+DxF8s7WOMTn16RM6wHXb3DDAIfb+1yo47AS0FwU8Bv/Zj4Ss+dpEIpdnYP
4+CFhol0vsdiRFrO2+EIe9FImndUydh3ODZGF2lIqHrYd6NohAvBuDK8l6Kx0rmnNwMsUKZihLxT
eyegVlkI42g7OHJUH8q23pkWxV3AS/JqV7ZxhlpEQIJIDn7UNhAJc21UhFkYzMhuhB/J0os8fdMK
ZIs1HgALwkbI2KnT2RuhKs2PU3/bcpryWu5LDz7LfrEGjDzSoH7h46Ee8BkVh1C0O6PJ568tXt8M
EPy2MM2zNsP4CPgx23kjCKgC8joGkqLZ/OhA9HMzLwxYs5Fq44wkasEgGgNk+BCiMWG2DFur+3pW
K4rN6bMBIix9OCCTH+vi6Bvjfu4gvmE5etTRn67Hbs1yJ9g32IslsFnB4aVid5JrTwKlXxwkA8fJ
3/FaCyFCnUBJD3db8NzYCtLGYfYxZGWcdc+9G6z1lqaQL99ZwRbfgxgvhVOsiikNxsSyxiSD7NBg
rabG/1UNkMoJaFJ7Ywx3Nn5iTN/0qkvZlHbeLQxtQx+sPqoAVO/7A8wXE1fdm+a06lADYrofQokv
HUvzTvDmpu0AiBSAsPq4OPLYdAs0x546XBFz9zkvWNQCHI/MscqzxM8ZrNo80FXVZvDbDw/a4KHq
ENq8Xu45f4B6S+iadz0rvzd2cZwQacCCpO2qnMsI8IWmgS7yeEONAckd5MANRO1SjnTTQFims9gh
8HcOeGIQ2AmVS8HZYkAn++uM30uxV7mL6PhaBt8hzMdDDiHPuixwpOEGVHaA8COKQxPY6o2D8lHn
mUUeGe2YGjqLa2HtFTQGPMOKsbdWfH6iYEvmOHgd9QAZxYT7kCrP2KNyxkcd+t09qSM0fUBsXElj
RWx84KyF9TjdBJpKBuWl8IoAUCDqVZa0RR+61aORk9gzg2iacJ/ARVJVc6SwBceMJv387EmkBI0d
Na67DioDB3qgrShAkA1CZd1Be1+Mx8DC6WoYXdw62fMs6v/H2XksN45s3fqFLiLgzZQA6EmJpPwE
oVKV4L1JAE//f+zRad5WKUKjju6qhiAgkbn32su4uREdZ93xVHkjp+m9U3/atb7QEXC22ujNyJNn
uObjqLsdzcJkt0d9epi1u0IEu7lTfbXiezR2TnCaacqjqFsFDl1wWHtqR4qxoa2KyCJ+YthXpf6p
40qPS39d3nfa0iqOobLFE3rhKK9q/DREJ/KCFk63Z9+Czd7EhzoB1qh7mNBLE2t9U54epChxg0B1
0zK7Z8xF/VAtGPOuzMk5aUm0DiZn06XhQc/F0gjV3ykVqjlEe2E9TUPNtIqKwcmBYOZF3GhLJ4/d
AmlskbJ5mNJKc6KtDBWrHSYacgAGfNswh1YXmoYDTx4uKnoJhrxLM5B2gXnU6DRai2GyeOitmXwa
2n5r1lahdhhMBLhXL/tyXGRm46tOuTDsyk3Z7Uj5voul6CAYGQvZ05GCSVQ6eYhGSfUklaCByXwb
7U8ni3Y1KX9K/Ksr4kemMnegIpg3KNsi4oTLeuto680DmYAr6HZ0C/d2Wd5V0SkZz9fG1M0phuNO
cxNxyAoGzJZ6MMXk2npHeTbTF+1CszkSSbeY5ndsEV2r0BZqIfmz/ZaAKQq+InAj+LhZxIh8mBcZ
E+LircyQrV+RnOjcNe8JcI2p61RmmVeHn6RfgGuFbsu31mJUP2nvI8RIlamv6XwEVnSxB1bwtDJ6
e232tCq1to9SzatMAm2uUprGj3JjlTt+w51Z4rO0zIXUWmujOoI4ugqvHivxVWivo8IiCXFwHSle
mkBv+qDT4PNNEAvQ2Wi0x+vGs9HCdo1bkdE9B2bDJvs5s3F2SD6TIDzm0rAOKVozjX5CSWEgJ64a
Z59j1bpQ0wkfOF1hEYVzTOjdJVHXdn1k6IYKBmuz4k9cvzttsIvlbqXUnDvKdF9HuW9ln9K8MnJj
qQabzNZWY+S40dysZFZtolF/jsbaoHqgN1a02Y+mmT1P1ja1ZdPXll6Sh+s8G+4L561Q+mMJGkV+
2qIfqNVD+Thzax3y1pYohth6yeetbD0PUHRC6U853QNrTPaFbG9fxL8b1d47oEKpdZxaZ5lSUxUi
ReX9phrvebAVIO3NWnTFqtWXLVpkKT2kVHJD+5IUmxIQQ+99Qz4EcbfooMWK6FeBkXISmSQWzwuy
d5fz/DlSsMx0lyNm3Fq7TxXh1wDECaZKBnIn8DVo2+IuF9Jzg7FlnxbHhH26zghPyLNNVKNoceaF
kkBHq07FMHpprBF59yLm0cvptOF+78PB3lukweWUcLkZLpzxLe/6nRzcVXGMEv+uDG1Pqnuvc971
Vsc1Kz4kjC5k7jeUTZ7+sOn09E4yairjz9we3C4YSJij+itbLx0Gbwhjcn0C4MrHYA7Wjr2ymXGZ
pPrEVrbLm6eqCFxnprYqjV1vI6mRQXK7ax9pHOpo2jqtiy7AbSy46WbuShnUkjZ3J3jqTqrvq5FN
3GkWZtT6ZTkCNSmIH4SbUxWMtQ5iBxGVwJV6YAHWCroXlMpUTk1JzFjxZIVXa/rkLpwsXzbYNUzH
M+rAyyvBX+29KKndSBV7YbNQ8nQfTsdRzc5JPd43Y4HSnk0skZa6Eq+GMgAHQNtfiHXKVtVYbxZh
2zX8F53losqUIVLM1dg3zOcOXZYiKadad54MXF1AJx5R6bp4vR/q2XlMC7HRW+XQ6cNhCsZVC5VW
BtlWpU2eYbsPAHn964kuUY0XvjUmi2yQNhyHpLZG9JiUY+Fw6KZf49nutF3Xda+qgIqi0oX2gViG
agCkW5Iil0qXqAdia+CjKYAjRqTey41N9dvMHPB4MlhDvBZT8yE71SpXZ6+Wkezl+jZXJL8rDWkl
8rc50HcGdIPJILok9dWYqEW1Q/wvh95Uvo4tpOh6OqqB4hXDvsSkY3zVrHGRBg9G+BI2zrav0h3e
dq/RzM7tiFUzT66R8IGYz/ZA3I3yWQ/PNfkcemT5s0SIThf4UVr5uSru2iYbF5YZnWlKYAd4Q0Gj
7rxEnb0VUfE+Cqi7ZnmYamOjpA2OErKULhKrYyTFHIpGSLARpQk8eMH6mnyhS65V7wml3WsNz3i6
hNPelu7GhFe2bqM8cuXwMbH80qTMdzpiCmy8KtTS9HSjIcxllt26ORl4uPVSElJEGe4cHM91PH9W
+qpqKqJUJNC3lj7DabqloO+PnEe5OVtJeZLq2ndSdVu0E/h1vWyx9Qk12FDjxaFcbWtn21QqvRkr
zB4cDIOqhRm/ifaSA1wEjrqVOwtksy4XHTmswI6lJ+nHJN2EkLavaN0ybMq1qp70+RjBxbeF8EpC
GnwtqzPo1GcjRMYyFO/2VdmY9svIURmC9cvrvxMWs9SYVdX8s2NIcP33q1Y0KGd/phgUCunryNS6
uLj2PbglceG8VygRMzwl9Ssfe0Nc/EKr9x0FQztHJ0vtF5IRgaUan2NQ4i6EFU2b267ZoWkx75Ez
eiljnXQnckCYhlJ61JpLW1qrUTQLwdQ5GOVl2IM/OXdhrHmE0S96uXa7qb8Q5fJeOegPmsLt87eA
kev4aTQPVvAx9xyTkrXsjGpV68DBeH0M1W+reqitbe4MnLmt34jDGBXLto99rb8zbWlp8der+Q/d
sT8Y1bZv+1Xr6B5mr2gonAUFwK7ryZE61E2yCqe3YtpExi5X80Ve7B3zqZZbvxLKIpxlTwI1SGTf
ltFqKqobmxbS/PeWtV8B8SrM2FSHOrwEMJ7QUiiwvpRoFUvNSzyoT5UwMj5HsQL6Ouf2VqrWqRX6
ottMxvwuU3Y2Y4fRFALIcBOIdVDX617C2LOQl1EMStX3y0AxljIfwsTD7qPfY1q8x8SgKl3mSabg
qP1tT6NbjvZTrGEz6VjpxU4UV0kh00vwz+ZEPWAIswxThdp6O4gdx8aGBb7qGnnTKOwD6fBpskuV
bbWelYeQ6BKT+695+lPcAzEGljfZ+nvXDTDl4hPZuwtt4Iw2Cty0SgCkeS7WxWDnniXr3jifCApS
XAe4bxwnv9DiPa4tJzJj9qJN97Y5r6NY3QSSvJYLm65O30dxcVIgcnVduwroCYZcX9bpsNYHkkcY
WyjZIdQe0+m5TD6c5CMR7yFHgIK3SbrvtPdSALV3d6FxFOZpoGcr8AoOQSIBTCQp89P5I2mfnek5
7T9H5FbFdNSHNRg+NEHZXoKgapHhmykyhcN1fN0oIRLMewaKSlNwhftQPdmgMo68kbrtKE5pcwir
o54dlOgQKwd5+hjVq5/3hWVI6He67CXphClowdY0y4mbBQiTUzG9RAg7W+s4GHfZ9QR8qKP0PJk0
pHXuZ/Xg8jB+l+VHYywrDXpjy4k7+mPg+GPsshPZOLhEF5N61wCELyI8PkOv1ip3hpqCQeDW0mnA
0MpqWy07XtvLyblPpbumBz0qDlKgnWet2RscaaHOKHCNLTmjt1VrIBum+p/vDbEJ8k9MSqFb7Hv5
Q5HCtabxQYlDkvit9DTGj83oqsoWqKDANSoVV5+adqcaq0pzvLyctrT/mX1937ve0o5SfGy7O0PH
uoRpL8O0EPRyJ9Jt0dvaazKrK9RFu6x8U0dnr/VnvR3xYi5k3Gic977s7wySBj1neDfkpy5SlnRa
y9CJSTwk7qojgfQXe/5pDp21LmmHqz1O1p/s6DnvIbb3j1L8lDMv6i525SWVvdWjrU1pvtat35K4
GK9FspGa1m8nfdXKRyW/Q8rPWMNtV/YA3TT0wwDDnlZ7mHLFzdiPRVCzbo9aNpzi9Gi1kY9B+ipT
g1czOkXsCLKBwQ81IgMDGj87XhTWqtnQzuSm7vb2pZeyjUTcci7zgyqSmR5gSvpyDyopXarwdx7m
H05d+vPg7GUt3JnqvFcrRs9tq7m1BbcXA9aMOtyJbd9g+47rpcnwkSSUGBTgktKS6kWyFB0ROp3d
+00EbynSPHV4JBcQn+CWmfNO7j7URizhTS1UoI8MIMPIZa9TpMtY/UZ+VbdgGRV/UiSPvSgvdn9R
ZMn/O7/iv/kv1q1HmB6FbdMLiIJZ60kF8/tvvMe+uu4NMykZ85Lzj+va7bJ2DpX1I2Y8udH/pj7I
cSyXxsR1EwaZ/Vr+KWHyhoJUEGGmVjYMsKnBTJpX9A0B7AuBn+XcEIzCvNbGLpc4lDRzk8RvgzT4
iqlwxjKRVfXVmNZumKnL3PljB+Mli9pFBf4aOo0XInkvfplp+s29fPFObj29UPkbWXL9HWuD0ZSX
/uxV39ryDKkw7bTklcj5cWKUxQD8R2vTvnKCPt7PcRGS2av8P3s2nSHOcxRDitcnfvwd4ee/qaEE
fP/7urHW2Gmgom/msCmMfKXZR9r2RZDN35B/vjCoJpD65ifIYScNsSRwMQWuq91+7lZhRY3NcHxQ
NlYiL0aJDEJN29Ax7mLD8HX1OZgyytC7wmG2MrAPg4woQXmUm+Guy79Ranx5a9fF8T8PNRvSWY5C
GMc5qDdxsWjV13gPhFW1T/vfzKA3db8uukfYPrp5qLBQN3GxkGoLG4d0kdFD0AmRCrgP8gfV+Jl8
17q1++F1lIAJDja1uQfmTFLqz5bQzXZR23nftjJM147R7KT+6X/my37Nm/7XYxRlU1rNzIX1ldQt
yPD52f3e7BaWSBVdckwsG1VX1mhDvR9d99bjx2r0tBZxw+1OqhfCPjSAQX526RtyIIl4ajH3KBGL
bidny3j82U5/6+cTESdQhMM07ZSP+bn8/feb1f6bT2j9f24+sSpZxmSxHeuws6B5DMbVjRb4ZJxj
BtfZXZxrlIDByZGuM2uMQRrmiyLbV/orIwhJ2uvJNqaaqBJisVR9wyRimZKUW8+/iwFbWTEer9P5
WHZWg/IiB+9DfXZUeWVKD1E4QIjaKrOJ/TAfU66c//5rXZ/1fxACrZv9xlKTSFFB/HeZuEx4lYhm
IIuhFa9aVb/HFb9iFIw/W6K3Pj9TauRmVrOUrORubpaW/fT33+GL0+nWkkcr9L5Q9JjdPtyXybVX
+Pt1v9jtrZstwNT7Cq9Nns0glWzEpDBKAcCSTQL4dwax/6zJ/3r+N7vBkMiaXBt8A4kauXNxKsq9
rD+Uw1uXOaCMAQPkzaDt23JvZW9Fe8exXhbPtSRBdEsXoJhA15lb1h/58OZIl8B6jtVX4tXNCcCW
RA2S0Nvr1FLCZicE2imzZVn/0ZiTkoRtqhXH+WOcPhmxB5d5YTOySZyVgvmSVUduZx3UfmWJexkc
Uf4VJydD+XDmV9Bnd4julPF+Nq9ZbPd54xylZjcmx7iEdlDWDBnfKvAds27uw0KDFwmDJzxjZ2g3
Mxm75WXUZa/Kn4ZgW8PPdrZh/43q+wtOuGXd7IQmorAu6fEkunpz0AxCfGJUg7fmNAL0m5AfHdcI
FRI3Sq+iE9YB350w+pH9HMmy/97e29EpJYHQazfWhzBYi++o1F8s8lvPRbUM9UiCP7DrP+2H6psz
/atNzbwplKZYKu2hhq5fDM8G8aJQQYHHXFy39BDlbwsc1zfLMVQ8ZTIXsjyTMM1EIrS8qt1E6YZu
X3QrI5sADXnYTDUsQz2E5fwix+2doxewDcyTXUQezoIrBXB5jM1NOK/zUHOjPN5P4Mmpts/JZom1
75TdXz2rmzKt0zNRzKlCTbDFgUD8zIXGurXRGlqm2U3EZeMj07j4O8eU61b7H1vArYfWNWwgzXNW
TGAwlvuNcGJtNj88C2/DO+NW9E2N99wunvFg8PPkm0L1q5u+2RsVKUdxXXHdKMxdZwDpgEwifpad
aJk3u6JMXEcu95iWKx9MR3/Wbdx6K7WSWrTZiFbEegkezF9/PyO+WGq3vkqpGbbSAE3n6k3SJl77
w47r1knJFG0ZiOsTmF/m43dOH18caMbN1573+LTrQU4t59SrxoGPDgfJkqFJ2J33s+dx8+npCRuK
yLRxV771XvHnZxe9KVIS3Jjl2GaxNS+15YPi/Oyy13f6Pw1N3sQ03SV1IixGxlzO698v+9VT1v59
WdUIG0moKi2c1q8tCMB5WLlWq6207DsD3q9+xM3Xl6p4a9owcfGVZyjxZzBPCUH1TvqNc9EXpe6t
c1EvJ5EmKR375yT2YzgsnEzsbODMSb1HzPOzMv3WwCjJdGGOKc65ag7NfO104fLvL+CLb/LWiEit
9aGfWgVN/VP4IP1sYd+aEJl6ycBWZkRgKMEGUB9N+9/v9oud9NaFyAzCoFGu3UqcrlNITtRXZVT4
f7/4V4/i5nNUHSKFc9SOV7RWDJtJ++HTuPkiqykxQMZ5xG27nK588cXf7/eLlXdrRYSFQa3iHzYR
CQcpuMO4PoUzd6qnxA/0+Zsf8sXXo99+oGZqh13CDwEWvfI6mC/osL609mcHza1BkGaQFxK2eDqY
dRsvTF3xSuiGf39AX73Qm5MxNGwl7W1eqBHgBofzwzdV81fXvSmabfzE82ninlXDEx9Ssvr77f7T
Hf9HcXPrCaR3wnBSR4w7GU3YhCdgAidtDPcJ7qzS+HsOBxiP6IpatBpT7UmjjIRrY8K5lNWFyTgr
K2Fz3ZmqDQEYmUcdrZJKY+iZr8T8qBfTddK/i2zVhSx5dQfVqujRyXXfnsxVOYPKaivFHDwAM1fH
QiMofl3VEVIqQ1V4m2mySHPYmxj2jXO20+UOqualhdodm8zPcZPNrXdG9L5ClxUC9ZmMXKKsWM3Z
uFG7xu/w97MLT5rNfRZOGyfhj/s/BsPU7nFWwmWEMmnI71v8/AP9bKswE3IVPeojBnawC76pQgzr
+v7/6znfYClIhRWF2lTg3N2htX0KxkcDvpEEgbK0L+XE8wneRCKtVEfbTE637NJmO7UmM4yt1U3M
5cU6tw5FgHM5/FQd5/LRYVReLQb79xWVSMttYyEmUsvV1YJk1PwUGkAob6EKrkIdwQ5/Os13dfo7
Ud+RPqBweCgYHBb6emb2PPbLUYfHMofYG3qizr0YnncsPkp0X1gYuXrbLjLIwtY4ogNa60qyTJlu
zJCSMgb1xm9So02x0/rXIXNWuS1WRgRIAkN7+lWqvxKSSkaxSeBlKHddtpQceDfMbGvFbarNqH4C
07vC7B/TtrirpG43pQyVBiaViJRbrXQbKGUBHJNUwwNWPE0tTOnhfoIyH+Y8ieRoMZNDoAZHChe0
GNt9qT+3UQ0HTF9nke6Ok3QuOzif74oyLXqazSoql+mcPo3kf2fxUzmPftnsNHNZyszq8XPslcaz
+EORP81EIQtDnCQU5LXO/6zGAwxZSfY0COP9pC74DCrziA/WYqzWZtUtmvZEgIZbxL2v6R9ZvTcm
w0vMwtWE8ly0NTJFOOnc1RBrv0xs3ImaWscOruti6JfyTLI1mpQ8as9jXV3ZX5rRnqeh82yUFL0q
efA2VmN8D2/aygs/w6DckhRXxMNmgIUfWplLrORcETsRzRsJgZV+JGDPy6CjO0ZKUIbtKtyCwY+u
YbIMIVSs64DRV/XA04NmowTtchAmTqfOVkHq6QQjmqrcj6xu3TNr6+LIzyArpM24qs3PbgiWceys
C7w11Uj7KEKo0wi0Qga0di77Zqx6RXaZGu1qEeOaEta+TXbM1N+xdT8hZQAkdYFDoKY65Oflrm31
my4y3OmqO5wDyEQvmVOd7BlPJiYoxkJCjyBJByfpDhWD33r0c/1lIn53jvcW9nf9mkboHrzszp7F
XnHOSvRnDFFrKlASKpjtRumO+oMsxNZJVyBKzEWDlQHfgh+9GMMlUzo8OFwHDjq0IKclwuEgFBm6
WAEJs/ZFNj/0NoKgGtqorC8K3phePDfjs8xKhBo1MiQIhsDNgxKqVL5oQ8ltJjxIiH2ZHWuhiWd8
j9s4ctMRiUkOM3XOl0LbytAczC6CzsbUsoLtmyECeC9TDVnhpk60RWRp5CRi85ejbGz28TQucYHC
etBP0kua2xAH/gyavSChRmm3UoE4HZxoHHjhg+lq+AVp8tlAdY1wB/twFfus1nhry3wZMc2wk4d8
OrcyBPPQcXkZcKx2Kophp4Bv77COASO79FnKG5yJNLQY6joT9ik0nMtg7aBv5dCeq3grcDSvxqXZ
mIeeDdpqX6QMTWCKVjRuPbnCrDmhtMJxi7EJ7NksSv2sexkNvs8emg6JI4P2B8dGV5URYE26Vxnv
NezWbnzqxmIlxxaz11NqY5tpryEHKV3q9hHZkVfx45Buy/lO4QhT4ue2hxWfvDumvq4qE7phs3Ys
GXRuWJRIOTNjWEgyHx2CnzszP5Upy3g0Fja8ftlZT84hsIhray0co0t36B5tBfYmHHuvTKM/cpJt
w+iSM1/nW7oeiMKAAGU966Jgiyz8uQufA6ZdHbTg3MkPZvhmh1DhWXAd/DlBPsxigjRU8YnK9lMC
06MgQqdM53uzlh9zOPFTjrx4LNiXE+ctl9gRozFtVtloemY3uo0B9mw05WszmJtB3kNKjXCLweMB
6TAOpGax1OJdN/xSmkOcHVT51RbjMik5lUeGku3VMlfsVJ1j//fU1Zu20lZpcoZr6E9BcaADcHXe
G2kwTXoxKjyZkQF2DvzajuFRkK8Vyzk06mFoftVM5EPhdpjXmx0+hmHlT/bGaMZFbT129hvYkpfE
g1ebT0b+qZmXIXklN8zTkZKEFB198ctCxzCTvKO21qlJ7quWuJTwkjRPebzki1qJgKsZWXwI0+le
kAkWS9tUWHDp2IHh4OKt6jJxQYhn1Is0adEE29u2kF2RQx7I28Tvk3NQdruhQKcBF8eE5l3D3TSp
TGimTMd5DaaznBbwcCGwhNFDOF+4DU+GdCTbwy9tCPaNfJL0RxGvOjBhpFRjLDaZtLUCMGHnkDJC
qiCxX+1S8sn66EtOnOFPiTYvnrJl3o/7zkLq5vD91i+Bo2zGiClrC7NTYrFmsoxeJlgYDOmukbZS
PFIKCwq1s9F/56D3haeFdevxFhGeGCCIETtnOnat4sXszW2DMrz+1EWyKiitOogucVMQAoWcHf0A
6b9+aEquiNC+xZ+zmp/TgMMtuDR57uVGSJ2neiWfZ1KCO9qbrh8gXSF4jzu3iaR105ewwh20mhcn
gxlalEuzg1QFMfjvla1ufFEy/4Op/g98UHZRn1bRANI7wFfMUL1jXlOfIrVft1LtxWzGKI3XQlvV
1by3ldfG/g0HdqFmpmeVwyKa0V4ixKpgeYyJgSL7joSRxYwsQswISCW/1vsdtMJ4PCVV5ldYzpvp
fV8gWk3UXXvlElYUqIz6Oh1VvFW5WfGQKqcO44O5E55dar4cTB696u8cEaqTzss4xJWKocF0IjB9
WSLkjDcCnVjc3RuwmLSJDCL5ccCa0UJMkgSHLPqASmtUw1aY54RzKhGFH9JL2r11SFIYaaD5AZUV
AjbmDGVKTKJAOt1ucQpSFnkdIylfNkjuBdPpBlIQ28HcvM31Ds8fKiHkylb5LEtYXwMlXm1oe2lv
1OG5Y+OaUAKM7dKpD45xbBqvi09qOa/lZDPx3lvUXEEIq1gq15oaupDTqAu2QbUKso0qWtc0I29m
OzMs+JyILWwdcrZS+bp9V7Apy3W/ULuSXRzKJ0Ii7V3vzyI/R+jPQGHLK1QdnyqIcjhmOI2zjFMK
UHslmejUNHkfZ8dZeuPIgJEpPI3KqRrOU8KcNFzKwWHm8Gzqiz3bXqiupHEhzlZ7qMd5EVxnLfIu
nE9q8WAp90ba+IQdL3SG5HF/6K2XFl1mthnZ1kzKZUNhJV958fgJpLz3OX6zMZtIkf23l0A8yfIp
Cn8NzS5OngO01TFrIWf9acaxCn85DVoqLpw8lE18Tbym1mDDtZHuM9IiXyEI7fsIFc5owVsmCM3v
ESI2ufwwZqeSubpF8gBEW9/O1Y2jKkvbDM6EcvupsyMIw06bZVVBv1fVfVdGm4LuJ4AiXmYmzCle
jzMxLqifyvYtDy5t/KjkzhaREIaA2kMw9i+SXO0yPunS+pjN8TSQ/UnyAjFvXkHwWQv+1JcPescO
ISNkiMptAPtTi3kAqKVjKbxA8HJbZKKDzCEwnco8IKpsXAzBcSK9s4LpVr8HynlQy0WDEMOx8C/Q
Hw0MavMYtayc7vXqcchW/fiSpJNX9lvsyq5BoZStsLB0NkZFOxR8ilp1InV4wUeGBh4dM9ENfOzv
SnLuKS9k3r7ziL6L3JFOvDfBTmMqrN4Dl1Du+ypE4m4+GPo+HsaVbTseDiCdvJs4P3L9LUHpMDpP
uv1HIdLPjEs/HMqzpYePBWLtGJsRPFA6bOC9PoAaH3ECpfSfId7eK/6jkmHqMEWrXPkIusm3R8oA
WOFuo6/1aDWJGiX7TmGImZn0vu1zmpQIolN4cz2idmwYhvbRltqdXBIaU0cdPbMZrGfK67JvXyIM
sk2nR4MVrXQHIwOmRCYaxKGD55l3fojqoNXrB7N3NnjqHwWqfmuC1Zp5uYl9moLwTnFcQcROcm3F
BaUQ6v/evDcQ/0fB8aqiwTwlsJfd6DCbYxsPUStjLJDP0RJBU00PIK7FHLF6jjQuI+i+RTh6NqIJ
q93G8l4tn0YANC2bEIrMbhpQkaPlUEz7XM3khFzfpzOtimHdDpvrIaRm9WesZ+sk0Fwk567dIIjQ
LxMQQg7aJCHJmrPQQ/CBZcUm7qFBm+tx3LaJfWfpOcLa+KBpmORmkArrzo/CVYLpit3m50DRVx1K
mLDpj4GubfFNW00R1ClB2Fszrmfd3li9vGsz1iM7ko0RszBeJWQ/QcEG1Z5DCP5N8zY0wdLK4Tc/
kNlTTcF+KqxLloq1YsM8xAjnm+PsC/zgBihEucTDQDO9mxAWoouOmj9/v/A/fnP/hUzcQIVCGUyh
q/W4s/vukc3sGGDTM5rUoRrGEGRETdT/dg7p0/6DXQM1iOkiLtvNknKXjvZGbuenyP5MnPDoBJ9/
v6nrz/6ve7oe6f9zdDezU8OfN7ENy/RFShF0pSiLqvT+fvl/3N/+6/o3CKOe2sNQZ4z0Klnzull+
FOG2UIkqEp+xdAl7hcH8RhEwjbut4Ezsp+SYWcf62/jdfwz5/usO1H//hhiUlyZrkN8QHGVGYa9O
OXqQ2odJtg2Eg+qClMnybiRHIUbp3HJW5SqnTLHvqh1U1xFXBVuVf4b1azewZYQQLE4ZjO8iaaWI
xzn+Bl/kdP3iVd4Al5ZZoN/gvNohvl/UZOyCxqFLXEONuNA8Iw4pdhRARHlkbsHUv4g/6gyjesWT
5/ZScqLMke7ViNQ4C3wdqfSIbiEraH9PQ/WqhfrSMPulPuvbqBr8SHrVYYiXmn3nlC+iGtwpjP08
f6pnyxUparhq07b7YHoqutrD3chBEat0d02SuDmmIg1Acx3ca/bWZjdlT3Mrc4/yr66fU7kHXsPb
hjChEUEZu3tbIghKZ9eqXrEKyQLUbNtuwJFb9mCB9LlF8YhMXuqeIzbKEcXRWOZXJMENpHZxdRmo
+4qq4j2NKBZTiLoYaGQdytDIPnTmuJF0GP1Xpw7fzvaO7CNi1WfkivUxKjftFLgGEKEKDjFq+TrB
iCulLSg7xPTKRq/SBYZuaFTL6THpSq/pow2GqThtvVoaZXu8SettBcRG1FIcvs/jZ1GGuwqhTx3B
n0bFiEOLqq0MsXewqy7JNWBEtp/n+NjEMacxdTunqlASvpXcC0cU4AI5Y7gKlqGh4DZl8aqRvo6v
ia4eivJTK+t1Zk9e1l/V/dsqeoib+TUVFD8mukFT8Wk53SrmxEGm1xYPQ3pQ0wNEUcydgmTpTL+0
XPEnOTlb3R8n+tDVyKsE5nG5BfCR0Guli0aV3bFYS9W5sypv1qpP0RbrTprp2V4tfQeRHLlrt881
zcfPhEZed3FVWgxmfj8jJhfojZphXIoyAEDK9gje/kkYD6Ps1YZYEGWl31cvKQBxf5VXYqRozQkw
krXLlWM0Hzqqx2YKH43/o+7cluNGrjX9Kg7fQzuRiUQCO/Z2xNSJxTMpkiKpGwRJUTifz3ijuZqH
2C82X6llW6ItybqYiLHb3dFqklXFKiAz11r///3W/Zw0p37xaiJctTrfTKrezvgK+tG/cCJ10oXq
OVZ0IBBu+OLVGhTeY2K1Wg22tiJo/T7BtwVdrK92PnyNIneuEiN+MQf5wTBHvtlT6jQZuGSCkVPH
QNfwZgqjjeUhIYlwxy2/Ujj8YC2Xb/YXaK2FBCI0nnbpXU7MsG7PfGytP1/Jf1DjvcVz+0tBkcJJ
6rQU+yQkMG+af1U//vN1S77ZIkxoxw6d3fF0as/74YYd4BcP/IPp1lsmruurciwMnfIePMQQLJDB
gMgRdlyIX21vPxg2fFEIf7N9alNkbbpoPlicHFXakSHo0i47SUCWxMldJI7mwmOdide+461//kn8
6GN+s84Xiy3MfPi1muhJmcPJEE8fCICfP/oP3rS3sFwvjaJ86fmcQy1IIj+dZIcBFQjd+OnnT/Dl
ov8nG/Jbcm4SdChptWIHdOfDSn0cN/FFWjnPdkiTnmjemJW1s1/MMFHeZhd58OA1lCSHJDwMd1CW
Nn0FOCyc92lFRSvKZ9/Njzv8lgzvds1gb5MkOy04Tf/iFf/oU36jZBPuHIqgmhg14jB0I8YKbnk2
Zjdp9DhWD+HUQVkLHxeQXA7QDz+F6WMskGbdyhpRdVVYO1vMSF4pGCk9FdZLAgT+56/tR7flm2lX
GyQ2dDmPXiK6QzaRmf7gzx9ZH+6/f/Y5HRazb67tmjrY7h2uhK5IrnI9H9V5uPW78Vi681GJLc2y
q1VbZhvA9VB+oHEU5Qcfg5BNUzss9l4yrhP3o52gpCzVCdOmVRChSU3WpXkOE1bu9KY+gEpoa9o2
xwwyQQUO4REWVNiC0xIg3YJ033rdVkWPafCU6mqLP25fzemHcp72KXLjLL5SDPMLYlZ7/2MQOOvW
Pypi0A/L9OxMzntSo+kSqF+8Kz+6Pd6s5HPqR2ENkv/UzkqaINl6AhhM2BuT3K/69f94mf4zfC2v
/niL27/8F39+Kau5icOoe/PHv5zHL03Zlp+7/zr82N++7fsf+svF04DxvXz7Pd/9CI/89Zk3T93T
d3/AVxZ383X/2szv8aNn3ZeH5zUevvNf/eKfXr88yu1cvf73n1/KvugOjwZEs/jz1y8df8Jxctg3
/uPbx//6xYunnJ87ecqf/uf/1P3rP/zM61Pb/fefLeO+sz1HStf3fOO44uC1Gl//+JL3TrlGOpDO
NTo5c1i5irLpIp7Ve6el4+NSUchQtbLln//Ulv2XL5l3QvmO6yFilNozGHr++uq++4T+/on9qejz
qzIuuoOBRn1/s2itPU/YrlTGsX1h+28xzLJLu96vDpWGLeiruaOMnzz2t3Y1Og7nmKosDpAN7dvv
S5sAaHyR9N820C1oUmRirjsCW4ZJrfP8gBUkRZ2GJs6A4LzIInPWCa3o+vpusnAQ9SCBupm1N3GG
eIPG/HxX+D7Tu6Cqe7me2yG9rzoTFlttm5MoiPL3c5Zgsaw7w9rrhh7gCHy9GC7zxUH0mgXTXNDR
MGDOFuOZALypVh8QNVO9FcpRZxkuk4c6o5/cVgHCACFVcOkB0h0OUBZH0xHs/eSo1iDt2lHk/j4C
o/QBL3NWQmLrFrB4HO/zdV7TTQLzziEN3TEUW6hV02aQ9vQa2v4E96XOpzs78cDRkR+cr8Vip8f8
Me93spjt+zCt5bPhAuzYAkz81Eu3IUJepqGNqFkD1+56ibTbXnrxYe4t5z5t4xzEwJL6zyaua2Li
Rm22MKUw6Igqg6TTqSRLNv3iWbe2DnprHZO2/OAb1xmPi2SGqYNLgw+nVV7yUJnWgsiCyUKvFilg
UtZ2EADm7Gwoc65vWx/9KRlA9saBBjW6DN62UY15Ki3JsCa34u5B5ip6YdFymSG65PnKEbsqc0TZ
sNEtfvfRrpVSONPlwS1hHGc5G8Y0ebA8F6SWO3gD3fU06ddR2UHOjwcr/tg4FvUIGYGts461r16H
+lBAUEhySBjiJkHNrOOHQQYqo6dqybXlzAqARSDHA3gqJfKxAY0QrIcgaqJdQLb1tQtgKD+Kumg8
cWaHSDOeYJmq3zrSHO4e33P4G1y0YrzwNlIiKVtX8LjxTkuEXzEf4oobGx6Ur5NfPNVhz/77rsZT
cXsKY2yHYyDrhvfmFJWB0A0b2yS7StdXFmXFJjOjtfZ0Y23byJ83XR2DQeJfr8CbjH9o4v8frO2X
w2vT9c3rn86fqvZPTOM+PXUsqv8Ga/0hbuTHS/1R/9S95k/Z07dL/eFHvq70nvdO2lwBnhGeQyrz
Nyu9L99JqV3hefzTU/rwpb+u9OYduQaC5dOW2uEbOA/9daVX74w6LPBcZY4tXFIDf2OlZy7y/QVk
u9z2bERoEoTjSO+tPzEd83RQS5EeOfUEB7ey61Wpu3RDb+MKjW6+7Wydr9Mk/AzDoLgVprF23WBd
T4HZE0bRbGRUtTtnom0NhWw+DnQaHsvUILPxWrMN0uhoLJDPreZwzGkZq2eJ6GAzO2h0+3n8WDLL
X4UgkpdC92fsMdwr+LLWjhKM6IeHArUj56fxCUakoOUxhJ8NKOttPc8gbcf6s7aXDEgfSgHQ7evF
VOnRUGU3hbH0znF8Ba6gn6dt47WA96NeFoiDOqooO4uqfUGnadeN4ja0E3ulYhQSWeR5951fw5fI
QqeIj7KGQ54ydvoyd1V3huYNglct3HMJn++6SqpwwZGSZPsgVqg+0txx1yN0j1Ufx0A8SSDlvTz3
6CnsnLg6GdiW8JnWkuFng6SlxvKjxqo97bWFMqGI6vIoUo3+WAe9Yr7WCWDLsLIS+04ENlzqNMWx
X1jhZ19bzQA0zmfXiQBXzuSxbfxEPnopFm67bJlr5ClbkFNYe8AoSKHC8SHM43OnbZadkzv6bs7n
O4ZRcl+PIjwvoh6MYOHJp7IpaJTXc+ds4klHH7ORsVphLxLETDq0J4AGH8Xozp+0qdszeu7ucWtD
dylrq32WjGfEMhe0YisnQmyiaqow2UzDUbrMIEmV8VE9jTm982RqGFhqy7+EOqZWgEHrE1MGUGTy
or7tDhSgygWhhMwJsJfMHoBV58cekCgy4RFfee3ofgobUBBF46af4qYn/Lirh15eR26hrPNurJNu
3x0KQOQnU34WjB1wPK2j9GQZNLC3YQqGZj01WbbxNYoXcl7rYj+UVlDdB16WJnvUWsX7KMwyxAUT
01AxmkN/xnRnCweLs77o39taTls9DBF8dM4CzRJ5a8BA9+6YwQCcVrOl5nVeZfeyY0CXzxUgdoav
qplvrNpxblJGxacGoXAF2jHF9d/TresPKox5vqfr7NQPA4ePc03y9b5rhm6ri769nyxmLLEdmxeP
bJhqk/rWcuO2aXCSszMwt3TnexGM7W4aAS4kkLZAFurgVpS5D+DYFC12R+2dygbkdJ94w87oWr5P
yya7nDhoPKiZWzbrS3FmxJIorNdzApxpHrHQFbmKoTJ61j2tvolBtrQqJOUcy1ADDcCS3Rzh6WCJ
cl/pFpjZ9FkEg1jPHA+gg/gg1Lw+2yw2rm5qmx4zJe1bKndikoOHVEwbazBib42XdWn6zaTJlkAW
FO/rJn/tpxH0pa+KXT2IXZ44KD8LEL+KnOdVoZhNOYUz3dqgz4sgAfHRyG2Rh7s+Ca33QRxeyKT9
FAjVvcJjq3Z97Nv0VB0nDazh1GFiZ6EsdL0oPmtCK8vai8pJYz0zKm+XZN62xtGxD/sNpDRc17Hq
PwhPnS6Bq15Uk6afuiBzH3RZuFdBGzkndY1BrelIErAQ+YQd2jD6tVAEl2xf106+r5ZGwoxmk79O
Yv3SdfBJkgkpmWT8XUSDv80cm0lzGA0f2ihQF4X1Hj3yTCawS9vSYX0872vORsAhkjOfDshj4nfB
paqXAX5aHp73PUn3W7imASpWC4p933Y1ABG10yX5BmN81gWGqQ76vGkqnuWsjn0BHJE8FgZ7FeES
8RQfB0FD44989dYXIJuwLFSF2YxVt6yVBq9PRMe0s9IaHVX9WE/wohQyqbCCAV7MtXfVZAHzaFrv
lz6QMM5fKvmQG1rlVSbQ1YiAOQWVBzEoHTSmHWpUBpZign4VGJMf2XZZxtsgHzcQt14y7VyDywPs
JBQShipHRFLEkfo8GL21sh58H+UEzOgUu6R2zxfHDHu92Kd8XmotXVEeQylGFVRT+wdTVN66AKRM
7NpUA8ARi0lMn6ROs93Ytu4VzRoGKV180zr+jB52Lm+VG2DXBFa6roQWcPLNuK3QoO3zwQKyDOEW
jYpEAFh04iZrrPL9AE1lFU/1g7C87LSr4WKZMPzEOrWb6tJaA0FTz+XUEN3b+znQyahebjob9FlY
GiCIEUZbHyjskN2HVUzMhEPannLR/E5ixp0pJ67HaerWmYSQ1wRnGoryx25BQOWFIUEKASxFFyJM
bg5p97R9AhszZZT742Vn5+tGpndONoRHNcoB9A7wRj0GYBy3+/DWdCFK5/pA/2s9pGbmZhhxNHGa
vxlgMG0CBsFn2aBzQEHASsoJpE8vgmLDGQRCmROuFYgnmx7LRTj1F60vASfV0jv1E4oxJ4YU21EX
HQTg9j7rx2YdOOxjIvD4RccZ4YZv4D8wPm6NgBpW4LOOa+vaE2Q+o3umqZUEl2lgX6SG4weT7mGX
Ogm2W4OaQrroUXOokm7D6H7u4Kn107JLeueBqIm1ovAgPj2a+jZmA2qlTpwTNUQH5hE4IuTNcrYr
aPcmEOaDlYXpkaW8QW5kGnndU9tWxeXsl5eFLVHfLqs0Kz6wdGsgnxJY0NDZQIOsYts1sK0dIiC6
YnDu7Q5Qz9hGKBr9c2nq67Kg5YSD5FyV2LmQkbEDuudlymoTz5sCYUsiUNhb8XHYFBApY/h1mId2
CHmIA7lnW30ahnCbSLLJfR/izcxl4U0jMlIwkYyhmYd0F+3CYLgIolPXn4+LKN5Opbtqh+alr/DO
hoM/3VgjhGDjvQdUEe0iY7t7Ky0FcaGpwyGK3c7dZNMAHh0zLsOpIH2py8i+YaYCDfxwTotgp8sx
0Hd6rKKNDup5E5a9fzNK1KZy9F+13xfnvd2yyEzOywRDelcS2H5tNf3AJgLb8LJKkzP6KKLrmbEO
I/Mbf55jtHgZB+9tRZaS7ohaieLlvGlCCX/Rm8r0wmkZ5J+nfZuT5aH0lJhji64froQ4mK1jZ44A
tGNkiP2XeW5nGfzRWfut0ui2zPn/2xrnuw7Yv9YZO3otD52l9u1D/X/YGnOoQH9cLq2f8ufyU/hd
Y+zwE39US1Sy71zaWpLahoreMCr4oytmC/mOBoEHoVYfit1D2upfSyXnnesL2lQ2ylsqqb/3xPx3
vq18IpGUUMpxDjLF36iU7EMl/fdKm6YbpgjjUJEZl/4cL/L7PrJftwwU5AQRResWMzhHDd9kzTae
ZL6TSjUX4RAiI4t0s0vdfIRbnEUfvnmzvjbqvmvMfV+tfXkRCiQKXQV4RzTJ3rwIyMoxh9ep22cx
on9FKMXaypPG2ZbRDIaqijPxfqyr4RkQRzbvZkobNiIvxw1xIPnmKSLpn78kqtg3bwwEOaFtSke6
opp69I0UwNdYVThujPuyMplAV+aN0FmrCehoF9X5wzT2IWfD0gAwy8psnfZYHRFjBT6WFEdi5ph9
RAz4NiTRBqlltTEnxEI7TyOqQeo7auuVTHKg9wVG9erIuI0VrZ1uWh4yVINnpH70L2MF02RFqAbz
806pgkNy6MXvJ0nG3t7uyrY+J0MGZafVKf9hbi3vLDPNq6NkhJrYw2xyuJD0NQjngMiKbFIoDUU4
TijQgI+fFCn5uYy0ozrZx3btXQh/SBjCjjayvCn1QBja4ejCwGe8WOwsQCiQGrwFXahcrKo+SVmv
PhmP+pitK/IP9dBM8gzOibwlYKFR9cZn6WWBCizb2g2TX9T0cTrSW2it1zloxnT8lLFXrsrB1I+h
4tSB9rRfgp3NsCtawS6mquqatD8DAV0+WJU7BBu/9e2EISoSw44HNQQBlTFVXCMTn4TfiNejw344
QCIq9F9OLqpjWTPORcKGAhRuhDc9WTr3QICWRVtusQOjI2/N5NAsjS2KnRAjULTKuaepswk7eF7a
wYFWbjPM2qd4saoz5sZ5xbDeUI83unGOkcIu9VVba4+hYtBEIKuzUV6aoJ9fKaQ7cFjzJO4L5g2g
Y4PxQMwMA8F8zCqhFs6h8zg2y4AFYBiaM2QeKf6jgi7A4Er7Q9EGUbdrAisBET6ol4Zi92K2siTb
xGrM75wojTiq+o2gy+qGIt3Mk7Eu0JABM5+SQMJjcxZd74psHLdlbCe8/whs0bp34MnRp+bZ6RDk
wPtLPmgA024F2THpctlQUNnLc1+PowdkhDiLNQITNVIFy37tR2a8rTqXmwErp3Wk3WFujuQgBfJ/
ty24rpekuGU1o5Tygwg2rjcZma6BWw9hsrVI7XZulyoLJQaOQgD3zFIF9r1xEXe0Q2v6U68qRmwA
hEmFQJOrJlihSEgv+jxvcEaFS3dTuVM0rv3MjeQ6Ql/xuXdwAS+pCwN99jr8SaIgvewY8MZgNkuf
+wpmaUm3wZ96TvO1NTdn3Ux/GtXxkM6w2/MCPnY142xh+9X3XmRge4voQ5VnO5OMryzihpDrKdr2
uuqeImu4SWjuI044pp36XM16OFbLIs7HUr50QbB2m5M+QAWSmoZKcrI440zeXThPnw1Nk7VsRYTq
LG92DepFUdJSCkaOhZp7KibELPTzT6Kazmti10LeoFnHaKhbyJIG58+8rln8N24+XZtuOINtexIH
NnJamLxoUAuCgHgdqBaddKdCCU407teN2FVRFW+i+Fb47fs+TaDAdtspSnO8Q8sJ+ASXWyJwoUAN
brghvMf+3MXO9OCJ+lTa/AaejkBvn3As5YMbckb51naEBNQZmJIRZZs74spLHKpYZaNg0s6tFwYM
EHW+oxW/5oyertLCUKyXhndZ9IbsEL9CV0MqZ92c2gM5RboBezhY70XZYAtAHtwt/jU2fgLx4nlY
DfmMW2qaPja5/RonHhLY0g6xa+r7Nk/Pa5FdmjxAu0S/5Cgre6aCTEkwm5FHTVDJZSEf9JhdRbG9
Xxh8NqktMIB8xugbYryio5CV3kk9KaYfhUyS0+iQpdBnXHx0G+MPtl/dge+/8FtMfYtiUIHkf9M7
VW1hDab1KN02x2o3bdsuJ9JCoUZvWvaNvK2vAUveBY0i4Kg4CU3zNEzdCW6x6nMQFECOg3h5DARx
YK4TS0oaW63mEepkK0glUfqgSQ3V+7ynh6NcotmH+QZ/FXLWwLu1JolfBgdLCPrsRvklEEYr2ZBH
ONsxHOFYdoC4qs9hH6KSd+b3hNwhMCKAo7I5Ss9FzVCoUv2xP82XrTWplWXyTe/711W83I/JQFY7
wVQsK2dKyQ+2mxO9o3khXMjetCC9zUO9ttu0ezooptwquZR07nbR/OI1n+zI39VERvgtNPiimo9o
H5VnXqDKbj8mHWMUv60frNE+TUooQFXk7H0mMa3sAQCreBmeOTXn1Kzwwd1W3Fl5dNQOxUXvl/PH
ya4IZqJUOSv6pdkWYmg+BDkTrZ5MGcxvGcLX0tYLwBhnXi1ZNu78ggrdsuz7IawffQzAxrv2JdtL
57hnlQrPssxs6pZQoGiJt6VoTlJpH2Y/jwxwzqggoB8XCeOgpZgaJHu7hOiiCNFEsrdovdRpRnpC
eDn3YXKyYOOzkUIdxeAxi5Vz8PuItK121uzX1yLumteucujsJjH9rQTjHJ5+1IFlSWKQuQsoz861
cM8kYZIrI6q7SBFj0al8tYR8XxgvQKbjIT6qia1jmDi9r/FgEdqxWIQahu1tUYHiLPhcocJ7QXZr
qQGHTviwWP5xUcWPuYyOhwGuZ+gO7laXNNFpqOUrHejEwrRAM3IS7ZU35OD/PWFVas/Cqo76Q9R4
Q15bsrZt+DNmSSNQt8MRIDVIxDEtOojEkQiPRUIjZgw+zMRREO3a7hVlGxyr9s4vvZK5p0/ND6e4
oJOeoWi4akyg18G4nFp8WcdUo3RPI40Tl16JO50nAdlbp3lO8k0t9S0jpGzXuvFJ2DjOOkxM/Gk2
5Pg1JaYDegWCyJzN6JAxKFnoDFo26Ou0Y+RiIhz9QO57qPbyHFUqe5IesQs0+XLg8AcxyXCu/cIv
eOli9jnyFW7JINR3hQp7ji7e59qi5TSrHh1eqKaTtAyOiOuLj1K3OJ0rcWInrX06udYlxzFzL9P5
VY7NaVP3Adpv6zwIjXc1lf1EE3s5Y/ktrmJd1S++hwOD8CNaORrbc1PQ2zQo5ZsPoGN2S8S8GKky
RNeQtYFzKBQwINSlbtaDf8jZwsvaEj6y0sXnFuLUZB6EM5zZLqNsk6GXKBWnNFovgMmjvrqNodDb
2LacFEhSLucn0CnplQ7zqypu8ZA0FVz1UGPcS8SnmYwCJ3zBr3lmkgi/cH/ils2Hgu1rrSAhz0nx
adY5CTe2QyypwgtTLCdtbl9WjR89QHBmO+I0Y6oChX8lsT7PHbFDUfjUO95ywIMfi44U3rpb9Emb
eqezoB3lsJsz8bkzkadvZnBQHEOBTH8gz68LmJhDnmfNrpNXqy1VvUqsDBFllwMKG5s5Im4ptwLS
PcKkY4/Ggn/ktD1H2azE7LLWgzEEmFQWroEy9x4TM8WPGIiIlJpF61023Wh9TupZDsBaueOlH3fd
qlc9syLOOymqSgJKp+OcEyPHniwmYSVlJs55KyVCFwB/uzx4RZU/eO5EGaCs8TGUXrITSZk9u53I
Xotsme6Ix0LYCToVtYLMljM1KmKjDdaRc1EheVinVVzRtZiIrwebXQBqa4QXpRu/M85T6Fuc3L0s
SIu1u7jqOO0sPVOvtDTd4tSf+6OZec0xVhYUPo4VERyYdSMtJgsVx9bw1lbnBYo67hcTyZAcxcQ4
9E/bGpMtwRk74xRDuKuDqX5ySOJ8SQTPcEAIx/d26MDUd73Gp+kJMolxvZVezoPfXCY+WT5rVM+Z
hbfCOxgpPSrmo6XvppuqEv7d0E1ht47pTa1lqHBHz16dYlKycqYSg7L4hfRC+wObslTHnGDjaZ2C
Jz3wPDGAkW8ZCrP1CJagohFed+WnMx5ubpYQyW9qeddxH2DeKoISiPwc+EyULDGzZnBEKjZaW1x3
ZZRwLXcqWu4diEeEdgW29WoXVaPxP0f99ZwghNi0HAI7rLBElm8wA4ZqZVcT4VVLYvXeJo4m66bJ
1HOA7OJMlASv9qNzPOEqgC1nrP4q03X0iTu972mQmQa7tKhDBLuNlzz3tF5bUrrc8aibw/x18bzF
WZlx6vsLahKXlSrP84DgJw0ywLfHVG6wtlnJvu6KEVKETEnha9uUeUofOvOF6gOafGMBPWeXpo0D
dovD8HPt657wnWZOrMsqUdmHQgb0Y22GTwQY5l0gt27Xkmeg3J4EA69zyVoLbDd4JImEGMt2jIuV
XmjKrlKHIzaS2gU4WxzV8XMKj51+bYl0ARNgiq5BjA5FQxl4mrRCl1SHIPFLvU1lP5y32VAURGdF
Lvl7ncitXRvYHvj9pO+XBy1SfeMeWqWbrAipR+pBFdnKjzCC762hnupNznHpVsRVdFMnbvacT6N+
jCoAFCDgynw4DhXBOtSMff1aQ7yEwk9f7WOjhpl72w6bz6gO6FPqGNBhXMwVhkg8r4+sUAnZdJQ3
kD4y4bCXRROnk0F79cuQlcErgwTW2kaRvE5tFAXsRrljF5vGaggEG2QdxZt8DEP6lhF5N+Gczrc+
mi26vknts8OGqS6u3DChCF4m7IJWv8TXjTd0gPjNGMeAmtoWUX/n1h90grZm55kkfQobnfpEAQ/+
KbBGcP0iG0YmYIsrHnn+hSDmseMA+/NmyfdaV0OLBCmA9qTrkt7E0P+N7E5JSwwoq1qYq9AZSpex
eEBr64i1Kdz8/KnoiH3XrvryVAz1XdvTDtjhN7LHMQYzTsBGS4Sra+M3xONuJFGdv/ss+iA9MTSl
jBTICL5viiWjZcucXvo+bJS1YxOdNsZjhfn5sxwe5dvWm8fw1NGcHul8GSHfahQshWKy8Yhq8B2F
ncLve/ispe6vFid27mLKh1vli+kXKvd/fAe1ovQ0PCcMFfVW0J1xWMg7fyj2i0tZJxouNS66IkYK
8rcG6D/p6f2zp3GV8F1Nc1OZt0CdcsY3MqWi2MdY3LdGFsl5r8k2/fmz/JO30PEEl4PnuAy6vnQ3
v1HBWqmMmIDIdt970bgr/Hy+xU4EQCrxOSsGkY1GL0h/i4B1uNwRr9gHtaICz2HUm8vd9+qSjZXw
QEi73NIcneECOfN6Ic5q+/Pf73vc7Zen0ohbpC9cpWz3LQuQQQ35x+JQC2VW+eqmCf0nx2mZJTKq
s64Ht8ejoIoIuhWzh+n3bzZNrJxyDEIeQ9v5+9vAjvuhs9ga92LJ4pPER6dmx3P/C63XP14piMk8
psjc0A76sjc3W71MApdm2+7nhugteEiPoZ/mv/+ruPxPOi5PYXtvfxXk8m6fxAXrBu7704hW6r3X
Jr9/ZbBq0JYnUcqRtO7fXBldO9WzUU27x0ZJ1wObx2WfJ+Ox20P2+PmVcVDFvlk9HBIiPWMUcjlW
3jcfTmzSSkBbafc2VSjSyrikM5SMUM48oDs3lmMFBGWa0r2LZkXlNtGL+qSSOcmZOE6mXqfGn37F
Bv3H65XPkFGGciX3hf8lI+Cb+3FJug61Udzu2fKevZkYzQH/reu9zG74aitq2dyqf7HSvPEOftl+
jONx7bCnIJV9y9GWfW5XujfNvuJ23TlhtZBYOA0nUgbRyZS05Ge2HnFUZedvMVDEK7/KltMqiuSl
Upk58RxKgNjUI97Gko49sk9xOGKN8CZV+os7+nAJvFn0tSsPqma2S+TIh730m3doyuhV6ZY72pfO
sIGqVxDghsRnhXqrOod7qX9FWv/H3dnn42AQ7SCqZKZ0GHR884yak47U8TTAvC/kUVGX/s7WotrP
fPcft/JvTQf/tdHfZfVa3NDAeO1QTv4bzP/swz75t/3vIL3/Xhr/2rSv87diyS8/8FUtKd9xhhBK
sIi7LAtasAR+1cUjltSK4RNnAMk+eZh8fZ0AOv476dq273NNo5f3DmPDr2JJvsT2w9GBa52fE9hU
f2ME+GXH//sleVh1fY+n4JSBYMMTb/ezJOjTmCoSdddhaVstVolamv0GVI0zCgooWqSP5VL2e0mb
7+BisT0IazYlgBjH6VObjvUjwg6c/pGV3sKDJVCyIkThvhEMxqhi/Ucn9c2V1wfyobVH9/NYW09E
uAUvX97037r+/t2uLK6FH19X/ysL/+d/N/Hrt1cWP/B1rmy/8w/nOFYKzz2cEtg5v15W3jsWl8Pn
KnzpapZjvvT1ulJ4KrjgDn8ph9Gy4ML+el3hxPDdwwmbw7XNscp1fue60ofx9bdrnUR9yx6gfc2E
2TkUCN+vPFhqgiZP45NypFuf3jaidZzzAQ5Riu5+muU4UQtWgd3kK6GCoiYkzV9oPIeHX5dSEhYP
Y80L6c/iMSchSSGWyN2qbzdmaFWYPxAJxuhv65OFK+qVSPhvxKdGvS2ujQkhh63yfo5H+VFPfj0Q
K9hkPn29ibguvLZLpCPnDnvGaAA/xP10o1rSUjZ0rfRAutioh60HmwzUj1fUp10kAwLY7WyABYBT
9WZO21RtFJ6jCzftKg5HzkGdXyrHXdZDOUSfQuVl9VGZJCI6JmDcqmizxcJdD44sSyrlRFu4ghcr
3hvwV8mq9u2hO58LosRg9zmFrqFBUa8hNyMsbXH31Dpu8sEpZU10XDaY0b6xqnki+Th1VHhe92Tn
QobzWyKqutS/quMRt3TUFYBy+NRdsRu73i32uVeJdRoPSFpkMfFaMvLCELUUFdT7usszOvwlBzY8
sHO1n/CuHjpXOYmqVQmn+8ieDz1Txp7FcIR9xgWFMHWWm+88b3JBUDGtbQ9TuRo/U7/NtRThclJb
8cBEIaGpLU4ytqRjD/QdiTDSbp7T1GZ2V+eGyLk6zqNeQNeQ8RLVO5W54cwEzwIdSdq1dJKsIRbZ
KSYQGIzfwPrztV0QWocWpp9OBfneiw3ozRuKOmekHZeMDKtGjrvc8ul2O31KaNhK2b2w9nmAmg2c
DIKCdS4tF6+O5XnVnikL42kWdkA1qTuZZeuXCWGxMcmLeILmth5PwsVtLxj2ttaR6CcHjTaPM5H8
6mrvGn7MAlAxy0jR/r/cnVmS3cbWnafiATgVQCLRPfocnL5OtayG9YIokiL6LtFjRh6HJ+YPlOQr
0f+VLb/5j7gRirhsquoQTe611/pWGA2QSNoBq8d2bAqb1jo5l8+OMzug4qr0c535nbeNHU8+O4sx
sULM3Pp+EbkHdCWquhsRan2dYwu7FtohA6PPzJFuWDs6PVoTb3+831n50tEGrE5GXONUip20PMwm
znJ6liMFCS2VGYsstmRVYMRt7hwdb+azjcMCMaqtEKMdahFsxNwxMbdCs74423Uev01pTUdAlxRg
IDj6UTSuFQtkVOSxDfdGMbVfidqS7llooci4XAtxz7GsK7cRPgaaSUuWi/CjmKypv65JHvoYNTeN
EwE4YT+IFzPCS5yxTAyJZmFg5t+MABFpU6+IoRFUaUSUZ4xdaoUWZTofLV/zDQKU+J55aUcmPzVB
EBkuC3c8A+OqSncdih6HP4EuGZUQ3Kqi74PMSyrrppqm+HOuGxcscAOGamtMCcEqq+79DzG5bhOg
61nNXmiemJsqrPTBNtAId+7Q5y/ov66J8teyH+ZuZYPotM1Hiv89ws9hGj6XFNs9Jxp3Rryo4ZyB
6TFgkSozWtuhlUOVGgGoHqHTp+WCWtXO+4hZpfhngV9sgDNgVCb/Udxr427Ueet86ocqNe7Cemzz
B2/GIUYbuRuWReD7QwevUnt5H36QasX7vWXBKnpme5x2tDk2PCW4sZaGZnEMfXgrfUf4i32HFTib
VGDnvP2PLAFl9toSFiiPvpCErkTWtThj2YyDzwQ3l8D+76vsPc5Sz5o39QQWjKit5eaBHtJ8feSq
gSzqifuTpzfPC2+Zvd3kS4gPU2vO83gu+CJ5Fbi6TXr4qy3P711YKuGea98J65cwHcDQeB3LwdvE
LLsiGGRns49P4rqa34rRtsoHFlb+AM7fz0bWAqGnVnqq2bmvAFQ7eVwfvYihvScSzinp4Hr03Qlu
LUANywyAd0ZOxUcby8nCN1zWJJrwg+Lcr1NMF7gp1CpONlV96srS++hSCkuGUQrxNAw2NhLf7NWD
Cp1+vJ+nwvxgq5Z5rCHqDB/wMJFztjJTxm9mYRqM52OILWCUK+ojFkYfB3HPtvnWq8U8HnrH6tUn
H4+yt1OVg4F6VGP05Mje/JQbJnaVFL3BA047YebmKwBacr2GDWMmLRhYcQdnj3ggBIg8FUUUYJsm
X9LUEv3bKNkacUNWtQi0arIHdooxnWB6GZ+Hyqa1258U+LMszWPk23HgBkMsT8KdJE7XBkpmg0vh
q8anHBC8a6xTmFe+4kLSRj1smFvMz6HO8Salg4D5GDXcPds8oUPn0BLOBgaIJTWnLbFkX4fXaiEk
Ua8g0D4UviTxn0NbiOMqf4zzJLUDWyV6b6hxig5jzqsDP6yOomMZq6Y5uVllfkK+M1VgNsJyrmar
eiq/h9qzDsxzCx3UfQOrNdTmO9cxBFyvTSjNxCUfR3f9YOImSnACpGcfTxkU03x+Fjnmyn3O55jd
zgNT2y7EjUzGw0his4Ubq/isDSPJ/fNSaG8fNU1VHmSSYs6yyX6yQopQ3dRTmWGrXrviDX1XOh2G
C6dQjJy5MeAMcZiPefwr8ztsbFCiichHSmqVQ9tw2dds7sBOu/d5OqwMjwI47b6Ba08jZBtZAamd
Ej6kdt7jxsT+0thOPAHynKcMSF/Jv5E7sbPfRcpZj/Exv7zLOAM+1qUGfpDLgoi45enpyyLD0ttL
WjrBhGEZhxVZetXO5FTloE63Lk5Azj36zi8WXuQsRwcTr79PluojxzLYAvTyTBpANmmKJ/CZlRP2
54x22q9LJWDJ0qoSfepMfzYvkbsk5W03EHr9igl2/K5Ck3/SIZYOkdY8EzEYFAf3DR1AXb0xOMjA
WbUb+5jotY+3LXTnBCwiSmhPUWHmD6GCiXzM7CRx99TIcfJbSsep7iifLYDO5KgbuJzLZm93omkD
QgISjAifAcBhnO8EmGYSSUWVk/XNirFvtpXnRB9mMRhVUGZaa3TfSrinzlfZ51ouc3dn5rVbP0q2
kfqJRX6rD6ZV6e9+3i7NTrEhIYw79rMBedNL8n1dyNLd0qw7OjtCsHjEZ3wha61WOvsfSTmh8Xdk
UKp7wieZ3CVCaJv1JwvBe+kZaf9kp5yeAaiMhcaJJHaCkI0HVTz2dI39/OBU/Bgt966w+sTkLjRi
8hX0HS2RBdcHK/b3SNgUqUep4cYHHN4pa6hBY54XTdXd1trAm9HkUV7hbXQJE5veBMWm8yt+y5jz
SjyT15IWJ/Q0yY+6dRSJrQiCCyefnLXg4sSvS55lD5yu8PK4kdWTpo1CzzhZXFnOhhTHXG8xrimi
W55HFsmuZLjNDIcE7ORzet62fe191KzDwFhUHXRuM1rNKctciAFvkz1eXXxwd33Z0jgcoux+cGoB
8JvEcU6Z9qyad5fw/ieXTnBjG/ZN9JDht5sCqFLlsnHMYmnpna8Wth91020GPzaKXcpmDXSq4E1c
WHyu0GBj9y0Zc+IaY60Uybx2BMrcW0b63cIQSCvtUODeqVKlX6bJyjr6gSoM93FeZHLvRTr5Hvuc
FPZ9Y/FWwtjteUdMv3UULGwYvpi2M9Yb5t+5gRdXzk9VUYESzdPe+ubmEiwvnkwDfrVTA8rIq6gh
MuImvN8jnVfFNo7pMo5wNRCtKxUIwIzsOZatPtNvcyXLcmusWxF2tWWZQ/1tFDnVyfg1DcMce2fi
9nrH0opjqhJD3zPS4+gAoiXwpvzzEfw/qQS0Bp7//ah+8/FfHv/Hf+/Ln5kK65/6bV637V/YkaHY
YgJHyOMV9ce8zq9INB6m5VUjQm5HNfx9XBfS+MVzTd42GEikzcGRUf73eV1I8xdWEI5NTg7zOLFs
658M7D+1a602dKANyjFXYQD99meKkPSWzknbUAe8S2JxS1fjWGFPLFsRDJPhuHuLOSvCS1uk4VYN
nDk3oZyhpZm4ayh7LR0ehlbop8uB/SprxnAp/fZkTlKM26HpIEO7pqjHTW3HMMK9ZiROjzSGpaq1
eCpscPjJe6yMAg5a7LPM5fAb09lUuPpbpFJ2yUXTW48dK2wdKF3DH25zv3UCnr2MvNFo9TgC6re2
d6qvrITdL6rUvzcr/iOR6T/nFb5eEP/+At/ovvw1+bMStf7+P6Qo+5c16m0hc9o8zFa61W9SlGmq
Xwx3XThKc41jr+W5v1/a9i8Gmx9WhEiPGO3VKuz/oXD+YqCXon2ansUGce2X/QcK549dyL8UznVz
ZXDzELVQvsQ98nNdy1ILI1aw2U5LQkjNip6Fzog8QsbmUT2/jMpDHklvMqJ2RkF7QD8kx2Wpb2c/
ff/TR3b/29f8c9ThJ/n/t+8EPIp0LFQxfu6/SmJ9i6s25ERyqjP6z+mzoEBBYSeCSvLbg5iYzb+j
nfxVffvxpfgMpbUGPCw+6r9+qaZNsWAWJJ+xdr/GqtzJSd5MBDmPFg0c+zqkMBODTH7LPa23C3S8
naNz2ChSJkezb/3d3//oWAH+9+8IOgxJGItAC6GKn/VAs7U7mBfi2DWUNiRz85iGR883OdUS12c3
s1yyvktJh5s+mHvp2vi9PcO4oA80B6ozi8s8NfgZ5jZ69GP7I2oJHzenIW/3Jg0/bTLsePp8zJ3E
ZVw5MUnYpVFO4BVYKOr5RnUH6Uk6GxqCUbNTBI1wXvulcHZL0QV2X5wx/vNWfe5b7YLNFdNtmGME
2FbyqtKTP4vkuylH957Hcf9Fss7qjPSWKUZjBhQSW80CZt343DTh56pISeFdGGEjw+LMAXBReCkg
3izeyCihjyBfbrHmnRy3C79UC+29Qz48mRCjLqoSzT3tFvz9s+ncx41Or7ODtd8YgGLHS92g3uj5
S7ws+Stv951NXM2zZ3ADqppvRFNciTpcy8hduzKHYJ6Lt5FIbzCMDBZkSsk5OFcn9qmeIYAbF/KW
leaOI2J/H7r182jFamfPeka9dw1AUXOS4Y+TcbjBd8IhGc/yFv+63tnxRLNH74cXV5fNhueAAIUC
wRtoZ+NsvYFQ5pAv7ynOSDBvTVgeR45WWzGOcuPL9lz2xvxQdeZrJSsSxNo4a1WLq9DLt4of9tYN
awDDsf/N1Qy6BDZSOiZqMIOSOxnoy3TAol8d/HH2zg71JkETVjjS9Y8+swxFLSmcbU2F76mqhiOd
7foOW1EdNCUu2rL7ilHg1iq4MRaoAYt5Lg11smSS7egYeMe28aLj7i0SNeSqZaZkYnbak+FQ5lAW
o7WNjKYPKtGbF9zDw+rAg4sIW5/lWsFkOBWkJasEqVV7zTWDHs8Ztf0UxXDsc1vEN6Fc0scKn9kz
gRj/yxhH4t4virGFUwPptBWjd3aVjr+2ZDfu0gmWuVFT3LbBKmC9t1HqX6JmLVxI8cyQJ3HpyRBc
9ukiolezUeGjtWZGcP3b85dybuWthRZ952P7CEJD2o8kqyi9LhD9yq2bSf/JH+LJ3qDacgjuTfNa
1pb9BV8FxBeyTzQ4lPVwby1iOlHiXB46O6/PndlCtndBeY6RGB87hYCFBOE3x6VNsg/YPMv3Jltb
RmuSubNVfkXYcF5xXesPu8/L+8GPxlO/xM4jM/94LVq1XBND5/cYi4crRfKo0qOoq8tKjrkhblMd
5gWf4BZN17NvvVl3YMeM+ZkWDeu+6+Phaqez8cTj7Stpd4x/HLHHX3NpXSnSip+W2iRr0bilRUr/
yNi7o2zFnzTMIwsH39fGNr71XV9/lEb3YU/1nTC8hADKjvhBeEgbdK2mGED4ozyc7Pa9HHl2wR2i
IDbuNwtIJXAZ4VGb/fTqTua5G6R7v5SvFKuoU70M8ON7kOb5pc7XsHjdPluoEud+9o5TTneLUFdT
2G8qElmymRMbd5ACcC2HsQk89T67Mwtq1XzjI4Hs0c87EUbs2lW3FbV3nEcJ8Q1Kd5l1ei+R/vMO
Pse0Z4JZyu4uHJYjuN1g8NHRqXUg64NfVXwK4ZvTV2X76YYnrQmOSH3JYZhvGeS3VZuwqtij2g7Y
heTZc4sz3aWvtUX0iLV+Er26xNdC4uo90Y8qsi4JGeTaVhc022Cp9mP92gwXZ8YoA13bkYgWLj1T
ks4bu//aA4Pc4CI7LI341PAoMc39KI+ZC4Uk59sbekLE4i5Nz9LKApzcAWTxbWOjmRq7qo+PkVHG
R+nUzrGFSdDEFgyOroCWUMpT3Ease/omRxJDGeyPi/UEI40uJdh/w3eBCLGbnXobNUABecIORn+J
kLhHqFvwoe57hfirK/8Qo5bFbhwMC4F2hyd5V/CdlKCgIzilyRDvUr/YYiPYmBZQW+EioSt48A9R
PG58qzZ3zvqmWZZDPn9yeaD16V1aw2I1uOeGT3mcfLG8X50KZRLiVc7YmdRBGKe3erqKcH4SE8WS
ji/yLQfp+1hS8FMvHtUDYnW/psjUxG0L+uWJVvv41a1bXZoXHiC/Lfr/7eHix8r6z7u99XRBVp2t
I4s9Zpaf+9aZZuLBRgWn9aGnWYGupTq6HbErBQ2PDmyxL2UJCMauxC7KINwqlgfKe5NzC/p9OnBi
3LeD4+98cFynbjxA4ZzhE5cZRF+aB5BUKD1uAjOcq2AkpLWSSEzylgzGrVBf7DS+gwARM5Kb9IWs
+GqDhQHp+jgenrNFNdj+2+dUkMMbhp57KtYD6iV5ez8JPxtKDQ8wTDbs2L1tai5NMEnvNkxnuRut
sHrRnarh2rIzlK24ncnynGcr/mTMOFntdHhdK4SNJEXWT/B5SvlkLnLe+B4Z82ryryiqCFcF8IUY
XnVEHMacMmj9Yu+ZIzope3+kc95MOuIQ2HLi4N0VbrqqIJZXhOYT18pFRWV2N2Y2XLLO2xPE4a2w
NBulCcDndrkfB59U7LpEMcG9EkrhmTAQvOBR1Iv4cwejOFHmJvZ1wAaORqTZv9XWtPOS+tkYi7e4
J9Eq8cNHBgV9Xx05Cpb/SXhEAK9OfVXXQWS0rP9a/9hW8shB9W1AC0sy+WuWzgTvbac6ePOENFPN
q67Zk8GQLA17KJAlr8J0tJ4jXtHaaL/gsOdmayq+ufzdqypvEzUett7msLTEPIqeYG1BbgX0dFTc
2H30ZnShcRhamxUOE9+6TqGeAI1V627lYze3LYg8cie2sePBEe2MNryXNl14s+I3VM6La3KB4Gwv
dkZSeC9sPsk/zum7rCjtK36UqJXzwfVrDr2L1QV88hmnMBcTcSXlefJsOs7G8o1WEfBfrnqudPFl
MsyGQJWdB6nVbsuh33m4KYkAAcuHpJzU8mY25GEUjK+NMe3K5pS6zVeFd7vP5ofcNHYCNhJPEYA+
cWwFIu7OaPakiJrkEpsQp+AwBIs3PoZCPrRGD7e2otKnqG4NdDZVdVwDuQiMoZOBbxYUKiWPS2pu
5ykZA2PKj34uX+RCShh1nPEAszMvrCl99Up9ac0n6ZenaPoWxfIml8S8pvyQDyAH7CBHDqK5nV7j
wB70yQv1lZFnV0dsPQENOXF8cqsnNjuAPtWOcZ/IKL1QqbGZ3DdrjdKwvZUNlJ6e6hxc5E5xU3XE
wJCjzRMi+0PW+C+eAceZ+zCq7hOamErzoOxfXaAo1hRIcfVsyqT6g6XIdublTZ15UF1vfTpUen2g
h5vxZdlRumF0vL2m96g99OjGDfHgvrnL6mFf0Ye0NO+2N+Mx+aj7bwI7dz9S4AJ7JP3WCUJh5n1k
PmvQ5yIlOIToYLQBe3YaG+isi4Mx+paiN+v4+7RQrJfs6+4b+HlGg2ApxKWTw96rz1PxWMLGoq6I
tONmQNWcIVkop7stCp4/ZhesuBNMquh3vIjR1oXPXfeeYye2mGKkPnd0tPHp+u30SNp4M3FUScbb
usoYD/iE4enoNbzlx7dU9VTSuLCNgbgesrNUdElQQ8D5K+VAn7F39Idi37XVNuGgWjgPVvPVLpbd
zK64p+1+4e+BEs829U4OA/0UHv4eJhtn2+l+Z3dhkI8s8ejPkqStSGlsGmVt8NYSQdv6lGBAzuWk
/GizHtbRE4ew3eB5AQnhw2hImN7xHuP5vp4HRBnCpuFbYS67nkCcn+7WVWA+hgF4IwrEkHSowMs0
J3M5Xxz5gbC5T4GTkLq5GRbvHFXc9IfG0C8rh8Yr1VWm2Z1hDrvJtje2cTMX+sBO8jIvlJyBs6en
6bgMareAwFLOo6KQRdn6hmqc8wBo3XEuTgywxFPX0l67Tu9S+U50C5CnGThz+WD1PLT1x1jeReVI
fu6rXXn7bLwmLMBQ6wPboAQB6KIb3nZ5f5AFL+x20f224MPb6p5ATGPT94iGAnndMtejaX2b6XqX
ZbgJccE80Ff5EHfZpyRM19yu1e6jnjnCAGbF30IVo0UJJrHvK6Ugem1uQwbnEDQVFYhPcqhFdyWM
sJzxqzxNKvIvodkR3Muz4lwP7t5lTRR63y053GszANp3ECoicyI0UHCOB513MMqFK5uzAsitX9Hm
2FPxTXYJjQ9O6qkXE2F/F9rF4b+2jp1QqeJmpwbbwe1Se9U1l43/1jQLNZppus5ihShOINIIQg9N
tC+6xD+1pLbvLW9K3jPWQ5eMXpqDmTvd5e+lBFOuUsG/FJ01AeSzKMTYCMoVSIbzk6mxbiZRzKWM
TnWHZEMkqZkemQ3ZN6emx//Z11SZMJ8sXjmf2HUM97kZlrRIsYzaVetME67TTbHOOeGPkcdbp5/y
xyCU/hiKxDofheukpNaZqVqnJ2J0M5riOlLVTSYehdvGr2Y9td88kQKuMSegDhFA7HOrW/+SwO96
b921A8cylXv1zLi7Kynx/ZphlzpbgjODndiMe5XW4t5Os/ALQXb53IPDeAT7lNywpOD2NftPGWFw
BsxCXz2nYK24zpbLOmXSC9HS82yjzGLoZcafakIt3byIh9wf+69dVg1PpeW/KtwtK1aJ45l6i8gl
bIouus8684aSQRBE+fCxOPACVVunlwlU09YdwruF8JUq0t28wDiQmY3RhcpRnFTDNjEj3mEy5ilK
t13Xuq9TrnkvWcNbVg4DF2dU+ukJgEj/FsO7Bdcx5e5umaqGNiBozeeWkZucFhdttvMEm2KcUW2/
iyWsxg0pWL99KLicntp1pKvW4a5axzyCJd2x+jH7TT/mQL2OhDSV+jdjvFSX7sfEyG5xuLKIze/z
daAk1Dheu3XI7NdxU62D57KOoOY6jJbrWDown9broEoV9fIdjkX2AXGtOf791Yus+adr94ca6SIB
InA6ysAZuv76nwy5NDJVs28Y+YnAmb+LbP9t9MhI6FqdYgcvGquhmOOs8/z3X/Y/UN/+8mV/umWE
k1nm3Mz5CVOD3oJ70Rsza+ko9ryHv/9K/4HI+eev5P5Eb+0R7fNMm/kpjscvIkoOGDrY7y7utzz5
P/1U5l9NhuuTQMKHJQLCZ4nMafz0Y/3rSQXCpL/k6xOHW927qPUp1K3PI9DY/mlwxmifrk8rNq7F
aXWFzORkW/OQrc81YwQt8/+wCgOUxP9+Njj/52YlWX9raYUU33cff+GOr3/gtz0C8FhwO6tTfdX8
10XCH3sEiLPMhNwtqMfsqH7YoX/fI0jY4hJd35AGwrCNvvy/9gjSAaMEstj38LVyhfD3/YM9Aomb
v9y67NswS5PW8td760+3LJuCUE2dLY+2I8ZzZVvwQy2fg12C1nqMvUSfsWS633QZ1x54G8ujc4bU
BpYlilq65yT3shdh2OjwLPY3CW4vH1WGZN+eN4iXYnhw44euxPe19Qt3YDJ1hPnA2lzyrDUwUMMy
iN9HqZ1HjzJP5RIDwuy/NVm6J8wEtfe0jNQYUM0g3Oim0CnxaJ54j1Htmrgqckzbm1L0Dsxbg1Nl
VCaEpm3cH2d7kNFL48lwPlolHUJUVsShClLZ6L2p6vnR0fac3AtZ0kwtrCbXrJkZmnZiIc69bZ25
o+qNpg29TZRHs2Nhpg92nS33qqzGs4VH4gjMmsO6QoCxFqe8xuaUv8MSmc82LNsbCYf96Ez9uM1r
KM9x2WqcAIlT8ZIGLzvXDe272JVwmMTVFVbGdImKPIbhKw+1r9RD5NoxSJTC4pHWEbuFN7n0B7uZ
JGozY3yZ1YEv7BetHM5pHua4rGYMx2AwI445ifM5T+hmzKJI3Uzu1FyKpmgfOtd+apqxPoaoa0h9
xnLwnZmpgGjbJlL2tXSs6SsZWoW3Zp5vVdYOZzen1I43j/pUe255t9iE9zd4QoaDhd8uKLyhee2Q
e85Nzpi9McfOpSNSIOnWtVueigy4J9FUQI0lqrBBAnKP4Q5DC/23DwtXZrZx4ODulMBAG9AA1FIa
V1NuaQ5MMk3rU9wqpng5EIwGeClozo0NOC0rLbYQ1PzQlW6c6tRj3B0ydYkjQ71i6LSCQRmvIjKG
y2xmikPoQE3vwExnLJ0PY3doLBrKKeqLuppuONjjR8UHACQKJGxcOFT0JFgKRggdrtNzrOIMTkC8
mVyGcDGMY7e1C4GKKZClUAwa6Ee0Q/HD8Gao1LcuLgGKj9HMnmSEhTknnnnwtYJGVTtqvqLNCFrV
MxqYlr7X7SabddEGScPwcYxy0J5YXYr+fnQErY+LXdb7BV4G32+4tvphJLbuICZHmm1CHlanDtsF
/SR2aiVBnc/jpYwL8xq54/LigmqGeZ8XQ33so8i8ybVtfEowTC6HpPRG8s/16jF2Abg9ap9WWswq
0pfdXjSpiQjbDlLwJ5vo7IDoRF+PoeOMJMH3ZeRhz+MwKB4kAe9A8nY7sFNdb7uxMa6zsLvXCGrk
NZH4VvkhK/xJNqLRAYzaWmXi1CtUNSt35qjSq+jXBntjLC/5QPSHXQRdARvFPxEFY6qJ9xTZo7KU
c9zBnYFAAoWzvOZDr1dusPGosOTwUGqo/Y1L1YNtKX3yavZgnyx8fd/d2Q8fIjMsdDDDIPvUWS2Q
mTFnw0bXy+yR17YFdNYZfuodRmgOoVVoRjZaQS3hSLr99LUXbn5yCKtTrdAJCDtpN5/7PF0GyCbw
mTdTC98JJcqmpV2a4qEiXbaixhoYXjHzvTH2FTXWhYMlh2wuFJ0055zt+ek08hyOzPfOS9c2SH8s
zxhMl7OBzS3fYIHhTk1HT91zcc03VCc0q8i21CmlkVo0GwODc9DwdsGLg3pL4WISX6zKkvddnnLN
OY3EpFZWFs6mfkDZGTLQWp2XpTDFPW88+G3hnkIxhqAjxyy/tUPTvTGGZkYFLkzo0T5F3QiA1c6f
YrpDJRb9hyFqoQT48BFOphg01KJyXS/YSXtTeEK/Nt00zNyPA7oSWMdH8jjEFNzkiaT99Ln2nOaL
N4xRteGzl8cB3+evPw5w/8ji8H9xcvn/iN/4t+mt//Y9ij8wgv58LPnjVOKqX2g5JXCuLBOZGbPN
H6cSx/iFxCEiMSjA1X+zEu3/yNl4v3CMcQzD/gP6+Lu3Qfq/UPwEWJAcKp6JlQf5D84khMTWE+6/
ZmHON9Jej0akLTn6YBX62VNQo9LaQoQ7sxzTG9Ctv84xdlFjGW9UEjvb3B7PmG8oHK6G6Exb6GfQ
sQbWSRvXGIK3qXV1rRgouT9Dx+bOM7GI9VGPG7oKDWSpHnLHfW/3IAS5Q1gqUzEBKitL7RZkPWca
rO2mbqQLMyadQAp+tdta6W/MGNNlgTsrXmsM4NFrnXbF29C5w7VT7heXufYhLwuKLU3skQDx8O0X
W8fIdlHv+KfG8bkLILIEhogQT9QsHHNTTUaJbbeK/JCFY8Xtk1Ox1MGGTrzlmNB3inSdB7QK9ufa
w1ja6tw8DzGLLF7GGGZFcu8SOgbc2uKORkdGyMhxRVqXOOzfZ+1UQQ8kEGL5xLlODcVNa5cJr53I
JCg0VWlQcg47OOXC+9ssd3FrXcy4Z+7IjKbdY3Qqbe7usK+2wi8RaIfQrl7apd2Uswza1lxtjuC6
GXZnjmYLLBBiQTy+qgLQYEEOo4ly567oiHoYBV5hMV/Toh2fIsIsusf8cFsXIycX23D1i2bBZKsu
vYLkgJQE2yUzTyEk+QIebozWl8kkRjCO2QzNg7K3TcPhZ69l7BPCojNE0nyb0K0Xt/aL0Nprt4Ap
lnhrGUimQAO3pZSjt696ex5f5tmMn3rf6ug3G1+IFyF6Or0q9mZtpPveUPWFQ2VyD7sMntMSREN9
X5V9B2yMagBeuZROa2fPyvUDWQKkktkaBxvzA8HJrN3HORrv4I8dgRFWJCx3zbvS7fsVCFKxrai5
ZIbz2NnxfcSuBSxnZo3jqY7xcLutaTrBnNS3re0ewy49V9EIjwcKterZceZ1uCNElTeUQ8J1BKhv
YV/2xiseyRMbBuoOY1WN9UNexEvMyspM6Ki0vJGNDxExHXBUwMSqhMFxmvMHMSSb/Ao+6y2O6eTQ
iuiEvBm++yANt0kMnmPQPTDhxZ523NZrNSKpsSm3iUeKaYSFn/efzHBx79J+gMLAQ6P6NtVOwurK
g9JnluoO8WPTh/g7zdq5jEsEB7j2jD0I+AaQ1vyeDMV3qEmH2qzOETUOC1UpBRU6DPvTPqtdHHra
v3HNJHxRIxsmNln13oDHOeJb77KW+yiB/Zc6VdgdqgFV7VfJzbTnmp6nMyxANPFlyc6OXZb7OCvL
J9z78AhdqDPXhWDYGmdYEQsVC+Z717AolRDY11Ez03JYtglgZFaTyiBPl7Zn3I5o5iQJnqLBuHFk
zYs3JAJx7vVwCaMxvVQYFppN1fj4kuMekiGVmINt0UKpXJzHjB/7parag4c5tiS1bcT5YUoX/WGw
lVdsDXgjb5d2suROUfFw7mWfPRiMJ9GmbXV9jeCsy01rzOW97Ju+WhMslL1y1je/DJEZMZDpcV2Z
u5AIt7jD1qSZt19TFd8B5GOS0XMXFAW93cuYOQ9ijtZ+B5F/9zmPveVQPMIDpwj0DnKIJaNSCgcK
iPQE5DJOHsNp+PAnpK9GudzpOWTyZoV2isiyPmU5DT6uGDjytBSOslTXAXomMxHaFyBAgf38tBC+
MI6NX7+rRbRnf27kBRM0cga8Iw5nasrTQ1eH9sSqsLFIsSNM8+jrWIvIIsaVSeXdFgDoR5fX9M23
XbTng+Uyo7sbkwz7MxS64SJqzbJTZCbRrNGJNMue3ISS1rvFLein+i1129Hcar89wL7VKMuJPjqV
98nykOuoNfgkHHomaIuLCliok36OlLzLa/RHMXhHJ23oWcI+xALOeuP5qs9t4g43vj1uFTyZ9sgo
cHU59GHwzw0mIRhcBkGkje4wmQcFE81eT84Mj9bG4O/QsxIvrr4IihVsH88Ui6m8AOSjJLycQtIz
dqyTxHnI8NKfrTYpPw9ZGj8vPXIDtDj52QK71wsOjkzx46bQ9TNXubcZBvdBEq/cZKZ6cLQJpYdp
4hr69q/pnH2T7ojv3sUiEqRxaNzmZCIYhKI1amAUHDYBCuh+jf1Z5RGZ/ZFXlHdOSlyvOlKgPI26
+FQSGNDsJ4qdJYzmpiY6wWWcs0NcQk1HXtrL5aP6n9ydSXbjSJZFV4Q86AzNsEiCnShRrauZ4Egu
OQBD3xmaTdUiamN14RlZ6aHIjDyhYU1iEB4OMggYzP7/792H6hWf16ZsiQkRFTSfrsGvgFqjPQ4l
ajEzqRHxwa4hvU+pTdU0Vr1mDED+V4VeHx7kbAe5Dz8ubIdTiRxGH6vbsDNmUr1bDFsQ/J0wfKwx
69HhkDnDpsLxt6FW7LJZQBYytQhIc5KCyEqM/mU2VHHfJZ52SDqTarc2If1LLAnklzUJUvak97MZ
6GlxH7qgjfCZzrw1/SJtyxsNtNFK6lZqrUME7/IYs40h3qtyAshAbTU7O3GnO1MmBlMxjCbtyjT7
7woTbL21wVSh83Jq/dvce8nRKpwimITkpKEwbh67LrnyBe5SZ26x7bqQNtFj6qcxATdrDfFp9BaL
sYgx+UgpEII4bts9p3QSDDoVpoE+wQ/za2fqLTsgWyC77NKcSYZutGDcWuC/iMrUsxulDeoxZgNG
k8rrNit3kn7DRmbF90LqhH4pCxFJTHLE2izq7n5OSADBmeCfnJCB80rniJgG1jhhV8hltEuli8al
tfx7qx8B8XoRecOkngPCZ6tEfTUmJ9Qtt0lokg7DYxLXQdTm/nWsc3O2SchxleHhkL1F0JGQBTqG
NOG8VQ0QNbsNqzWWaxLeE2oJBKDmghhe8CLVrsO6i9jH09ERGXpcRPdRN7kfWaFuQppGeGGtzp0O
dsXJCm1R2zHVxeFRfrPxxkTIbdoSP0ruua8mZd1l1Y/4GqBODeFVbHk67SFHJksgRufjJu415gmD
6RNVL5uErDa9T7RhOzYYKXfK1oYf0nAZpmmN9i3JS28z8SjttVY3t7Ry0fMwc1DWthWlc1YmixZW
xyYeZXSaEBccW1l1W7hdj80ye60Mc8W4kAXar2nog49OiPEZedI26UiBnuH6Y6E4sudWldUj5KIQ
6qujj4zSbP26NcJTUZrTtipFeBHmzH+xHGJdKrw+HXdz1Wv6Bs+rzgg3j7s11p2pYhIjmMrSuZop
f8vkOMgYoiH+1j3hd8MWOyn9qiT7yBK8hjK1zCtEb+5lyJC7xtwSEe2kFZV5Re6mehOu0QTWnLWX
el57QFXajXQreROPuWhZCFN0tC37QqQ0xbjLHNqt3L6cLBHv/B7s3Kgn0UbBZkHjWo7oUZsHM3IY
BADn/D7H015Pc5o91OLfXGxSEKcxeL71eN6BK0H85caincqkg9ZSu6HkGP0VISMF3YUyfKThMAap
ZvkvdW3oaotxEIAectNh6WF5oPPi0DxOoln0LYP3ELNPM+3RK8T7Epnem9L05IEMj/xlmAe1dkqL
AA+VUTJHlaUd/NLKXmMrhRhNGgiDqNao8JoVhgxsQ/wQFqeYoJDwyLXeph2BI6fazaOYslNvkR8H
Kzpy5o0/SKKWRpW/Z5arpqOaGQnsCli6/gESlxYYoWbUm2ruk24F8SK9N5xZgbxwc/47z8z7Yj0M
BkI6Nxud6NIzZyEuY2H3UYChJ7H2jSTQUfkWuRQoduziym4igrOxfQl2OwerfTh4bYcpKVLW3ej6
sjvYjS9hYFc1TeEh8gfcexPTVpRvfmdOOxrm1brLa39daOzPay0c5MbEaP8mMa1fZzHU8G08cOIb
MJth+cb0lRIojpazFdVLk7mcr+26OfAmGHKI8HXVvyIENIx9T4ZKegKiDiMuh+mq98zpkWKk9U2m
J+N7CuoR82L9M+optMV9RzwQB8veJey1qjM23mmcLnOintp79hEUT5keNWGgldkdM/6sPHbMrNXi
dYZWTzRaQmhZ2HTtex3rfr8dhursg1MEoJ4/6M3UPoGzABqi0RV/FKbizS6brB7YJ9rmzJQvvUA+
L95yejLoBf3OflZ2VnRBPKhIbNO8Lrptjsp+nTfNdVMC50a3heUuozyi6+vejDPyQA5yHQ2xiFfK
RvUigldbpCPJRIikOXf6mhJBnkkEflVZJdoWL5aMV4bOvacblUbk1ttEyibokqJ9OeN2W5uYZ9xt
PUg5EBlHwBFS2NTedlSNzsuo2toO0oxszo1edfa3UMsdgOPZhJWSFK5FLOw4gkQf2n3bOBqT/pTE
CEMc1UXOKm6SZaWCd/zRhMLJtqUvjQdOMA2JNbZajklRumfkWlyFwALexgl38MrQEv2ReUVGnaXi
AiKsnZbXqY9tZpfIsOAUZ5VbzOqW2ob47eUl2Vudf5CdNNj428rRn3ziy2qCi5BkZ0nk7MFahFeN
rhHh68ZJ+VBE8ZRsp6hTNxl6hLcGRtu6mq3wx5Kcuk2NyVm5mO5QD+NkhUjdVNY50wdVbUejLiP+
6QKRdOJIXumwkIdbsYguI6jMFiHBQgedUDKwgDwQLgg5f0qw5LNL426OWzDyYe9RHUEELuSWobpZ
ByLs7BAj3tQ/jlXV3BK52jsrNaO1sBQvgafSD/XwWFDZtZzriUfdIKQkkkYK89LVZvvWTtUxg56/
M2h5FiuHOQIS5Qqm8BROSGliwamA+JksHS8LP4xWBuoxfWMAA3iUczfmR18lWkp0nK5z6I2neZNm
cxSdMHlRBA3NaOX0UBwDZcrcJPGdR+DDtBlrKA5nC5hJiaRvcIaDpnRkZXROqu4yninSrhfJt9xo
xOHBkafa+h4VzVBu01gPt5xz2craoeqefTtMSZrqNedilJ4ZSJ5WjuqYw2+YzZL1PBL+wE74c7hj
bXsCysg4sshCkIl9ZbrSOdCJaUm1SoHGagWAEMAYT67VRyeOIN7Bp165awyLCL1otDk0ZJ6xwsmK
cCmzQhhjKkYUspg6FcHf4FY2qYnKXlWGzjEHVIFjFu1R96f5nNjch3hMrrp4yefW0GmGvA42YxFO
8ZVrSbvb0xU2pjsMu/aP2BqlhbJEZfneByO7j5LaBQ8RKmVQcxWoHQsncoprr0tmbCRYHQWBqKDo
C/9Nw9evw9ry6/RFDXl1amrW3dmtMBbsh0Tz6RfrRb+3Qy/AJhFu6GLdyaq8Q//9KH3xrvWh/jhk
LmvSqO9HNJIrXWuusdifGj27oZu9z5cmuMe4Attq3d1VHLVBpovLkMa9IHSj5rT7rYPlLwumQCpH
y6q9arK+8dvqFhbKB/Ozk9mDu01lHpTt+GoSirSx3e4QhfOtLzPIKG32WufFBO5CPGoWq1GJ8rrx
yhvPyJ9FY98lunYeMlucMOfGtNQsTjNxeYaZcaZzczH4PGSNMb+Ksnwu40zfeG4itnlVtaSkGR0E
DfEdhbP5nqHf4UUHp7trotfRTANwUCcN0eQq8+mjZO64Rq2Z4BzGFGLB8uOB6aZVSkm9MtoMhq0l
90hZ7vW8wWo9c+rkaf8YLJ4SQ5m3sURu21IREeaBKQeEcavDwokSnOcHraLO2etSL5FteWU2iAcf
SE1N+33q+QqEptgRel+rRhLYnNigr8KpYY+z4Eb783gWNSHHs3NLU+eyNIrDUDiBJ+l7AKDZTgY1
hUBhHM7pvoKpcxg0ZW1Ck4x4fbzQ2mLxS2zCFP717CjGMbOzRql7YsiUY41A+Di55VlXGecSp3sm
XmXepk3Sb9MazYEpGUqRlnzmwNWuNXoCMbiUIO/x2uhd9+BPLlotkrUWsHxJJaXzfkJK6Y/1Q92J
H2bmWKcFtXMcFGUuTZv6ggi6+cpwxivOWrCGXHfvNcRnik4nzh3wbAEkBSz6q+UYzwYK9WDI0kOZ
aMmpLaNrNZa7YTSvVDfZt1bmEDGBzWdV6b1/hANUHdqSeDjmeniYCSbduL1nrah7MAa0ICJsOT35
sbatKr4guz8ZnM4x5ri6Dmcsnkbt7sYsu2oMMR6cGGeLaJGzmGnIw1cnJ9AAeCSs5Z6H1KhQTt7C
sYNSaFMIEn6lo2abq00usZeb2dgdXLs4AzC+m3PyGhBYTmc/VdNba3sHJwq/9db8kpT9MUcmtrPS
6Uw3oV4xvrk1OL3rc5XsJyUTHEKUfJUh0F3bxik27Bb6h7DW4LoZ5CZqPovRrPaDW+0SZq8rtiEe
J97eZM3l7R0fUwGCYnksBfXebYzXOuP0i98R3SVjWwbrub53WqOh12xeFubQnz06atCxoV45+a2Q
4TOEUobQ7OCcNmgM6OEHsXnr1NcvGWxBjk+Sjt81YRvq/ZvWa4pjGaOCX9BMjZ9RSLfB4E7Rpo0t
8RRN+rilA3LuYu/FCusLYgxeSnQDASQ5fzkX9esMlRNDQOu51fJmSQO48tyWB9ZoTxG8qhc/RnRF
6vmhzuyj3iHGjqe08885M1DqSOmYsKRrO9b2bR9lYk+fn0YpCoGo+G4VZp29N0Cmd3Oc+qekMua7
tizRjFaxedPEnnXvzJI8bKbYjI31R58yK4gFOeNo6bVNBIIFW1I7DaBNs/ZxFNz9Qk2EBiaNu+3N
brpFZTcfrSrMWZ6jtu0nmv+62bhvfb4EmiPrVhXHolhW7DRqrO9kaOTbxh4JZMnjC3cY0kNU1AZB
LRInXUXzTQIjS8t7L59vLNe6jzjnr+q+di9Uk097OfX7jAOpacMf75zLwkIDp7OsyEZJYBL5k7N1
JE4Oiod7I+0YzPokLKGLMC5qDil7jzAgOpIXLFxnBVOdh3GuoeDN8rDEm+/R282ULnLeqMolITDB
iIOs07XoTiARPfdSf5hqB4482nub9tlFGlf1hzZzCoiI9PtpENh4jX0CZSpWUzweCr8/DO54xG0Q
3kVVP52iSBrNxk2tQ+RQQYZAJZ4qgSetnuWVaZFvHOfppUX0bdCguzslqnOekzr7DmBfrEICulau
1z3MxhDfMwrSN3FdpdvBa2Bpjs0uitv7xs0L6C/msaHDScQEriQrLx6x8oyrsS/fIi16q1rk4ExG
t7kYu42fDT+If92XiNCMFYFZ+TaxedPOVI2Ukxb9DUpSrpqaiqXUt9GWmGJYPQMaAqrid+a+L+7U
XZO3skN03i7K03cKHDZ4Td+ZqHA6D0qVFzIsnx6iHNoW3fIHx67gycLE2PLs8eW9NkLMrNJLT3ff
Zm8Q74OYd/HovoRJ8Qjv5uAZBt+5rk2SmqqDnTqHMQ0vVTh/mDrA+bwecjKNEgv0rzn20YGBWL4m
LoBREk1ze5vUabmtxynZkJJaRhuma+Gx5zX1zdL7J9kRrePV3jc3lM9UJz8QqpzTMZm3tdldcS6c
MLALOjrkeBo0RzZFTMeGa94x/afgCbl1TTO/2jYvoF7W7nXtAokp7UtleR3tBMM2XzOJGGoV6tYY
biOvU+Cr6ohDn1KQ2fPehenTUN/ihe54saQllqW8c88DnDhQd1QLZhuLE+hBuE2dtqMD4y4WzPIp
80rn0ucuvxMo3L4uHjUd3nvrrxp38ljVICbOCJw0jYGjCJMNsz3/ihNXYaHODkPzENrNmAeIb2hh
IGNvvo11RA9Dym0JcPWosFGJ1ey58wN6L/BmQzYgqMBW6JBUNGaVn7PxZao8K7oK4L6EmPPQQ2tS
dvJWzfUogt5oermlkhri21wzYQSIjnENSUzeseHV8SOlhX+p94P8MJ0u6lcdGILxgTRURWD27BZ7
r7baY4rgCGmKMYArvOT/zo3PcW0n4pjRod3m9LaQTKSdtaNrBrYM9BqGJcxAYeK9THl+iZCHVqtj
s5FmuFAQuoMwQ+FKIvHWLAgeHRKdrruq2+pK88RlHhba94Rn7dpo8Zla9Hcac1JbfwhpNXdsa7N+
LDpga0akvfO6uSpmK8hcxFetF7lLS3rcqJKg5jCURIBkfhpILCLvwhziDUvH3qC7LZ9AvrAJ9IQP
hzIm/ybCiTP73q6ChML5myesq7aIWSLByKTBpDrmPwDwz5o8dZTOpkOxaZUDZwor2qYyzJD0VGpu
OQ0UrZUqFjeBJ8JN521PWzTaVrYKn1CspG+SmC+1Yu484koqSifoQQB5drj56+qF/5+ABmSH/57P
8F/zR/P2+j///S5/r67kL/3GH4Ek4iGSBZaOP51N7P/Elbb9N2DmkMbpEP5EgiIh+E3GYBt/85iM
+EQiO//gN/wmZLDQXUKQd1zXcWEroID4K0IGNBS/qBigWJu6QZsZEAR6fhMtJ3/+i8RyjgEYTX0M
XXAuk71Wh9ozrbz86pef5PqP/IWfBOp/iiV+fgzcbPSgtuWZUM0Rhvz6MYWvDGNm2BekYYHyjjlW
4JC/SId9Gh4ny36H0VbtVUOALzvYdO3ICAdcaqSvzph1l3QDIwlNKqEVIlJWXdYpRqxh/R8Y8580
4suvIQyKN8MSEH4RePz+aya2LlozLcxAWHZL3BOayCUNieiibvxYBGyXiceEp0N88nfV8r+1dn6G
Zfz9o+kpQoERthDWp48upAGaATdEwMkuux2ytnsksEwPEotxIFJENtayC1/zEPF/FuvdYynj9tHu
Kapypwngo06HP79p/+LRECYTNgvTKo+b8UniLWOA7npfGMHUmL1A1KjDanPz/Ptf/xhcJSCXef6W
Z/73v3mNYSu3224kdTRv6ILRhIdA1Wy/8Cmsl4XooyNm/iQlLp2KtjDsPsI4Z38NOg5PqB6+/fmH
LPfo01PuCMTwQHkEumfnkyQorMGQ+VCdgwxU6CXUn2kzqaK8NVsC/Kw5JEXbt7Pgzz/09zoklhZv
EGRIFkhUR7CMl9v4ywo2rTYsOkU8DJv2SwX34Hr2MHWCEI2wXBawI6Y0x4RuVZzASvHtzz/9Dw/J
8um8QWAeczCy7UW6/cunzzM7FWRWwmlUdi380r12kK/e/vmHEM77+Ze1bRNui00EL5G5mDh+/zFR
xYGgjFsZ1KU2bQYRD5eSnJYjLQjQjhOH7+eQ9LwA01xz2QxWtCMHyOYdM2c49dsP3xy7l0qfmGTU
OjPila2s4SXqqU6zUAwXcTpkRwaadDOTVJnLeTxwOSajWvEmeVNgVUY8O/fOM5hUtM1aqiOGyFvB
eU6qJFDCoSnDWE/R84z0/qFvJrwlnWVetI3IbpYe6xpUt/NMYOq8k9J3ySLP5A+3trV7usDTVi0G
/onbPMFqi2Uga0cd7cxFN9pIZ21Nk7UluYSQqTr7YEpVffRCUlCMnHMXKGgw6GBSMSSFV/lYQl6h
Y+de6APwRKt2CH7tlDW/IwelcudvH2PmGQ8t658WhwbUbl1FTrLCoIQMw6uAS8I8HvBCFo/KxfNJ
zGvGfzPa7knmSQkzt0Ot5hKeh0OeFlIVmRx7W0xKHkOOrZ9N6hED+7TMs/FLzpl9pVMH0Itu1fwa
GZOGTqJtIVTlNqPayk7moEFxejsx5ntqrcwLsjqpVqZ0hdgkzrj3HOSy8APpdaJNP1DQ0RXoCkm/
Qkt3TSm0+mhxC9dOMj7F5IsGjtXYO1GNEdJdn+4gRoYDia/OAa2AATTUg5pg90sGsOXeQrIAr1rO
155rLcZkVL2O1l1LGgP0gMg5x+qu9qWdklmOjgco693Ua7dR302HWtdpQLnYwftyOydtceqF8Wor
iu1Qx9IJXtXeN5oyaULimO1GEu9iUQPfocIninc8SomSEERg++L23d4iTmVd9Ys7KVzlBRILIEuY
aZPHjCKzTfWLPjEpyOkYooi/pmd3C+USz2eUVAztIv/aabz8UGq2SbRYdhGTYW4UUgSua6k9GLIX
T+5LWX7vrOxE2t63IqKKiabuGOqL8dpSBy/iF8scwXAuh8ttMiBbIWWa1rhHGE6lCyQ3akQfkJQ8
B2psUVvRhBRztSq7ESaCbd6Vwvb3SHH0vY/5a0NMY7918KOHU3cDSDeEN2C3GzC2Z92TV8k8kGtH
rhOkwAK3XMo0eGU2sr2CXYl4yMDo6CXWpi/M+ZZITAATtQqvwyZ9Gz2n3ZGRoi5NQARBkUYjOY89
zlZ0JRtVuEGS59MlraxsxQSQg3LVKtz11sVUD/vaHp9bXS/3XlI8EWyFmHoUZzkXNxrjCjIRS3Vt
Zrr/rNDWHagmzoy7/OsiF9M6GepiY8DNCcxGvYuayFcLqqMpKnKkxl2RJu8hocqrFo0fvOeq3QBr
JQdyjh5K0z6VYswuwpQfzTdeVALX1SXrj6pm2miFR6lc7Y3WUDTHSKvxUJqY3V2HiI3Si2hN5Q0s
LdvOv0di2tEeAUuzEMapGQ0UMI8as0TN8xiS4s/bkPW2twd3vmpH7TtJcyESax+wrSWtiWhM8rSq
YbLWPFVgenUera4Lte3otG8hqVxYm+Pd4McvCAjOZdk8ekSLXToYL7baYghwlpfgJA4myUZrPx3l
DoIKY3jXxz8SoiF0tMAepxtjzg5GPYttqSHyVtPP5ZRdj3rprU1pCd4HaCVgJM3I+3Zt0x2HWr5J
iVjNBZkqoh6lfT69qlor4C4ttkpucVn1SA6wc6Tt9Nz77lVPyRnUgw+auhFhYFuF/YaBs+V7+MYh
0eMH4gGfpkH7TxHmnBX/sFcBzzM57kKcN2BOf9qrshYfa524VeBreHW2WQ9/Z6uPivGYyFztg35P
tKQJNpPTg/NRTRJUTFDpTpWY+Ldj18W3SZLzLISjZUSbLC/Lt4FexyvsKlfA3GKuN5BJdt8PZfsj
sulDrA1N0/R9m9UTcqG2n16mxI/ftITUcdL2pqVpVkRhjvlZkHeCHvjVsg2tD6AHiu/FxJE7qTJq
6yHXjBF6ppf/cDMtfe3p5ETM5L2OD5bzgsAiIJG6PnJbcsWTMX/jkTPPnaY317qImMyYKmYmPDE9
uS7LHvJEDiyJHoqOO8XIzRbcV6sGsZ7mmLEH6Po23zDgSa+QZXm3zGlnufNaU0GWHqKRcOeBMtzt
nfl16DOoF0zBk/kmJrugD/SaLie0MuqrjW8PtctkYEByE3EUA1mSF65LDy0sv4e5W1dbX2kmDLQG
t8XKDrv87NlylAyrcvEg2nzxWJldek1xbLGjCNXyY2reiHErM/2TlsYtliBzhEpc2TYawjbUxbCp
u8ED6eHr6tZySnDNqOpsQtFNF5kudRfTjlyH9b4h7i/HYSIVChOnQYjTmRaRw5bu4kglts4ZSR5M
6MpUVQHdZyhk+ji6mhlvyIQiMFLrSmaXrinJZw+jnHmJ1zPEvgAa7NOCBSaACSgSxtrUU5wabm+P
i/Os9qd91vfQAXyTILINAq0KFJAbRu/CLRQkYIRgKOXUVGK5x+H0YbcZr3dscXTbAFXAUM1I0CE1
L7fdpesHYKPRgUmzbaOmJtkatRSgVEe90JQxHRzYY10HvclWceXMWp6eXNF4kO9yXNzGMSMhAIJ7
oY9NeOCxKNONasdJbbTITA5SmWr+5ntKW+aSdfhIfGiCWA3lggiQwdtH6dR2sxkzwxrpa+NTXy9p
HVbQ5WP/0BQ6r+TSDce7QdUp6iR2A0gVYoCl4fIc3NQm3j74DxEJ9fioum5dCXgBaH9aI6ia2Yz4
ASMdIoOFXWU11RHxTlPuRQAE0NrfOWXSPcUGlhkHLd0Tl8SolsYy/d5TrL1i9mV4ONXimkee2ZvS
EtHvJ9Nd6P+RVOfJqvExAcBDdW/0jc+kH2vhc1SbAtkj0ZzpSg0uc29enFDMZIe8mJuBCi7ph5Hb
lbbD9xakX7LRwh49WGvFQxwQb9AYPK8KvljkNrCMNFTGq0TpHlpC8ggc1IuRfNQYvtOvTZo+oaac
1clDAfyKe6oNN6NjsoXZaMlxcNWt9g1PLz/EVBmjAt9RK48k0RhToxaV5hENUJeeXQPG+hhpwP2W
o/WpSN3KYj8bSBithy6eV7nntyCerCi8bHx9YqIzdFBrsqj1XgarAHLBWkF/DAdcncsoJT7ATXxM
72R2M0u2wx4fQJNa/tOsEy18gTrI7I+oyiCHEbIY0+jzSuR2aa+PBw4m3qug4fkwAfFA9G5kess+
XVjdlteE+JZPEqkU+UxVumMeMvMC6wlGNjtE/DTTJvzSE1OTUWum+mKcS+1qmGA5zvBdnKPP05EE
yMLtgU0eGfRxhJAKE2CMCHpNof8imeM5HPaFgUdtAxiHjn9V2NN5HMy2JVs9DW9q4IMZmiplwwMr
WDMMYdw5X08NeQAILTRY7QU37533q23iUaRs3HRGrXsEFib2nSVUBDuLCcb1PBhzcsZAY9S7VDjh
FX0+21tbWZroq9aUuDz0gvMnMoFFy1zR2bj3RWLfw0AnvVOVtQfR2BvRlgq3Hs5OPTVvPqpiZoOR
g3VUn7r5hipDPoVRDLu7VMI623ZoNhtjNqI3h0fkkCOTYKbjoS5e+8NA2wSlWYNNdXlZod/wjJrG
etN8Q9/tLtAOeyzWI7VWwwhnIORZR4P9FgPLJ9Wz0WyxcSswW75TRChBtNG/LcrZAu+BNYztyHfM
05BV9Q3gw/h7ZWvVnZooXNahV7SvIWYBLJ3kCvA6LRaAfyEU2DH+z54Xk6a5djtZQ7lqs+phMhOC
dhVJuMmqGPgah6kaXJRJshdiZ7Rd+N2sR/tDN50Sn56lqevOK7UPX2iwceDO+9YG+eOw80o4FJsF
3PeiL9EhQY1s4xGgC9E3sV4rciIaDx114YVzecoNgPJzH1W3/dAlDWSpkgaxQ8gurWukw9Uqcv0Z
Be1ksDWRbEt/fjA4OWZTyHtssNqZDJgxSh8yioaBUdlYRQeX5tg56ahYGz2u2QeQaaJgArOTrqu0
JyZCGT0SzIjjy3xIQVq/WlE7bqMBVBN8TNK9Nd9lPp27SfzA0CTiaIVXlNhVzy+BpnaWkR/iVsNf
kQIRr9bp7DHNmLE7Ywia/Tmop3i4NxON3jgJy+UtArHlwVpqGSix9wgbQRU6PdAh6eX59dD5AH5m
Nla81a6GG2RwKJs2SZJlb7Hy0ZCXhID3mwa0x7cUi8bZktLGFOuW6JO9IlYJxm4QjmDW4+zGbFIX
k+q4DLh9VBbUMFHY8Cod4+mtUiajuZxg9MdOddQyows+g+B5BUdZU4rUIMjJdXzv5BkKt17Gzxp2
whGLq6YucrfPxMWge/VVSrPithkLUwbE3SEIhqJOpkbW21m4zRUyvXU3kmO9xi3l3bFdoHNKvQjs
gwaX3N8mztAhpdWgiLm6C8XeMCv5Oo4kjDBhzVrvkcIogXHkjfP80IZE+AFRaaOjOxjhszJLCVWf
DWlcx2yQU0C3EsmLFAxO8QB3zqPnEdw9cHcKYtM9qYBazsjoUAu7TbvtDDN8Ep3NTp0zkbzJegHu
yeUAATot77pyY9ad4pHmELezlF9rAZza+hnxZuJvJzlN/mU1tDPx85oBkod5zyIwCl3zsu3FLDYY
mcaE136rQ3nnX+zmnN7OtjAZFyPBBDeGhyn+IDOEjXDIfR6eMo6Zgzqc5xADaw3KTpJ2sg8U3LxA
zBQd6XJ6Qa0eMSk525ho+hXSz+a3Mca/b8T+sdUE89u1HVPHK2hi7/t9q8l0/NE1owidoi2KexPk
DzJ4kZCD4mJw25a1bdxXIjdOEh8ZBqGuCfq8wi5sEsRNt8mHyklU0XhoKqStKxBwKYKAVjesQGqj
8S6TfySG/iXj6P/P0QswhV9ahX8IALx+Tf/gH/35V/4+enHdvzFrYFBiLAWAuST2/cbHxkHqeTa3
mOEKnWdzaW7/w0HqQs52HQG6lb73gtf+J9fC+hteKp4An1AR/pw/+gse0t+3Tv9OtWC1fx4yUEXF
qUN2RlDqpkdHGH/YMGd/qd/9z4t/6sc6Tkb+b8jFDS3/RsP2wQSi+ctP/C+GOf/ue39qoXclbDg4
myJgXeAuk6EGvXt2vnj15VN/aSSnoZEMVIvIxJzxXNn+hZXwMvzaN/9UkU8TnJIYkVfQK+0lx90R
6QjrvnZt8/ffOx5km4a9JgLaOXfZmL62Q//Fe/lpnBDZWo1EC0w2WS50dYZQ0PnO8i9+8U+TP0uB
OaZd7gRhxQ4eueUhn3Rn86Vf5XP6qVUJd1JlSMOxyaP10IsfnIaq9dcuvrzBf3lUfA6YfZrxk0et
ra0hA470BLWv/ej2p9e/azZ97XWhHfh9SdRzp3sHO6fH+7Vf/fO8pI1iR3kjzlqR98+hGtApWA9f
+1k+rc9ymJuWjYjfnAoHaWJ9yu368LVrf1qdGTlTGQ05EVQVVTBBRsAIm+7jaxf/tDxD2Y/Mckvu
p1G8y6w+JXl9/bVLf1qdPCW+RQOGS081djIkRG34H6h4y8/6z6Hf/71p7U+rc6Yx1po6PXVpdYi+
rXg+RzhHLxbd0te+/KcVGluxJg26qAGnq4OraxfR8P6lK3+OiZ/thtpCj0WA3v1In+u1irqvvcd/
TvJ+WZxKxTXtzUgEfq4PhxwL7kVvmOevfe9Pi9OZZI0nMBwDZdknmM77vP5P2e/Lk/wvbufnON55
GASJ76x7G31mbJrHVB/2X/vWnxamQfsCk6AnAnIPgGxCbP/BCVQ+fO3qn5amjV1HByzEUxJOj3bf
XDnCDr526U8L03TIcQ115tlAGd/ngYGQ0Iznr13708qM06kQCPkYWxKAtRWq8jcgQOqvvWaXg9+v
W0Th0SiI6CkGmXCusQzv5qS+/9oX/7QqtQI9Fi59e2EOPwzCfk9CT26+dG1zmfX/sngyO7Winkhc
FMDiws7ElcIT87VLf9o089nptSwZpoBemrWC03CVDf771679aVlOVo6yQF/YxIQPozRTO/G/nF1Z
j90ot/1FlsAD4Fef45rnqlSSfrGSfImxsQ228fjr7zqt+5CiUykJtdQPUTfh4L1hs1lDNH3zG9sp
aEPCZI8H3RX7STzCPCD9Ba0lzzVxEnMEh8eAKrOdmtk/TTC+ltEHxjOn5PvDbhKe/vy3D9nGK4X+
LlZ7oO3dpCe8fQelX2z/ayz+29i0jmJYfQxr3ivbXgMTNb1MUHnx27//lYD9bXQGU98Q6Po1XyLx
o0ni57ZJPzgx31sUJynxQt9vaoFvAjAOAXC7sP0ooGLmFydOWs47rSI6g2JbTAvaduHT2K1Hr6Fd
IJQqQNuaUoM2C5TBIwHeXCH9ovvkxfR7nAB7svcnpmo+c5D30Wa4kZMsPeftpGUNRigDYgRK4pX6
0jH0zaF36rckTlaWIi0bgEQAI++C5pjOuMiKDtKmfqM7eVmAKg9JJExclMDiTBIQn7qe/VLTxUuB
Q9EK1SNQ5gn6CV30paw9a4h/X4Z/yx34hoBBTxHgKiZzPoDOferD+5Wy1Dkwa5V0fRABJ9cY+4WA
XpdNhNz4LbiTmbCdlEPMsaVAxL08dBwi2JXyPNSok5m95tDuhyxBzjbzBF7yl0kxvzB0VWjBuJgL
uAivOTy3kqcATlSf4VLut10RJzf7KFKxsO0GA+buJVnZ0y4bv82KOJm51pqPvITuFCgGLbwPxE9Q
Br0+JXEyE/bszI4j7Gz4El21KSx6m+jFb2gnLWXEBJlCSOpAmAt4UOinSLV7jh2/3QhLlZgAyk+I
QAEgWGMpTGrBVvGbuFPHohKEnUoK77lp4L/gT0OhXTZ3noM7eblY2DSXUYUYDPHUAZrWt77bHv0m
7uSlDHu59AQrLqm9hbF1noyVX/1NnKxMJxLBb7xGCO7Bz3VJf0Alyydx0F11qlh54h9CHX0DjmsG
jZOHJ6Wm6sljSTC4k5UzhSBmgttDDon5J5Wig8KV+gCufgq2/1RtGNtJy6FpQ1NRHA1Ao/ZnawIu
eNhCBspv5k5mcmKHWhQIcTCuIUAOMMtxC7rK53jA3J3k5Ar6P6bu93yByN7XhlrAhfDWduk3dyc9
a7ZSvOZAUW3XySfC6idufdIH83ZyEw+KU72WCbrKAZRjwPCCjwNeSf2m7eQmJAh7MuxYlNDEjx3I
YS0Inn8f+vTV/hQrTmoGQPGwikD4CQI6uZkJqMXL9wXKNrSqjn//K94LRydF4wpAjw0AqnyFoixN
yjMiqF8sCidFWVKkUxlg9mUIzZrATJ8WdFS8pn2yHv29pi1XSOyaHb6WfIK0S6zAMp6T4Kff4E6K
KgLUnNKAW0Kp5rUeln96c+43spOeBW9kOAOPBZmq5n+N5T9xl6394lA4ySkBOxnqFaxLKJN9hRv3
A5Hf/WbtJOa21yuB1AaOtto+jHX3We6lZ4w4mdmQoeo7uOpBsAWiims6Jsdt8OqJgT3gZGYE3P5W
L8jMvdqeAXd4PqmN+C2Jk5lc9mKGtMQGsYL2RKp/HmPjt1kJNyNbwwR2lDDvbYAKq2BLHvrO2/V2
my0UHZMZOdn34RUpyEu6eZXgFOZqb1NS7vASHGBLnyf7/BlF8xWzsV+UcCchdUMAQiYGH7Llz3XJ
vu2ae+5S3ElJVqHPxgH9z4dgnbKYcYjuyfiTV5hwJydLaFABYW7A9TLr9SrI455OPo17LLeblNVg
KhIjAkG6eQl6iA2VE2R//ebtpGUNl/oYnqBbvukK1jbhRVDaJ7+hnaRkVlSatBiaduGXKl6fRQzy
gt/YTlZWMo0BlkLqrCGY2wz9Ry6mz35jO2k5g9ELrXpIXOlq+9GY/asImt7vEHbpaWnKqnFV6FOD
XgRsInQqNlx8vObtWtI0hEJqotCgGk3NWVfMFwZuXn8f+pR+fyhPmJOWTKhuN2xHeVI30fdqhp7w
QC841Ms5Uj+BJZdfGjEnR0O4FQOfi04nj5qvsEA9Nrb4399/wyld/vQbnAwtbKjIDoPHHDBLOC/F
n3YmvvgNfforf+vUcAK4MY+xPKW0TwpYxECnnkM7+VmyaYaqObqFoIHdl9DSbrrec2gnP2toVI1j
hVmbyiwHDTfOQ6R92mI0dbmLg+Uj9NvAIaogPgwdzQ0iF+DafVAtv/cpnQyFDvAsGj5gR4SY7lcI
WoC1WlTjB8H+zuiJU82uGwSrOVzJ4Y1If5RAo4Pex755RUriHJ1xmyzGniplqFY+TiuMsJch9du3
XCTQGgO4z6DRe+pzQtIJ6loQBur8NtzEScwRXmYEqstIzJnfhmY+lFHkd74lTmJGTVgw2WFNlqaA
OQMzcAlVL37r7WTm0rB9mVKJgrZ57kT/rbXpV7+RncTEeT9C4azcc7t04hyakvV1wez+wZqcfvsf
NqvEyc0wXjoSGSy3hQa5PoIsvt43yW6fRplKefT6Ce67PTStt3FO8BMS0V+bTcAET5z7De3EuTTR
gI1cYnU2+g3aI3cw5fVrqyTO0Q+t2o5bgcfYoodwzUz0DwhS+m2JibOxwK+thU4luuIhsec15IPD
6KPG3jtf1MUwdTIhdNc4+cVY68skAVherpA+Cwq/TTF2lnzSA2sqoGlz0DOfoVH7ad/E/7y+5n9Q
TFytNJYdnqy6KbmMocB4gHjk6hcrLohpIkVcgi0GnrsEtbo6odJ3eIf7Td3ZXGJIHwRFiusVgQgT
ONfdp5LUHyTpaRP5Q5LGzuYynnjSEP9EJFbp4wJlomJlXo9WNI2d7WUNyk5Dbw2FYgASA5Xsx8La
6uC3KO7uUoO4JRJMvJWbPJQrlHZGPwgjZu7kp50mTcsNbfcC/EtweOx5P7ax5+d0ElQGqZ2lQqx0
FgLD0MvCDhAFfoHoimbA1MNq8KLwWE22i7Jr83aYH7xW3MUDgZMCNyGOzxkSA4uj6Qqq9a9+QzsR
zpoZ0vjzia4dWAk+dVQf91D6Nd8jJ8QtnDnWCE/W+VCAmmXHO9Bf/faryInwsoGYV9dhtXtWf6co
VID9f/RbEie+gaQTFQTC19zI4nzFx2wgbu83tBPdFFxqrfkCevoGNPQ2XQPh4LkgTmwzNq+87ihi
O97PihHO2XXqV9K6SCBdjNUktm7PeQAmKDoh1zBI95v2yT3p98tPMGiAIqtkQ195PrRr8TxK/ey1
2CF/O3TRjjQmFFVEAeDsBRQ05KWAwaDf4E5Fq7eAW5Om2AST4Nxs6UUflLnf0E5K9kav6SCxBS7x
au6g8BFeNnBW8RvcSUm5RzWNAXLNpw1O72O7yazrtF++u2ggXCCCXnKBMr+nt2Torgs9eC6Kk5Sr
xGtvP0BZRIClnAE//4vDlMRvTZysFHXEatsjBs2SwAt7vE4BaPj70OEp/f5wyv/7579d7iMiIE5i
0DZMmILyIzzsoYHe0Sq9IhBMf4ZyObnl+ypghQEa9NYst1RMO/z4wuUalnwgoiZQkgzP5jWKp/N1
Pvlehct4HxEW4KpjSXGJ5rh83BYSaB9kK6S4nMTR1o4rpae15tHnOCyuE9Nd/H093il6/nVX/W05
wmJmA5Buc17T5jUc7GWhrBezAtN28maTpjNN1M75nn43PXu0u+c90IXpLBTvuzbQJt9amlfbAun9
2nNBnHOsWaEzo+DBmsPo4sb0ETrAzO9od0E6AaQeWQG3nHwJWAsWXQWlFL74ba7UyRnJLeJthCpu
AbI0WNFw+QFpxouAg0/pHGaVXEq4cWFVetK2Z3tRHgnkyD4o1E5b9B9S0gXqhE1B4GaJr7kCwf2U
wiBEWOgcwXASogup38OjC9gZedFrQBdNvoNSS/KlsOkdGohD4rcfujjAlC/K7BLvsWwpbppkvipT
+sHQp3z5w/q4OECgPGBDAVFo2LGP9esQoGTJxl5QUG47rJrXRuCijoothX5t2MNCwlgYXS5wuEkT
aBv7je6eztDYj1UymHwsFMwrOIzNmurFb+zTsv22hW37lsAbATMnU3Cu4EUDz5F//IZ2Dud9PsmQ
Qg0UOxi47RPM0nrj1/dwRcvg+1vRHhCVvG5GSOHwIY1ltgJW6zdz53guoBKqMfEYQEMewwcMBjgg
4kZnfqM7m01flcy2DJjuCAqNkFQHLR+6QH5jO1vNDlpyM6Kzmu9kuKFygBQqib2+J9T+nFApTSI6
ocBUUlOdz7IaD82aeA7uVM4xhH3gBdclkNSG3AGcDm6hK+t1TxEu+Kjk8TpDdifJl2H/Mc7dJa+E
18EhUic1e2i8KQXZoRwSwWPWLCOkvEY4Wfp8TfEf5BEo5EM1YvQKLgXBVl9V0fLBsfHn0gWKqG8/
poakPq+nLQEpVHyWjN2I1YsoC3V2pwigEBxY4wJ8U5mChS/L9GfBUWn4LYmTmjXYbFQMmDeBVDW3
HDLRfnkpUicvh4KOKlKgbUZDGOR93R4khzS237ydxIyb3k4t5N3zcd/FBanC5yXePhKsfOdjupgj
tYcrYBk1BjfmdZrp572bvSo68Pbfxsnch7VZDEBksJt56RmF7oLfW4cQTmFeVWwmUYU4YV1bQc4z
PouTxq85JoSTmPHOGawOwN0Ch3iHJ6T6FEKww+9juqCjZIfCETQZEIQluRMdOdsD4hffkCB+cx4v
OBySpN9ZvqKNdWkHGwOZKkO/XVY4qYmPCWGcEhNfi/kVPfLPZmCfvALchR1JSNSFEDDE0BBYgqAD
3PEG7nUew2f67aII0Zh1ixsGrQxzTaAd1PTcc72dvFw2UddjvYDAzmmZz4N6tE1I/fZvF3dUqrWZ
ID0Hs989uIYXKDTyYuJ1rRX/AR5BT7lZJ0yciB1+0uhdbzrw4oFT4UKPeFW28Q632XxbJ8iZdXdJ
qx+84sRFHtkpYS0sSpI8WPQNXFZyxf0AzMLFHclAFWwHhjmHpElxftpQIIbqh30TLvIIej3NKGMs
SbIMr8UEi4ahffRbEicr4RC0bXG0JDnoOfD1CA7rbLRnCDrnJZ9IqKBoiHN+A1C3rcnrLFvzxW/i
Tl4Wyyhkw/Eth7VZMxgOkGww1jPAncwUNOjmVYF0H/Titt3Sl8VPiYAKF3lEQMDTLWTf4FwEd9O6
eqiE8CruUTy93aoCGDgHQFmfpAIM72AHzlLQTbW88lpxF3xUlnKy9SnEt9ieJStp8gAez341oQs4
WgPKR71h7nHwGlqoLqfB5PeGJ1jydl0oAPSVbdAw2Ir426rQXp7b1A9DDyn8t4MnwpIlPYXKFCz7
S1Ul7JyQ0vid9sxNzxDrnARQaKB0vYvi5nb3e0ARzElOugKPgSRiOVSZrnZYBxXW+NVtLuho7Ike
IbTG8rgJb+ewzIFL81wPJzEJXtkqcer9QOpJX0AlvTob1t4vBl3AkV5DG467ZHkTltfFVL+orfFb
Ehdv1JZdRbmtUN8nwT2cVzdY1JbjwSsxXcARPREfiw4lCq/26jwdy8ttGLjfiruAo1nzNQgNVryD
Z8Oh1Wv1fYO3n1915WKOoOeNbTyG6Isxkh+SaGwf8PZWeH5QJzeNpqssCVad1pCnLNCuvJ+UTr77
LbuTm8U0xwvE91AZmig8jAJai/E2+vUNXOBRsa1Q4J8wuNLFjxVinFm77J7x4hydJsQ7FZy7WR7q
Zc0WOAqBVph8dGs77ar/bXoKF7uzxgHHMwo2RCjAy9u9qkuQfdsomrOVzcavknNRPL2Je/wGME5V
Ie9kP2SWjF5Pb8LF77BatTgsTrvAAM3ddijnw8K23a/mdyE8YajRuzYISTgNC8y+bw7wIov9KgAX
wmM6DG4pQ9E/JFeVZS9rx796RXvsHKIKTnbbkGBZopnFd5K1Br6bi3z2G93JVDiiL2kDZ8g8EsnX
udvPTTd69WuFi+CpA/iR2w4yYXaY9KGpQlSLRvs1PSE+9/b456vhJeKc5SDProfiZBK/sN1zzZ1E
HXQz2xWc8HwqpuRoQshkw1dO+u2OsXOWBkMX8ipAe0XWyQ3qmAsG5wmvz+kiGhu4vy5wxMSF5dRV
oVKNeNmnfi8ewhUjWuB9PKYGPVUGR7Aq3sMMXMMi85s6f/tB42YvVFeiEE3LuIR7Kf0G09tXv7Gd
xlC9MrinrriTw5X+mkKbrdg+Ii6eEuUPu67rhCODZPr/UIFm+DpHv8g8P/nN2slNuHOWQRFi1opB
ah5O1T86AQ9Xv8GdQ7QvIzMnTYRIsftlWgGKSWP96+9jv3MSRU5uJsEGH0cmoaG0Svlq9q64welU
nel59tInocJVJFpDXPdFh7UZY5DnQ8XtVTrYwa9qjJwMFfD5rCDzi5WfijsF2beVCb/6wkUiyV6F
UbBjaHg3gvcmvtft7Jf8LhCJcsDgKo41SUZyO6PRxwuj/EoXF4lEYqO6ieNVIhg3dbWsuzhLoBfr
dziHTn5KKHFICIQmeROI17VDIyQl0LX+ezS+k6Ghc4B2ZdImoO7gQaXZmksdAkWKu8zoFyquNFFa
F3EbnraWtIq+nbTWQWEMe8/BnSRdYimgdozBpbDHykbXQn0ELXsnR11hIlNNZQlp1jgvFWy+si4O
xx9rF0CyOrKWem7qoXOQbmvRF+GIv2Up6/pm6IL5EMOBzjNsnDTVuh76OkRQrrBzOkwzW45lmHxQ
6b6zQC48AcLqCl7f2CCXYO6eNvkDfvJwW2LxB+O/E5YuRqHhBm354jT5cnpmcGAi1I+aIVz0E9Tk
g7aEJwi0SMMBtqnhZQ3LAL90cvFPQ0nhN0TLJLemu031fiEj8eiVqS78CXDp1qwM8666OgJgw/YZ
+oB+rUUXAdVrQB23Dr1cGIWRvO3gQxrsfqAw4UoV1bS3dtH4mJPWt5Z296xJ/aieoKC+LYwIXNAC
HQeQg0urO4jZX3AvoTnYDzrZuTdQMbfktKmL+GlK2lvRwQfV71s6uRlSuJPFMdrEq4S3eD31n9cN
jjVeg7v4J3hJwCWrxpLMy/YsrYRJl/FsWrqwpwTuB/0WYOLjusMUs30OtPKLbxcxBFtjSHMs2A05
PLeAjd3PAsgI+p3QrlJRFBddOXMW57AAKg+MBPlkxt1zwZ0zlMKWVxQdImUo5OPcTvdG0k9+39Kp
cnFzjnUyIC8BRnjaCBnzGmSb498Hf2cTdzFDSrWAIwCwgiZx+LmAjyO4cOftsPudz8RJTaCz5TwM
EAhl0m7QXOjsk4lg2P73yb9zQhAnPW3fz6aw+KK2WePjXKYAbMmw9Wu3uIpFASOdIqelaVX/lETR
JSN+DxbcBQ0F3bj0qkAKKQXDvVomD+UMuzWfVeGuYlFaooCuFtye5765qrvmFZ7RXi/l3MUMwcwk
DlWKzzm1KZx+9sXA0mL2Sn7uooZgGg3X9wG1nFkCeFzp662LvD4ldyFDLNC4zcHaNIe9dpdFI+ws
6mT76bfeTn42dcFPdqm4zKXqtuy/dHH07DeyU90qRua9Pt3hRGWPXCc7YI6LHyKep05qEhEFnKJP
kRsa3Lbd6xqbF79pO2mJPRaGtTzCyCn7Xg/857Lz735DO4cmbHPiZYAgaQ6aFzxzlJ3z2U+ijMK5
920d0Yhoikodn2px/oRXqLOxGrxk+zG2eDv2NM9Marifwre2I8D2KLhHmd0vLV3MkEznGfb0WJUy
IYe4s/fdxLw2cO4ihmxYDWW40Tjf2Q5suR0eRzjIeX1MFzBEpBwiEWG9K1tvMJ2K4GWpW6/TnruQ
oVhMqrPV6eRR/fBYq6h5EZstfId3UjOYFbWFwbrUbXSoVHjbpn6NeO5ihoa5hCUmsA/YTzYN5zNY
GlyLBbBBv/PBxQ2NaQApuJjE+bYvd/Eoj6kUfvusq1dEh3hXIhrwJDcFOtO7/CGjzatFyV3Y0J6k
eE+NsOJtKO9mwsi1oJr5haKLG5p7+GrCHRBlEON3NhDPEB/PvaLcRQ0lTRGSYQKwebZqJpkt++my
5mv9Ef3oz0UQnGTe7iwJ20rYsAH6xcf5tQlbiRfo1jNWXPDQzgCdbiXQiGshYDBW3hWLn2wbd6FD
EH4NurjH27Dp5/CKTQU50LjdPkj/P9e1OG3erooNmLKLGYATDGV8SGsT/YTXo66y1Erp+WWdE1RO
AwSd4AkCPv0i4Dy7ZHPA9Qc/4L3P6hyiRG477ppAQZCmj291AE1iEGb86J6cO+cobD2hMzJhedA+
u95U9D3t285v5i6OaKSsrqoRL6A9PDgPRInLodbz0SubXCQRwftnmzYobreRHWdZ1IdYsdlvZ3Rx
RAnsNIQkJ4aDonCyrMcKfKqpXPx2RxdJ1I7j3PZhD8uHqTojZfu8735UJLhJvQ13M9NggZoOnhIL
obKyajVMr/30VXFDfju4apsSPrp4SQzSzR5Es49HGGP7flEnU9kKq+KFwwiD8fKQDuk9YX4P5sA2
v5047dEeVoqiXcZgRovA/B+sff3i0EnPtl+UKhfAQ9oafqp7U6u8KQO/B1DUy28nvsEIM12Btsxl
vMgsItV1YGH36TV1F0zUNYpvJSUs7yA0fRd35ZQPrBz8st/FE9FwnKJkpRg9tENGqvlO98OT38yd
F9C9W2sDJWUGlNy2XvHdiqxaq8GvBnDxRH0i4Uzenkr04UdYp18a4eU9QrmLJephel32/QmVvBXf
GiZHtM6knxgVT5zsxN0TXt66Qc+s3AGU5dU23ARsTT/5rbmTnikcUuEinTDQGwFmITa5gCqQ8QzF
8G2cGwZ/t67oT08I0TkES/PpQwboO+enKwJUGNE1eDXDJXRKitu9td9FVCi/W5GLJLIoLhSdUItG
E7wqiZ5+jdruXugH/h8E0TyWthgUmixTWuXwnq6B3kj9lF24CyJS/aqGVGD0rh2PCp6S2aI96dn8
PxgiK/WGf9B62qnNahp9jeTshZYBivJtrMDaXaVswoXOWHKt+vCbKJXnijunJ4UlUJqc+oi0KB5O
Q7NkOfNKH1cBKC3TjtgeO7ld06Mw9W0ZG6/uJ3fhQ03UsSBZBK7mBdyGYZh8SBvS+23jLnpIj+3U
7z14Np2qH4quv10+usedFvW/eBDuqv+U5Ziyvd5RmVcRyWFPl3yfxgDdnF0u6Yvfqrvnpy5IEOCK
lQPycFmMkcoq9EG9xnYRRAFZYOTdSnxRqexjo3Z6DjhUd/z76Kd+0B9Wx0UQdW2fREWHy3lTrPVN
Z4biJRlmACxBtAiaDJ7g/KbBov5aDYs8m1OurJFti7nu5xJX67G92U89mAIqZx/s8afu2Z9+kZO3
A4vg0VbhWAV5mLy0Q9KGeZ2KAZzQFbpseb+sSZB1wz7qQ1HwGIKHUTD6BYILPtJbm46VCCKoBZf8
AJPV194m0QffKn7nl53+/DeWOKlAKZ5bfCsTss96sOpAaeEn/cxd8aNoGpo4LYsoX8dFZTuPQ1j9
TtwvvV0AEh7Wg2rbEMRJTe5js4cXbOtjv43JhR5BnXktUoupwwD9cjbAexbU7+B1cUfr2sVdQOvT
iw8aTAjX5RF44eYDQYd3ks+FHjHY8KamHkW+gtjQ5ZWg4hNRGk++s4XLeYYjk/RnvGtgxLxOrRj8
jjYXl0RGvcIrEi2cdIoTmIXEQXpT0G4kfoH6H2wS3iNh5IEsYPVsss7QJQuo8tsPXWjSno4WluIN
zyPThi9zPNX31TzUtV+kuuCkqCKlCioEE2fyMJZiz0ZDPZ/KXGxSaGy4lCUWplmW+rjJ6MqU0rOb
4ColMRakjdgwOE3r/owE7Te7b364Ie6ik3DHCoY5OG1sUhTnTfc6RrrzK4dcTNIMWImRG46DIh0f
tWrbe6oI9cLgcVcsaTxt7lXZwMaUwCV+YeKfEw/n74fnO6WFi0haNd0aRVLg+2Q/fYcRUU0yFOZ9
dLSm2Z7//pe8s+u7sKRRGalIgNVRwfqKAtpmtKN+F1wXl0RG0Ii2GdsyYYM6tBWAyV2TeEa7C0xi
pE31OmLzZElUZhoKkmdD2NYfLP5763L6KL+dhmvUVszCwgqVy/I9LNQNVNL99i9XKgiKUlEgIJ+Q
zys9QH35Tpex36XfBcpwijdnHWFN9p2gOVyVIaSIRj+KEnehMjYeNdcNelvNHi2ZwM2cbl5uvZS7
WBm9E9KSGliZwI4v0DO81zyoPqjZ3vmWLlSmhVv80E/tqT2sAnBBRV4V00cNi38BZX+oCIkTKXtl
bV3NMdAP7SDai6kkC8+CVAbxeduMzUNHinbLdIod9CBkxT8FQJDOR5pACSHrWyWn4wQQ3On/h4PS
2WKK8CMNA0r/3Sz+MDsXBlemYifljCcPcJBEcVOObLRZJeowyCY7lTyrhpY9VeWk5IEyneiLTker
NufhbKd5z8y2Qw0XwKh6o/izFayOOqbyspr49murOp5mQE+rY1mm0+WsbbidySRQ9mi2DmjkDRb3
E2TWJ8jFJUvQQWNnqnhWMNO+6r1mIk+Xam2P9T4X6hBOXfE9mTfTHSullk8rMaq8BfyQT1khetkf
tm2enpZt3vmvULWFhABWrYarTrfL/QZbv/iulkqwG4hx7eXNnsCU4VoFnSxhY7sP3SteH/lyvS21
1m220MQWeyaGwawwQicwBOSrbSEbCQMosZ7BWntXwMdqCgBh1BT2AjatqjrXCxpgn8ct3NLzbRNN
eBjGoSg/wcexf2g1Ln73u0iaJlMR66qrlMQ1uevqgUaH1KCbfRNo2S4PydB3a5RJyOIk2MCoTtEU
beDW2h4a1UTzzTSka/XPQkNqLstNsYmCRMaG6jGI4LJzI8N9guoSnQjXj1M8lQbPthQw7Syclpk+
DhPpxktU9KXI2lWLEY4/zbafwV0WptvHZCiaMY9lqZN/bBcsPc+Gegqb7TgSPgoBxXM1LnA8mFqV
/lhMX9BfcFoY+peIA/l0Y5pk6e6DmAfp9bAEaXs/iX3GBxCzKqYMrs1zlxxA19/20yTxjNceOFgN
8mWup0Tfl3Ui6vgQ97DcMllrqbY38BJg4lWFAx6eplHthbyoCVYZHJGqPBNyL7TJGFBeT+WU0OXe
ti2aELyTc31Y2qUb/5fqpRim3PYdtP2joR+vgXQWNkJ1nQhGQHde5+euqPGuAJGmhr40hYzCo9Gl
OA6jIfUx2FuKr57EBC59XazlgexLveN5prV3PQ/7u3KuYkgilm36tYiFKa+Y4ANuemNRDjt+UFA3
uPv1sT4w0Z4Wx5xrrAI9RnQZxqNVSfWZ7FqP51HaBlfoSA4B2rSyJfk2mPiB9i29tGKO+kPX6jrM
6NZO/ExHpRJZGsNOOhN9A4/MNE4Knc1zg950A3uHr23VLVsmSlHSrA3wXqVGMpwLmGScQUKOfwX1
G2+2Ztj1oZO2ao5xsQxbRkVrzgezRF+WgW1JNibGKACVK7Ec4XVcTucmiaP/VXYO4IRas2c+pFrD
Fbrei2PC41Jf6N7glWYe9jIjc5K+RFsyHruULevZCLkTebeWaXAWwNmhuwS8cPza97S8qiYpv4WK
YlZKQa7w0CxsiS5tWlT6yQSw8DpICk2d4960fZpR06bDY78J9dho8OSzYSnow1ooIY9jTYg4skbU
cG5r9aVOd/NYmACXtS0Jivlou/GpGXt2sXE4bB3XiC/DWdB2mzmzA92WHNVzojJIbUw/h7KLyC2R
SssMCJS+vi7bCW9oGgSx5bKrlT4MRdB0F9FedGOOM3cbb4EKvuzEMvyke4nVacv6OAZzWWKf6aNL
pal97WSM/xwvFr091HgnepRg44ssJFvysM49V1fwX0qABSjrMTmL4lU8q56q6ToeDahAUptFnU3T
XgU3uqmn8QJ+M+t118AuORMGqkyHuYzC5SGMamgcRv3enLXDtq5wfibb/sl0Yj3neCO5qWJZd0ca
gWCcxGhq3KQ7a8hhZZsGW1Kr8aZhC+t+DUvT8bMymfiapUoMYRborlof+1TiLaSM9hb/jsFYxgug
EjSnS1Ko49Z2MxBBa1rtTzqRS3SEjDCYdWQa9qc4wZYBi4nUqK9TaiGVDUe8OTpWnVxuC6B78cAt
7NrkyxZG20FUkILK1MTUdF41DbxtsySamywC0/uaRjI6m9t6eE03eBku2yCGi14B0Xs1bNs2PCxt
Zwq8OQHkyx6N3urpFmdRkdyONt0+bamh1Vmwg3h9XosAmgsH1UewRYNJDftVcjaCP56SqAAdsFLp
VTNBnO+ygzqvUlld9pE5ThYqWLd2rtIKtlCU1NeIqP5WiqoCrX1pS7y+wqon33pJl8fu5JJ2HyW1
jg6TMvSfmEN5Du28toTE/Ek35ZMwvJfNdVRC++QIGUxSVFDdsPRYxYLkVpe/ahPYVzTs9yPIKAh0
mab9IeDQssP1IOaPDd6sPrNRzz/SvVn7jNYTTw9FWiSXpooMNPiX9TYeyfRU1bFgBz1AEtCoOroe
53nusnjR7TU6NuXBgkZ3oKYhl/HYpder3i05LhB+gOcG/qP6qxml+ScGf/dBaSPXOosLw/Qx1oj7
JwDExvhiiHbSZSsfiTyrG5XWh3pp5uTYhxP7SouUobMe2HU/IKvjINPh1NNXJNVUHNdUBf1N2ewS
Enr1rs/UWFTxOWBWtckQeuN1E49QRCc7rS9lBAPhQyCmuM8gvccvtKx3e4AUxSAvhEr5LVzk+inT
VdCs54msq/gqqmZqpsOwDptdsoFsY3RvlOTxYfk/5r5suW5bTfdVduWeaQIgAaKrsy9IrkmzZEmW
fcPyIJPgAA4gSJAPcV7qvFh/y0l3W8tp62xdnUrilGtJJBcx/cM3aBgWpbKq89u673ifdsZX9zkd
TB372czGxJT1GGsLO7B44Lyar7xSCpsoI6tDq+umOXdCrPVuFJVn7iglq00Ax0G7j+UIQfJoUWwb
RZ3X7lVZClR+bNDE0Pn52pBJ6+0QhqVJZZiTs8q1pdpF8K/pN+3sq7TmkUlYMCGcMlXYvp/gbjzF
o8EZEC+k/lBHgzxXYITH0MK9KaseRraKlRQ7PSg0VVo4EpktRcQROyzGLGYLwSE9+VF55eqiiZVf
zT68wKf9WCGHEDMRMWsJi3GnNh1kdu2selo62AYzF7K9U1OEKkzH0fNmI84xG5RQ9/QccOm3o2+b
8CyzRZgnk+uMvRzXIZsSbnIYKnV94fEt63rQS3NQ/KiNEcTk84H4WvRJPTZlFTu6umrbRXzsr9hU
WJuMY8PyfbtW0BR2ShbibBSIR+K+7yb7baF1KONgrWHtNyEIn1OTzVGd9n1O/UQRxA7QX3f+8D4q
Ms+kPYkym7Y5jDrxQM7co07WqWSF+PQFgnpw9lmYTV9nG0Gfpg0yXyVzhdl0zkUvr1CRXbOdFyK4
2tWtCZd7OQx1iLlMZz/R+bg0N30xsacu7CjWyOK1iFBk5vVJBAnaBn1x2qrUGEi87ZgHFYIty2A0
cIAXZC1TFvl5fpeD++RfNTJcRYxwIN83mngUb6Ch41VEkWSkxTxnMulqSd5b4bkKtTfFK733LFw2
Y60QtyYyVA27qoFQKJJKGfBuJmeq64mOaIMWAUQcYr4CqrcPZVHV530RkXvU5ieRYN/UO0FJdF26
xR/TknfK3K1kmO/w3P5nFmUQRWwheqAO/govlBgitdH0ZZ2WiG7g5o06nWvGeUlLoYx4BLmYD3uO
0a9EMggi88+2GeGMuip0aePcaXkfRq0rIepccH/jwRRXJYs3+nqba6jrpnYY7XIOjSk7JEGuaZ/W
Fkp2CYJ+/0Ll2k2Ifk2tzxvoXL2HUkrkx21noT3Zd6ODsKjo3CdJtSMFQCbzrPdmwga9N/Wo240Z
KrDj8KyThL98GRYAR+Lo3VjWe/U19vHKvWstOEbn61IgV6VuqZqDc6Gk6SDg2ZRmjqxRSkYaBMlK
eB/s1Uwj7DcTLSDZPY7LuCcrRxo4l3A/fsSYs/AcTuLN8NxpHKG7kAdr/6mioBcljJPc3SxhsZBb
Nnm22EAmKItSXfrNlgeCPLWUjFcFw9mfUtLbENlCM4L/wEAqTuugz9ZU6tbafWdcydIoKLV3kAXQ
drcIRJlNYLSphoeoWbvusoLaGyKuSTuUPopx2Pq48pXOVgSYTVOw+qGkYWMvSh0K+eTVYdA+TbTx
+TVx4xztF7B47ycWsg7zrO6u22kI1X6Av0+YIqwmVdJD719vnJWaJiA/+PKZMWAL21iRdQbsb7He
hSd4Np4FHdoeyVr3dYcV07Vr3JehBIJXAHInzjDrJd4/BHy8a+VnmXcDXyiEA2XmYQVhsMuC16BT
YZy2bPGXGa0TiJ/FhI/WB18hGO6DseaYdOCNu/ZD19py/iIhQpl9GauMrF/lhJlrvlGKheofvRrr
ASmqjHiW2Jr6Nl5E69jG9EeLOKXkfG4rM5Rp7XB6xdWQI7nN1ag+BQ3nTw4GXseqfJf7HHbxAisA
XaI539oGZ+aSMg//z2ACUNnZnWfB3LfLDYHDZbEkcmLV1KXYCwqNQbURJFFKJE1tSkuD7GUsFgpZ
PvQg5QYyv6ZKmaoWk8AHgfoxkDh5h13BQSVkQrL9OFUgnaMIDWpiI1KEjT7E3rnIAAaOo6legidC
SyYQabTES4KiVvn1RGaWP2Ob7XU6S8ylbWF7ER2icOrgthBKN8gPshioubMFKgR3uhVdnZiQ6xxZ
Rm5hJFwzbH4C+2i2CQnJlQTAa2TrJYaVq/MVvifvqOaq3JGJTf21Zxih6YQdpjxr235+BwNUOLZ2
2hbBbaeqCdEpagX+sw1ZQDbCB7VwD1DTtCYDQu7pnVmMP8Xh2jT12WLmbNoVhjC0uVb6Dcie2Y/n
NneffJAI3kU2t6CDeJ0ZoGxqmU7r1gbduZhn9az1kpkuNhTaYgjh2wqzkMDisNrOtS9KfMsIWv+m
u2q6qN1jEdqnwq+zKGaTjfaUr9G30hdIV7lfizBZ0CwxG1YpUV+OGJWujKveokodL2PT1vFazgwj
YdfwBu7XIL0ta+BiH8ObzmYMppSGPb3hcqT6nKFdxxD74HiL81qHAwCctaWQHjY49OB8KdmW9tBU
3ciOsuqLI7m2G+iKmgD2hgWRWFsIsJOuG9BXGT0f5BIX1uE1lbC3uwnhmNUmDGVonaxIkutUraMp
zlenQoP9rS5YDLA0SOIK+ed4YBCgv1yszcsYrlJzdGGCZUAO5bVMmRiusvx9WJvoK3OeP37wiTHu
uhBg4m1R1IWoLG3DDF/B6RBOYECnFQmHEf0tLtGHF1PkRSP2IUIsXjlU5KAn3PRltff53MAw3UYt
Zwm0K8gj8VF5ih2kJt5VRKAqA0uXDJmm4210wHkDOmEAsNQBlfWWw9isYhL1HEgwJL7XDwpQAWxz
EHqZHNIA3vlB2mctcGy2yfvsfCB6hRM5ERlNkOJFd3PRSxH7co500kVGPXGIoh3GNhtoktMmeshs
BLR038nivs97/r6yogoT4lfqE+hf67sINhF4yBkHOjKfQMZTweQNnzL1Ufi2Jqk3V/qAmyw3bGHe
BhtrdVvl5UgRLLm5SWwWmV2Yu9E/NOUCBHUAPYUs6aoQhiXlBCOk7YowIN9CTLvLcc5ZuE/NGbbM
M2+Y2+JdfgT+fuyqDmEORScm+AZabl68awCvR4uG4JRCvQZ6rInKUGi7quRYX5gl9Del9SDjo/A6
+s0wlFV0B1Fcf06ER7HrZji1tE3RPg+zdLAI7ntMMI+glObVQxw6VJGS1RUNRKdRHYlD5TaVbK9o
KJaHmVZ2n9eRv5yPeauHL8b5GQ6LZhzzM28xDViQfqSYnOISlJob5zNWJ7Lqmz4OBPO8G9YvxeXI
ishP8rEThzVyXnYw2kH/u62yXD00OdzzbrJIBRQxKplcYlWe3/qCwoFJGttchWZiMCCps3a5dEiq
D6yf+/Mlo4FNkDtBZSjMcJCOSMmqGx0E0WfS1LVKK4HIJG5DJd8xuIueoRXeQcbKTgOizEm5R9Ro
NCJoD0RXpDZlO557g+BozA7z8t5v5/mQecPK4lpm5VU3tc23mgjRa9QhCHaLbKnX5ryZkPCdT0Mk
y9iuxLpkqRzy/FDXHsShQozZLirryRQxZHRU9k6EeRede6WnzuququdkCCrnndHM2g5vU4zPMBGs
8ji0YyFisgZLvwsgMvXBRs5NCeK47FrRmV4Emby1tgB4FIJ3kUuxba6XhqmOXtRocj+DSC9uIwgQ
fFgiJBdnuiB1th9I7Yc7P+CL3cHmZRjjsZ/VXQh64m0wZkUfD5lYPoC2KJ6onvVZNTK98fW0XQrU
WkL9ZWZYEnFgzPyE/kEQAx2DaA3deuycrX+VI7+8Zqh/wzvLACKwmRA+PRZkdYceZ+ctODTGOzTc
oURa82y+DSRdzyYjQhUvmazP8m73pVvneFzgdOYCf07FbpSQlkj4sRJckDJ/R+u8eCIRJpeKlAZ2
KQjtDt6RoOUNgC92ydhUGIoSNkRXS17TK56vy6cMRb6HJszM9dLJkeylJo/SX+JlHr6F+XS/1jVB
YXnM87MyXKF5FgHSeR72RXHAwHhxZ2CyAhzN3CzpaIa5ifH6w4fMW92UcgTPQ2K9WgErhBrbN7ZC
YA6rgaEGDSdHeSeRNF8raaNrj5WNwamz5CYmmLZYp2apb0t/dtN27VhQbQq1oO46+UH/AS4uPsXJ
zRiq8413S6Q3HgjzR1i7ZLP+EoTr8hwtU+ejALmEPY6EJvqmoYT2NQinEr/K+6lKMuy7GeoeKM2j
ElnQdzRHgRoUu9l+6KluaDxrBjGDehjGLG2lKIeY5mHmEBwu7sI6p8okRH3+HigY5qDE4+kcSamZ
P6JE2OntxPvoGQuL7jlfr7THmitZkuqSrcNUxbxj9rrnMr/Edi0+Vw3MyF9BXfwvzaZTaQDoOo+m
CxVg8WKiB3BXl4Qx+TYdHHEqDlD7KG3QSgMxginuTQi3aup9eFsr+AQEnqtO9VN5bB6Scl9O2I4I
nd9mdSP84+v6oZ/aT4FqDUyDN84d508H53C1Wu9tXIRT3jdh7VJkOEY30Nok0V5xfz2jBp3Qt+Ee
T4nfQKuXKHgDUjnP/M7PLqgsn9700k9J38tSotRSrEBdBSZec37jcfq2mXjK+EZzCYQPjbmS59nn
bm4+kCF6Ddj397Ocn1K+rRZ1xgpcO8yz9yZak1K8zYKPnxK+lVF1WDp0awtPfwwb9LHy6eNbXjY/
JXwz7K8MygAQNNNwcghnztAEfX7btU+AgWzsC4msEKTshj6vaLDInrg3NbAB3Hq5eNA6AiGmP9Iz
hfcZJnFjSvI6eBMIDRJALy+OzMY1LARBE+o3ZVoigX5EC61/EyKBS/by6ixYUEA0x0loSXZBUKro
2PrWi9OXFy+wi89N1QKMac0VX8qEduZN8jH81CgCWpEovHOQp4LRPaK0CAf14v3bZsoJnDca0Svz
wObZZMPCblRVBPG85vZNGwo/pX2jLcrlWhRg2Xto5cy9dxBl8TYFJn7K+w5n35fc7yDcxVCbRe8C
0AXk1W96L6e87yl3mVgh3wXonXycevSkUKB747VPVmfjoMyPSjfgJQPd18Juak3edPbwU973xNc+
ExEeG7Xc7azLj7JqP73tjZwszQHymTw8CusJZtdkZtWyV8as6duufrI0owXAgjyDvGNppYFh+JAS
mFK8cmIKLMGfcSf8lPYdoo4DyV5wYerZInbMWQYj1cF3gF2wDn1hlLXKqts3nLi/LLT+7Yv79/y5
vfnz6uaf/4G/f2k71AzgzXTy13/etw3+/Y/j7/z3z7z8jX/unturT82zOf2hF7+D6/513/TT+OnF
X2C5C5TsLZrBy92zgQvi9+vjCY8/+f/64T+ev1/lfume//jtS2v1eLxarlr9218fHb7+8duR0Ppv
P17+r8+Oz//HbxszoueKY+rPa/3XLzx/MuMfv9Hod0p8n/o+YHC+4EcQ3vz8/RPyO2jKElsbFm1I
yZE7o4HrLv74LZS/Yx7zQEaCICkjAhuraZHj4SPxewj9D3xEqZSRD1LMfz3Yi5H5n5H6h7bNTYvE
x/zx2wloSvhIndG+wP1Dylkg5MleuNIO1TdVklTDxOBcrOapy7nZeWQNL4AvlWeKNPpcMil3KE6h
OzIsTRULgaZcXKxCpmGb2TOt8/Lhh1f415P++GTHDeF/5u33B4uCgOLBJDZMesr9F1npoU8Z+Gnv
uv5cw9gnj6mZ8aDVkCWhB/fAX9/wZSR1vCHDf4T7IiQhMBMnZzxSS9hAuZqmostQiUcj+2xgaPT+
+i4Y0xdfi/khxb3CKIwEFfKUCBPYrMmjbohSxax/4bKVjXHdK4AFPUYf0H3LH3KLimK3oN7261t/
z3x+fKVIDSnotsjeaXD8piffMItYjyTU5RsGIv7HHOXNM6O7NQ6QGKKJCgbQrhn5vJW8bGLPRHoE
icbSXRP4HB0rw6+R/UevJDvfReZOn0qG6EOQyCc8OMU1iy5AXTTLM3RrmLcNMTT7nrQAySE3hYwH
ztK70s3XqrfmvFsAnkf/pUBSOfnvK11hAhJ561lA0dKBieY1VbLvCd1Pj8chHCKxUrAhYyX+mDdF
q4jWfNBohgPKtx0ryVK/DIZPDq2nvVgq8j5oPAgBcNX6O0LKEaTjsDg6s7fnHah3rxxyp8sCYxgS
mGkQrNUwoqfZLYes7lKYoQDTIsJCLAuURruhiDaQN/SeilAur8RffzdrQuS5HA41knLMhZcvgIq+
LlXRq43s23q7OiuALAFk4d0woKRYaAVDdz3P33oMQVyUZrxaurDaoBfWnXlZ4T2gjvGaLNrLQw3d
Ax+1FUFxqoXYGSCG9PKZnDFhT4HUg5UoylqoUMAv3AemM8gzt9dqMgl6ePKVV3+6QTDiMyzaELsS
1g82zJc3pRbRLnBR5aYVWb6LmJl2a1j/aw66+GoELr7Y90gYRb4Up7RhkPAGqaoM6C+ALYqYjyVP
asuau19vBj+9QYKiLYXpEINcGMyJj5//UA7QCttEVUJhs4KD8GULVYsDrF9rC6DPmO1Wq/iu9Bp+
8+u7fhdreLGacFucd/hqAWGMnbIux0DLsAfTKW2b1cv2HqCq3wKYF+htC4DOtpmJyZOF1SFgLijF
DpsMyFKTDCscjJMogvd3ChIuSswEVLx3KGAXxa5lM7hYS1uG6ERQNAaGYOnuBgH0AvqTq7sryzC/
wFRi1+VckltQ4uAz0o3AV8c9mkkX+coIyoM2XOq4A94H4KGsdTuL7WCHlh5tr/AawxA4v8JtRs26
be8BiRsPjkJePT/WpdG4BLqsgJrmle8BB7mdCtqeYZ4AAuKEnE1SBQXghJWq2jmmVtTvoHkAK5+I
ABGR6tl206GmE9e3MGzO9wDx1NGOkSVUSbVO9ccxDNdsI9lSPzpJVZZElecBxFwWRKWZP7ImYd4s
Pnu0HIbUA5Q75rY/mE5m72aV9Y91UIpENYM2r0SvfzeTsB0xgk1SALhxPPF+mEm1KVeawZMsRZHe
S1tVZ7vQj2A4B8R3ytZ6uirqSG9+PZGOC/yneUQDTgOGa0WndLY5y1Dghldm2rCBo4XWyE2vuy6l
nuavxAV/8/0QE0jcieAfekpzMAYCeJxJ3Aqr4pwsg7/NiqJKOtYFZ5jnyxbA8vqVs/rvbgq/bJRy
sdfz6BTpX+f5lLm14ikgQuNltbjrrBBAi5JsSEGPgl/YOLzmhvc375QT7O+UIxIk8idyI9T9vXwJ
8EWVCrYSA550KtJb1udi/+vh++kUI9i92VEPjuGOCIRezhn0F5uW2DZMDQf2HKfWcPC1Ajvdl+sl
aRr3yv2OQfbpfIEsL8x/cD/E1eFJqoVObw/CdyHSho8IcJpIfovWuf6silXd26qhT0Gk7bzz24Gs
aTP0K6qM8DzY+VXIRLKil7xDw2E6dvkH/6bPSVekgJIuaF+hEfrKkvqbkYBQGSpvQETjLZ3yyDKI
/s/e2IpU91peWKuapO8gaMTR63/DrRCPwoiToJrgs+NI/bB6gTc0ste5SEkBIN8ceepQel6U1NiV
XxmEvxsDER5XLFSlsPefpBpLARx4OZUihdlqdmHBi4FvLvPRWDEAPc1jXZ6zgE2v3PVv3qUM/UBC
cCvgIf54+QWhQqxc4a0iRZdXb1DrUQmAEQt0eNy/5g5+PLqRQTBoIARSEhadVn4Kt4p6MRNPNYMP
VBlk46Zf7bALytpPCVzr/yXO25/3QxwYAHgU4jg9LboDNw8gPm942iLP3xpvGS8kTthXZsjPaxVX
ZjzAnbC781M2KZrnXicDE6aKLzLxiLI71hT2inEJfH3Vv2beikv+tFixt3CO7Q/jBTzbyZwERlUi
D9N+OvLJY6iIOjT1NAFieUtGJ3UMhkyRpWYpujPjeiDe7TxyiAcbskwxIJ3lncgiOWwMCAd16jhH
rUJN6MOCPgkg0FyHfdIahzDCb9Zsj9799Iiovddo43b1F4Xm8q5QbP5mGgWehIVb5bYXFid3zQoI
OQLHZ/sYxqd5vhFVr67c2gwfXekjbPHAs7iBOrLMYw33yA996RyPAz+3eVwCXfVcoDMJWEWX1wqg
Izp/zlqEX4nMWjEipS77cyRp/pcAnBh3xJw1D8ba/qHCaH+rCpNdZRS4bgQj8O8AdWb0+1j1nm6A
nBZNgcVEwIQIUej5HLbo4Z5JUYOiXqpsuQnhnKeTgNd1tjWVWioAGYvhKvBgLQgQMNw5Y9B2aiR/
oxJAIAOHDnJR7p4pNCeQ7+e8+cS7sW8AGuvoPZKF6X1dLUueoHVN8gtbMzi3yGVxn7MJzqfg1kYg
avR8rYJ4mvX4vpiEBtx/ZcjjHKwB6m2lerMmBPpk1U45ESJ0cgx0ETwUNiQ31M2XdTHeXQfkcpm2
KPV1MWgCeIV2WHgAsyuQCWKEhOGXBmLJ3zidZnyvCoyq7aDm/A4mBECb0H7urgfudY8I3cYx9jIF
/VM1rTqKDWS0gGhrPAOqQOWBzKhaWIYneUCAcy9XM3pgbDv0+jjTPgQTVpfZg+XR+FC3DXjEheWA
/wLeoM+AA2KAEK0ROrxM93LXQ2D93Ce11nED+eIl6aQ0eK2oI6pYwQLsHCMIHiKiT3B9lrUBfWjJ
Pai/YWzxgwIIeXR3AGq4AqZmtIkELuG+9LXXpaqtouhyjsC28EJdfKUtNGN3wLZnh3Wc+bKpyl4f
FNO6Tybm57eoldJ73MivE2eG9nF2er3DvFbQ9yq66blvB2l3VevwtLTBIReHUdZfg/IkXrNRfqnf
8H3zQl3HJ1GE6gHMp46f/3DwwPeU1KDR0bQvAEHo9RG1DvTxpeXeDKq8RpnSn9HtBz8GpYnXtAR+
zmoRzEnophJU5iRS25NeqwY+s6dNC+KR9gpAkZu1T4earimqsl3SjGG3RWMmR4Di6bQz0BGTQSuu
KQY8jUI7X0Dmdnkl0vz5qMJy5khrEaUgEjuVXhq9Jpq9hvC0j5BdBIBo3ngRWDfHxtbtrwOwn+p+
OKsQdh2/vARMRZyGGCiRMxuIESBUyueDa6clXcpWX0AoJzhfuDOfilDodConwDQH5W2QgLSgCIgM
yzkrEmHhEDxFgd7++sF+DhKCEMXQY/rrIwQ6JaIrsF4MKbVI/QF0NN/Oco4Z7wD6jroxziquH71x
mje/vuvPVR4S4LzBTbFn0QjlxpezcS0BtQJPhqfQLsmvOoUNH2XA7qDtiNJOxu12ZThbuFeJG6FG
cahXa4D68ZX56HVr8/Tr52Hf9aReJDgoGAtY0oSIKlADPs3PyeCcxyaWI4KY7Blwn2u4rTjSwrhn
GZDxvlsU3Q3C2qs8B+USnTdMnzhDRHUGagP5Oi2omSYSqo8HANF9zOm6AE6JreDVbXrwBcckC6uh
OyBlxl6nZeYAtomkTQdyhPl2OQsfK+v7wExWM8X5208SJD4y7GlZ5MBnZm3dxrYkOEYzik0yAVCP
vwfJQPPEXxZi0hDS4RkWk1VXNQXkOp5AecjjJqp8k6Bsxr90wH4D6gj9O3dgvB54LMJhfoiioYV8
bzAuwPAFc34gGIcn1rF6TIDTbU069E204IeVab70UFmuN81i/eisXlyNc015EUChiXCkboMtg0vP
NYDQ5oGv8zpuycr6a4t9l0EKC6jubVAu/poqx4d7I1BK2FjqGrKfI+qt6Rj6l007cH0zYU8ZY+cE
I0kLVOljb3OWFA4knt3oNApeRWeMTnv4OzAQXcY+B78c2pgJhL3GG9eO4deyBYVhh3Oxbp6bCTj+
e7Vit3xYZRHSfb+AmRrny1D6G6Y7Yc9wcJvDCrW0K2c6Pl30AiTtpGIZDKmX2rXBoZzHftgtxVip
rQingdzSKrJbwPVZD4h+5GcgaETAuYW267ukhcUyJDV6yeNuLOd7P3eAzPICDQeMJgDK6WIHb8Tj
d6RPwWsAOWlgvvlSZMBn4aDOv8CXKFDxWqnwM4JeNPGl1AuNYZrRPYVE4KDUhW8g1uVZFK/KAVpS
Rav67BAtsxpjbuYJtbqmQqVAjqqMVWXQGZz7Yrw3Bkb1MXMLiDugwpnNrBtxD8QxGINmqN22U6ot
k1Ywa2PfZFW1GT1n4Q6vMU1jCIUCglsEk7guFxUBEhqWIH8P2VjMMSQEzSOiBuPH4AoBcdYOCuAt
UIVB+Bhq1TyMrPWaTTbPwE2BOtg9z4tsi30XdHZOwPeg4BfxChDWGno6w66vi/CiXAeQgH1gbumF
1Mf7iMUze+2CwsZhC5IytnLDd8CWqiIe13myKSah6y6cyfyHAnIP+RZ9EO8zn0sBZyDZQDAA+kVh
tW+DqnjKgcvce42MctDmpfNTqAywp1Uv/AMY5IsXjzbjQUIrNBPSBUToKh6BPPGPWStA3gsA9z2m
lHYfZw+FxJTBR/oJAGLaJ7nETIu5H7S7fnDHyCaPnrzWc9ApNZXUqS8DULamzvgP1owwclWYVGfw
cSyfQ2G82xyobhTpazV9JrwY/GQWtf8BfCfvfkLLVx2jSu+2GdnMoO9Pm3dY6tmYznyqP1RlxMFY
kPY+JGX1bZ74dDnkHei2nukWFwPtuj5QELY/1yMw+jFINLZJymoMXBIOxZFYALZZs1n03NabGhQi
xM+d64HRj0IQciPu3FEDahEgYghXg0yBRtOGBnlVpTSricKyrMl1jaC6TnrVt81OI+z/ODUFGDE1
EHln0TR3R+BmXtKD5/WTBudDA49JwYoEABY0qc0M8T53LqCiBbQeMsubzPXzk2s0D2LKdfRQ2Tw8
M6DbspTWEzh6fbHml2TKwP0hlSBL0tdHblQ3GxokAJOKHn2ZhYV7HCxDkcztTPUhr52vDp0VUAis
pkZdNXrogRcdkQEmLIK65Aaym2uTasKz265r20dSFD6PlQzUuqF0Ml8BwsV+Bm6rdw1qQQUceq/t
lIAfBkJXD5EddKFc5T/Oowf7CLDPvWEnVxQ4E0WD4tHP6BHRCxq/TFrXLbtW+W2fwlcV7asc2g7V
tQhGzdNIjm7ZrVLm39jSV3wPhpD3HiM9gD9HWdPhFYDCEId5zaekmIiCJFJE5JNFjgD+Vw750zIq
URqom5IXG9hO84cp0zizctvWX8FP8TXqnaJ6P/p5f9v7aDSkxGp90S9qBe48WwOwqG3gsmQMgkKl
fjB6w2ZmukGnC6Smzzmn7RRTxM1PGdrun4cCHOV90WqcoiM4HjrFYFr46PUtekwiRK12bL1FbDL0
GWYxMAV61TE6s60lT80AUve+0IznqU+bKQNhQ81B4tVehgpwg+bBnxXCf6nJfqm+DK1pv42nLfQX
Xffr7lm/G4fn5/HyU3f6k/8fNttJSI/qI/97v/3//p/6+R9A7Nuhtd2PXfe/fvPPxjv66b8jkkPR
ApE08cmxk/Jn4x2x3u9RKAPO0cSBccRRFe+vxnsQ/n7sMAq4+aIGCtMQpCV/Nd6D4PcA/S8hgRYN
0TKBtsu/0Hjn33Xxf4jwUF9lAg+A4hvaIWgpnSRAHTjaA3S4+QPYu1/1VHvYhwe0OhDMXbbrcaPi
5bei19mhisTVigwFdefmYvQRGSkyXdpiCb7OQZ9r7KwSCd1Ib+eM9rfG1P1Vs0TuINww3mUl1bsA
LZVrv2xA5YCvDYiZzYWZqiIWtTPpapd8k0u5nKMo96X22a0AYyttdP/UFKTaUjEGqfDzrwtRCGg8
kGlk1L1rlvxgyugDGELYbwKFQNF0OK+nJmnEGsVhw27zuvyMFfsxa4AcBvK8TPw5uh9aAagz8cBV
quE5ltUreIE+CLByOaJ31ke4TT7QovkIyoxDBhwd0Fr4VBBxCGz9zWZtj1JKcKVWHJweGw6sxXbP
qHkPsHfxn+yd2W7kSpZlf6V/gBech1fS6aPcJZcUkkIvhBQKGefJSOPw9b08slB9O7sShXxooB8a
yLxI3AyFJDppPGefvdcJzb7lgeyKz8zwn+Vi71st0ELd5JvP0r0ktnbUiWfe6isrzOv0lI6SsRJ9
wSbpepS63HeIqK71Th8UbWDKT5cb5O9xzr4kgh+zrJLn0S3d0NBQLmn4001Xl9+J2aJZBfoLe+yW
3aKkjIzFGCDp8o/Jzr88TQIY0fm99S5r7xNTuBixJ8AXTv0g11kndKRTS4Aw+RJojdRt9bi3lUze
p9ZJ3gQmz+2oq/GhJCf5oMrW3ohG27RwGcJmJmUbjK2MZA/PKCDjewg65E5JHj/m1edEecb391a9
/XSdxngbiVqHGZzfiKAuQ60VNoarZ19aaV8DTzsavDVDgCFVBC/lmz75O7PEd9bSDWB8vmuW2d8U
LZdIeHhns35MDrQl2j5T2ky6LsmIYQh9L6b2Ee21Rg0ynP2y9pg++zzgrrW740JaYcOzkIaFUueh
zJYwxTK7aUxF0WIuL4q16TvVaKS6DNUf8oF1mH6tF9taZtZruZgyFCk3mEjkbtWnF6gQS+RJlWIM
8K7STshiJY61I+p30aRyLllrd7/wFnRh61P8iNa+pmPNqifPuBZN/kU39JJ3/NwFOcczQvz8A3hp
Hg4Dd5EYlz6y1voZ/4GJZUvL9p7L39JmzUPdW1fUrFmGMwJLaFsD8XG2EAEqSZ6TLv/U1vaJTRZ1
yB5Fi30tMoj+XPO6lSiRhnPVDGSkzh/yMO/S01S0D/qkbptF74zMaDbrWrdRkvMkeQ2GyKLmZpcD
d6czOzuCkWlIc+FEVFPpRtMmccec4wAwlpu7qR86y8uuEH8uJp9m2C/tG+HMEg+7OxMtd/bN0Dzp
NR/fvDbvaHIvwmMeuujmCznIlFhEPYa0mLe9mPUdRlt7i8SW7VqIJ/yawDFaIP2hwabPZ6kXHqFh
PXkm5is3eUcizPZv20b7OLP53Xt9PAu/vKNCdSJvCQBOtQ+N4n5iJH7pgGeF+sR3T9OqjeSkr3tD
DIhB5qCixsm/tXY8dyS9N5YpmI3MJrkqPaES7rUsqtwuef9z/oGdRXqtgQkuInOjXucuKpP1RXMX
M9IBR8QOH1LkdmkLa5PPuGMHcGTjlorcMvukHLuSXZup9tzmvq5qO8IOMm+QCjhzWXgU65ou0f1o
lyuNT4ThEeWdUIXJUCPhkgAu4vYEiIwe5yMAwoMIva5/q43+TYP+GHojR/4SIKKTY4bq0pLXmG35
WNw+SDDZW4RcM9ayyt9wpr4UqFFhLf3nRPEW0PlhQq/u38aUN0WbfNhu+l05U3+gx8s5N9UQ//m7
SXIUG/YOHtToPSeAmWLQRMWmWIvPRTGbkMzYN1JQD034urbpVNOoTBbV8PKC4eHblBkzMAA2R1K9
587QmmgSPLJkHDMa4ZKqq7jrKr6et+clkNPZSrBk3Bojkr75e233b/1YmcfBT41Q19YXwjNZRIqK
09rxCWhMY0cOxXWDflsHGnxDjNb1AuNh7c/BWHCv6SBqJmVm0az8C0rAVbG5KdRF+wTz+x3kz4+8
g3okUu4F+g+x8UY+WjvpKLInjiIiPPamKN2LIUS5L9d6eLKK1ovNIUcd1vgsTV4HBFjeSnKrx8nI
v1r6LJKM5PqmUVuiCd3uWDoq2wvTnuMAcfEZ554TqclyomG1rxhEg51TasGBbVCxULWMJiTwzZy4
z02pV+FctlxjjftFDun3quonlvE9zE7xThYU44PgD+dO9km3Jgkr1nd5t6B3uRfVdN2OjLq3z/wS
qZm9aZtB9G/VSjA9y7kSg6/9DgT/Gj38UAflO/fBWz1zU8PVfg6q4FeipV8kl2Z6gZXTOyNzay1r
8pjM9QMq/oso2zeSRypq57w/I16T15UWL2VX+82bhohSk31rujZsWe5BEK6q3g0tOS6tW0ZTKr40
cbv0jcsJ1KaksGsQZ9Ms3+aJUC27MHJel1qsiHUdNG95mQFFHQtfNXEzV/lVKwSvUkOcWIunPU/L
UsS9DdsDm8oXKe7vZRZbkoZfxcgp0zbpuNfastkvbYK6kvLT+RPvuilLA3brQtmx9dWMO4e+0er4
YHlhpdwtk72pmomLpOXfAUHWsNf47IyJd2Dm8swYY/apLJBQVPwRbKjn0eEoH0faoZX0ZgjPjGRf
zr1vkHqORDWFYuI0qBffB6PTk+Psb1cwZVKsBuFyf+tNAx3BSZZzrwybpoyrIQYOXWcCiwmqJft0
rBuVSivJU1v2RteNqLf41QPi+SE4ipciY9zkFHz/tob/Rqf/DCniyj4qGdKOtbHv8GCsnWft+nJt
L2IwJKJ5mt6XQT0fbydlNMr5Jav95KNXLr9MKd9u9Z3McNdkxVTv8tUoYp3aKvJriprW5Mgxsy7Y
ehjbNo3knE30pGZ/lC5isyRvWhkfzVI4m1w171WTjVvq5t0wDWaMg+ULTYfbj+OKnZAcVZqHlClu
MWwcPXuHNN9ZR8TZLl1vgt8IsJxanJCkY5k8tNyaHnuLId1xdmuqV5epQ/5Vjn7Vc29rCdO4yzye
moGL6dYJy4in9kFN/HyLXmJDc5lcrWznhs/CGZmlXG7dyj5B7WVRWfHinQco0c3CV/oDx5kwXMk2
vPRJaea4XXpu1MImYIkfs4pcS3w1LY7JKVgidSux07KCOUS6MuLIAufCptgomatpkyb+sw8JJxZu
3YTzahxE3/aRg1XskwAy0Vhr0T6FzsvMbgnGSnY3RhAd58OfwxAqlB+LxDxWqfM91OjceWMvEUXP
y2015X6aTbkLEquIM1Xw2nXKYKsG7mDTNpaTwIpAQZB+C2xUYUfimoLae4aETcyXrY0A11x7k5lz
s+l63kR5PnMZC9c6sjtt2P1pyf4v9Kf/sov9f7A3NW/2x3/dmVK4Fln98T+2H7L5e2P658v+ww/+
l43bAm+Hx4xDJ/H0n22pRu+JwUgPUDp4T3r6bUrxH32p4fzFBsWbU8+yeHdg5P3PvjT4i+7W/kcb
6eDkZiPYv9GXGt4fYv7fGlOLv4xZCP+l02UI889jqLJIKwMLMumSpoyMQXXrxaoC6/egeWkIzEfR
PnKYuoQIdhW1zk/M39tOpXuNpjkyK/xp+OqMOMX/QG40wcmHEhr42sihGXgnoIILfATOd3Oxt5gK
sn1LeJqnUdghqyrooWQOH8/+Qfb0uPDkR6WZZnHpe91+BPd/amT+hKdjx9sFFAel/33WzD3dhrul
haa2TcS51cyOREg73ftApKMm0LRbu1bWfIbDIx2ooO1IrkDKXpNabXLNg4Hibas0mbaukYjXIEvq
yPDqO+zGzIWKFUvi6ppv1SzTHcrcbaZsZ5tVWnOUuJzNiS5/VCp37jkCrUNp8b733Oq7Kr0gTrpJ
PoBZW7+Zwb+b/lJuTIgNVF5FfjAzS8YEMZL7HGL3CYRdcUV+MA5QXnomM1L9yDxeW+EI0OboJEJf
YwMZ4xGIihZ1woHAMW14D78HqjS+5rzESSCJ8E2Iga1+XeZaiU1HL4QLcm4Nvqu9njum8OfA0yHt
sCze3Yoq8b+BpDlxmjL6j53B8/swaCvxEx0etdXi8HnADOe9ll1i+QAm1+Wh6crqYvFU0FJU7YKk
51kH6fhTd2to63PWe9/QCTKS4VxCRbk1LYfFCbwdBa+7ZJxXkOx2rvDERDK6hmkwSkWrDrHCRZ/N
DdQ2QI9vZs5b/RM3XrKhi9bv28oCmzGo0jSeO13oF9V7V9yzxOhWI+so4MuCMX/OxGwQM+px0hUU
PWsfN7mFysgsoTrSALn3KuDTSIusjcWQrfdJ315sU+cV31n1fGGNJ0HfrlqOq/Be2JdqFkfU0HrX
GPZeAakCGZYsAJHMdyZsWHF0PYKmlr1mtPebtakDznwRtrch94oRIzG9gx8k6/3Su+lxoUgR/BFL
XAFbAPYZ6z878exCv8sLL1QZr4xhefM6Vn2sVSz87FSPKBV43WKRihg2KLwHQQtXa3uc8ZsUzEHr
U66n/Q1A4nRnzyvu4UftSoApfoGRvZLPXi4iRzfLHWHgntZ7Bg9Ju+4eButRNU+d0+9atVCC/iqs
NWaGxfXU33SIaI9jMd4nipmS3e04jnBZsDgCafhU9pAE4RELgC1zU86ga/sQOR/LbAUqcyUWnOXJ
vgRqsfbIxgJuqZ+19YGPaqvgJpRQYH3m4zsgZxgi5sWg5rYOuM/lUZFrf3BSvm+ag8PV2L8Qd17Z
PvHY3Bn5wyJgcurvWeH/SG/a8OrskJuibgwOVrVSJdWHZcjvTQgqLeL+0q8nbNigML5tThXmhOkB
WsL8Y+otmtgKtEkOaaGBROcluJBT7weBW7y4snI45+Q7UzHjLs2p9eYi+27K8qHMWwxtuedHo969
td30pYH8izuexgN0itOM03Gcy0vdyY8yy3aGNq/7wTI+l7qYxblcE2szZXLcLZhCSkDperIBycmg
DVRpNAXdDoRkZoW+2V6GeYiavMkQ4Gr0lG3eJhp1WJGeZJUyEQLK2xMkgVUUelqwFV0RsV5ko+kL
i+7KJ1GkvzNN/6wXLpXBUrNrtU5gMIq4TdQaM7nQ4G6N2qONPfqLxP4jjW7y2FdJBiPO1GD80n/G
SRkg0ig9UGfKW2Yqrdbvp7bxmOKO5UGIFqKCgUBDe9kwVqqpp+w+ibV6DR7rnH14YWGsH0Uvg7Nt
ZVsKnyHyBla1960EutO4FOSOfXZN/SlN+jpyMv+tZOZDH5XPhylQY1gq/Y78UnZMCS0eAa+OkW3m
7V1iLn6YlkGct34k2+rZKKeHslObdICK3K8AU7qkzu+TGpCalv4gyQHmQB9eaWO3dvGRAYh0UvHE
/isTuUX/7WfuXrjJsZbNXmXFzhgy3iqWO5+E6tpYK7pfuFnOfjH+IuwoYTiAn8VAde0N41en9SXd
3cjLx8j21QzKafLMuHWLOCBQFSY3Vty62lTyXj7HifCyCFuKTf2GP6m0biOeEQc8G9YA6a7trwRc
zRZK2nHWg/xLTZjFnab+CvrmCBdP33oC3rtjA+BRY1TroNOS6rJU2X3X6chE/QKotE5vINQo6dpN
Wyi6phdjflnXn9Kxoq7IwpSr3QMhuN100mte6f3RfXirDXYeD6RfHO1nptU7q/BE6Jrrq+djPtJ+
ur3cj910poJ/Fhr2HQZVt0miCtdxBsHi7eAiX/tSbe1mPhC553Ew3Qhcw4MYWmgh4ylrIV9jjvqE
V1witcizueqHUfaHCW1wqcszyuaPpEvfbmquwiFRcBM3dJ1iyE+1G0RjbajIEvp70qcXt2oP9rIi
S59Xb3zNFggrmvWsgfgLvV67eEH9e1VPnUReZS4HDKzNRKgW+9tNSMPmzi4xP+yx2Pi5hn5Bp57M
zpNtOW+L/IZFtleVOLsDx0xfcxLr+aUpjX2bYGdgUPiQj0wCx/QhMOHQ+WmJNL7oPOZmqDw5wKBM
z6l1mqwkj6vyF/GIA8722JTtJm/baAQNySXHtTy/Z1Ch8UDUYQr0MV5M4xxA0sK5ph18XR5KoMpa
gnpoLKGeI5/J13QWJ2t5JU228yuIQ/MSaaZB7a9P7VGnFaAzV4+4AfZqna8qBWm5AoUbk+CLh3aT
SmsHpRqmsJcsB6ezgDdO2pfbtgeop1suWMStES1lemiYs/urv6v7Jc6VttHdZ5ZKfPSpvrNyjWma
dhF61vEA9pcEYpteD49mD5KamWKtdYcFJpdXwUm1u43RWQhL9MFmXpx96dU0rNXPQv72EXDmWr6Z
xrIdu2VvF87WadfNmk5lVNbNRi9305AfhKf8DWOFCmRaH9AVW3y8ugtQdNw4TspRZWN1Mu8WnRZb
N8R19MYfzWRpm2r6uVYjPnHEBUtV3mmWWs4vGizHofriozxgatkl2MDmsTrzaIXsQNiowj66Eq05
UMWl73To1JN3dVXV45Sacha7OWe4srem1Itlaj6KNpn5JORjR6GhBvWgpbwWZ2ODC+nQrymgbB2K
4CR3xuxs3GnEKyqfZqJQm2aAnZlBjN7Iuhs3Nn3qfpX2WxCo+lkB+4ktRwYnfIKgJBVTBFYzOM+L
lb0ZzXOwzpehtZ6aZt44ytyO2nBN/e6EE+vOg8HKDJqK0w42di+Pw2KEkNavdm8+sqFzP5vQ0HX/
gTDmlp0y5qRtGI7siKOEI9ceGOxdxXjHtm6jcH34uh3o28pGhPUatYMIWjGv/tHVJnzKArGn1bdI
cEHIUtcfYBDj3ieJ71YbTw1bb3m18zQEZFJu6wygj8Tc09RQeLK9gqiDXp8Z8eI43OqoZtg82Cdq
/hL9J6pltqNUT7mVbIv9zuNLbQHfWPx3s5yTo4OXkcEhR4DBeWHmr/gj4yxwD4ZHsUikMAawH+IM
DSIGjrw5ssIJLS/5GBwVjaq8WGSoqU4ir8ZBUMk4sSbstC5j3nNlJRebtcbZe91QkNj3ZSF3Csqj
I7ufEiZzVdpRZ7aR1urvlsD+SlAH0BLLeNe40BGkoVG3a62Fnd5vGzSYITGLkDPmo3NvOw2X2M/4
QBzt2ZvWQ40C0brZjv5zP1vjRpgBN8+EHN2au7rWkh3M0SgFKdOV7Fxk91CyG2zG73by6HXvOR6q
qPYBTK/2o+VXVuxgqcAD628TD+lTIHdkjnHIdR/WlHdHg7dNQOVniHAsbi1eOsU4YEGUnIOLs3Q+
8+7PwEB2NT6kZz8stvdpCCaK7rxz086AGnkcjVerMT+cYuWesZ6zviD2tXq8tbEW5tqC59dmStXU
nfWeJkby0xcdL9LazzvkRBNbQU8jmZkNTri+f8K1krykDZsC+HdiOcu5dbZD1lJDuENzYMPCjTxf
F6FpU19ZwmH1We0SNCg+NQfcOudzCJ7FCKEwcku6KpYiezAX67OavWwzZ92TMYN+b6b1SIzr1ezS
xwli9yvYmC8YkDAuizsNcqVpTLt+za4OI7zYbLNLMupfstOOeIysyCWW5BQ3jGP/1dlTtHALsZL1
jBf0UrKyXpaFFgWs9wh1vdnduC5KaHeCV+kD/GvsG4ZWnGvVgR5jp+1+IehGdVoSFQSvm4+BgZhT
9Rc6XW2r6sA6jFPhPJWDKbeBX6dvg4taBprqptmvJS4eU965JWX90GrruyaGLsKTBQSfHVVntWrB
Hg9N00SG2SpYgcnkbody1e4s02fKaAG0vW2SZy/whrm0/a1a3MOhl9fTBYz1eC+cHha0s/oAXOsG
/3co5CgY6Bk9XgxjTCbwrpnZGncNde7U7epCG5tgnzfzyBQW5rHzUumV20cwLUW/09pFOyeuyLCI
B/jj6lUxG82pO1ZK8Id2UgXARo5crNhJdgnw7tN8A8YaesC7SsJzDosyNY6+CSA/GgCGIf1iYMNt
0tjGhotlKEZh0ENj1gzwv20Ki1fWXOG0x8VIK2qXmrtfLZ9s6SKSaY7YWwwYOUFgRQwW9rJs0tJ2
t1NBsTEx99lQpA57lle39sXr2tIMZwhkh1VqKSqdWMR+6b3+FIxlAEmBN4G0mO5QkkEUjnQ8MGQx
KwixYT033iWBk4ZEHWh8gvyfe4yxEET7tD6PYuWXH/2ivSIhlQvMEalN+b1vaMyP+kKu6zN2vQy7
IKw/OsggYJoXGNmh6mjXNraWLC9d3QByd22epb64yYY14qGLA0eeBFPVPPa8xMPNGDAXNn75vJZ1
0I1NTnqcUWRfWPt8LfBTho7RGe35BsYSENN9LtQhqYO6vMsnNjNT7RqrinTEZkV/7c1efykXmHP4
aT13fiKDWRq/aeBS73cGAZzRiqztY+ok7vxWZet0Nwz2uidHXo3UYPMEns/HeLA2rvHY2SNkAE4C
45QYVsDJlGEG29VDfoskDjggw8kuESo6ThPOM2D855xQFAstBhM4vprnfGI26yJB64GAN5DbLp8F
6yXl2YVMTLSh0NY+UkXhfDaATkVUD8EwHpmgkFvQWcd16B2iKZHVzcphAQFr2BjpO7nB4gLdu29n
32k3hLu1R1eW1u+6DcZP07TM62LM8nczUKGUAZL6gI9hN9eLPLa6godrGHUWzoVjroeJQZgZEUTG
XFcx/o5rp62HXW2u3WOa5e1R5Ym45kmCI8rvVljLwPX6rZvN5qFeShk5XZq9ZWUuTwqr7HWUeh8D
P/AYvHMM4HFm0Lf1CmH8HlxGNQ6E2qd2cPzHLvObszmMzpVwL3y+op6MYy/bsY/dyglehyl3rl09
MYqALAzGrnQkREG3kwvCxpIvR5dtIbdPfyIV22ZO8ED/5GAoyfODNESFK8xr7JAFBp69nYnnvs5O
Onzr4BSZmiX6EmUgr55qz7Lu66zXtl2xmKfKFvQLCNl6iurlFdQQFX6Ig7uy94T7QyeP4ZTCfCo4
Lt9wubbHHBfyUzL01CP2JJntjAq1DUPjcKkyM3iT48Lbu8qSPNgsySw+AIKmOwXdMc6lNH4VXmmX
uMSM6iUvlht4RmhYSZh6XYgSs39C1PfcR+xIYD7xreW+wY06rarZmYPkFcN1dreun130UkckrTlf
KNpFOz4yKofSbUlh/7RAEMPfc4m/3g2Q11+NuaWaEVhnltZSBtKPQfu22ibov2b00C06Z17R/PCg
/kBznZbQnHS1JyotmN3ZFMn2veUyy2euae9a1ioAlR/HcjsSqN8jw1kHZxbOQw93mWbNag7W+p72
j1Mv2BnsW/odyufiefOTp6zs2PEUHi13tbaZNzQOiTqsKBUBsd9GAVckmo1kOZplLx6E8O0nvHc0
CPYKWLbO5POspzS+SNByK0ZnPpejsGlb20fmtMvFcLqEh8vyT46iv+J6D1eLE4ayo6/jaX62ChQC
E4lhXwadGdp48yKRMg9zeyRJPgt9PgFbRH/xe7WFmZtEnYX3z51qPVJOgqI6XMYpPeslr1Mn3/FY
lYQOircOTm2vUwk3O20OTnMlvmq73MnSDjVKG0+Whwo8+xjYFBVMnDNy2XqyjneTLxNc07kRtTb7
XjhlcAF4CM5G06uzfRt32v3i0PwU1pdbDdprLqy02gIXdV+KP2kwI1bmQ9LhdWcYeVr8rv8kWpae
2U9ufU8UDjmmeF2dutYs3spmWX6XOLt+GvZgH5NF2/hz2sfAKnBCo8h4/V6lfhsc2G4pc2rCop7J
lPdVelA4Yd9Kr86/rMFJ74titX7Zq3uzQLD2i1CbXf7QCe/+dJugvVhSt0Q05VL7gILvjRvg9gcy
0OOzsRp1HvpaoO4XU6zXyRsSZHd9cD9zUKZHM6OM5Q/tRtBVe3223dtU3btLqZCMeDIL9dEPNvLE
NHT3Flsb9lA29V22ah49l7fuag2ztkUqfkYfGpPTsthrWA4pFqR0Tt+WvjJ2U1qZUaCPbGMgrccr
cENCwo2gS4oQqmxw0BNrC4D62OlkBXmRVywVuT2SczZs07U7q4kpaF53Pt4NcULWyiPfEm5sk1Bi
oQsa7zoG7gt7kuK5tvatySQdJBmbBBp5wmtdsKlhZDkVNmxMFY69mTXvzmMTUiic4IlcGc3sINVe
wlKiVsDrhCDqObYZlk3yg5B7vnNtN79rjArPVzsQnm+W9YHVND/ZR/87V/PmhggVZgfR3K7r44gU
H4EgaDYFS3zUUL1gNI0tzA4f3jIiLKW5tnXBEozduGOpQ3JofQCeSOo/CCANl14l3v1Y5ygtWoXl
QjbxMg6UdDfDOAJvf++2zpOaRMs+nrVtOFeTT9OvTwwjNpPDbnK90X52LQpmMxNVqriNg1b1EQ4r
7OgW7h/1lTsTzUVg7ttaVtEyqGtCugA/DtdFlZUXj756nUXR8xw7F0Sb/IXys9g1jlIxx/suwc0P
N1oW/DXLow8cj7nQVpRps1UqaGLbaJZ9YykHIKtrYHYbeZTrXv1k+0RFaY0dHcOa9lA6b+wx2Mmx
Pwqk3Xi5NTeWu1wNwMlbJfLTuLDLYlhni50JxbqGej940VwVAseIf2Nlm/dwBpCJMwPLNs9S4/e8
3uqNi1DnT7/8dWK5jqtvaa/bA4FuFS7ohpNXGI8l8LdB96rYFGqO4c7FTGPeQXnj+76FFZxxeLUL
pPMu6LbJZDJLs53pQbvt+impw6IBPH1EGp0n0JgPch72pY32mKdZf50m7piinC+MFEgb+26+Laux
vKv6AmNMop8JGxqHUauepbHcmWL+mmfv2EFUwsl0l7f5C8BZpL5peKKCBxnbVOW1xez4JRDuCPr0
Fwnq+z3PCu/e1YsSjaIHA827KmbBWnnyqzqn+OCXmcZmvcJG/RzwqBNEEmHKdHETBDaUC1kI5jri
gp/9h42Ir+dNhX5vUtmPB+Iv0SqLKyPCfeV7+zRlf5fyZ95O0LRdq9rD8o+lNt7XzhDjTnkb2D93
XToW2/VLfc1l53w0+IIeWf0A7j/hpKNa0ktWPAjKitm0n2c6AWC9ikDJarMwpoFrYKFjstzE26mh
HO4mzzqaiHiR0qeLTOT4EgRFes92kq1jDtkjnHEkt8GHSd3OhOIUoGhCMx9dx1gx6gh6nKfJQNWR
Ch8kuZymMjZDqb8va2fscbaEfhaYCIHTbrKEsW1G65kUrQZYaO6PY10Nn3O+eBSjsIadsX60MNvq
9XrnG+6jJo1P0xK7kiPRRwTkEz1aA/714KmomdqwPQPHlnlYEu0kCvtAepolXjDEQfRktTqRK2Rz
ed0P2A6aIpYrcmLblkjrHOxBORdo5PovS5F1xNMY5Xn3Bb/lse2LE7R4IhI98cAM60mruTu6pYW9
IewTUmb5siA+QjuxfoxVcBwR8uoCaO1Y/ZEFeRDm1JQv85LL17nCVdExdfFT2UZwtc2tka7Oyeu7
n7lITzar1iSlt7dG3TCPW2/uRMx7mbSbPr150nuVVfNEO1v+4NepQulMXYQ5eGrZ9GejGM+CfVC5
uLOc45S2pxwB6WEa9Ww7Ls59nn2Z5UTEgY3M9n23KDYv19FMQ/gzU+b82fezc6+yafjKxDS6MatZ
5s08jzclHR9MEmk8gnbIZqUUHxBgt2vFIirKYH8OXgQtiHZiQq7dW4tf/2yE43wAO83eSn5Klz90
e578Vu+1iLqtl7EZsC6lrbSy2pj1MlDC1OyNYppi7BxzQnVOpLqHgORv/DbVzwYrjtZN7zGQskt9
/eWllBjoMdVvilHBHDEnx+GVIwdYiZXsJCyGl4jBv/VFhJI6KBuaaWdSmEXp4OY/rXFa2PZlWwvi
psx7bFJE8cC+D8v/DyqAHbxB/owbQe1fm0HOHyRR1G/5dyPIny/5hxHEs/5yHY8lYrpr4LL4Wz7B
M/8C6Mug2MQIYgKY/F8+EO8v2H8AjvgHZYHperhH5D/AgJr+FyYQ2IDQnGy+kAru30oo3CKvf7OB
2B50Or4LiMFbTjr4Z+5XtpAwdSX7xjL1GLiPTSHqSB+ordlRYcHX6rOTEfxbpGSMiD4hXJOVKYYf
3H7Bf0KEkG5L6wbP+Ib1kcXGYEN9tJDa+2/Svt6N+fG//Wq3b2M7jo6iaxK1/icaDGs6KquaUn1D
HjgkIcLDtmfXyAyEk7Be9rMpXouS1F8ky2O3xh0WS2j8t/kp0fxD90MzWPd2dMtLq20wzA1DRO3E
f3SB3ZWYIck7sIWRJOjXUJNGJQ+WEVda6N8Zl9mLPCwX6oRbQvWha4QWBDWCbR/Fl/URNDskSuxn
ugknZZtXm+XX8qu7ne6bnKAqZ49rsvjj5AV3tXhaNdJFU2zfRnixp/acEck/nl8iQv81IvL/uA+4
WGADCenDUrvRgbiYfwvqQ0XsdHbfAGI04fDrxRqzX1Wc8lw9Fk4JBH4VrDlY3f8mof5ffUYQRwKD
CI/r2v8Mpinr1lkawbfV02ZGWxkNkpGsdfnbE/nwj8/875RJ658wBH/uuP/J3nk0x62lW/a/vDkq
4A7MFIl09BRFieQEQVISvDnwwK/vBd5X3cwkixnqjh50RE8UVffG1Um4Y75v77WJO+fCDIgj+jEm
tSfuZ6QaPvuRve9rX9pQfYimuRzc0iPAz1yUkEgM6+ecTPSMc+k1WyRUDRuEGDj3Zjwl8Mb2aFAQ
To43tfsztdn2qte2fqbZ53GN1XYELxzsx+FxMu4tRH92/xh2V2P60hcnvp9PL8dhtwtUSdOXr+jw
YdVTZI+5nah+6Kw067rMupWdJZsovBgmdVXGVNKTditQ7NocKkby59hqJoL/y5us7kpn21XXubqJ
5Hk2Pwv0vpwVpeln9riqsU+HdIBJCRj2qVyTm2wnV67pA3ckYmmkinqLUT7GJmF3+6+f0xEW4O0x
If1QmQt5CSFFHl5X2MzBOKTW7JNcWKLonTfxSMpFisreC7qer0WaJ957bUFAHM8SoCHAETBJ6+CY
Dsc0CCuKCl3Mfmjql25MlzoNriJhXgyiApEiyZ6iEbIrXabDrjJosEIZ+vqyl2/r6CfA94GFIwSw
dBg/hz8BkEdl14U1+p2N+WDWLww2wvlI7AZdhn8Em//xO/9sLDwZMMes5XM/Jsqbir3EFTOBOKBi
aG4SxGrbG0h4Ec9b7TdfX9kn3x2rGEufy4uqasdYJipY5UwKzeTrrXFRJrKm8Lron4hT8qas/pHa
NlbfZu0kzolP/pOJhZHZn7EWs8gK1vD389k4jjKVreASkwjildkmWLWs8MQa88koLOwufkFt8R4e
v7Bmp+qFyTXS7g5B1RTsZJfN1on34y2q/ugFEcDpoOQunAj1baV7NzmnsVEWRge7AOXf2plSRMzk
0hmd5jLLtEhHkutCId1IGakBKu1wYpL+ZG0QGqPijWOxZr45vJezO2StafWgE/KZR6U+y9bFHzNx
0HWo+p6FIvZ5g0+M+slksIComAZMlVGPdyZu1pj4ccPZL4sx3Ua6Nq8aN1mr8bMV9NrKSoJT1PJP
R2RWBZiiqw4C/MPrTDUyeIYRnUFCEJlnagOTOHkXnHJzqn0KJ+gZoMCJh/vJB0nODh5RaKcIhq3l
R717thUhyk3bj5Ofa9eCxGjC4ya6FG75Z3KME6/rp2PhbV2+ez5Ga/n378Yi4i5S0pSxgqraDBO8
l3JcguiSufImRTvxCX42GiPho2KPy2xzdDs5NWUESTWTn3b3/aQPCIpLkq6mnn6eZp64jZ99idxD
dnowY5eJ9PDSwB6N+mRrzDQkTK70URlWIovME+yej5ekq6D6UEvbJkDa45gFmnBDiGSXG5j2hHJk
T32PuQrOmEkCzYmV6cPciQpcmKaLZQ4aD6vT4RVxGOX01tgqtjuWvyFxhh0pb4ACsO5PDXIKmmz7
peLSoDD9etpeJOiHKxJjWwQd6zD8lon7aPaMpqnqjEFfNhjxKySA+ybJ6bKYw6JlHlb0AP2cplQX
DTmVtaZeQBb3MjZPfRwfvkh+h6uCsBU2Rit2iIf3gKaMVTQDWnFQGr84w5dr9LPbKUi3qY7MJlbm
7sRd//TS2Y6yESCjQ5C3fjhkIp05H/tO9Y20C4gERNgu3VtLopoh3xepSqyTIUxx0xVUkukP/ClI
Lm3xxp36JctIB7M+6wq3ntMfEH8LtuHhL8HGqGm2HXM0S+duHefwzFBlnqlIJH5IR1xPId4ZhMvO
xlWz77RJsV3BxiFR9kox++jEpvPDIsCBk0OiLpioTObjo0VATSaU4Foy+6R5Q4KLkIRRQJfF5MsB
CdKkR2d5Ff35+kU0P3zWSNMJAzN59iZs7uUo/n7GwjqNeDt2Jl9FxdPlf3oOCGH4UFa/+WY8d0Cy
E2yCYq1E68aiLvsjt67M9EptnrL+R9ftdeUpcq9iCTuu8m7ja3GWDViVXZT+CHu2Xe+l4rdOKZ9P
2NnD66Wfiqmh0vdl+COZHnusls7tkF6OpxJP4Dt9eL7sdJeNn6HrbJ7F0Zs2K5aWjBV3NKl3pnqm
cPq0xa/JucnJKK2bR1kg37SugwlX4XngcGr97qTnQ4V7gSOMuKqHH1pI8wGhEMaxuH2wum1rPzjV
ruBYW25zbFLuBkeh2OeOV/cU/VZKzkK2wqRl3QA1qdt9Sd1z2AQJToYL3uyiu1VCKmiXvX5uVM9l
cYkk8XFMd4a6ti1iSG4NzR8j33gYH6FnUdTuo7ssu9LbnehIEvEs8phfRPQwxg+kglrKnzDC/bgn
Igrfntt5OZSWYD19Q/UdUoEfdoXaepO4aetzfFOavEcfAoJMFt+H14RuVvytoKoVbqlJB4mv39MP
L9SbaL5iO55FXMemmQna9G0sUmQbGudVeIuptik2pBXgCb23gzsqyA6dmn7L9kUhjJKtKB0aaZ/j
fHDUXf/YyDX0RlqmyAlCLH2v2oUIVlZ3DRQpT/eT6VVEMSpniXuVTK+WdhMF6Ya4ybl/yaOXsVhT
0C2qSwzMZr2xAZ+UtPDw4nuO8axalxK2AxJRDmPrYDyXpBELPzD3Y0zH48QK/3HC5J2y+eYpLYEW
OwarOaxOeYHX349KvBuA6s/ZEibrUMl/9kmmrxzm9RNr4mefqMX+VziUdExcTYefKMG9JUXVZY/P
/1jlfW9SnESS+fVMoL1VhQ6nQ3a+oOwcXWVl0tSjqUDCEpQTllJ/6K+zinPLytJvjQBFsze/Ntbi
C6jq71P3bTR/Gebvhi5n3+wcrIO6uo8aX1t4VZ5VeXPvd85aqXZtvBbudtC2NmROQGaW85B0+oa0
1r5/iG4NdD/flHNachUd33V0y6HFBBPENvC8vQjP7Evy8yJrE523ly1qjpTUa2+WK8zBl/WVvNNt
7CcrC+0dSby4xG8pKZTuSmrb8KrPLqpulxtAir29kXsol7LXvv3uxHfourzpz7wJ1XUBmavD1u/z
0Vec4ieZewOhiKr4Wc2vLQ7L4LzB2NrDM7yKmz1NDDd8qOurKtrpGhxxf+zvqAg4NsTPdTtuu9nH
2k2LbS74RLxIbkznrGkeSchtb4P5Z5nd5wTfmnxlvfbkEN7c5sNZizS5l0hMlGfT2ZmItxvKYVbh
1/Kmz8/KbmfDRJh+ff3EP+y1ODOqLDWUKE3YVG9Lw7vNaouf3pbS5HlbifRF3L+KGlWiIky8ZSia
/n40Db65i+3O4cxx9HaBcALAYZKaXiwGJah13kD2gGc3AVkkTnJitI8nOkq+1KLoi6o2X6x7tDdG
r6UYRoiaDPEcjvCclkxo2PUGs/6l2fHmkdY+bhwcHeBu79zaFCcCHz75atkms5cF5c79fSuLvLu7
RD5hrk653nF2F7BrnPiFDgLq67v62Sgozagvs1lmy3x8mWozO6kjESGXzq94WHBfbn/qEP7Ji8Jf
buhLpsvy5I7WUR1/imEitYOdIDbZXNvId+F+tNj7PGI99BPP7uNGaBmLYpEpVFJH7KNtWQIpKu96
Ofk1QOZdopy5KmW0pUfU0ioOEGqtbCeqTkzsxxfp0E6mYk7Zn6o/me7Ljv3d83JgXaH7AaiHY47k
9KFeqehK5xfZxMqJCzw+eDAUw+jsuw223di5D4dCh1CEFiwvf9Dc7pLltUodA4GXe29EFNKDsz6u
fduIp83XL8vx2rWU6xGeGvQGDPaXbzvzd5eoKbOBbzGAJBIw08q8S5B4Ibi2CyQG9gDaArnI10N+
+A4djdXSFZx22GZz9D96QY1I1dAnQB2sRGXR18Sv3se+PUyrqVPS9VzAQ0h0fQubeT+S5Xri+/j4
VPFAMjB1HXa3HPQOb3WcKaipyF723UxSZp2QV5VLmDpgYxiC7revr/b4zeVi+RZZpClWsZc+3hxQ
XiL7Q0kqXx2vm6EMwKUtSnstAhG5IIcc56kt/nw95oeHqnOIpXhl8Dx12lZHVwjLsp3ZyOIMcvDu
SpBPnh0IrOlKG63qqvuTAhU48QK/lYbebxUcHeytTtGBQ4BNAfDoY4lFg+ifDCa/dG7meOMi9idN
1KnvbWlcd3RB1Yod4xB6dbFx0J/ic1HzC/5Pr9zMwxMp8zM2y9qb1aeov0+0aqOUsElA2VUXXXnJ
n+SQrAeXIy966Loj+x0L7U2n3fN3YGPhLxDIj9hbZ+nynyp57mFgnMv7r2/uh9eH6wQfixzboDJH
K/Dw9XH60hSTA8Ruquo7EMrYhCtc0BWgXxgWlXHibf0wMVDD4c1Z2ijoOUx3edbvPlAIHyCDozz2
2RCAD0U6G0HGU3AhrBGJ/JmNqFw1anyDO+Xm6wv9dGTSJNj1kcFCuexwZKy+lkaeY4w8If0djdqw
tgchVtjRla2rsosCLu4gyJ/dEwN/vMNcMgVBKuZsDkz9aH7o9DhtDJmgZs/wcoF3p25uc9iaWhfX
3amV7EMzwuHecl9Jy6D2Qs316GvJxJBV6K5GH7QPjSoAuLVl7fJm3CMvmK6g2QPO6YsrGmWhb2VY
t5zwVM3lrTR++PXQoqUfSrWZ30Iz5vBmG5UtxrweR99AzZJne7iLKObutZ7dqI7F2ozX6nCfo88O
v/cK3VM6rPHejJptke154eey26B+RCexntLnvMRQouMYR3kfhSs+kOIuojPltBvVunHlnoM959A8
3ZBcuqogTbbJJpDPNF+QifAx8ScfodaXq5oCRxXu5+zHEG9at2dPjPi2YrCLgL86atmL/nV/iEcC
vY+yOx1kqh/u0d3oE83BMy96ytBXMSmKniPy9jzjIOK1FdblAufVknFSY9BH/idBHUXRiQntw8S9
NMuREVBIhZatHeeBqoEAMjxzFNAWgOAcq+vRIZq8/4G0PlzFWPHmUNl8/cl9fPNZiQVImbe+MPPo
4VuQOZlM2hrn2dzOPuTQkuI3UqXQpCyC1uvrwWhi8NcdvHQGpS6KxUgkGJZV6nA4sGM4mpSh9dVb
47X8xtyi/sChutDtw9vA9oMJitdKeSUBga6HqP2yu+gp+oBhg4qdIt7z1Pv5PNyPBWYVAN/XUvzi
z2782bnXwOIwejvaRtFbJuzRa43nsbuyeYWUFWY719xDWYuFl9XotL+V0+No7tIFYOFSIufFW+Xq
ioMRf1aY5VCdwibsPFOumtyHw+ZKCjJUH9YCoIb0yX+2u93Y+o3rY5pQ4u0izI02mbKTuEzBHkhv
2XUHKyCzxY1xPd+0OLMTL/tu/9TgGagerG8gbVqxQzXqmlsTebKzIamG2vN85XKk61f0Pyhq6XfA
SEtrV8PPcK+wRdX1pk5WoBITdV81m1bbFio8vqtqXrUTNcxtE275hyQaucV21rdTu0+LjQhXZAIm
T02CNfdMe0QNqxJ5cKFfjQ/Dn/zcekLFd1H8BhWEb38dimvIysN0UZJs2PWb1LgPptda3lfpa5zf
AqygDKDdVCBytDPV9ZXYhxri/oou5xMz9IelYXlxyN4k1JJtK124wxdHybTJzIOZF6eBCE6mDt5Z
m6KO0aBhGY3obF7MeKDBQbbSzd2feHE/fW/pbvDyLtXy4yJtLMrR0TuiooVarEvoVxPFymHqt2ix
HZ6WoJfTp6g38ch4Q5/nf3su4PItpADUfGwA5B82zVxwYtUhr5rSwBOKWt+S3V02S6oixXhisA/z
EPtyCj2CtUldpqOjOcGJI7u1GwMvvVmH6JyDSyr0m2oSqFum7DlseRmSCXfJ1zf5LRzyaHJgXMRC
DusiSJ2jySGHt1jXg9X6eSKCrdbri35D170iS8wts3Z+Hgtj0UBoGDDS8brNLAFQKtbw0y9BT2zT
1mUWnc8DdSDAGr9zAkHO2Lfp+WoWfYSVkGyvIG7hCAeADr/++R/vGlsIXs5lhw8V6FitMdNt7BV3
kH6vyPNadDtacPir2TN2TYYeaSh/YuT6eszlSRzeMcbUBdX6pRvmHofrYIV3GrdpF8q7nAkwxJlp
dWe91M9p5ChMqwikvx7xw3phvMF2DVfXbJ1T6vKdvtsc9kHrUkJBEkXhoz3LlJdMwRgBUu9qmOT3
r8f6eEeXXhAysuU11NyFI/x+rLgs+8aOl5RA1qKtVKnG2SOdEVdZJ/gWCii3Z2yL/zK1gvM3756q
sQKDgqTUKQ6HdWPQQ0NRFmyDeqBeGirjSVW3GRSKdaapD2mCFv/rK/24I1wSppaaJ61wWo/OUXGD
cCENK1eKA3ME80EPCGxBv+DQZjissPcWnEs2nKUgILy20+UGrlC06gkV+fqHfJxmQRkvKi3OquTZ
Hp/jgMjiKcJb46spFsdWYJxyEWGbYGOhHtme5BUercgfxXz79cgfX6zDkY/uejLMnd06y8i2b49O
sO7d2F1ZjbDXYXLidp+6yuW3vHuJK+rPNtNZ7jdSQbzPeT/qDGSQYJHaq7m9ADoiN8BKohPjLvv6
w8+Va2RaZSqgSobi83DcPC6EW3URRUDSeGBBNAj/FUwBf38n2dZzxGChQBV59ImGs0hCJdILX+Ra
sYqxIU7G4MERxt0golNig09eXUT/i/KSU6rgO9UPLyrBvuzOZVb4yUjalpX+KRVctb0WXA6sHCUO
opI9dZTZ9p7OY7ijFbr/+oL1j6vz8hMEE6BhugJl4+FPCGualSyOhV/2T1W0lNMLO6JvnxQXQZWU
9ND7+LxUULK3mNlNRO5eQCMgi+bAS1ttuKgpbICKtep114nOqxP2nM6Cq40UHFFNdCrx8uPMxg+2
9UWCwtGL23b4gztDJIaGLBbAk3Jd9XKF57jaWDUsS2vaUK7C8hXX2okV6sMnZtJfpiSEGJeSu7CO
9lCOEuSoUBJgo1bcb8oqeVKwPrum/dPIU+d/ZzCDjb5OgZFjzfItvPvGysAx276BU+TGdcjqja15
SLXHrqq2DX3br9+Aj1eGPhKQO4c3XsAPUmN0S+pQRzQ8cMe+1LIpdoTfbLEtwEyT1t8ugfDdF8UZ
e1FjqewfXRlmkgi8pxP51C93jmVtRYAzAvwd5pTY+vP1lX1Y4ZfB6CKwH2O9NY+/rkkZEbVhGPYl
zYONnVgYa/GpFDiutdzuocphSPh6yON8TSIPD8c8WoyUnGYN1LbYJy4MUreFi6uyWizCnfrQNdqa
ygVtbKltUs0aQU7VO0C97lnK1n1VZD9nUHG+NSrmOcF9ALMN+4Ru5cPXw+9DLECdhoaRRerY4as1
Th2eL1zwPqcAxSenLrvW2xdZBlur7CawMNENYIPqxCyzPNaDyRtxj7nU5Rl2OcMejZqTJwSqNCO2
jg9pnynzi+aerP+/tVH/1yjkFmuGheV5MRMsL/KxmspBexTqehDjVYuqjQoKkT485Wk1H24b/tFL
0Vq3Lobu3aRMiQ8s4leTdg8YKc8jYvdWyjBXez2Knpl4QReoMIEqzbhraiM58RkcLqL//FLyxJZ0
axVp/fFs0pVmPUAhThZW4aXh5lctDC72umGyrzjjusZjFIcX5EyaJx7/UdzZW0w4xealkA7T8mM5
PSpCs6MdxDcRt7tktEIPe8OulpDnprLWtyqqaKiFox9oYbyexmgdT+fE6hWiruG+zj9OfC+Hy8/b
78HmD+yTzwbtpDhacMeErGbMxokfm8LyDYKoTMdXQrteu00Oj7Est3OLW90SePJS6stfj384Rfz3
8BSNTNwd7JKPFZQxbJK+Txi+h/rtk9f4XRkbzATqjWygQzQA/E+MePgB/ntETmmEa5hkjh99CtXY
WRNNBT6FAvS/Kmb7Jsb1Vzo5xKPJ2Mne3uNHF/+8cf8XKLT/r6WkvK1Y/9l8dN1BJfj1/N579PZf
/OM9MsS/1KUqQUPboFfJ+ey//jsbRXf/RSGdSBQsBCz8y0T572iUfzGZsYBRTkBwzFaEOf7f1iPt
XyadFQ0d8lKHZ5rV/oZBa7xlar+b0jQIuex22C5zxsEMdFxcHzLsgrrlfpPSBtxYx8DNQUsiKoRR
MSqXU1jfSQ5cYJTKDEhCVQn9UpQGzoMpK6NHPi4qebk1AFeqNQvYIoCPTKzgY1IVVWB5keSaQP0m
+jOcLZQDpOywsZqHBzUrxbQfnMWJ6YRoTrwWEOz3vkWJu9YlcnRPU6P8ebJyoJthaM7yQpqqjIIt
e7B2GBakYR/cuvOMNAZfxVA02sbQI9LJV6ml1+Y2QmOrEyBH9Ml0N0ykV5yHooG511uLxEIQfCBW
QxXnFuywJL6rTThAWxVabrrqofQg+WwIe1iP6TyG25ACcLRSe3A5Xpxr+QMHa+zNwOfVDn6npjir
SA+SP2qnmw/SiuVVOoJv518FE+SxOASz3zadTv92zqCvLrhyueEkMqIqoccA0syyOU7pUGCKdY5N
dOcSXdNvAytJXxMiZhS/ruYQuErQZtqmH1TjyUh0Cn5M7KvICct6AyJV2uuSZUpDcV8l20w1uR/S
aSr3PImpG4Boc7T4sdOD9FUECSRVKlVz8xPN7uA+6qpSPXJYILgLZoKu+1PUg2GYNHNYj20ufhZx
Oz9jz+Y9gZtIukOWx9hzVHMgRBdQfJViW0987NVt4tt5sezicyNlF6/lmEfLGv6itIkSXjk6bXxS
F93meuDkgICVtz7yUybIkkiyab6wnRZdoBzyRfxGWsPo91JrkRtF2khEbNNwdLJDJyDQxzZIUnO1
wsEqDPOm26R5WqLGLxQr8CvUCQGyOHOG/yrBT7AmiUYldwdTnpeO5eCutcIIoBVMTfRbywsOIXVI
CIhnaGQ0roagtyAVDApeazcUKSe2YXCual2PM29wFbf2Ry1po0sSatIXrSq0mzHqsnybjUr8y2kw
DHu9S+TZuodK8j3Obf3b0JK4CigrzWu9WqcxX0CzQutqpBKcZiqDR3LD3OxPmEMUUwCMUG7Yh3HI
24Hfe0zL1dwJy8Egj3v6UslS5xUmJ2WADvhDs4143dqVo/XTdWbMBgzbearFpdIyHZAR2PUPtWNY
ly7eabLX5wq9Y8FWVqztXOkJgbZN4JZDPMVn8OnHX5O1MKCIaBA6cSWgN7auXUUZbmsINXtyg6et
USXtC/F/9nei3ocWozkOdwpy/eApVtZSxXeUhpaUrXQs/J0y7vRKD1Wv7lySCamPXTls0VPUflWy
M7O0Hra5E87fhwEXAiQW3f2jVmF65QZyni5tAlvpzXG4uWvRmz+qfbQ0laXbTeuaPdaPgWiUwI90
O4csa8p110i0cVqUtNmqUqPqgvVRym+gCAnKNKyEcmXiFNWjEKEOhkH27JEKKwFTykGKTM8RdXma
WnZJ4Ahds8HSee+ErG0/g4RGfq0rUkCwgRlc4fYn4bp26+ysLmOn2s4Tr+8GrHZtrnB9p9OKVPt8
QZu205+qxBDcXIjO7nprYxsAZCqPEmj+TY3sWHrUfYbnoMvKa/KlUXyFdgTFrZ2B7/kOgMDLpDMh
XYxRw5RnFHK6DtsU0zZbj0FuhEvSwUoEdQOxSeAc4a+O6wrJXpQ0t6YaWcq6js2p82aHTAqIlg6n
b2Vo8mRHc5S/J2/Tun8aa4HiD0TByFRvErn24jqJ2W6sNhpfJfP8Ay0l+0Utcu2bVUTOhuK/mq3d
EVn6TSkqs6hXjUHJulRKcN+kvrivQh0KKIv2nA5nTovcBdNnA8YlojgwoCruK7CzUpBJ4/aBuxbA
RuDrk5kBZYdwBWudpN381No5n4TtRvq86kLIhb5uzQ3icCppHURlQyG8qjGj0A+yTpIbIYBCk7Kq
tOdzl8IdaUp1+FGRpEewhAB+uEhkGk+Iupw99pbgb972hP9/q/Rf+mKT/M9bpe/PxfxcxL8P9krL
f/LPXslU/2XiDqWgjI7izY79bq+EwILap8NZ20JXq//PzRJmbErrGv+MAz873mVH8267pP1rcU+w
fHAsNVB5O3+zXTo8ZS5Sf4wtVGg4VGGpQVJzeLYFRqyHVBfIJQkD4MGQftVdLAv2Bu/uys0/26/3
XllxcJp9sxRobLr4Xjg3cNo8qgVNroXKNEB7BWUM8l1iDB3MoLn8iZ3wVGfk4zXhpeFmL64dzFzH
dppUr91SLlppdYwyv8uhAs5MNiecC4c1oH+uiHqaoKKGdwEU9eGdA27r5qhauKJJ0W9FQxqm5+ox
PCRnjuhRNGru/+U9pAmCh2QRYeNfo657OGKqmw1QJ/AkidmAK4MDPvoUoYB8x0k47v7PBjsqykD3
m4fJgKFDNOo0bjO9NO5TcuU4BY+h3Hw92Icn5uqUWLB0LXUOXOK87u+Ld1GrqkUHLA7ZhVRukwph
VziI+sQoH95BRlnoABAJLGM5uByOouUTrD7kqaA0puQc+2O7rVN4IQ0G3hM18c8uiCqktnRQOYTb
x0PFmdGRTpd6EMOBw3ExKz7o4cRH9dkoSFMXQBE2P6q7hxcErEeA4aQ/XVemtk07h8iNQCQn6h/G
8qjfH6joz+hYiFGnEi1Cg+zo6eiKnQOPSNnqhpFT+XUzWqAJnaoi9yUXfYf2Yab2eln1QsL4ont2
kWJa1bajhCUFcjyv6+/6yNe+KhpSYzfB2BHmE/eguKdCczBotAEOnL5EdkT+QWsJ+orpSAI5+xtw
QDbAKK8etPDP0MRG4LcGDQBycRL32ULNPdGTNmLWP5E339xElXIfx/Ps0JMt7cfQFFr3z3L3H+3O
yxUf3xFe1MW0Sv3sg7uS2SBsIgWGmzulZDeRSARy2S4B79dt+s3qCY7K2k7bNKNKeZ/UDvdEI/aT
J4/cAPEYyh1qU8cdCHhg0K4GAakIPxcbaU6sqjEoJ97iTz4YpNw4Vvk4kc8eT3HhPEM1Ve10IYFN
IMN0cW60au+rxPK+fj0DfJhNmdLgj2g2l7X0eZd38F35nq0qgVQCXruZ1sUve+zJ3yiEgYOUMiju
BRHo4oSR9JN7SN+c1dkwMcfTwDocUqnGmJ0sQ+Jn4RIhYW9iPGEnlonjUVDiUwyhgE/1cKlLHI0S
G0UdgxJcvlFFS/2O0HmgD/YAYvzrO/hxICq4rArLgkRP97gsV6dWU0ZKwoGPMO0zbUY9QbLmePf3
o/yzYaC2wqu3PMd3z6kcCxlFJJp4jjsSxdlViW84RGX99Sg6rkAeDKMYvIGHo+SDRhS0Ttt7guh9
XpaUXGc0ajdfj7Lc+vdfMV0pjBmoGTAZsRM7NvMnLsloYYwWEJ1ndRtree4rnT790vJfeocCrIj0
9dcjirc21MGYLEGUTVnqlmGtY79jQfUYzWXDlj2vFQtda1HUXsTpvFs7lRYXewdY4E+z74OAmHEJ
m5CZpuVwIXS5JTcIB7mmZnq2A7jZ4ihStcbxpRVSu0iQ1eVEZBqDs26GhLTLusunlwZaob3S8gWX
v9Qq/sxyyEy/t9pa9x2q6snGMuZkpILeYrm11CLMzkRqRpXP8ZeTrmbMjgZ/WFeuAaRRNytm22xX
nP+GO+GO5lPY8IA23RTpBNSGQU1fyjWGXa0XluGRrpvDNFFqklCyQTa/J2KVlr6BjoUpGIay5hy8
YPxdrR/g1LJoqquRVO0Bf1QWPWQOBOi1hh4pocwtK0jxUqu7dUO/dPSSCIwfLtGB06JbG1p6hoR1
cBdMt2U/ZaMG/a7sQWdt8h6jFzjeCEV6TE7UpTOb9osJG1reg3/Ey5S0gxkaXlAWNvDqGjalmflh
YXUzEpBpQYYLUud+chCHDj8GI3MuBUbslfGkiQruthyw2Wfj8H1mIYIOSw0xXln9NAQZxZXCAcmP
GB5WSlWr1LLdfrR3YQOVduWS3fdKCE+X+YrTWy9tRJ/th1LmwTPw+7n1WoVP20NYOX1zM0v5NaYa
0XRdnsvvfZeYyktlqTPsfAN+LmpRJ98BNR7uQgcC9r5KhjL34JlhVKwVVyr30ilGAXkz1h5aq4me
lKlSybZx9eqRSOgYgGuDIiv0kwEK4Ya8yCrCO2k3lafoOcnkEsWqs7GSiJjAlS47aZylPRkMGxDi
PWr/Xq2e7DRvTeRSZhBtkoyjATaxypg2FE4QOsimN5SN0pBTCWId5xVpS0MClzySgO5dVbGflFKD
aUa9Yl44cCHvuZuClcvUCD5nkViy/WXGij4RWxMYZFiIRTYv1SxsV4qrtuDxZTrfcN+15KfOIqe+
1lmQtfcTsehLyIgGfwgkXaGB6Z3sh3AsAssPUcEA3ZzA2RZTxY0lDVPS9sQcbnpJ3ofqhiN+SsF1
SglfIIamsv9Y1E8JQWlgAr42NgUyIjeJGvR0gmDiM8eVbXIhcdlrBEpYffWCqC6HYlzU3YzSvbei
eSf44qtfUiURF1Ez1mckVvNIbc7S4up2cgc0AUGRK1RKyZ8VXi8i0QHwzGjQFp1Za4jmO7Px5ZTL
e00PycGguJEX5y5ow8Cr3JkMRWHE5mLZDdkDU5GJ80uLc1RzGQH4zos1nfkhNLcNeCtL+A0HWmVc
sD8q7ziIEOID4lKYhc+dTtMzch7yxA856pE22hL7C4FB3+cUdbsbppyo2eh9rSF2LSLE59Jz8N/U
j41tdG37u447DjJAeEUiShubrBs6Kd6IIp7TH4kDmBTJ3Rhf9wDqS5LfEiAPxDpqSYh0dp5TSa28
1+tIo+DxVkwfszl7DritjmdXdTeuKZO738k0pQgfxt1ooypt5Y/R6bGKUH0NhTeXRlZsyiHrl7oy
YohVnZsKcZscE0g5Vwysnaao2am6UW3PKLMUdSAEi+PCjpoj1d0uy6zu1zDXU7YyetnBc6XoGRGy
Gxvo+sc+DC7NkH3qukrjSawq8nNy+Fu5jDynJ4V8N1qKiu69b5IrZSxZsoUxCIIb21BUe6Jr7AI4
pFPlK30w3JvMDBc4WKvx6xN2LaRkQVC4a0ci076pVsgxhq60RJUnAtl4FO2hi01VCk6M0BX1VgH+
F5xVxYDGl1ctvAEznV9zIleIR+qD+I6/g7DLocOT5Kc1BNXzEhIAp4qpKaEWGNbgQPJ1Ig0SvToW
G60qnTvulJ4TNTrkD6Tw2cFKK63sd0v7BVP1oAtOqnNAxiWTThGfGaUTvCgOpFm/4iQBSzWxLYU4
X6V6IT7TJtGCEPvvBrXnbjPGvYRFScG69AKh9JcKKZ36tm3IneE04tAAFiGKsY3NrPKjtVsVF1JS
62ALFnNQBSi+92oZcpQgzdnU1mC9reeKpbNCdA1fGMGNvgSQttgFoG9LOLAxgZd6w0mIDICO2Ron
x/xDwW5pbPQ2ikBiWu1wzseBmyxR8WebiR3HlHzVTl3PeoBzNgKyjzO3cowUhnjecJGtCO+7pMFd
khdDLVc0yk1ytEgqr+/5maLc1zmwal4gJREPFEKt6rzNVRvIbtMiDALXLbN1V3dgJ7tCj4Ink/8M
6X4jbaCxDf2oVV2DkvVdqzOJFY7aiMx2qerhXTeaAq5PDst3Zdc6WDkRZKl62aSK3UDosxAjUcgm
nKCSqV6eOWTh2Cu1kgT5lbpUui2xEaW6maM4mPdTQlbMRZGWRnLuMPHEaxCpU7IuA3cST2TJpuj4
056Owj6nXmxsbFdO8Y9ONSVA7Vbnz0HmIriq8rEt0pWRFrV64Ta2JAuBQITGuRWhrOqXICqt+s+Q
BB2EeiMV+S5kdSAEiok5JrSGTBYkPhWCXYW5Rdu5rozu6zQMJE/Vwms3NwCo1nhQlYUL/z/YO48t
t5G0Td/Lv0cfmIBbzIYkyGQaKeXSaIMjCwQC3gNXPw+yqqeVSDZ56sz231QtVKpgBMJ+r/Ph4spo
kmypQzy1m3ki32NTCQcMR5O13VwnaclpRIaYT+xJJ6NwY+cOMS0tdyfCRnSrs7CAWVJ78pS3/1WO
6AZBndbPFNNNuzOPCQE3jK6mhn5XxcNw8AoieLey4jVIMpriDOORXHCHkUXU46lRsN3LkUvZFGtY
95EFO9ibivrfu1qCZAU91xa4vDPn1qEjYB531dHFw4dt1ttCnI6+uIZWMyfZKcIb0Nea1G/CChPI
/ki7id4lHi3qHTPaVhSKCOowslDsDLAPou4MwJrZauxm06Yqk0EJrZfxTXECybKZNeKlKTI+LN60
ec/ZQHxBKjXi4uu2usUcOcwCP556KyiGEaJ0b1vTQwf+/76pcBPemX7t/Pb4aITMV3NaBK3jhHpA
CG5I6E9I0WD8Dc3Pfg413ek/j/E4agdigiMMJWIP3/8+gkERkACdPFoqtH9IWy/zW1V27PKznuOm
S+LpOF1b6DzMrcCs6lAsElPsICTRuADOHkEiaYzQsysb/0tCrDGKeMzqtU0zSh1dPgl3W5ejlPvn
WJskE+WdS8UhLKxPIsus+hhBSOhgM8J+2qW1y6PezVIyGZt+tu1NS7aTh60r2uqtXcT259RJiu8C
GCw5kFg8U2FiR8U8T80tBga25hAa7nuj98HNqevsnQjK8Ts7TzgDDTWmgdVJRZh5albXswRw2xRW
YXwmjaZEFjer/Fvfujnj047+y0GMhgTPmtqkP4JiXV3XatzwJiDygWqM9bMDzYHRLnH+3hiEk5DG
1hXlUw2fHSSA5FSKh6QWkY6AN77CXWImnAGQmqOI579yg9z1mg+dxSTfmX23qP6BKnESbwyf+D7m
JCIspxEPZadHPinsSXqDI3rt7W3Q3oUAie536xRyusDfffFwfP2SWhS9PA4dZ5Foe6s3InGSw2DM
gDkaUHh2jf+vBMpuwxD1SFSHzl5Cm/MPZHyLeefKAaeBTs3T/Wy0kJQqVRdqP0k2ExKYUxIfvZEw
iI1wyra4T5Fo5x8F2S8A4LzY5r0XaYl5jPrEfCYtIO+DeWQ3/MBTG5prNgEhb6zCcZ4RVYAWGrNL
HEKbO+7O68roAYLv+JDMVui/n1Jp6IdEMS8OWhhq/oZCkkNKUz10/fP55+a6qELZDko5qkqYgyju
9FVRJa7iMoxIF9l4uWF80QjnuAr9BFmTnSX6lxSE7PP5BtcFo5cGPQv/IA+KrrXmmfZT4upqcohh
Aij7MWt1tuPRwT25mNtLIucTbQlqRiAksNZASdbVcMfCeVvIAtWWLoKqQsiUzjM6Pkddos++Ka3A
sfK8pQhqG5RbzVUNx88xk7ezCAjTK598sM474kHrC2P3thEHO7oXnGhBfdZufEnlZ5XTj1xM4i75
nSVmfE8o7nA8/4VOtYIKE0CKNYMb5qp+k3k1TxseObiPp6R7SCW3BgDn4XwrL05erxfn8v+npIIM
3kSnvWrGxu3dJ8AFsgEfibgmCshkG2qGU0Cxr20NVoDeVPehNGbzixo1rf+U8JSbA57sWMeZJDUs
fpU2yqqpMyb3GBuRcrehS0D07vxvPTUiuKDjzmEBqRnW8ud/VLQsv9QEj2nG3W0/WqWhHRutcC+g
KScbMVHgUkelkr6uAhq935ttOVHNbHiGcK8taw8iY+lNFyrTb1bF4rrMLAVkwxvTX9eXVO72Vd1G
FfyEtt1rQ4yyQ1aeRtTLgMvs+aF72xjg5gK1LRDEIjN4PXTx3FG4smd8iIl5DWaCQrZp5z3UZqFf
+EhvSnXsX6iHF+0yLg4UvF+3ZIoa2gAkrg2TF4HkVAxHTrPkvYyLiGwv6aNS8fXgfPfefLRl0zSx
GaUyDYRjr2iHkVd3ZuMBHsisJOqKwLK9KZjNL638L3T+P4tY678j59tv2a+66PI/kfPlb/wFnBvO
vxAku4B1CCxcjDSYEcOvpv0//+P9C+IpgDkenmDfIF+cav8OureWoHvsTCjnUHXHbOT/weYGfuke
hFXdwIRvoS+Kf4Kav574LuwYDgP8AnC+ADYHi309HQvyg0KrTHc9uTFXTtjMN5U19EGizZfcS14f
4f9u6cVPx4P5vNZLIxZJeOWmuzT3cJOKK6IqN0KXUIpc/bsDA15d2ECWSf2fnfuvBoFfKI/C0kSi
vpr06L+GWPjJjoQeeahbtuNt0o4TtqFUZ9NG1unG6U2BJKv2tYc/JsD9X638d5LA320Dk6B28C2G
dzWs4WDIInbkLtcleUpNKerpIIwGoY2Og3y6/+etsW0xgdhTIGKsdq8xDtucQAuqBF5uPmpkREtQ
Z6/kVVl2VX8BbDg1rp7HtARHhZa3votBKIyHIi12tZtkB2HOGs5e7pNQiX0MCzfDQi2x7pXJP873
8vXO+TKmOLLirWFDmYczuLom946tMNrBfc6hpjZX1dZWrbNNHOtHWBPoNi38v/MtnuipcDkOTA4i
sHx7Na4mhe7a4+ZnWAt1EX6mfwX1r7wDakcDZSvj1tBnXhMEZdydbxl10Xr2Qh9eQEQOCQNVo7ma
Qcg0CjEqc9+3GkZkE0wtqubCXDJF2E5+Dq4Z3sUF2epXLoAiors2do4xtDI47Ho0bAe3wU26sp3p
I6wOLCiAp61fRjv3X5BQtej0ZY2TTjspnYAd8GUuKQ0hH8ro8u9Djefmxi9McU+4Rj0eRrMxsi/w
/iwYdvnQQI5vRlIiba+yeRSNYe9S5s2n92Rz9R9jvMnGnecl+YeOaaFvujq1wyCNyvKaKpW0doow
QmOjSxeSaCpmewpGOHDmjnca719NFmWzhU5aFDdehLtnsh/rqc0oW4GsYj+U+Qp/xGLCfZ9nkYB3
F1uZTgj9SPo7xgMEmG6gNmY/27Qen4j1kM5BckX8aM+icT70PjYAg1jyuMvYUWIXDwSCpFWOTYFl
Vbkk+Jlq8gYSX1+Tc5W2rGQvTx/IhVLJXiN+5mtf2LzSuJbyEB2S0npGckssUxxqKXgET7KvkQNq
sqnR4Zj4H+TGl6E0cNX3m8aB16o5ebpPMJGwgsbscReY9aglPZYS1DYlmoVsYKf9FTd9OwWtR7o5
r+cJ16ewSchBRa927dhJH5IVKnrxYMEohflEjFROLFuDV8MMS3B6TniuFhSMe9t48q24gXjcFo2b
vbNVBJ+wHjRjKoJkbPL4QZF0jcSC8wLEbmzLqPwwI7rQbqYqSe2RQhIlWgjDvVDVk4YTtLunMhfH
QASmRh2WgkOlhnf52IrqvTKhfEIULgS2+20mbQpF3qxTUR0paB0Eiih/N+mtpz7qtpR4o+rDJO7i
uIfX16AeA+eRNmU9QX03yaJbIytt7SnOGA9yKUeeylARM8fDHMkDtZqezUim0y0sTjO9HSqrGQ5t
0vfVz6qQFehVTBJSNG+IwyWUkw/Ed3lnQJWMfugd+Mwn4Y3Eo3lQkfBfh7vj2qhA43F4Qp5eEH/g
6zXqSLsW4TPrq643qqMiuZvctubJ2xbu7y4VwIZJq5S/Jax8YDn6qJJ4ybuq3+IY1n/O3Ip4dD2y
gE0tGbVEoDlieop7f/g8jaOdkD+UhZh5lXMMrSTMNYCvYXgqLVl97IjuLbfG3MTGpvb7sqGopcK7
lErZsxU1Ie6dhk1EVldwO5+0hBrAmPninV42nU7E2giDRRAb3CIJKJz4NvLgViMAmAz8Zoz5S0Zk
3A/NGI1vfq3SZxyjhx+V6WOBD99taIMi0dP7KI/173Xj+T/VFJbfBhPnl62e1l27Hz3UKxivT6G+
yTNHwxM4DoFNIZ39iFyyBbBGy8WnvIvLCu8Mn/Gck2R4CMdl3/HMJk83YaPUb2QCeMSl8BC+ucTt
4qliawVpyr0+ZV8radkTimOyUPX82KOleTa6Yeb/yEP05zRaPG4rkLaYmGfEYH4scIBWeWY/z3Bw
AP86FfuU1ZKQl8Solw8lFZJp67T8i6T4OMx3gyyzBxUVstkMRqrhS1CZS9GKEioQTDRjHaKRlbEk
8pVhu/FMxYfzMxO9+xRaxfXg5y0fxzDkZ83OYe+EggfGtpa9/VSCCMGwid3I2dWhFjLZK9/92EpA
O1QCVch8FyL72vRJgymXMmS2F0nBU8FxY60F+JolrN8mz4qbECuJ7M7zZ7jxBF3ixlwbZD+DHTmk
gZtu9BGBGwHTGd06ei4sp/fSc+SAfMGPCwWVMEt98qLzaboHaarl0TK6sr4es86cN7MY3YFiVGY4
h8YcyLweWW0hSuHSpzynIZPZmFUq76xWheFnH6b9vEe7TZKTSnKC5jNJzOwmrwig4z+fUubd0FjR
TiRDPW2xGqFIKGNbtMGQatDwN40OD/gXAXqR/yUq3Si6jfVJDVTrZz89uG5hdzek2MKkMcsxjX8a
ounr27rySNB0pSemo1FVpb8brWmo7lXZlgI3YMOVLEQgDM7pzidETWlN+cMHTLrV2Ne0IOQ+OOBP
pkHdu5lEmYk7+jXPT00Hn3rTRmE0cZwIPIY+Kmr45vvetSMyGWRj1AduKnV/4zSmPl3H+pyk+0qD
jgGSOFhV9N3JTTJK2QgEkHNDANdw7IfeKnZd32AUVspBfio8fSZOka2PelZvfok62fyOy5iI7UFK
OPk1sWZdoWk/G5C5K8PDf3szGUWckIQeCygRE0QtzlGJpUtfR8Shmg5N7ZVta1Ctvai+KXBl0uEH
ZSTLNrOijtwDrzWHNkTosjOkcH/0cBKq7Rj5zcGQrWYHY2a3zw0Uiwfp5GEM06H2fjRTXrD/yKb6
PsQc5YHym8raiIjk2qtI91qxH8CfH4jVDsnMLqLQ6/ZAH+MTDOCxpS6rqRsr6bzlew9zelzo/s17
Qmrna05/Weab0AmRIDpJjWFyVzTzHZIbw/hkjbH30EQjyjyvxLcyaGIqunA4ht4MxJxgfzLYcig+
9Sj+vCOJsL67i+QInl1BMsiue1f02V2RGw02gpXdZo8IrGfnic0bGFlpBc61RhmSaTiMvvszwkrz
qUJ/+M1uHe1dNBg5X7IF0bBIQn0Cm3CmKxtIGbFHbeVOENtOYe3bqBjazeiMIMVEUnv1Lg81SfQl
B9O8tbD1yzZKh2eBUewMZws9QDhs5nRahlXzxn7bOJWZbKOCfERhu9MdsM/Mh+25/ECciLWvZumY
d00KsMgFL0Ys1RaqyOHkO/NPMWfNbaHIAr2DxyuHLfwXlxRMux0z3K0pBTwOWtdq+0Y2lvN99CZc
jlxtCtOrsOLjHNpuRomjwexprxtPjep61Dw2Ti4YVbiP1dREe42wUkke+lTZN1XdOMVnacded0vJ
vo9vdEJpCFwWTrgk9XYR1fgk5iqBN1bEwqDqzNNoYw6UjncGpvhPkM6AqADREh8QTTQpNwM3xz2k
SaFcDHiXXguk3ta2RTf83TXmyd1GrjlxIfWnu3nqvTqowWKwzp4y5e+NYZriHdIItuFklNIAeOos
gmFL2JnOz8GRCwyLlKPGjcq1ovB3YhV9fTCdkTWpSwKkHzPfKhfDa4bP++FL0IAgZYo9wAgvvmu+
ndAdohpqFGFuAfbHS/5bEcE1vs5hnEhMr2LzN9HS8l07GOMzpOrs4xxD8R4+ymyxZjE1P/MxGcae
tG2H1t7D0poOs+s52pWbNPG7XKrkq+NY+aNtuJi2wofqcBiXPae210cSmsIIGhaKJcYh0q3y3Ugm
4m8HRukHXzNKtfcxnn6uzCkRwDYDLnWOaEV2O5vJ9D6uey6A7L8RakHETGqnypHl3giUJKaBf2sg
u0m1h74uUFFzNRZQQYvG/DbLZH4kkNnMt9rkoqCqErIejLwy+Ya6PdzFVdW4tFh537rYrz75otLs
DZ9evwKdTkDP0nC+l1muOxz4tX416wXFAOlHCJPwE9a+x4NdHfsy90fIEwTwbjXe99gATyr91jWd
fy9A4zWxtbKpr7QDZ3l8hOG98JIMnihLQFtibQxZZ1/gNQ1V4HNjdAOHx0W2aZ0KRR4eLtl9qAM+
bZKwsZ6KNhsey6nKH0UaqnfcyIx8z0WUolyd1M+T2/nJ3pKGurWtNv3s+NWMZ6UYbJzTxhrZgQnp
iNN00KKvbFdWGfhWHz8NIVGrG/BD91pqC6OiMUPn0Ui65kMzEEnfRkvkMZh8i/t7NEJSmzrSvO0s
t+N9WRsUPeMktj6XoR+rTSl4bt0k8SjcnVOFyts20u/8TWV6QhxCDvIPaRkSbyUEJ2NmQufcdpYJ
CQQospZbwdXpczt0PAN8LtTvYINlcB8Kh0dcbpH+CXM6R1+FgOLvjJ7/LQ7+j0uh4r8XB/cyT5Eg
//qzOLj8jb8VyMa/cABwiZsBCacQuMhj/ioOmvq/qDlYFnU+SlfcD6jp/l0cdHXiD000LgLvQf72
YoXwtwTZ9pHUAJN5GGlRPoRX/f9RHKS2SJmFYAmfQCycv9cQi2UBRPpMxMAZYTkRH+/hde5E8Rcf
V7vjH6NyomK2qrXQ1mLzuxQGoeJibrxC+BI7SlXbSihE6BC+d12GY30K02U3QBhpYSLkHLOzO0uo
DKm6UG452Tjoq80wGyDtS/38D+REF1Gb5JFBXILQ5A3oe3mo/crakdFLnSuj6dYLs2tngKh0vtsv
zPM/qpR/9dsDyCI8ivLWmrttQTKotMIiXQzDaEyNYKFM9cSeVpTDOxxlXZIOR5HfNFFF6nzWxRvg
I/NoFsohQhXrsEs/aNEvvflBCNsNFEEYFbiropdm1Lw6Io8w8jzsb1NR4BCY2O0VU3LeY7Jd/M58
s0Y1oXfNrpBY+Zq28j8AoxoXCOfGa9gCJYbpUi8G+aXIvfimrbCSOSSkfS4KGbQ8Z++SHEXwVmKp
e3R0BLybTouze8ocXrzXRFU8++S+/m55VzsUnCKuia4+1bdODId5l/jKyy8N1apG9/L7iATVF8ez
ZcWtKpJwg41mcmAMVTwhPgodbfyczTwma88mfx7D15Ss8xsrxdQVwywER1HRXOD+r12kXn6Ebyxg
gKAqy2bxeu56GjWYMPSSIBb1+L6SpdiBYaXveINoBLYQ5TjZkU8ATVSrW0VaPdRkJ++/uUhfducn
81KTXE0d8Hk0RoiSmDlrizvsEjo/5zEf5E1i/qxTofZj4rYHst/Cw/mmVmjCX73+T1NrtV8ZxmFU
2UTOmzoE3M0Ew+26goXw1c54zXapcckJ/cRcXEaXrRo1Hg7EyxbyxxYhDT/RUkiKgRXjLtpQJbwR
Ircu7IKrGvfSLRYK2orFyYatfdUKuh9T01udGTUA1LWKgs9MdXQjUgphKAC+uYqj//xQriDul2VG
o8hWAFmXeuVqBiXapEnSt5MAAlm27zI13ScNmyFGiO1XUXXx3i6hSLIA/G3nzaXcDhDwYKzp7j3u
5CZK6QRdg9n59pe5XwwCzv/At9NqYSosxyAQLWGJq0Fhn0orEqXSoCla85BXPOW5Vw8Hi8TSC029
nVYeIBgbH4INA8B0teMUbHRDTc2Sr0xdSyuhQ4b8sM9Rlfa72XWjC+qnU10TAHzILlELgcy+nlXZ
WMwNgrUkUKKN99RKcL/t9PHolLof/PNRtG3UNJBbl4FcjWKnanbRIiIfsffdQNSAfha09z3sZPcC
mr72wWIae6gSsS3hggJNYB3NxhOOWK64YnUqf4QoKrTpuugHmPp+GnrbZICfR3RYZL0zinq67ZQo
7yJexruwCf3fVWZ0j7IT/n0lka6nDRYMBTwxJxBZZ13QBL5dccx9ntsOSCuKljXG4w4oVfUwVEFY
GsV+aB13YyBU37O9WTudsuAe/c5wYYBON8oAQdTQ+fRc4P7cTCgLEAqUTyqQTdFgcICJ3AebRXVV
a3P+u5zc+B0CAe37P58BsLb+3eqaZ1Z55oxACSps7LfiRnr9hzROnSttHr0Ly+jtZsmgQjJilhng
n2ubI8+ZlBHyj8AizpRD0Bd38N69m/P9ObFxvW5mNYyDDYZleLUKVFil13GlVZvIiuSVEelG4FFk
areVWxCe7XXaY2mHNiDeSHWTYp6Kr/VYVR80alW7YujKW3uY3PvzP/DUboLNF2ciAfVIq1dS8Z6i
5NRTaQ16LrdXFvBMULae84lXMZa21M6vzrd34sLEgMDtAnDGixXU8PW8KvSydebcIJfDrtzvLYj/
r4nwDnPb40jqbIfGH57aPs7v88H2PlCr60b4SAvikfqKuioWOfq3oZ8RgTpYcjUXTppT44ERgLms
HfIYxGoLGiKfqRb3WWB37fAJWTZOLnYBR5fNVt3kzlT84+PU4xqLep6tFcbE+l7fDa3lDkRBB0lk
JBnUc84PabrqsYUbDT4EU3ab9Ll/gdG5zLvX9yCK+zArsFehm2/ip1VsUIHK2ixQTDrESRN08dEs
9nrtFe9tQ8L5NTFFMiy8k4rINS5MgxOHCs3zlnjZ1giNfj0LzApYoCGfOzBhuO6gVtS7rCzVNrWm
8cJGdqopqIvMOAPJFifL66bsgntx2g4czW6hEX3ZNzcJTOINdL/2Ehp/YtOE00bMwKLXxKtr2XT+
uIG5XYhJoaOwLQkRrEEE9fYqFfZu5uVABTskvatDnX5+SZ3oIDQOjugl7IGTeNVob6Ho6ksZBXHd
xR+bENcaOczTTaf0S6L+5bOsZs1ij8jzHYmtg4bjdf+UZ0fGYEYkJHeJdRypLW3ClEwDIFaEJ7xy
dhKTp+Mcq9/n+3iqYTgVL/ceGEeLC9qfA8t0HUK2cg1rlmh8giffPCEYjQ8Wl6BN03Um3jue+rLc
fi89oU7sCNwUIFhCgNIF6NDrplMhalFIXPA14cfv0yr6PTfS2XdTRFmusIYLd6BTzdEaRQ12A67y
qyHmmc0bhQLjLoI6fxdBx3xU81w+VBCnPxphaF4Y2ZPtQV2Cq8ULn7P+dfcqR6ssUxsoPI9tc5tz
WG0awe0y6sEn9ay98BZ8+yFJamJ5wHdyl++5/Jw/VkgCLNXHHQ68c0jwB6/f9rpVTQqfUe8OWlzf
q1j/lMd2dWFYX7iYr6cuDcOSdfFXAFZ5QwnKVD7CWiRuwkjMnuCVrHuvxtIZD24y+h8Ka8zzYIxY
1Rtko9QniXeb1E3pOuPRTbgCbhtbj29MfQTorGO9/pkWITXywUr8BzexfHz+5nLakDkGpWKKWiQV
cZXrNuEWtn4/DX4zboWR5tpORpb+FRQn8bZVPHmBUfrRpZTjExcP/F8cHbNRaJWutc48qUVnm+BO
EhWQnm7TciwDwxUlZlNjslMeOS1IXfsg1yF/QSWH7+Jp0PsLke5NRL9bTWXTTQyJONBMdHrnl/OJ
igC/jTlO6oOH8nxNWcZwK5ED0pAAfMnctvZMYIfR6cgrDPtKN8gow+AGdVrqC9R4Q3eYulHb5srx
L5TV3m6eBPPiNwprGscAmEyv52NmGRM4kR0FziLcjjDcA/yB2J71pbi60OlTbSFI58nMhRNW2mpp
N36btkZvREEz9VqzMSarvu6J6iEcWILs+zjefbGbUadYXkX9D02LyWIYxsHbOc7sXaPBrbaISPQ9
4K67TyJSty5cit+eXxR4qabCCQK2g9r1ejSw/seFto1icCQ+S1GZatfHsr4t7dILTA3dN25zl+4C
JxtdRoXbuEsVbdUoWuMe978wCrqRtUnJjORLpcP839Rzrp4Gj8U4Z+6lL7/s26sNgSLuf5pd7eto
QYdRixWbHFroI8pLshzq/BKl9FTnLCjttmdwYvJQez2ikcD/sWzYdlAnO0d7VvWWyMY+8EIUg3WS
A2HD8LjwGY1l1q77Zr3kNaI7YIWtdlkTOkJqoHkE8koL9PmQV6BypzvH1uaPfi95Oy5Xe5UL9oIC
hQ4VjUss/Jdy+NsfQXneggip45nzuut+GfJwWX5EITPrvRBjdOUC8bzDy6/9wKftH916iK8R8GVH
yCXZsUjt4nZQuXa9xC3f2fYEqnd+Db699mJ3Aq8dljOc4jeZnYbDC7N2KRxxES+DZqzzG813hz1w
sLspk7K9bZMsO7QSW4eOsuzufPMnSum0j4yKPY9DkNr16zHpkPL3Wkj7jVM1+54H9j7DtfLWr9G6
zpo53hTTgIQtQi//vfEc6y6fG7eGBxMLCgyldeE4PrUloSrgnoERJTW91ZZk+G2FhKGOgzaS0xUa
12GP2cCDFyFMO9/1kyNPFPxLZRJO92o28MLLrAmPsIByvH011UI891TSDqU/4dHSagQp6d1gEZdk
xO9CYOPn8+2fuHiAEvnYtmC8hsfOuqeWLJ045eKRCqp/UxX+svK8+zyiBLvCiTI5mo5MtkNdR9/O
N3xqn7ExkudJ6SF9WcefZ3MMSWlmiFO9HA45FgdYp1MBP9/KMnzrxQYWhxnwgtIhn3o9sZwCuArX
wTjoylwPpJ6jqm1QzfuFG3226jy7UNg4ta8h4OFC7DBzOMtft6ehCJZ9RnuzNKdrZCm6tclDeJAQ
E33tC3ebdK9nCdk45/t5ql2o1WgUdEjW6O1etzuqZNaTWJMBViTy0Jvu91ib9PfQWH9bOGxcVY71
+3yLpyYOpwTmOJQLaXe1g8caRvcRV/6gRgqw8+eq5Y4K1r7rQYMe8SzuAblS/77J6ouL5tTyhNhN
d3FO8uz1eSxdL1eur2QATznDXK+wdnCh4itsu8WFneDUBPqzqdVxmOfpmPUdumTNI4bGc2pk7fhI
b9ssb/cNzoYXJuzJD8lTBpsmbhxof1Yf0uMj+lBrgjDlHlyToXxXhqa17caq3UqlQ9SY0ksebqfG
k6bARrh6MoVW269ommYITTo5iwgkE9L1NiJsdc8bfbgwUU8te7ZV9lSCBaBhrcZTdYmCwl0CDFJi
25sRyORUEuN+fnK+YDrrdb+EKHFtY3OjDvB6GFWrqlYwhNjuyvp6MutwD3INgEaGQ3mVetFtj0fD
M/z98qMrCmPvV2X7myTC7mAiHL/iEjjsrB4WlNIM8KklnUDgSRKgVykvbMGnPrnLWCxiF9TE9uqi
58KvUi2RhMHs6RJ2Jd6tZU3gXq1Lb9uXxXzAxcf6dGGETtyFoAagj8CkjeLM+oE7IeHPVV3LIDP9
/NY0u0erlfPDFGoYI03McKOr0ivMUyD4zu0R+f5wASQ+0W+gakgDi17CAgh9/Y20psUmJwc/NyW5
9EIf550Ya3nlWxruAMKV+CcX44XBPvXEokiDHhTol1CLtY62sQo7imHbBiXcs0NcAoPtejd2sWXK
W9CpnpRPQ2R3eAj37zQjH3D2q2SCkjuEEn3+I5xYd/wWmGNUVdnL1i+fDiLTmEGtw5YBTx/B3v3e
7SPMq62pvwBXLRN+tSDAqAQlZlIbcLdbLfEoSk0/hSwWwEsyxHWGofSzlTmZEVRgLIc8itWvxHIX
g2vfz8j+rOvj+c6e+tyUAPlwXPGwo1vvbKKM2rHD9h3oSdwgW7GOg9PJYxoZv2GZWRt8Urr9+TZP
7N5Uxeg2D320QGuKhjHyPMbJBbQGCcnBSqL+qMnOO7q6k15hAB0/nG/vxKFIXo1OqNlyMnrraoo7
irBE60578BcCeOg5Rs6Gto13zY+uFOOtwjLiwolxYhJxVrCAKItxiV5HF/u2NiZjDpTCYTxtK3ht
hxSL1L012urD+e69GU4eLIgbUR0ylPgxLp/4jypVBc4Gy9FXiAwFFtCj3hz0gt0yF5q200K9utC1
t4uVqcrBhMMl9Vs0vqvr2+Iyh0270nax6JojtQg7wK0AK+tSV9UnqYzp2JL4EEROTzJPlxef48TP
girL0gvr50TXAbJNcp2AhQAcV5tVA62x11uqVIU+l1uhN3lQpfsBsKqos/35YX5zRi69Rve4mPpS
Clp7xCYVu1ak01amhz3UbwfTWCyUSutSNtvJTsFfemkIwf/y5398T/jLFHr0VtslCgfPaXGt0XK7
BzjvsYSY8K0737G3x/KiWoXeBm4KI4Ny4+sGC91ose9ApCSw3jrY9eLkOtTyDmZc/KtqQHATMxE3
oz6Oz/DG2vcCwuRzpiP6ipreJIDcx28Kt/4rzF3yZ+zg6luF8/mvvq+7C5P9zVpefisXIuBwkCB8
Jl//ViidqY8zOlZ5csyvTc2Kv89obZ8NhZBkW+IK81xMeRkgM/xnnqfQOpamLfI0l92aR9Jq2ttZ
1Q+5B2ChY2R/7JPK/NxAXN7XfnLpPDwx12AbciMzfVAgCj+veznOvnIGoS1I6hRdd2kybqmyy4fz
H/5UK6BZL1geksi1in0OhwLGTaKRrmUWRx4L3U1Xlpew+ROtADIBwGBJzgLylzPwj+mcoIcuKDAj
gcuEdYMbh79Bn3epgHOqlZeqFa92YivXtQq4zh7fZgh3ftR6V3mlJXuvz+sL7443u/rCw2KtCCzs
AKHXHgpap3XUsNoFs5LZMYpba9/bXkpSSfe3b/5/NRJ+0xTlcPiLC8phw2hYR3A7KDIyakL2LkKr
GozCko8qnnPKcFn04/w8eLOmHGpMrCcydvAsNtbzgOQUvUkxot5FdWJc16j4glrZMRdyAx9SxE7v
p9D+nA2tuTvf8Ik+4p3AA4fnPot6LWGv2061CbTI3aA8+T7NQ8RMZecFyWx6F+45J5pCF4r/BcOK
DcCablZGeuRFOBPtbH2EMNP2RbkkRLk30NDVFJzv14kBBd8D+IO652Gus9opesepIjse/J035m2N
v5Y33tQhHJ6N1jTuty5vykc7Usm2EymWVucbP9VTykaL7wZMmzdcERVaeZkZKtzVrfdVotm/zqJs
Yo3DTznf0qluIlinsMch7Ly5O84YzA9sUJBBR/RRmwYzgB1Fuvij6ObI22Zoqa5F5uePEdmXz+fb
PtVL3O4hgVAM5LGy/Pkfu4q0ey3xe8ffpVh8YpHkugGGMvbOMuJLfL43W4uj8+THehpkH1x+HRqA
+j+28jT0d83gG0cMEPvrDjnPhQ69OfUXiAnaKZpz3h22Y73ukDca0YBGBitTP8uvUXvhczlZ+TvY
WuZVNDbOP58m2CPRNYJZ4YmvmXk2jIIaCZW3yyTqZjeGiQlarl2h7LMvnDOnugbjHpYcKPFbppwa
0GnoOCbuNGrN1y3alKsEsDbdFHhwmjsxtL28Oj893tbzGU6SFwBPqRNhrrA6dVCs87ZjX925LeWg
TT8V2bxJp9QIcKLsPyLCxE4vSad5N1WWV2/CTPOuNZ8AXoViKvBRngVOo8sv53/XiWnLz/KhLvEo
WCLSXn/lXquthv57HOxx/lXniO+J4O2nw+SNl4LqT7QFB2AZd2rJ2LSvrnX4HYTTSDQ1iF0B76Cw
XDKgEJwj7Tf357t1Yid4Yf1xI4RVii/3627VsRtGWRt6u7rps32c4IzDHm4UW0/HxzG26v7h/3J2
ZrtxG90WfiICnIdbNnuQLEtKYju2bwg7cTjPM5/+fKUfOFBThSbkIPFNAO+uYtWuPay9ljusf3Re
Uf26bVm6SL4lGFPwT2+IzIZKT6FKYpFr2qO1xRDmpQb061vZ2OydqTfFGWpwqMGDBMAeccBmlVkK
Zbwe2VzRApBlY3baXWsW0zmbTO3OdpvitBhjeG6EvpDupMsp8szy/e+YS9osMBB4JXcLcEXtK6bp
qUERtQB7GtfJvM8Z5gyscjS/3t5a2UcFPkOdjjzPBqx9/VEhy576BYaoAHFQ5WlMFvcw0H0+hWYa
waWaWuS2sGKaaZa9G6HMTsPoxPiOJq7JdlCm1XuAZh5EWGFR/ypWZzpHBpZptKw75S7Z+SGWF+oz
gA8ogV4vsjGhII2G3iXw8HJ/RefqMmbVT3uavJ0v99YLggLQRDUXdwuAcRMUTADzZhplbpAWAAgr
2OUDa2qhfswr+6FfEJ67/fnergx7MGMJV0PAs0WtDXaVLXWrOEE/db/gKs4v45A8zY05n99viMIK
KHswHIyVbFxtRb5n9TV6oxpImIsa4VNLkBpB4+w9JLIl4T7piHHZYd4SW/zq0S8Xz5inXLMBxGi6
z1m0LlFTzKIupvzGonizSPmhjEFuaXP4U4ilFy2HbBtFQJI9QPyC/qI4JL03vPslps1HgsRJ5z2m
iHO9KoayRF20Rq81TFEERLzrAO1dB5hB3xOMlmwgQwVkY+gVk8Vss6RaaSg7r7kdWA39BH8YIMeF
2bZ6EoP0P28fC8l5F0U3OvpiWUDSrpc1qKHFBGlpw2vrfAU6Oz+NkTYEqzKWNLQNa8c7v43SQIeC
9WNdonVpbc5G7pQRnDCTHXhOFx5TdfSOqZMn7y044fj5VP9DZnGzNovySGEXStA25QealkUXCsxJ
292FaV9dGIOgl3F7F9/UZzcGN8tiJAYWB5NzqGXoamqm4h4pckDi16/mYzIZybHzynpnL8WNvSpL
YxQIBFSTfD8xaX396dY5RMPAYy8HeEc+et6sHHtzyS8uzKannGLqoVln544pJPOuKJfpy+01y04O
g5rUPQglVHgvrs2TBg5Nmph2oEBvDC9xlh8qtPlOUJOOFzC/2nthVWK5sFHS76AaAtD+2t5UIZiZ
GgsXUG2tb2nYK2i3NpN17xYM6u98UNkVZEsZemI2gmrC5gRBCaBmRsfiZrhloYCI5rvcqZYLMMr0
vW1v1sWdgIQRjK8YcL1eV+kMUxGvjR1MatIzfWSgy7lOXaDmbvsnD3j6nDfVbzxzYvxGPDy8O5RL
r432EWzhbsoNaZYuu9Ar6gNvjjr+aLXD2Kfq+70n2R9VEhqKlGW2Ua7p4pv1hEXWkKGfRttpwD6a
yp2nVvEft8/l28K32FAxOEUBmOrM1seURpNTF+Wg2KbCKP2oQVF0gPUrvEcyIXp0HAQ05pbASAW2
cZm1tj+2iW2eFzKMnWXL3B2Hh58D+A02RON6m8lXs3AcDZaNYhkdW2sKKic2dqIjmfeBqPUF90ja
siXCU5ouBi0xQjaF8mxARgWtR2yMvlku48mGqijoktLZeXrfxp0C40h3mFYNwecWw2A2bgvMH50J
o54hxEt1EOrTbJ/WlJ5Nv9RTEGXjeMf8/p6zlTkekUnACQF/EnX+601dCt7GtjFgqkJC5gnWncYk
c0yo29BlHnv/RYtixx/IPiQpKk1fcjWI+DbOrjIXBRmAxQpAHEWnRa+Ug5P36s5UlszrvLay8Toh
yOykTVZKfOg3HxelG/1+9NYDagl74B6ZKcrzAAkINBDv27xYsPSo7ppoFmVyAyyYivwoTNh0U2sr
Oe5cyLcZGY1L3voXMmFGU8T5fRUQrnOeRy5MU0Frx4MazBD8wShlhe7XzEjK9C7NYv1cDJqXQ+tB
NThEpuJjPbnRHNz+JbKvSCOMeXtBFECIcP1DktIYKk2jhGoZjEyMfe98jAt3/fu2Fdm7LEJEmqfA
pAlNr620RRhGnhrZQdXXuunnox1+YMxuiv2ph7DqYDbx8BMdrrw8pGvY3c+oB1U7EZCwsY0NiAvE
UD8j9t52Rpt3EdXrNbOD3FPKoOzn9WRDDQjzjGbXEFtpyX/o9hrFzjWRXU1wQv+jNACPvNlgAzGY
PnIph88zrHctjaWDBhcKlasRseEaeeI9JgGZRaBp4IpV3k8gINebXVY6As0JDDFlpdrPnaqo/lTh
xyNzCI99wujnzhJlZ0jAipkigx2b9PfaIEzXIZxhvR2Q5qaHxYyqx8mbw++3z5DserrC01DJYGRs
Sybe5JHpLAbvJaBGA1K4yD2OeQHLaJV5n26bku0gFUsP0DojQwTO1wsy9KowxglHbscIVmSWojOH
i1iVIDQN2rlYdt7Et4BV3Odrg/q1wUqPtYXpMyvom2z8oLmNFxiDWRxsoX/ZNI2H1OaUnVRUED42
dfbdnVr7aHthdLD7ITnfXr3s1/A+CyFBGjlA9je31W6VtvRskq21KZvvCSjZ9qC0tYImh2IVv9Di
XvMjGgIZI1eZViic4qR4gLZCoRBRIkJ4Wda+eze6hQYP6B5CUBGDalty/KozBs2die0XRhuPc08t
tG/th2VGbOn2BkjO85WlzQVCVQRqnhZLmqL9XbdZeZ5Xxd5JVSTHGSOEKKIdzII2r422wBto5DMJ
WWvlF2iBCTfzcAq6KNkLuaSmwDei+8w8BOnC9elarbIah0Hle5YQhWV0We4RUPq0GnO9E3ZJLg4O
ntYKdB14hG3+NaVexeQ8FQGnRXQ8n3TnpAJ7u7huaR4NK0137El8OnAcWhz4OVrrW4nNIVXc2ijw
PJPD0A2KMQaEm6V6iVO3iQ95lWWfHTUGeX/7gEiXyeSYS4mFkYMtLkebvN6ZS8Jpq1rdB+AtyzPl
CZLLbA0fzdZad26k5Pmk3UjrXlR04MzefMC0WdoSnSxSLy2dqLFU69FqB4h4uBEl6iVDgSbL4n6c
ErM7oIIw7NiXbvMr++KAvYpW0nHo6xWHGEymuV70TMmOXa67930LqB9NMe1gLeneEIEkmqaty1QF
0YmgPhY/6pVRV4UI05xzJ0irrr7EjqOj9aiCJ2i8+NKFXX6HNmJ9gI59T9JStlxiIuJ4QfjMQ3pt
eUnrNndwKwHD4fGZlyj00bAxEEWs2sc1G5rLUMAYfPtMyS4p4QkFM/qffOzNEwCAI+OR5pKmsDoC
z5mKoM/L9AFHusdgIjfFXBiynRTUjM3nLJY2N8aFuueKyKa/jhaKavD3nEa6CMfbq5LdFKox/29q
4+UWKLpHK3cI/FCpPEMQp11yDcJnuJoN3yIQOt2293YgT8AA2KyX55Qq6CYWcaJYQSnIJr1EiOZX
M9nmvZe13tGBJI1Yeo0RHlPbzhkO6TKOH9CyYu4rQ0IrGGEjPSqJ2f6dRWiaGUO6/oX+sPP19i+U
PC4cKxV2dlGwYU7x+nC5xtLk0C9ASIl2/AOR8T9T1DR3t41IvjDPCk/4SxWKmv21EVNthtqZBicI
J+b7QktJz3NWj36dOHvDym+pBiiUvra1qZskC7pNQwi7kL20TnXw2tXRAkitl3/02Ot+Jc3ca08M
DTgoa2VJ9s2eOjM61FGTofMU2yDFHNoLzrGYB9fva8Vu3/3SCh4imkHUqXkAt47Egc91CEHFQCSq
9PeT0s4HKPBg8JwadydbfftxyS54kRh5oqpDzH+978qwZqoLl2wwKpb+OKX2eodMZb/z/Lz1jFSZ
iRpEti8ClU14igyKEa9o6sFKktsnd66rO6Ix6jqZELTslrr81E3ooOl0HN6LIyJ9IoMj/KI1Sytx
c73anjkVOnlWEPa8BJ2m13ATNfNpQW3t3Q4RUzTLcP9kbSQX13sZNmFupHljBY6HqHoWp9BDhkNx
IIP58t7bgiUyCjGyhNbGtnoi8Ngz/Ct8NQ9iZdRxBeFSR1g7a8ZOpP/2aeHvJz4iZiBieTNIoFYV
MPIcuTonLFOUcpNv+LP+5MwpotOMLPo5vPLv9sFXNl8EBl49pM2iwOnRYXNCbjJQ4dE/AL9vDslc
x6ckm4qdNcouwas1bo/nOnv9RC8He/DZHVdHb05RbHg7t/rty8KqeKVFpZ28c8tOtyJfapShBbR/
nLLD5DUu49cjEpXZOl8U243Otw+J1B68WMy2EdcyYXd9HKcpt0domZAIUFMoApbOPbk6PEboPlLX
s7q9uoH0ktOWpCZDjAka+9re0Bd5Qp2Uk5K5xUm1Ogio4mV+YsYcfWJ9cA8KAqFnZBzTncdDtlIx
vknMRQfsTWZit106dalnBshqRJc2hS7YVvry0s5qe6ctyrfbG/t2jJZFUvYlt8dFo1klfs/r89mO
sGwb1ML0WAnvgNtU96EFOz6U8DBTWflwDOE89Hm7lZ+uUX7VMnWv9CdbMqBVMTBjC/azjd/mJV1a
zZnJv2snO6JI40R+4irWHUTd0d2iZHswn7cPNGvWAIA5dNRJEDZrHmrUj+loWwFSCmmwusx893a9
QF5c/bi9vdKlYYxqkKAf2qZI8LLbQ1NTy4BYrD6qI+qcowPR1wDr+ocKWeWd0yPpNWCNPN2lc4O6
1TZ6NvR2nipoVPDbApoVjQiVF3ZKLXXQ4b9N6rtcieyDtkzmE4Rn3bnwYvVg2NmeCprM1/JS0TFm
FgqA1ibS0gGH9nQbLSJqJyQFjfijV7VgbATAB7J958L0jtLvvFvy8yyKuwg9iWB0c5jybMizSB/4
tm3vUUhuO/3PyTLyu54yyT/GAH076h7KIXcS81l3wuE8T8q4V5STnjDQDWI0DsaF7SSuDak3Wts1
dUcvGy4FRODfwnz4K8pX7XT7hEktifIC9Gku0wwbT8WEKtWAkHCk6F3jz3AZvIfBVLq7lQLHzt7K
TBHUixtKuZFu+cZVIOa8KCqm9MVcLgl0AgdnSFtEL/O9l1pqSnhfQKIE6tu5+ggJvW5K8EopWdgh
ZrL665plaRDaY/LP7Q2UPZgCgCJ0vmg9bqkZ8rx329XSzIBZqfaHPiS8L6iq7+ydxBFAqwPaFTio
wCht9q5FJFQb6MkH6RS3R3tonW/u3I4Piq3/iWzwsrMoyf5BByWQvAykUbHdmNPzaR41xTSDfKkZ
CMuEbigzvj8g14e55fYGSm0xBAKgF5NvCKEYOJ3Mokw4FsyBMLOsO/e9Zf40vDX7fNuS5FXmPSZ9
I0EXyETj+gD2Jf1DxyGWyofaME+DZUR/oEKFtgaUs60BR7GbAFv0lHtme6edLyjzLKg5ktyCe+e/
bQzSWZledwsxwaQ6KVoKZvuxS3ozUFyl/5RnOZQKEManfoRfui/TEerxCo6z21sg22xxKThF8CZB
snK9BXMVLm6LsHvQKybqUY2e1PcpohIoJiEws+NbZIdWcK3+r7pHnfTaGI1pfVLDglQn8wizkLJB
xMia+lM7jGMWWGujLL9xmF6bFEfgVTgyo/7s9ktnBZ459neoXc3HXovdp1BL9ugxpaeJCT+ocpHx
Ivy5NmXMlRrnDeniXJWQqZJuNeeZOaWjlbkObPy9nX0OZ6f9gva3thN2yWzDZIDaIA6HB3uzTDoc
U9XgMIKqSLQHz4MtJdK14uDZrXGktjkdh6j4kUT1OzXqBDBHzAnzNAkR3zdcLfParyP1WTMoW0c9
OwnKF2NumOdqRiv1/UeVwXJGw15Gku3N/pYmrCerTTnarvp/Syezngs7784Mvli/cU5NjeI6obpQ
T9zkxQq1bRjwKjsocK7B2I3mMyrnTDEuqmDccX7eXpgsyAIhQ6OfOW9at9sCzwx0GP0bmmEIBcU/
ctzeXdyk1oc51MufHsXaTwtTeoFSMXCWKJP1R7HQOs5QMtrpqkrKP0zf4g5FyV8sfuMOElRgB7sl
vnTJFnwFfZ8HVNodwh7tW12vNaV5O/nQmG10h/yJE3hqoXLI7JoaZwZDWJTTELWQWr+9Q5LgDxfJ
NAJDSIDrtoNoYWVZyD7yfGcKbCseI4SBityW30XEDOPMcBoUlHsU3JKH/MroxlvVObSHITVeMasz
HipH784hyPOdZ0DmEwWKB63wFy1R8SteOagi9MIEPSA7SGr9y+Ak1nntwQlYavqghWr5x+2N9Pjb
rtvmVLTEm2fjnygWb+4QkoETI3KaHaghujRqEul+W9jTY6KNQuanno9ROqm+EVP7m8Iieb5tXvba
WKguG2CGmPXYgoEtLx0d8DOgshIoLEO0avyhRewEzb3y/DumgEEAGSdu2eYLK0xfaJ5gqq7i+QKZ
enkk42+eUg0BtdumpJ+QqRIqTt7LXOb1J7TCrC7gHKWXjeLUgVkH/akZJi2AqA/6qBr5p9v2pLv4
yt7mYELfWHeoAIIxrZX8tDJ9ciCFW48ecls7pqRLo3MuaJfoOG6zH9ddkrmjoBdEkIB8oE6Rz37a
1HmEtmQzfrTM5N3UozwoFNOYxMMNMTIjFv/qPtgFBTvUmPC9Te4ciiHREUe0V99Lw3ePUm9MicW/
MtV0CHqxJJAO62SjAzoMAXo+404VWXblKDDRfaeKTFVkc8G7btTalAsVGIrXCZp5d/CzUPPucz1S
z1ZMAJjXXvihStb6B7p83brzDaU/QIAhRZ0XJtLNa9aF4dJBbm8HEIm4k59mAC6McfR+IRqmIAfB
fbeNUTkpSpQHmpvsEQPIjisSHDTDeErh5Nm8KZUJLzIBnvBwSIn6Xl0XKB3FrvHXjOZQuPNUSFcr
Jo3YbdgstuBIRkfz0gqxhrTp7DvhNDytUGsGMfo4FztBd0+nYvHg1Jr9cbXmvV6NLBCjU0Cpm74V
BaHNmaIdqJWDhTvXPOS/fXUqvw1qqvylWWF/0ic+bjbW/aEtum7H4UnzCUH3T+WL5An8+fVxnh30
INsZpJCnDes/ozn3Jwrx1cWtRu/SwKL24ChV64tSB9hURj6optR73QzZoylEDvjSfHN7OxhkKB2D
8QvNZWpYT00ewo8ZhftyJjK/RB9SiD/y2DNeer3WPIUrJFXBo1tq95+Zd9opruvUn3NkB6lU7M3c
S1f18pAAj6RXsz3CZe4mYQ86sjPbFH1JOk/2uuyVXmRHFwQx3CA8V7zPmyBeiTovmwcS30aPZsSx
+nb52ObwXJ4WyNAQZuv0qD5y0eFbJUXWomBw8vk30Iw8z+DdadIQ2kPpcb23kAIje6JRaQu1Nfqq
8tL44zSV90rl5EEVzQ5CI0N9Ut0KfcAiry5GPYQ7WHjZ9339G7ZOU02bJOtAbyYLnWZljdsHrSv0
SzZoma8CiL/cflJlHxgP5TDSxpzSm2lle5hN24koGZtVNV0qq9cvHiIFf922IvOElBrg8mXMBjub
GzrFVC1pOFrBhNrGP2HfmIXvFvmY+N4Yjnu4Fpkrck1Ri2fKBlajzR5qg4Om7kr8qhhpy5Sp5en3
CFPm8cGNDWSYeiFm7pd2n0Z+D4H0XsVWulriBuhJcQZwGF6fI7OdxlzpWkoL1uSe6qJbLiuYJcYZ
5mknbxEbtw1rOZZinAheDBBl16ayabHLld5NsFpqEfla1nsHxA/LoAfLeUxgZg2ypdiboZBafekM
6/RX3hyapoS0qBCd28zOq7vKzj5VTJ2dVUgZPigT9IFlxE19/xGiCEchmMdF+L/rlVZoo/6vOBZX
8/CxjdT1szYm/YWJ013NKNmlEAEtZXdDow63/YA6Y26RA+NY3iKBXUGr83HSqmjn6smOqcjYwEKB
DnK3Kxrz1hwgFLaCuNKN/6yyK6eghXz+vCSlGTBXmNz3cK8BF8qnnckU2QnF1QKy5z8u3uaxNocI
SWIG34J5iMe7Ls51P2Q37qMWpfXf+G68yuBPGT3H01x/N09D4a+KKAPDJVcckZf+0aGufoQYoX+/
JfJJZKPg7ucl3jqZdprRlMrAezpDYh7gignvx8m1coQ7B+P87lXBu073m0lgiodbF9NF2jijBWIH
/RIlQW9qCiSt7vIxzsgub5uSvAiYAuPEEaHPtp3FtU0GooyUGklUDcqvFLUH39D1+PvQNg6g2mIP
oCp5jGl3Cf8J5y1hlTi2r5IDR5uyRLVxKVrllsrTVCiqUGvM0dSYunq6T5M6dxHHbk2mFlcn95V5
Wr7eXrPkAr5II1EJBx1CBnb9G9w8MgiWqfwMpp1+Hr0BcVzGNH/dtiK5BRaFfcY7KazQUti89+1K
9goHIsGNFqKS10/JPw3a6X5IGLKTC8lMMSdE3YFcGR+22dS88jrEB2czcL24vRhuYz+XEZGNre6y
u0lN8SK4sOfSxdpWshaV6vLMgFjgjPV6jLwwvssGRrkHJ0p2ghXJZxJ9Cg/KeC4C6Knrz2Tb7cA4
KbpCo5HMpzjJnXPiUNW4/ZkkF4BgDNdPB0uw/mzSOHNwgZSI14YUuT9q+lD/7Y5T8Y+ndD9dPel/
3jYn2T/ByYHfhwufRW0+Ves6eVhRWoXZpKuf0EqCh9cbpqOuTXuBimz/oBwRrSw0s7QtDInHp7e0
leZS0uraBbn54dhEmbmzf3IrJpO5HjEJ+ej1V0LXua9p4ZpEAlV5ISTRH1wm5y6/sW10/YB4MHJA
GnhtJfN61NYa+ikRKmsnJRlXsvtR/Tg66Y/3W2LwBSfP8ww5/mY9pdpWPawzVN4703xUy0W/zEuc
HDKbDudtUxJfaEPoBy8BzOgEHRtTRVnSy+mIJEst13wjqhHhRZv3osTOV0MROsXoqaiXdpihF7Y6
4tnb9mVnEXZBBizxxaI1fb2pxFgQC5ZE58wBq2dGOD9XZkXpMjbW5cttU7JTgg0kWBkUonq4KZCq
YZkVBZQBgdm0nSCbX6CWaDw931mSbEtf29Gvl5TV+tQwCMdtXrrhm4O85d26uA0TjkJq3lkRaC5q
6xgrVejPU7cn7SHdUZHrgFCm7rx1Jn1a21Pf4fPXqcwfdHQs/nLUdfGtUPt0e0NllpDQFGEksydv
6OrmdaVrkug04IYsuyCF6/0Zd2TpkObaO3sq7tYmC2A90IQQSwron/i2r57s2ZvdKu/o9cE4kf/r
DaZ6b/Vq9iMC0HAPu1nxaM3G+BsXnqYE/VuPBgUP6bXRDphEnkKnGSxpZvhxT1NkLMP+4oE0CG5v
pXC52/UJBDuVFYgfOaLXpmZDq9vVYFKyQfQdWYlw6M9JVeUfYsMJT21v1c8wxiv/eWq2V9aRPT68
bjSGAFUxerwx3ep6PSpxTG8z0xllrGj4lM6a+bwRxrFTy3YnsJQtlTCPWoYYQmO6+HqpSmL3i01w
Dmhft+5GmH18fQ7boDSiTvQWdb/qy/aYxP1wvL3JMgfAcCNdEMHTBv/uteWReQQkwGvQBzOMl948
x4WvemWz471lZohlRa2OgtsbNq+mMNOkqEXfPSvMHxX6Cuc615adyER2IwgZBCcr3QlWdL2YNmaQ
JArhI1vN5rkqMutcd4VydmqlBK1t1Qck1qudCyFdGc8R5xSynjfSWn1tdLqZsDK6gnkw6Uyfj6v3
7+2vJFsYjxF8b3C8U4/bfqVKiT06SbDK6Cotl2pCjB1huwPxeecneVH7Q5UMO/5FsjLx+Am0L4P3
bwh8Ib5WK3VRGH+whmH0nVStP7RzMu+gsuVmBJyYkB9E4WZtSRwhHZ1Tr0ebQPlVL1b+WaudvW66
1ApdY3DfuBMwC9dHIy4MmhIZk/tObSsXO1KW1G+Gwdw5geLHbnwWPN5CrY+qGnCyzWLMYqzUdKAN
Zzmp+Vhqys8QLl9o6437HETWU9+O39UZfQd9dPfqM5KnB05HekmCth4qws0StRpQRBFGgnwt8j6U
XQOjrJnZs99qs+nsHA6pMeh4xVwXb9C2s9rAVt2aiWjzFIv3rIa9c9StgnaxOtTVfLx9/KXG2E2+
HpO6RIDXH2/somgBY+kEVVP/wjk2f6E9itjBmuxNF8mOCdOsrIeAFqDQxpLZKSXUCCH9jKJpT3CS
TKu/oNm119OUMOUBoaXIJAZ1cRzbYYt8UqndNXwstYWxsl70+GGsy+6YLM54ySvm94J8Wo2gsRM0
Fucx0p9HCPpPCbX56NBOecMwpA2Ld3B7q6UHGCwxhRSkXigpXG+1BuO/sg5M+Og8rd+zNh7uSZHr
wW/mITyxH64HNQ1cdH5jqFlysLOibnbib9nnpsQIykZUchl3v/4NVdow7p61wC1IBD4y2j88pK09
n9pJ3421JZ4VHD68KeAyqYttY20tscLBoKBB1TZ276q+Us6LNbQHmyP3N2yB80GPku43zjM5ugCh
Ecm/4dpQU7tzlAJQYdbZyxd9QrnW0/Lhe0FC8xv3lHo0FTgX7TagUtd72QJyzmGPxinosHP7oR46
/2V6XpTnoWlV83T79MiuDwS9DLQKAR3ACNfWRiQz0iji9MSAs7Pn3K1hqzYbZ/mNMQ0STrgYABBx
QLYeYYD+RSGDYkZsrZ+cVnP/aaD3+e/2asSv3TpzuA/EfPNL/Xmzmqi3vTYM8XEqteAPUNlrzyHj
gIc40QeEw+dkL0uSHXyTuqKoP1Cr2fJcod8ceYAGIT/wWvtkFMDo0qwfTkMZ7tGPS01RwiGwpgFK
feD6S9GaHjWUNJjgVhAd63oju7RjMx4rN95DM8lcCg3q/ze1uc5GazpV23iQuhnMJ/Q2fQp77r/1
qGnC6Dx7/rRq6zE2294vUqfe6ZXIjiRgPbjQwAPicDfJdNWnlm7R7grMzrT+yJg4ORVT0e9EgbLt
JBcjVKJ0yScUbuZ1LpaTQ08p2IpsidrLEi7IrgNRfIBOfDrdPpXSp4OhYjFE95LSbj5dGlVg5psI
VFGjhdZdm5PFHnR1bD1fgZQT2tUmwj/PEeXjR3uNUE5BWqNqfHuxtW8g+uezXjbTv1NvKtXOj5Pt
NjPtgAGYayKD2nzrjiGmXDNE3d8s6s9LBcYDkO9vgGYQ8KCEBtRJ5IfG9W5HcR26mcbk/NBq4dEx
ux+V2iiXSFt/x32KkUgCRxBIlMevLRGRz9akA42EfxgpC7toITjIVQ1h0owa0g4jgPQUUarTNIi1
yMrE/391ivSxnGstE7RzVhN/9ygTXtJc1T9lYW7vlKZl756gO6FyAAEB1KrXplTmKuK+ECgZJkmP
OhlvULoT9Wl9ifzJmeZ7xY6Vz7ePrvhLtw5V0DyhCMJdAWBwbVRbythkkIa72Pbxw2zVjo9rrUu/
8To1qLtxDxUnNUg0QuL0AhHZbGiIwIJbVDOcdoipQwCieT8bh8GesTPiv+PK2GsQSXf1hfmYkyHs
Xi8QghzFW1Q6bBECho+50VufNaUYTuNq5HCeNIl66CG924smpbfuldmNR7CYbO3RbMLDTqp+aJO8
phFW7w31yTeTtwm4C02Nbd2/MGxFjwWRQ0miQcZpaejXWnBMHxpVSJyRG8J/fvvEyG6EYMvWXnI2
PMr1hmZt1o2gfGhZxqb92C2FcYwm0/mYuW6yE3XKNhEsKGMBBEr0ZjemIhWBkZn2U2ANSRb7hQqO
y4crYTdPkx0S6lqILhG/Mgy0MbTQbSq1gvn2bqxQ+ajsfj2F2tTUx1kvEVrPPffoDU3/9fZWyp5h
BwysAzgByZHtpNMApifKyK2CmFGWc+r2/Y+1TcFixInxwTIU+2SDmzjAKd8y92p6Ow5Hhvqm64xv
Yy6TesmbDLzKtWkFgUOHsYHWjgGb6tmKkerzUVnX2qBdx+mhN2tU0c1hAng5AY2f/HpwTWhC3Kba
61HLvgMgdNyRCPKQmbs+WzBl83FzEW1VufEAnjs6kTJngderZeqvTqMFsAJVO/sgtQp2g3/wgIBM
r60yZT9OQ09QmRqqqChWxq80m9MPEDiuj1VC+Y3xyj1qUenm864IqjtVDDZuHBOdKFSl4NQLYhBf
J1jaukNXtvEz7C/OIQY7/M0Do/dQ8tihA6HaxAph8rfbQb91+xTKbpkYP+IkALkytwGC7sT2iMoO
mz7G4ZlcAYo61djLIOVWGL2HQ5hy6nbSSZlzoLsDabw9remdoU/5g51ayo5zEm51+5wJQhvOEA1z
MB3Xn3JOFcNoRX7gTXlH1cW2z+mczecp1de7fnAqvwqhvrfTWj3f3kUJy5VokTNERW4CRG+btjqD
BhNtnblYzYZn3VXUQ5gXyxf44KfhqDDtPZyzzNBrf7Tc6QFl0wwON/HBi9l6Nhst3YPdSjeDjgck
ZyrUmFsCwipsoHXoHIfYJVx+GrOqJ4C9XBRa9Bpq23tTi+DAaQ3zAUrSPY4h2dNEHkhplCo2vf3N
VUYpWDOiVWgdhMWQPip1lwdxqStPkZk14zc1jsy99cruscgqdJUKjpCLvP74xFaJ1U2sdwpDz/qo
947zh45eofqHPjf6c7b07bGzGmMnnZGsFIA/DgvQrRjQFSf/VYiIe1xSZspgTne09CnXub7aWhT/
dq3y92qN5Y45yaOBmgHpKPoYmmAGvja3ZFXWUIDinA2G/ZwvLYJCDJZ+t8PSWA7L6JkfYKzRPnml
0IhflT1+adlyKc28DBpwzLc8nUveRoqem65oxYa1r4zQFvgZBdTvazt4IqRy13937paIQjfXmuwb
igtBb2a9uVttsUC40vZOMHd1/KVrRv3sTFn0zPSN/W+SDYW/2H1d+Yml/DQWow+g5td33KTkNvEb
AONA5gu6e9vt7uwUdYV5oeLplOu5tWu4BZhHu4SrU/i2zegd0+hOccraIt3xapKQi/SNnj5zMyRZ
WwaMobBsgNKYXopk+bPpa/cLk6vunbZ67n87Wy1O65utBjtNR0P0a7YAmcKg5BFDbhKMXp0+EgZ4
vxy0V+eDF+tIzIappldEA1n76EyRUvuLWqr6KYn4fX6ppl11TGgqQajYFTGurtXrvQ8h/4WcBEoH
PJzbzrGtDHExZAk0vKGz5Eje9MUD1WPjcnsnZGYolwlECP+iVXB9zxqrKtQq4cxpYRxXwZJUoOWa
fM3/um1Hdp/YbRBeoAtIMzfRhzVUae8Z8JIB98qigzakzSe100O/J1mB1yX687Y96boYbYHBAVlr
/OX1ujQjKxfXJahO3KX8CtpA/dexhz2si3RVAvgE2Jg1bdmvu7o01cWBxalY1+nRrFJ6HlBwB43i
9H9AV7F3RSS+H24Ck3tJmQPYxMb3Vy49vzSdnaCeBiU/qHBulCfDivvoEK9DEZ0rDfD6ETHo+O/b
+ym1TJ2afNYRf2weOrt2rcXryB1cJUs/LWYYfeKt4GDqtc27X2hUDCtlCW5blb0C9HkEdQx9wDfF
wrEhCFdSgvZ69IwBYNTafawzPXpigI+pWy01lOaUJEb8K24TLz7Qel1+oxIDLTWwA0HDC75ts+f2
qpUQfVMzNzutodmkltE3r8y8xTfnZm+qRnagKGMBAQIpi4jC5pp0njUQxBFe9XmcndDbzPzQXpqH
Mgp/riT0O/sr+6qwe1FoJnSi+7R5ZV1jmnSaui4zrsbDGhrtpRzUJ2spm7O3AFpvh2YP7yk3Sa4L
HQD5wHZwJcwVu6BAiHYQ9GLgm6aGafjeXWBpXL3vlZ0WH1BIsnYQyDKrghUISAXbyl29dgd67iL7
Fqt0lwzKE4USK0fFivq7aE29nzZqJgd0oXZJXWRf85XVbbBsQykMmRldCWXp1GcPBrDTXKjL96U0
a/VA6DPp/jDo1DHsxH5U9ME8NfA2Blo/rTbETKAc7Vg1PrON3V9RWi2PiAj0z7fvmMxTwq0llI6Q
A+TNv94aQ1mirgIEH8RztJ4rrwwfu2Guz7etyB53eLvFZXZ5araJUbuEambRAwpQQADBXJTmQc1s
NSCG60/vN8U0BhVG2mvUxcVXeRWpaioqTV5PpKp5I2LSSmr6KRWwM+RTyc79ke0dEAWBdITQ9I1y
RmETpJWZC6Q3zbMTclTKKdedcefwyvZODGC9ADdBEIhf8WpBc5ohiG2IKlux/AKQF130dv1OLXgP
UiIzRDpJVKULieGtyl6takOdN6DVlJbGWZgZ08Es4XPKIqL9d38kRIqYRqBlR9q07aOVa5bmo4A6
VgyFfoARPzvq4M4PjCq2OyGtZFXEeIQ3bCGZy5bPwNQzkxl2wPNrkoTw0g/ZqaK0/nOFP/43TJGR
g4mjCUGbYPOlohHWgIlBXqIcpz5T2I+PTgKrQZdqexVfWTeG/E/M4QjsCkQ416eCPCjWsrR2gjxV
q7OmN8ohQV7yuIzR4JfUmA9z5jTHzh0XP1wixukKrTnH61z6sTosd//H2Zntum00W/iJCHAebklR
2toet6c4uSHsOGnO8/z052v/OIBFESKcBEguHKTUze7qGtZa1ZVWfoCo2fF3NLyYYiolwGn+bp6T
xS3zVi9Zvjokzam3RxhYlUZ8rNtJYE3DkeTsrj00QODo2JCjt8ErTzYD0hrgGfGkKOBHNWsNl3Y2
vixGZDxFcasfRLF7R8mjxmAyzRyW9nZAxtAZyB6OREHKVE//pGklrhORQDgVXnMA6PnZ4dmkKBSR
TFkU1mQmvNnMbMojQHs8WYpWjXZQ9WztW0VrO1S46K2/MC7a/jfRu3Y4KbjTyF+JrFF7QbOqgS+Y
zqO/WCSMJ+alQD2eOqf+QCysOWG8toXqd5a3vq8nMI5Bverj5xQWROmvIofhDl8nbv2cWD4OClMp
36a5VBxR1aHXfSEYE/Kj0mbV8ploP9jnmKBeQLhtRmp6TdO+5Gs9/KPPba74fW0jY7YspdoEattX
S2DETfYyrdVQX5DSM9QwrTtdOdlt0X5MU936e20q+0NcCO9DG0fteuqQGzvqKdxHlrKHxyQu5irQ
996yocwB8RFLG4EnuHr9tWsWJuYkVn9pLKu8eA66nLVHdNunkcZzqH567P3uD660zutECCSFVjZP
1MDIo6jO5N3tIvGGuQ1955OOWm9sa+zMYIp198d/sAiyiCFgqBfzAt96i2zh3GgOpGUXh/zWBgUS
LLZRvdecuA67uncPPOF9wEWdlUQF9VhWSlHj1l7lWbG+jLT5eua7oWES92dDd/ugYjYAGbS2nFN4
Uwfben89MUqHCIVx6L3ANG6NelkqCgOvd7I7O//Sr4lOLXK03kYghw/eZOnJb28nptD/ofBIMRnk
560pkQ7KtETklzGXMSgSJXonUtU6qNnvnZNfrchf8cvLnyzGnJQ21fN6VZznvCmH105m5EE8qlbq
G+gf/ZfPRg8KOB9EG57NW4ORq+XKhIcng+37sNLXPABYPl/ytAXvCcv1mjKJ8rdjAfZSgjAl+E32
iG6Nwt40LCg99KX6uPtgm0nkD9FYvJ+aQ3LK3glBCgyOBZKkVCM2yVzVDH2nWFz7wSxRKzHHJkBL
0vZRhzlSNd67AUxKlsIoKCnxVN+uisxCCl8A8BI9M5PL0fICmnLRZyTa6zf2Olm+7RZH1Pa9A/OT
VU7VlO7ANqxK1sZoV52tTAAPTpdZS9qXMXf1EK2Apg8ao0SP4LFn2V2nVBHhVUSRy5V//ssZVdHz
6DsXQGHTJPqVCbDjCa5i87pYIP0YDOC4oEtQXf6LUVJySdClVrq5fmbvJmggAXvpcrWCvN//NXjE
3bGi9IGyZFOQldrRQrd7C+tZEmMI7WB647Y3ZweRGRiKWbaGVGLLU5cJxpdHZRzURT2f9MJbD0pz
2yfqpz2CVqgA+E9i19uNjbLOU5cxWcMp69sX2XO6pNk0/JVFS/MMdtC91KlQX7ymigJda9D4ebzH
e+tlybyOUnHnzps69UAnw55ZrxP/5aTt/JJAK/dtc7oWRjz989ja3mop8jAPE/8NmHizuzWp6RrT
XApFpDPraGni57Qu1fJcd0vzUVVquHja0v4ZDXP+up9d/a/H9ndXS48Yfi3UOCL4291m9J8ytt24
hhQoXKQnrOxkxn3+xh40zVeW4YiieScjIj8vgoDokVHIoy0vf9Av92ZizOIYmXAms77UntZpdX7I
pOzSDb0WmksxnZRa0cNhadRXppbFH2MwawdRwdYd8hu4Ow6AAGRugaFuHsyZrkbHR15DM/eW0wSM
IkitNA9SOErh4/3dNcVJIj8AoUXd/na56yQKvaJpEqKNMrw141w996Vafx7n8ojnuGOK68IlJb+k
47xFM659Yrldx7gPYI32B9soSA2mLH1VZMrB/m19H/tHxQRFKt4ScEXbsbGjSBXgG0IN9dyOT4q6
ov83L8p3QVj/NkVq0vBLs+gOooK99dkk6YSm/MWzebuVBhVQvWTcWOh0qhNEqND4EV3Qa5Mezh3c
O6UgirgXoCfgJG5XGPUs0dKUNRw9yfaYnXmhMJDaTwWNjz8XI8v/Xt3FQYzX0s/aWrsqYjgoMh74
op2NlnqokpYLRuaOq8Hkj8Fte0UN+2z6oghTebaooSHKWi7neB1p0PRwtg6M7uwz8assIiGECB9F
/vkvN3QtrFxXc6GFpCfaRRNCOcfWnHyYyXwP3rMd70cyRR8ByAC13y2lriipvGt2poWR1rihyz8u
robodFLoS9gY9fDac5FIZBBHeaqGOTtI3O9XKoU1YA0y0Vz6gc3lNJRqVhWr1MKW2SanuRDxV+Hl
7WkR63p97Afu/axkO5N0yakS1C02bi8p2rRlhogWFsCRAqfIh+dB1dfnuvZq32i7/vNje/c7q6kM
KAATjj+QHJXbj+i6LWxChNLDGR6Y36rT+NQ5/d/GUGfvLa2qXymdpz2rfGl/rcv89Nj6zsZKeUui
Tbj4lLs3r5oe5ZGozHEKUYYvXylJ/G9hNeK902Xq+bGlnXUSnaBGRZWDkV9bVarFHhZ3cXFFc6vP
YeXp2QfE95ersEoK3kvfvaoEky0VPa1OZjp5B+WKn/yMXxMiGmD4WsRZOKlgVreYlKGhM9+V4xLa
mR4bF8OOMtUn49MRLbdF/KajGOEFjOnS/3ZrrZvOsiWYBonapy85qVPxrmUaZ+rHuvDqoLcS5vlI
tsnyqidWr18NdtFTw0KsKrnmXRq1ftO4VLoyZ4gueTGV9cGnu3c5NCfoENPGYm10K24PDt3xRhN9
xe2P3Opitu4carUqN4+6SS7qBG8YVfY/jz/jvlVuoC7lFO8GGhVtjqa1itWkGPQLLLvp0i/D/NZb
yv7fdiZtL8Yy/vbY6M4pBWvsSs1PlLQpTNwu1Z6U0luYphBaedT7DNQwro5VzuHcufbBMd015dBK
c5EdVKlc3poC32e0du+oYdLV5qUGAR3gg5UAHcni4ANKp7U9kUTP5CTYAZuzMYXQclFWcaaGhe1m
gZGky8WO3MRXFdd+50WeEtpJ+4r6fRv+/nYSzxHdgbMDXbCJqiamqC01uL9QnaET2jpfU4sdhrpp
lji4djvvM7eNB1o+UfRvtjMYajw64JmUCARSzRV43Z/L6rXnoqTXkalz89S3ffs8G6Di/bJNmwC8
ZX+w3h2Xzo0newcTT160dbGJI2xolC3HR2XGdToUw3MypvHfLZCw11WDuMvBw7xjUKqoSCFfAEKA
5G8PkeEKoRtNs4SDOVefRJVS4RaivCZMggsVUtADe/eXUjIbaSgRudAr3c7ayGzqcXTe1dC1E/FK
Kd0BOJsRIccQ2925yufx09I5+qfHx+j+/BLsyGF5DnEPnUvp8X8JP8yhN9y4YlsHAEeBLGwxgV4p
v8RlW76CVPK9rCTwzFIOGoL3VxRfQJeJzeVzkn7e2jUygrql5cXUrc57yfqMBm2W5M9JlscHV3Rn
Y29Mba6omAczzSq8geemBYA2VCpzYbnv1NaYzmtU14FmrP1BBLK7PmBGKmxtKSi2gYaoFfNQ45qv
qVVm+hXkdfHDsXhPprjwDm7GvSnySZyc1IWDy7yNnqfaFlbfLW04EPcFC4WiN6sefzBrR/ltvwo+
guMCsptriLLh7UdDQCOxu3YF+he1eVCgzHmuOtf0nURRPjw+l/eRhoRi4Gu481LWYvNa1AmSiPDW
MOXow7Wext5XnLY4a3NKMYTz6C8lw/HQzIH8vvz+oFW0hlQTzVoqP8BgYOPdLnUairVipHUXqmvS
XPtytr/Eo2P4FIu0t5XelwFBUvdU5vXwwiO6nnuIlKcRuEEeiJmOx4F32PvIYNs1GddKWPfGG7kI
O7cRCulhUa8Tgi2F+pnmCF0vzT0aynZ/X1yNd5OUFqdAyXRzdG0mQBfGGpWhsIwyQMjyx2TX3nM6
9l1Yjcb6IV76I7T6vRuSNoksZfwq48vb7VZzJ2pygrswUyIhx0Drvq2My5sly4dTIicBNsuin70u
Ppooe+/m0cFAZp+vDbWNBu6t5RWMoyhKvQqrPLaIXDXtWqfufFEGZiGuBEovjw/23u6SXuLrCRkk
zvXWXp6WUdVrZhVaxeSGiepkAVJgSeiunfmUttkfVDOPWu57a6SoCLlcSmLieG9tZgTthHxqFUbV
rAep08TgjGIukzqngahc+7edHzfnF3sbPzFZTudViVaFs1knvt7Uzptq6cuL6tb2QWyyuzSKXMxo
4OEkN7hdWqVkXR11UxWajTn6iH5SRChr5V2GWAbqxN7vV/BYGukPorwEItCFbu0tVZfH5Chs5ZyJ
Jzer/hmziinELdKU7WB5Bzu5dy9+ogoYBUHcvPW4nW63RuYOZYjQmfVF0PEPPCdJThWzv05dozlv
rK7Ngiw1ioNXRS7kNrClSYdGP4tB4I3Wwu1CTXjOeQ5lJ4yjuHsHN315bRdjdlBlugMY4Gd/MQMi
5NaMqGtj0RarDGnrJ6g59+JkmG332o3ES8Ro4ufYKeIwBiQdtAJeVpyy2+Y0TK+ZI9cT1s/mAU1x
70TRHyL0o/eGtP7mC7duTa7dOyjMr8sUNmnfhGvHMHO1WaezG/dHNctdex4hAsRoWSrdnOBusBll
CiknbHU3+1Goo/O11vVJDcalKzI/Tqrx78cuaN8iSQsvuCwsblyQnXY9aTqfdm4602+p7YVDEjVn
zVwEUHT3iM6+83YhMmTJshqyIaS5t9+4X0zwv7ZZhlrh6ieGILuBu3rlta6b/uA87XlXWSblMaFZ
BN/q1pQ7VDNCJC4fz429N+a0TKemrJyPUVdMr5H/wuctA+C3xxu6YxXdLdpSKKtKMafNho4UI515
NKoQldzuWs2j8lSMwGUrAv5gqGwtSOlWHRiVF3BzQaWOBTqFPztUW6XHFHRuunp5E/aaM1LRMKM3
WWn+sEZjODFGZXqOLV38HFTzqpu0/OCW7CwZIScKTrwmZPRbNcsONaJ1MpAy06ZoCMoG3sDkCQTR
9TH75NitFiSmfjTo8Y7oxSuNChFFIENq2N5tdFlSWbON2j0BFK7tkE7KiixwM1rfiY3Nq+iNaAkL
Rse9K2Zww6+WtI++epVI6tNsK8rB27PdA/lrpHdEXgoIIIPcbg/bYtLuLDLdlTMml2vaDUO4tk0a
Wn3b0U9DxTSqiiNa1tYvY5TYm4moVG6ABGzlQ1CDVaw4y6OTE8flF3a7/GNpD5nh28P10woAJBC7
lFDvQHpa5FEDG4sIAZzCeK0rivln4XndKTLEcJ3bMT93Rm35fZJUr8rRPXBQW4chrVPRlDViU+oO
yI3/JSk1hsFiNLzpncRQr6/j0ng2hDo+1xPF6sc3d88SERF1G4AIkhBza2luK2NClALsN1nP5Fsl
JSkfOmbzp1qu5QGcY9cYWBxJnv5JctoYazxrWlcdeLu1Zl1gRnYbTHRG08DQ1+XT45XtnRNJv/1/
Y5v3u/PWYVEGEOVtX9dAnt324gCTufwHKzIbpDlCWLRtKZT2YmjRKBG3MGvOetJZT7HbOx8eW9nd
OAAhdKh5Jzj/txvnTDXzVcHNn5A5LF6iSXwGDzecFybyHqznrtQlj54UxwTbQwJ614pC6cLR09qA
wApKlYKokf/VmKUX8IgMr+o21oImQjUbGdruYrSj+55A6XfR6z9/w088B9gmaqabiGCqmyJxO/D5
6EUmz7Oeab6qNfYVYevlpAllfVZ6czp4ObdBAUaJviB8AGDHpW8J1L2dmrGapDgzux5Ohdp2U5CW
eNIo0tuLQkp78FH3DBJCy+YihVNUGm4/KrSWKMlQfaIDHcF3aqCWst36yV1t5VlLD2eO7hwirAGj
QgiUUGsrzzCKvE4H00M0uNeqJ6cuxufYXOyzQ9R+sJe7pnihqP7gWpi8ebu0Mhpzr5xc9xTpU3nS
jFr1G8rR58aE5ffbV4N6qBTsljwzoJq3prrZJgvIR1aVNtM1rsX3GjLAi9aRCD22tPMkQGxG6QY1
KUahbIOcPlVGjdkvKAi0uf2yjHr7B/3gBDKbVX4ijbVfldEqAlVMETXvSRyY39tTRjzzHgFpBM29
8QFRuzTAtkGqFlTWzlrXNpfJzbpTu8zfHy90x3NSTKMES90JDfstSCRmNpEzz/g0r4Df3JiK96ee
efXBY7B3/IGiceeg9Ep00e2Hq+3StlokWU59OxUf+7aIr4lIx8DsBvdJo3UXPF7V3ucDBSq7FPCq
Ue+4tTcwYNRZLRqveTcOl6UWyo9isfMXVSvNlAk+cXexR7d8E9lD80fpdOJo7Mpdqic9jNTHlHxX
LuBdqTmZPJtCr3eCgq+K82S1URA1Q/4daLn6uY3r8pxqYupOfW2bMwNtuj5k2KH3kXZuwfQfL3G+
JJ4Y/8PBckitGRwg86E7oYSIBl9frh6ar6txhj+z+K6B8lBDR/Dgsu4EjFLUC2ad1P2+AzuZQnVT
VCm809qgPYCnq72XJR5czbeENbyt084Ih8Y6OtC7Ow/cCZyzbP2D6Lj99vhZw+0gXZ/yKk4+p40e
PyFaVb9rYmFfyIyqyTdmXc5Kr1XhC9UqPyc909pB/Y8r5V11qL6rVhEdYWh29oOLRlETfBCvz7a6
kQszH4ao8U5uq1V+z749rR0G44VCZ631VeK3THU9P74JO54E38yEEVnglFWc292w6iYTGd38E6zK
lWzB6MPJskYGCc/r6bGpnUtH8QR0h82cGM6//Cm/BLKTBVpdK3jjpkRpQ8Zsg3uwuxpyddYHPWnC
1c7Lz2ZT5GGxomX52PqOI+OYQaPEj5GYbjtYlej61PZi7wRg0XhqmeFOrjjFB45lbzsZ4onYh1SX
IS+4XaM52qsRZbyrUOe/lVYpPgvO4CvGpB4RoXZcJoArCROUGrgEareWmqQRc1mwhyPItaBqULCp
UFcNnLWTs7yb9Onx/u3ZgyjPA06qCR1187aqSVO0qtF5YFX6Aq569qlj2v1FaaoyqPP8qJX8s8P3
a0bPAWHcq+wAItNP4Wmzvm4UGR+p9U5DGZfnJE5GJJmdLmh0vX5eOmV9iht39FvGSfpyzK+fIJr7
Jjc4tt7U2U+DZf9AYE8PZpsiOrP3poMN2fvUuA+Hu8MXoC9z+wH0AWyq5+UetMrE4DgL+6UtzNwH
uBiFj/f+yNRmL3Jeza4oMTXlanFNNaegaWck7y2kKA4u6c41IdYn5IU2SL9364ViEQ/phPLHqTEz
cTHXkpbvqlQH12TnMJEjoRyJ/ABqXVtFDQHkt68ZEIrKq8J3LVdX+I7otLA2J3hLvWv/+3gHt6Vj
6W7AP/wsuKlAITYJIJ3XNbJtNKsiJu1+1lzqUU6Uv1HqZPm6UP57i9hC75drkh+sdOfTEaVR5vuJ
0IFWtDkllV3o3mSxUjnBwEXrwPdopr81RVMcVKF21yj1ljAoBwTKTf/Fv8bLQulUF9FpRHTnHwgY
qK3Filo2qEg36dfFEvpbp1Wia9v07fnx/u4uk4HCkhoHymRLdpHDbQwHjRCC/FT/0izgjBbXinLf
q8YjItGeLfyeBF+gfQyW93adVeoYiz3beAa30H0mobrPaZY9uyv0pt9fFYUXmQnSUyZUu7XEYIaZ
XLOOkEFLGiWk3AM0cRiLagjibEyWgydqL98G9CDnhKD4IxWcbu2pVsIgYjeOTtNYUa70Cqv/09bT
gYlfruorawalJ7K/rH2TM4ylMIOy7OqDA7vjAPgNEnIBRV0W4m9/QxwJEyJYyZqZmfMHys/N54b8
4mCpO8EO1X3awxTvfnL7bq3wcCqVXTkU7sZCTUO3iCuYdTBsmkE7mYgLWWdF67TfnYuKG6Bowhml
pEHEuVVdVPUqyxJTjU6r1lp/Wupkf0on8em3T82Nkc1X9NK4XGsNI7PRRVBOuGx6FYtz0UzTv49N
7QWz2JIcW5TbET7cuJesK6LMMYYIEfKleM7E7LX+4PT5Z13P1m+aYifPizJnl2Yy0i9CT+cAiF0d
P3duWxV+rwKGH8elOjpEcombx5tAgeoJhWAw4dsmhzLFxmCuWnQaYi29UMKdzwzJk4OXosbPmyNJ
lb3TJBXGyFFlp36btbiLNlqMGMCcLuIo81soR4NPmWwdr3TM3PfzSLXqLRCK7ihO2XFGAPgI3Lkv
VG7uusmlOXswNZSTG5kAk5C+/5g0ecPQrGwxfz/i+NknR0Jc4k62lT9FcfJpMnqmtedaFXRZo1IO
Tppw0ork+vhg7X1A2ZL/f1MbL6BBrnerblKQ1iqMUz57wxl50vHsKUMflCRpB/b2tpGpfxJngjgG
+MNbf6B5TTQ11qIgh9PQKY8084eezH8U2mB/ebyy3SsjS+mI6vLs32HMRycWvabzxRavWr6tBvqg
vqG234YGaeJZt/WPMm1H0zePfYQznCuaJ6bfqKBjOypJ1CHN5vT4N+3ttgS8UoszoKluh4cbUa/k
jqIqp87xoHDBPBzfNUxn80v0Ha7Qdoffnc0uHaEjMT1km+T7W6DHkteNoi6VQkE864mkne67OYx1
yDSst6tnFf/BJVLtQIWIIi7VpM3nTYaIhoKWsuduWTylxcA8GRf+SyLnXz/ey72T5MDy4U6CIr5r
ehKSZ9mU4hEhjUef87T6CoDFO2uO+C9nFgwm5Ai6cMRbG9+reelaJPasnNZZd74uY/zSmu10ShL9
iLws/09bdwq6AjA9qCCwp3LNv0R2ixNn9eJxPrJZ7051ZnZ+pMxHO7d3CikFQ01i49w7/XhSzJUq
D3fQtJf24nbT9AfwwMhX8j47iwzC9OMvtbsqasJQMAANO9uMXFGdYZmkVOOQVeppdtLmZVhSAOmP
zdwfCBIZ0ARAmiBz3dVV1BW1whJJo9CK7eqPvAVAHNTlUr1k8Vp3B9HTjjGiJohQPEb8a3sm5l6f
GbtZiXDVijUwes+7qFbkBKOjTwfhvgw+bw8FEmVMXwCcIfXWt2CRGrkBGBgmd2oynO+w18SlrCe1
85kbOVxjcLxPWmMNlr9apjf7kbFMB7f6/gPyCyR5Bg7LT1bb7bFk5IkeT42nnLR5yl/NfaE9pyWi
+Y+/3/2xlFYkxVZy2+947cbYL13a5gLsjUCASkmKP5EVzdMwbmrlk6KViX56bHH3IxKXIn8sMSHb
QlW01IxlynpBGar1rumaRGhBNGYY0+P47Sedxf1iSi7+l5s9LGKqPLMVYVtl+am3yv51HZE26cKO
Pjxe1e7XspGs59DoxBGbIgIjBnQ3jQcRdrPL4Gmt6z6qwiv+w4LoLElfL4siW17T0JheacdIvVZJ
611iq/5bFGI8Jw4DoR+vZ+8rUUCmzSpj3zvQRRsZq2HMkYCvmYirrUXqh7JOispXE0q4v28LpL+k
5PJq8obdfibNTVJ17hXl1NjqcIoB1T11SzeHNsi+326Xoawik06+EXIAWzlIszDqeFH6WJZCiqdV
GOKp1RrGTVnzEWhm70TwIAPq/Vmg2A6AUe1JaNWgxyGU1D7su1mTanbN+ff3TsobyDo/gOktDdUU
pWNGSROHU5s50P7t3reZaXA1GnHkfXdchYSRUmKmxiyZorefaZy9eKLDn4S0+8Xrnqk6Z0OZnLAp
ivwCKsl+/3hpOxsIEYRKFk1AuBhboC4A9EyzGysG5GJO7xijI94yy9k4cID32Y3kJjHSAiqdBHJt
Co2moojGaL0krLTICIbWGAMb0DCE+1R5r6ciCRPC54PXZWcrb4xuvIXIikaMsZOEdltVgAvK8X02
Z+0rp1in72499wd8yJ2tRF8Z3gXPGe3o7eyOYdI7XRd49aLrjIAv6V0RdzwaebRTYZGqe3J0B6p0
HPvNCUkrKTuBBne4qqsSRp7bBbPTRmGFNwnsVNGvY1mKSw879JkPztRsPZvCx6dmx3FB/ib3cNBd
lfNNb0+p97/xeCILF6uOT/lajRe3VyI6jqX39fdNkV3ji3mfgTNsvmLe0X6DH5CGkVq013pWEn/V
6jXoWtc9OKUuv3oTjsiRXdQ6YZnSOZR//stLBqlPL6o4Z3DG6C7PHJP2hUEk2aXnNX3XqLL0MFZ5
QpxXoJ7weJk7hxXbgIP4m8FH26+KeK6jCavIQkUodmisc+UjK68FRsMjrtfTkSjo3hf81Z68sb+s
tRFRsVgm9iAMd4GbTlXgCrN9pQ9GfpAY71x+qjsShgK0kXBOvzXlTkWv5oaXhvoaq9/mgib/bObp
S5OYTunnVAL/IrsrLo83dHeBJIi0BXE6dyTagTtvpUhvhI0FdpL/Ln8CMKI9e80QHyxwzxTuU2oW
0XEmjbpdoNrJZKTx+HZTMp0ikSZfdAU8Q4v88oGpvb0k9oF1TXEcnJb0Qb98tqot8raj2xgy6KGE
KdtUZ6EyEiVeRvPdOmXVxYascBB27Z3NX43K9f9i1OktQ2EiCPfCUetnuxdaUCd59VwNQ/Lsjv3v
iuBw0yWeR+ZTEOih7t/aM2MkfbIozkOIem+KYuJNH+IL4Zd9ieAoB5XnHsURe/vK80Q7XT4ZZHO3
Jkd9Ue3Gm5JwAW3MOA2yMQa5WtEJHrYV+xUu6JK07u/3WhFqhgMEkELO7NneejtTheLpSxL2ZTeE
Y8tQB8Vz+tf9YP34/esACFNyA6Vm83ZKtJJW4BIjNQmhzVtPKULWQTIbQ1BXSvcfbh7q9gDBgIbc
YzD1IWpHp+mSMG8T8c4SZX4FS748LaNx1Pq/f3LJH4GVEpNJDJO9+WxD6tITX500BJBWvgf6Wr02
++ZotO/9+WfXDKp6gOlMibe4PRzoS4zRIAlUBjNvEQMYzrY7QEuv1O/Nkhinx19KBuK3rxANY5TU
SUEoPaPjfWut09bSS2qQ2E4ZF5dmzd0z4J531pA1vhOP01Pn9Tkaen10Mcz5qIFzfxFAhFGERyVQ
kiy31fh4mIpBm2GGZVFkIeY3Ls/Moqg+mt7QoyrcdCAnvfbl8ZLvHSialDolL/DJKF9tG+Vuljpm
6XpdSAo0BlnWdRfGJCsB0+R+dwQ8/TbIICRB2APfvxXYmiMvHhVvLEJIkYyJTQeBnLjoSq/yddtJ
DxDl9xEF1n5yQaQiAP568y09HJndZuhrRkbzPAE7O61oOwS6A2iocMsPRWQYV4AqT483dM8u4Gc5
FQASHPO5bu2WLVzOXgeFYqSF82ZU8/TdZDMLSUzKx7jQ+0uZIlWvLxzlx4Z3viTIK8l9QWSLZs7G
cKIyF4eNzUPRttNVG7P1qjvDACDNzdWj6Sy7q3QprECkRK99KwHXG3NjD92chx28CboVg9b5Tleo
52xY3mXN1HwqvWIJstE+wr7tLZNOyf8mqfBQbb6rOY865XclC2tLJR4sRuPSROt8LVu1ODhCu6Yg
ZkAMwX9xRW4/JQMB8aJJJ3fUNeiEwR2zlFa8M5u6PLiGe/sJuAgiMDBJcAZbz9OkXp4qVR5mLlxJ
aITdpVbGCnawrn0ZjVq/LLo1nKCEHM1pl9km67h1ezz6khBLpYxYaqtX3I1TJ7JoZnQBs4VGwyf3
0JjtVjNNzu9irUCsLVKjOIiMecEJcRqa0yCayjwpc6qfBLOwZt/o19n2m1RpPmr0IyI0nI2m8qdp
Mq8F6PkmKOGl1r4Dk+ffVuH9DcvFFN8XB45R4HizV/hd5TUNlFVmlPi16fSMIWWi5RQsycLLohdx
gp0knqcnyAxlTXzZG3+NedYU13mM3Omk94PRB0PNf4mhDI3ZuACp7E9tnT2pVlZ0QVEL/WuCbHd7
6vt4eYumhEgvgxiUv6zF8p5KW2Sdr81J4l4Eqw71IYEx11fzoAdUo+IuNKVvOXlM3DzVStpBjuxa
DcgQW3hVu0oUPkoniCJOHpopfodq2Jsuic1/U1RX26BPGd0A+W6sGw6trsW+2yhK6ueJur4ak1gx
UNlJU/WqgKUB7zGS8flLRenyEi1u/nEUGiqIiRDOJTN75n12bu39MHWl+xuQVSaLgX3+PKS9Y76q
GzeJ/Um3xymITGW8ZrXRaG/dxVZfZ7Y6Ga/ieRVfyAb0l3FNpm9lkeR/IlndfgNKU4++0rmqR7fF
yF57FT2tMOosIFuRpdjfNIekImgddxJntSW/6DR1eccz09YXHufkRe1gIAdZNDZPJjpUiFP3iZ0H
oz4WzWlsUKr2VSQRYn8tWuXvRinTwY/7OtLB+E3rtamNvPU9pA3qQBlU/X1vgC16Wtcon4I+Hwwn
nA2npAPAQE3GGZgzsL8O7SDXR0mn/6LFXfRWW7I+ObW12X9NY2WW2NfMEYE7j/mbhjzlHz0lCvST
GpbA0wi887s6THEWNNVsGG/0QaSM3hI5wp2Wm5XDSUuq4g8maEZVsHjr+Nx2oq9PaBJU19EobdNX
1Aiibr0O5ed8FAhrdU0090HUN3wJkTdMKgM4Yf5DZSsHMwSXuPXtQcx/2FGTRc8Fxv6GR2MUAfMh
ABqRKxMNgLxZvk/IO73Kysb+gbwWr1jmRWsdFgUqg2GGalIWGs5Qve88Q3H8TvVa1Rd2H587ytyO
n0bW8K9O1fNHrHrT82RFWX5RlVX/1DsFI5eUqrQ79iRSiUwZpXbmEKMuk5oiWQKnzj2B9r2SdGcR
j3N7mopCS86LOpYVksN6VgRInFXLy5qkqx3mk7AL5L4q+3WbT4PrU4dSv4lJLemvA6+9Toae8QzW
Wfb32DCj01+KQnkVG6P4jtLL8tHqdWoqZjovWpBT2n/ddUAAAhi8ifm36iSe837JUP+rqcGPJ9Np
eqj8Zj03wRqtRlqe5qyq4/OSoozM1yDlDkoxAoEZBptZ0QBlvD/NWtHMl0ifDcaAdD0oQb93pim/
jrpWo9+ndE3c+7BVrG/FwNimc+3YefUvkCGgvS1CF2pYE9u/G7R0UMvAzOPIDPgRUfUsEH7O/MTp
4+mtyLR19EHFTK+dNlNMJJYrIIaT0rbpV0sxAVjMWllOXCXFuaKr047+oKldFzh5FHWfxtk0lkvV
iiHzJ2W1/mHep3iDIp8dG4g7a8t7kRECBc3UKcJ362kWhKt5kX3zIJW1PnrSQ/quZxCG2/pV48Ta
h8ylFBCsdpp8rgdN8XzH/D/OzqM5ciRN039lrO7ohRZr03MAAsGgZiZTX2ApWFAOh3CH/PX7oLpn
NxlJS27NpcrSSIYHHC4+8YpyqnH4syaQDygLoWfUGTMASbXo9lDkwnHicC3W8iJypvGj5+WZHwd1
HtqnZTOI4Ljzg+LYrOViHbcNdY3jit69fbOi49M8TZuVZ4/OUEj1ts1a93EDno6xQ+Tq9s6rbLu8
1SFamT+EkVnyGoGDqLgLzEXYnxC0s8PbcOpq60CFzXjbdUUnOBBy1wfYqVDXdfzFdhJ3ravyQpl+
/RSJYLzx5nrWp97iuDkGHRqypyhoe8L6cix6pKr6dkukX/m8xNJQOFv4s75wimyujl7doUDRZMH4
VFil6dzOftP8uZStt0Gx8XXPoSZH+7ZqNvG+MxadXfk5XOdD55fh22A0rSall9YMx9Ud2z/9MZA+
AKxifW/ocRLJSDBY3hS6XPxjxPdxDtsY4T/nrlaXX5l+NoXxInqjPAnDRW5/DFHsQXJJqWvHLb38
66qntjoM0tu2gytE18WmVrX9VvWlLB5YgH2d+NoRRp80JsvtLiASQ3S+DKCaiFXY0YXf1X4fV4Pr
aHjLeRC8BddgmH3iq7HJjq0ujeUwoQSLCJmqh1UdBQ/T33YqBxFrlmOtmwQdi9mJy2H0rymXTs0p
mrYgOpZms3JsGstIFS3DYc9Nw7wv9Y/S2fLP2vEqleSyD4O0HT3nvQjMebipcjssgfxh4PQIxNuv
DtL1sYpBxnh04C+EdjFuC3JFkdqITsKC2/R2CrrGgGqA53aUI8ZXLNGfliMK814Iy5w+WpmRF2kl
NjjZC+1Gzzn6stnC46D8WezgVH9IkWZFJEPpHHDFcW6stf9k5gh8GnEBFKk+GsqYkPSSLnbzF7qq
6i52wdtXTwSNaJ9yP1PV7jHU6y9oRs/6nW+Yw5qori84FZEMtQ5zIFtQ8sVWc+c56xix5a3WOVbh
GPRA9Yahi1vwWHMcbEFnfonKsGrjXa/KQV186SLqhNDME04vOcd56CxdsuCHQAEav6kgMe2aE0Cb
eHLtJRS93kCDQaJnnbLifpz8Zk2LMVuLW3vp2uvBEKI6lEMvbqyoNppTg7a3mVizyL9NFe8Qmbew
FmDrAUQlVdnblEmEHqMYAKi3HoqxiZYr7XLIxZudz1uyiEV9WpE0uZ/kGoGYHoIlS0ZZjmacwWO6
XPJ8dhHhLTWH22Trj+NURCN2In7uxNWi13s5ac8g+TTtPFk5Uj9E84A/E7464h7Vc47cBnxUcbA4
CurYG127fChNTWpjuXXTxHWuy+gARWL0es4wbbvJ4Npbc9TKbOuDNmZpH9dMkEzXaIiJg+Os671a
5OAkFuW0Mm4Lf3ERO9diSqg5+zaLcZvyuxyqTPFDNZVeRNJOWQ1mnaqcTDwREhBbFdqaMRsirI6i
Xbz1pgs95V4qt3Dsk5BLuZw8ZenuIjcyzXcHWtKsWGcMTeS/67vV72tCoFFlESD1Pshjt/JkdNu7
rdC3XVW4I9+tg94a28G2umG8uoHRfyJc7buPQd+12X3WRDlnoEkcP+ex4dVjdz3N9kYp2160PlmZ
39zlQDfyQ9DXhb50s1Dlw4H/GOXTUOSNR+VbqukwISkpU9/AgTGuqpDojMOhceN8sGigIwqiyniN
GpT8lmkM2xOFmc44oL3vzG+xUHbfW3zadrGBzcjjxbCHIW3YB93RNtfwa+tvXRbjyN0Gp17leBSQ
SpYqdaIsm65nN1Lvgo0yZ+oGcwCLRuY4H1Se0sN9p4Vhxosf/IXW13jRBBwQRVwJT3ESGah23y6E
z0gScrVMB2vIyu/eEoQr+6Xyvthz5vXJHET5G0VMYh9AYbgnwzdRI1tFROON9KbQuI5YmY3Nmatu
WH+ZceFUsFjjiAbFvXKidrmQip/JsHDrQw1m+k+8UfCw7OiVvi3defms56a664VDmbis4c7f1J1w
iT/6LPeoZ85jfypMlUMmaWGm2lmRTQffqp0iRZXMFWnUTdZ7ry6CIdbuCqINkri8x6oDHqkh3CFK
IDDYD/0CwyGGaRXpC1Kw/se26eY6GsOwOy2NmD+hEhjdVmuEoc44gWEnerD4C3+KVnUq6+Coase4
l64cOYILJ7wc8SP9UePoKt+E82jfszCdgcQhNx7BOwQFIZ6or4A8ZO/dxmhUXJNNvM3qLDcPbjm0
73gst7gOCpkzTBma94uxRlYiDUvfRv5i2gS8asuu/XZxPyqTKJZHyVZ9qla/dQ7K8RDrIHvbPuKY
wY53onF1L9SAneRlH/YiiJeG93MI22y4r9Z+COJ6rHJUE9qJ2Ta5667N2Ta/SzevuWfRY/yGJ5f9
w2hzRCFXHVW3i+652cJxMstYTBw/KVvB/VSJXsu0hxwfJo32PJGUZDxevJYVHD831Fts5aV1GQ72
XkWawxzBM0eoJFrMyU4cV49BWjuTddOWrFFkt72siSsltiahKJvJUzS7rkRrAOXs1LMr44p8wsiP
fjv434vRAOezTUNTkk9vouaG6bhDNkdG6o5IbJRxLpVnHRU3ABx7mhBPem0XnAYnhJAuaq/Ovult
rMgVxsrxUvD6vh+3NlAlhzw3h+lT2Hs6Zfjro6NCi3gTsY3rzlZ8Nqg3U6B9LKWf1NsqLrYxm5dY
lo1TvR0ny/yOKaM/Jnkf1PLYeAv7fyCVrti/CJlxL/jW9zqIRH5oPYsgv858aZHQe6ApWuqWS6J9
YYtDhaN2HVuQ5+a4WOTkJqIFZ0zxaKLI6s8zAHVDutBweuV/nYpxWFKu7VxxMYveiq3I7N2LtvLs
OpVLX03p6AXon5StjhJDTtnKC6bMcioqv61iaxjGMPHdvBjulkx0dw36WDpGKycKbzOS3dMkGucj
oKxsjNtZtQpHlch5rArQzVR7yu1QiP1ucEYbH1PTHAjr7Yq6WLKMwfjWd5VdxKNfuNWV7GkwxpC/
3Xe4Mqr1pLoq+gjR1rmphtz6Yiohxc1Woj7Gnbr1XTJL4byxJX7pD5X0u6+Vawh53Ihqn5aNyzgR
fMU/Wwg1nCTrFtzODR2nmChRl6fVbkfm0zHKNgbUbGvUO9oyilW4SxXYpUvEIjf/SyeXKb8SSmLj
6M+hOyXw7DyaZa7XBOg6LYpliuk3V5ivRHQ3ynkNKOdQbrlHvrUeY6gG6o2dN9l2nM2lfWrqZZ2S
0Fsioqkl86gJWW7xbc9IuNw4secj6e70g4vAKhE8lCUSc2JkQvxwKY9ev+AoTj1gOzR5a0TXri7s
e8DP1qPsIrNIzGkdL+loFmRNQVC9ka63TnFnI2MW++hGu3HoCfXeytzym+0M7pNedERvOuvai0Wj
QZaQspGKu2S/Hlsw6q/qcJtUrGWIombZdiLjPLfWJ87+sMVseJy/OK1pCOZ+zGn66jq8b3ZtSaBU
RfO9dWc9X7hNpPoDc4ojip/79ttsa20rXpbNaWKjRff9whHEAjFzPHztzEqOcTX54xIDy2jfBWGr
bzwIA20sWQn3Q1uJjyVSbE9l4WUnIlljRqG2qYg9lH9Zz1v/aZ4gisRdH1EkkE7fUC/HCZXObaCN
hoCxtq50KcrywmnsnNraQIk7xtxxQUYryjnmqnmYy0sf9/IuoS8EjqbVJpmA2bT2nW6CFcOfYpwG
Hty1TkyGzLHvcdwu5TOmR9zsaMFVjdPXh3ydW1Z9VAwLYYDuvlFwCUxikXx5WxG8S2yFUCeKq9k3
f3i0tvO46CoRwlgS6lsDI8yPu2EgZ12GJbwbhqFFS7aprEfHMK0vkShmK1n0YH/XImrfVCz4LfF6
e7oK17wLEkMTgVz6I4rE1Ca99gqPuihMjEq7x2Ilr8X01QzmuLbCxU+DLpsNArS5WTmcuvITCj7i
Yx9Z9SdVmZQelLnm3lFn3fxNTUX7Nqpa6pcq8pV98DrP/5wVi2DSKDZtNJYd81vp1s7NDAxuTszC
wCZrC6b8Rzi3xIMjuRPngO2Zn32n6Chp5VNO6DT36sZHvs0gUa+3G1yYtyKZog1clh21/jtLVe6l
XU/1J+khypUWyvOfCLdWdqPR+48qQJnwUJhr/ZESbvXNEt46wgZrp68WLFebssJGDOTjR19AyBhB
eeFk3n5bLRDasdbR8gEAZ6MTtFl8Vik+Qnaad61F9JQ15G6dWqaLJsNLF9U+zz31QZmbsajblZpI
OBrFoc6G/cTGS/e+F9aSUyvzwu9L0aunCWaYimUY4vviaIrlSYBS0VtIrIFIVtX3303FqZuyrLyn
lWP5AzDx9kPpKZvqQ+kRQWRGywEqRN8NSVDWxpxujoV7VBtUfOt6UGZIEYJuHXqC0WQclsjv96sw
7C67aeYomEenvI+MHC1LP9DzoZ5Qjkwmt+QSmkmInixNEAWrU3qXzdjg+0ua437QFcCdO68mMUy4
sHXA9tANCuq6EAvirShUXppludgP0g1YQ9uE4WRSzLN3T9sTLSpnLMrwNFDtJbtrfbe4cigyilQX
lbjqnGWajo1p6Ci2GtNbktGfOisJ8cWgc7G4/hTbyg++Ar4YeC1rNtqUbCQyeBYl5ouosmYnyelr
IKRTF/W1wCDNuHUqsvzD5ERGF4faoW4T5Z4L2qF2LKLyKWypiauqf5wnsy4PY+suOtZNNBb31O7z
L9pGrRsGTa0fdONZQOk26d83shP5peCWf9u2xQRboSD4T6G2t2OsYLEp2OwL4aq0WndIsA+wLrQa
K5H269Q8DjogVR2XgGA+I+oYQOr40W2LAjZ6olrPdxD6qBNF8I232B597jVPeEFP8Oxsddyoue9i
i2rjoy1nozhFqqo+Ew+RBxpZFyAoHlGUgeHZKA4ketJvcum0n8vQzd6P6zL7exUZYXhNXyJM5oqM
JtmU8q4CWXdT0uQ9TbEIxew2XgjQmoul8cLlsqVS9xmfJPdNbgR1mfTc9lGcs/fFwZwta8RPOhtv
c2cJUL+i+GLFaI5QYZOhZ3xeSC/ui83T7/pprR/auiO4kmEbvmNb8ZK6MKuv2zkju4chFdpvzcgw
yku8cB3wubqTe17hT/yOMV2rnH7LagmkGpR2yQldkohqIopbPbLKQxZOIPZwCe6qhD6Rd+Hmk43J
k6zdlivSb99wesiHVoql4laAQHUYMs9KHa+XDnWsybolfJvYShCqvPBm6KiR3gzkbGgCIul18uZl
euPN1vpllKMuryKtOAbzUdkn1fhFkMy79UnSZl74ZPSedZ9z1LCFu1zXqQiW6D1COxZ12FIGn9es
B2Q4RzpkgWVj8FirQVa4UPgw9GQzdEFcRujVxGHdBcVFOdujdTRD6gHcbn0O4FKKJqOe5+V17AzB
qPYwNrwQLeW7w1L11rvRdcV7Lx/dO+xoV5y1BpPKb5sv6wW4BJc+lCOrDjVQI0JZKyqKT4MeM3UC
D5vjihOJ72sJKSLut4CECC6B2RzDIRNm6svIu5d6ZHMUS0UTx8/dhcImsaZ5mPyiexPQFvvTtfup
QoGYQIiTnTprHOYNwASx5d434erqG0Z2fY5FQTWecjwc65tWjmSaNlcAqYsfLFeU3lDaHvJAlW+k
sxPcPDm0r4BMfwVQREAVd1oUQS9t8DOAVGb2Q4+kN+3o0SX0igrz2JnKwlyy8N5VuVre/74L/QJG
kgFdDBzCXWYT7bHnTVMlNKID2HBgpCnXOydTS1Irjs5c4aqVWTXlNJKKy0ao+VAYU3Qcm+o1ceUX
xO34EmAjd8D6Lrx2Bk5hsWv4/UUDujsbrjfWyOMY6fpHuXWBTtFVJ5IsclSy42kruH/ge/X5wUOA
7wpFFSq0v5+UX7EyNFgBVOFjRkUQfu7zOdG21TZFj9cn/Gp5QwrfvuudpnwFdPtrG5e2ELD5cOeQ
oCt9PvOrq+iLbE1q5kjJ0bWcOQB87zqXW3Hxdx8I5A8sfxdwDlHw+aoqaI72Io9kGokpiseim6/p
cpiv9N9fAMTsrFT0CQDjYL24r+2fwG9tozcnXBoeSA2cAU0gntqtH955mQ8TdcPXbjD65fH3j/bS
LNLg8CxAvrsXwf7znwalHj2DmwqbdCv6OWnDxTm5UZsdVdHKVxCFL+4V4HY7ER3kxi8kBANDtA0E
vUzdIv/QjUB5nWlSCZ08eYMRR3ayEUw8InqpPrTONiRC2O1riqK/rk0W5U/f4Wxt5raRO7OOeN4F
8SDCKSFvCkPYfx/gsHuxo9YM0AARlbNzyAywRF6phaSMRVlCmdU36sSYzm6T+41mDOFAVU/FZzA1
r0kov3QEMsG7gh/GzwjRPn+jkCI3zqNKplK4400Z9GAo12IAVYCanzZoIP9+Bb04HjI8Prhp5FXs
Hevx0woqO7j5hhhQoTXFmlKpnxPPqP3j5NGMG3dZ3t+P9wInlVeIJs3ujRpw9O6v+KcBYWjm5uoJ
mWaN6IrLemWkpLW97Gad/epuWBz9VinacxJvG3ybZ7rGTm1sfmy7U5jmbeNdNWNtf/z993pxZaFu
hqwnYuT+uQzeKD2nzNCZTDFYrr8YI5RyA6nn+PejvDjbmGyD3gY4Q07+/OGLcdFkgDaoso0aQBkZ
7X1tzXSmyfJuB6KKV87yFw4lnF44aBF5okB8Doov/L73JlKCFFPU6NIeR32krelRNQPzZWbae7MF
Qzv93afcfQ9Q90OvBx1l+1yqdOtryyVqlamSXfYUeFX9AVLUetdZy3a5uhByX3nMX8+mv0aEU40b
EsDAc9Zo0SAGUK5FmwaerhDi9dx3rogonYVbkJRgvBMpWN7rqinbWQEQigY8zO/f7S+oqP07oJjq
g54FF3kOudbD5FbVarCwzcBHymoLr2p3Z7pN1NulyO1jaHZhUvVi/LuScowMQ4MpR+eBL3C2qmij
OTqrFNrkuG6fRt3nKUAUFXfrjDfU5L4mEf7LKt7Hg7CFLT3n1C9REzfomq9b0+J9Y1dfw8LvxCEg
jfq2obfaJ/Y2vOaq8cs6ZsSderxbpIDnOhdZWJqIJiAob2gsE350ga/upwJwSokNzzXQhuAO/ETw
ypHwy+W6DwoMPkCXCZztuR93OU4yRAyuTcculHEUbXAj6VyCExSvhSgvPd9+fTPKjlf4VXTdsF26
JDItA1P0sWc0fXNCNswKY2cz9QWJQ/1FMrkXv1+zf22MZ2g6nhFJYSD0bFRkg86WTjsBJAEO1KUG
lLG3mjSWmliEI7ioZgeRNPRqP1Drq9K+y8OP4JEl3aYpy28KsFi0JAB2pQV4jseisLIwFjYNz//B
aQJVao8RaUP8Qv4l9nSmws/aNOxaeTIopqXgjruLMKL2U2zrdP/7OXlpdVNPBWtPOLdfw8/P6Dzq
deOS5afd3K+Jt4riuBiFe41mXY32VfUaL/avxXv+DrgNd8IbhAb+93zAzm/ohDa6S7PZpexsZtsD
wUW+XGcYWN0Hq7/pdFgL57M27OCuMmXz4NvTkMXNsLlvOgXo/e9POUqbHN/cVBHCNfty/emOnnTX
T0pmXYoLbpNGqu1O1F2KFGEu6xiAdnjl/H5hp1nIb2BSgSEQrKazeItqhSNzc2bKK6c8jYP+5q1+
noYo5hx//3J/ueYJ5+DFk2Yh7AYV4Gykzc0KN7fpllQEyyr2zdJ5QinvNYHDX++Cff2gwsUr3eHN
Z9lNPuPbgvdXn9ayM48gfBCXdhzjKtwEkose+Iw+C5xLMobX1Kl+zSZ3mgjgXE4S6GHIfj5/dzig
R20wO33q0Ikkfa7BZARBcdDoWU1pN7r+pW7nMbUL4hxXR9190Y/qExnSa6a7v75VzBEdAO2WZ7GT
zjW265k00gSPgUBAmJ2MZV7+jGDsPMza68dXVuyLYxFXksRT8Efh8flT03MMwT8zVtibOhaLg+iu
VW3xsq51+vsl9NJQkCojzMQtIMjn+mpy9Lp2C70+NVflHlhi4tLOmve11VevnM6/LtZ9F0K9REsY
wcrzk4hWiQPONeJVLvWmYqrCQEILlXf5K7P3C5WENYOmvMX04QbGffB89mCL9bM7VjhJDesHpf13
BuyHwzZVKvV8/Kc3h/JTsGMPeqOvX9mSL80nj0jpY9fg4cJ9PrhqTWctNp5yNkR0HOjQXAJGKk/1
sHWvDPXrNfuXKyDO5ex/Yomz54R1YHWgY4Y0qDx9FJ3pP6xETqkZZB24GnIkj1ZbNLxS63hxTwb0
zf573DMagO33hVljsQqCjDNh7qf8smlC62jLTh0lbpQHhA6Hy6aKIm4YPTxu7hB+lXhWv3ayvzDZ
JHpUiIgJKYacM2g2N0dwuJYDFiCjn4BIN6+CBmpuP0SvUeVeWL0sWZYvus0+r/ZsshvMEQry8yFd
aaoeqDbp65by9pe/vRt39YWdOMpA1F2erx40SC3ux35I8eySF920FinOdXa8SGt55Zb6NTCAXExG
Q/YGg4wj9vlQLcp5edjb7JJeDGko8OjMlSOfFjZVHC4o5LyyLV8cEAtok2ewIRyfXcNFuFjgQYKB
LhNyjjNs6oOovR+gCWAfeLV4ZXe8tDY4PFEVQz4GWPPZ3Ygbc4EHTKvQSMidpJSeGSNraCYrk/rK
jnhpbXjYuMI05HZAA/j5VAKXDhYR4ZYxMNtvrBkHsEPkV5C6fr86XhqHqJq8AdUWHy2x5+PgD9cV
dZ0jwavDMI0yfQcR5DXftJfm7S+XTLZVAMHwbJCRhNbIs3lI5yJCLpZmwTEPxu3gSfb575/nhQMM
K6/ds4LQggc7O0iU5elpWDrc4Fxnt/1Fai8rFRiXqVxu0Z73k7Gc/rY0JMseXhH1xb0CG5w7l2G1
VXRTNavUasjco2EeTtBUHrpVWa9ceC/MJOeAGe5WysRP53IBFqxCOUdSpWGF7cdcY3FXQRtO5pCm
2+9n8oWVwTSiDBTs2gQQCp+vDLVTvomfVCowc3mgCxXErvamV9b5CzuYa80iMKFqGnnn3p6+RPRr
2VzWuajXtCra4iTpveG1QNuPUvL/IAyCEEo5GFVZDsNzBqqdKccS66jTtoDxPWIRG/eSMLBqiuVf
RYf/9X353/lT+/CvBEX913/y7+9tt9IPL/TZP//rtvw+tKr9U//n/mf/99ee/9F/3XdP8lEPT0/6
9mt3/pvP/pDP//f4h6/667N/pFKXen0zPg3r2ydF4fGvQfim+2/+//7wP57++pR3a/f0zz++t6PU
+6fRYJB//PtHlz/++QfCdD+tpf3z//3Du68Nf/cOILAqn375i6evSv/zD8v6BzkTyequ1bM7u7OF
56f9J8E/PLTv4cwiNUBJbk89ZDvo4p9/OPyILIvUhIrzHprwN6od//qR+Q8i+Z3njqgMjDfP/uO/
H/zZK/p/r+w/5Ng8tKXU6p9/nMV5aAEQg6BiRYsQBCQUvueLvlrcbTHXRsa4QDdfSPGLq80Fh1xk
4/RI+CUOWAotDwF2S9eWMfxNwvcuRWDyLOjQ7w5GtBCeD++uDrwi4Xbx2PuYacpt/FaqbHnU9DX/
3l1mU4MjnUQraU+/OEzODsrGyNxFgWOPaa2Kd1Rd/aQVKOXhmRG9cmj9MqlEkjwVojhQTOF474fa
T8myM8hlGBaIpaYH2lhDfTPiGuawR3HCa48bQ77zp7CxjmteRE9qVqvzyrXwV23xpxICj4t0OGuO
UAshNnKG599BAQSbzYGwYMumqj3N0VyoxJMCMcUQsBS4DiArx2HttisVrOKzlyPLH09O3X1w9gbw
0eiD7YcPAMhOJfzD1wSszk5bvh8dIxpjaApAv6fb+fz7lVABQQB1dSzRbL+lnjRd7SWuV/Skzrmh
+zAeA5EAU7ijyXC2wPqx6qLeKgB0GnLvhofL6sXkUC2TMdjm52DJy/tmNFSduLKZtwtzIh+IZzBM
P+YmG4o34LWKN30vJ0h1/dQaUEFK0Pe0fc1HKqzBnIx8dJnMrQigDuXqriGwdeJg1sYAtGW1nSOl
GtrtfdW53386Z/69nX/evme3iU0eCNWeAjPKiLt18lmAFtpus7LJGnApdKYhpYbHnu0Wz2szp2TW
88PvxzsXpt8HxAQMxQl42oTW5tmAeVSNc9huTWwV5oXrAfSlkXRA5AAceP0lzIbHNvQuqp7ctHU/
z6Z/Bf/vIEN44768hcGW4HcxvbLYOQx/JgD/60uhQeui9YOQyvkdF3iG6WER28TF4JWPHSdZ2mTr
04Zx0vXigm4WvfqbPXEUKoiKSU2ZAo5vKrTP1+8GXnvJ3aiKI7RiLwvbrI9gw6dXWsjnu2QfheiH
gai6UQc7G2UsvVBVNoBNqMcSEJx2kswHXfn7t/rSKNwCABuQN0DY4OwSWMFzZZPcR5lAUhFR+oc2
CsTfE7naZ4w7jojbopfpct89n7EeAJWByxpbsey/7tHqF6sf3B+vPMpfnh0/H3xo1FGLwUqUxJ7W
z3nTZbF81aKI/H2IoK3FZjF79ckHM9M9+aAPkwlfk48qX4R5yl3XsMmftsBLISXnCNzNnZjvRu2A
LvXKEjec0ayD9g6gi1bAf6s1T5ZNt9hAuzqnc7MMukzsRZVhXKpAeG+aaenFte2L0LnJ7Zy/hXS2
dldF5iFI76ymtSWTykDVKFie9UEOMIYR55Bo8KA5BuKGGkRzyMaiOuEBgYJmDwmpjSdeCMjpxpvq
A4Tv5Zv2rBoKnZ6l3PnHVc7G6ub8vpty57SswyI+Gp6zBjC/A0PdiAL02tvR6TfzfYYet30xUVTd
0jmyhu/RgsracRggliUm9l/NKSiFAzukHCj6yNWcAdUFNqxn3dqwZYZJrc2xB0eZQy3Yho8mZP/m
MJpZro9N1oFA6gcI8usQhuMVJN9pO9TSa62DFgqEu4tGSXGY7aVdD17pBurgQn17t6MJAH16RWQd
4V34YWy5K/T5HgZlf2HrUQaHrB3cMTad3uD6tiAUpBhajnmiJss5mZYyh2O+ida5ROmV+akxv7oM
6wBBbBgr5pd2bVoAjCXQuLirPQP7qEUXDZyFfQYRLxW70ZCXv9ELRu1xyZ19t9rlsMQ5U5rHVadD
xctYDShP1TZ9XtaufhpmZ1L48uJURpgdWe+HaWARCNd9a+nVMu75sKGAdGn5TTrUU7Nc2N3SrWlZ
Z9vH2i5X83ZpwezvqGUzOkbrIqFeNjK7tBWH8JUd4rMdhxgAiwc0DvrhaNU2CEmvKmAdaGs0PlmU
a9bUAMfWx50Yms8hUMFvWVlMIiYmLctbXLPAbgeVv1R3FkCUzyYk8hAtEWLb0wBhzz4os+l/TE4P
Uzeyy+lUWrVYD3nvb20yK4Gh6VYAhWstTy7oi22rlULLt4AEh0GDzmsPEJYYohk0YaPnOIlEKeib
17ahQb6tI/hPjVGMR2RLLHHdWfUEYbCaq6uZ9jqKONxaSbvlgNc6mAkyXoJe16jlGC3nnlRc0mUb
QB8N+sg9+T1corRZDftbuNTA+eDJtaB+m8VwD7nZ6LumX2Rw2Tm5HK6qDLTngycij51iwqVL7NrO
kEToh3BJzEpYDnL8UZAdqW34ZZqTlQF88GobsaytM/Qd+pgu5Kl13IKHcVL2Z9/ou+4BpkSevbe0
8sorY+0yGNC2VSPiMJWwV9UkC8TKF9tPypm2KPUhY/lM6mwouobL1B6yJbCmo4qU/LJG5fzGKcSO
crWzIIQ0Oveehr+aedXRpQzrpx04XB96/1pvFwgjA2gt602LC7uovfZQ5pbq48HEn/4UynHTEGaA
Gpe5ApKzeZAaaXDQbUwgxik3bsfc8eNli4IxdeQQXvedmuzYFk0kk41u553A5Lo9DC7idvEyN+72
YIdjWMeh3bs/zMrJrAuUhMri6FdL8dEC4wgBKqs7qLI6uLVbp2xTpzO5h8cFHTcLOpCRyCrsrn18
DN/xlbJbGtUhpIJWoqeD4o1yDpCH+1MpBtjcZjVIEU+e9B9LuBKXRjhE88E3hXsL/BIyKW0TaKe+
7Or8UO4uVQk40+jKLkQ73CJdTTRUFc7gXNpmlz26wcYTT42T/4hopt7BTw76y535j7wDQH/zAFtl
3C5qEW3dwfHo+D1MGYjpS8rebo56CED0xPdXKBgNhntfBy9cr80GEfrEbevASqapEB8s+tNtCpF5
uNhK2CW4vBR41f0f9s4kSW4kzdJXCem9sjEPywZgo5vP7vRhA3En3TEDihnQG/RR+hx1sf6MEVHJ
ZGZWSSxapEqkRWIVJH0wU1Oovv+972UgF8fQJmQREoRwiOsr/VrB6kg2UtjE41LFcy1IDLsipGrp
Rz6blK46eG8v6pY8JC+EL2/LqjWKraw7EtBJReI/VK7BGMkglZ5FuZcPDq1Ahvjks0CslbnXWwOt
qwvIZKBnUwrg8JElV0n2NJUN7TNe3E7BvCRrQbeH4DooncTX0COIdQaLdO1X2mZ1I0zTyQP0705D
HiDmDnUokkrcrBNRwFCbgSTgzFz6b1Y99/GWBGimn4Pj3hj2VLdpmzmXs7EZTDN5znk41UdGbxRp
2qJpsZI2jriGLugDOBrX5j52MryNuZ6lLBxSTA/FsHiP/iLjT7yqZLBF2xraidvUwlC8WLN6p6g9
/OxxzVgHuzCrrysnOJ8QTA98hrgWVlsni00kEJF4XhDHXXdJ7Vh/EnyoW9KOrrxxpDNzYown47GM
EQlDthLvBUFZ3trEmx6JOVt6WGBFt0NDM9C/IIpoU4Srb103kOJM79YlOLLs9XGxit06r53YnV+Q
K7N2G8qY+9afotTrxoL9pZ2/VZNV8044GoOUKhay4j1oCSvL3FZmUNUT9KzBqYNqqgj3GWCqZGDo
oyb2Jqd+HlPkWFcahrGBj+FgnD9WfnZ+V6e6ra5ooqizyPGLhUE96RNM2mW3Cn27SM1NbszEqpd7
QBJ52THvcAf32PD/iOyuerJ6AUzrlU+ZUTrJWkaLu4zeoSUXhzLQGGbMLrv25ueYWjre5jaBcL8h
Je1Az/hxsPv/4tL/wFDw0xn3H8Slf/vfw9vw2/eP38q338Js+Lf/89v38bevb0P27e3vNarzl/lD
cTK+UPhkITrBzLRcZhN/Kk46f2JBTMfZYXO1OI/x/1CcLP3LmcuKAg8MD3n3bPv7Q3H68Uewnfj7
HtIo1ui/ojj90FF/PqDTUYqLEWcJLsrzOPp8p/1JHRmkIHK/mHpAVi7oxtsMhsnwFtON4g5RX+9X
becu95qD62R/va3knZ9dGyZ0hJRkk1mQD5NbMwFI4bcciR7q9qspv9rrYzo/auoqbW+wO0X5zidn
ky87J6aL6dZpvnnuVbKc3PjO1u//+tJ8aCr++1XK/DsJ9F9Ko/8FBU/4b//RmgSJ8dvD25yVP0ue
P/7N7wvQtL4wM8bI7ZyJxmBxUXd+lzxN88vZtHX2XOOEwBHInOePFWgYX9AhOXxwNWRe//MKNPQv
fB3+0OTYDtGVdfsXNM9fh6+Uu525jxhOz/5WlvRZT/hpBdLjVRieYssEUtjr7zF/ZyY4W/jdJ1Nf
kmGcGKi3TUAjFIMuQ7Qx+A9kqHLOEyS+pyJBP+9s++6vL6T/btI4isT//PO9+Ie963914/vbz2uE
v/37ChGO/wVPBvMxNiF6vK2z8fX3JSJc7QtXeGY+6OXc5DF5/fsaYf8iK4cHiVG9jrLn8QX/2KXO
Wxt6K9YaBh0wUU3/r6yRH8rZ33YpfiwAiDriGrIFX40oyN+vEcEhanVF4UY1BUO3lGUR/0Td28+M
xNJDpc/VwZmz6mH0RHIEucKZkTzymayhioesl9NRy6oySjj0tCBu8iBbWv1aZjmV2ufp0LGj0fvK
Ebl7Rxi/vudc5TVbg3D172Ot/xcPzumjG8bu4zeGMv1v27H+zlOmqX/d1P4LblfG2Urwr5fhXTNW
b/UvA5rzP/l9LRo+u8t52bAfMZHDXfPnUjSYtTBnxyoNe5pVYKGc/fm89PgjRtUwOsl3IDqyQP58
XppfzvTMvy1g/a+sRByfLLW/LUUa4vgZeIjzSTn3L3AO/Pul6DFuhVSrGVysEtVeuIS8m0hKjOt7
RwhH3UzAupC1XcBC1Z3MII1flYsFliro8jmeYYKMTaF/Z+4NaXAoYz/fD/rELbBtdOIpPrC/IZqJ
oMZR2WnC2jReb/tvy1qCTiPvqLfXXJtS/bRq0LL2Q14tLOgx6ZL0oSjjUVw21Wghm5sVF8CTXeAp
4erv6vspl4lzFkwa3T0YjCDuNK6uF4031rfmmPXqAHfGemIoJiQwTGknjETm6tqN+5Yi88RdWhxG
BDerd3tQOqSHwazn+BS7RTdrUWrqi/aorWYZX7Wetspdys3V2QBc7A1uhnE6h57b21bEWaN+odsv
drZGOU3LvkY794Mh98sYxWeQA/ddcygitbSdCnKhvDGo9dopQk/wEd9W9EWILebWRkYoEXNyWdJv
c1mZS3Uvi0xN267t55NWzo2Bwgn5IeBXyF6HQQ13K7AmAxQHJROhmGoGAl3ueJsKhpq1teAqppFZ
evqKsJVMHL1JSMH3s4xmfpY5FxKokR1tBGXScZ+yR2H2QTKO1ke2DuvXIvWiJPbXKuqyHnGsT5zb
EqH1pJzKtYJucJI4bDM9+V5XaGI7EYu7qtTgIMGI6d/iMi5Dnxxw6PMpgOplqaeVwkW3bUN24EQe
z96hFoWt7S5mLbOMKDNU/DggGB+k9MpLBpXjrVtRc+dM2oPXOtpTWeTVe2IqgssZ0CHu2+U3uqSJ
ibZVTZdYUeT+tUv1MtU864zxXtdH+0LLl/y17DtWjwu6ZgllpSS/1rx4n2YtxzacdOU+jOkKxaLO
7IW3uNZ4uaE1GVHXlM19NTWptul8LA8cQ4ndgoCpebVYuZdKLBOXayxURPunVlmBtLVRbFvu22WA
h4b21aRP1g1si9QINGuAP1brVIR19gjwujSq4Q6eHGKinnnNE+dMRV4f/eXRmhErwjnTMzscrAke
4OI69VWTCYZq2uKNauul0/mwmmXfPSOzyYab+fQ0p1mKqirN9WEkT10ywYgRAOa2HcR+zQYbW0/c
oVWQAX3s+OVT5iyL0ezihapaepZX+QmH6CzjxR2kCeGDQ0tkL27b2s7dDfPd2A1o/C7hWK1T+TJP
U8FsJm94KwzR6BfVkPdpUBM6/h43xhm8lRYz5KjMdG45/iSPPkcyMtFYcXbCTr03eyq5oHd9733N
YI+jNiH/3GleIqaNJtr8ukzcuAumrqvfq1RA0oF1R16xJ2fLK+5O8ylxLfMBraa564CQDAEKsHEo
amLSIdmU/onbqD6c3BbkxtQg0gd6HfuXPE7tJiz7Nl8irRp5sFot5IEQuLt27QkZ+9scPBXJ9HWW
4xGBirCOy2jvu5zF/NGYnSoPNa3zyY2NTIqAq2trvPGB0rfvKrZJfve2Ub8m/AwqqJ3RVCehmBuH
yyo6PUzNqvhGTNZatpgG5dlYI9zHYZlQPg2jds+0DHyTm3bSi0fdIRQfDST2n8CMTHrYqdz7RoU5
rHHKGcClkthMNkz+zWZbjWmMkgLzgG9OkyKAqlI+uMME+1GbPa3ckiZPPw13qfEPV7J5dpJk6I+D
NwGxa+kBOhGNWqB92zrQCenEfbrp15hp4OAUaR/0vUm0HPLDiv7nIKKYhvCJK5dr1W9tfaqu4MSR
ZU3tydjHS27Ay9KX/KaVtM2y+ZTxbVyKqgsts25vWuIkz44xNKBOuIQme77ptISrZsXxoU9NA488
b9sQkfQHUN8aZpNGFiSKN9AqkGe6mX0vavlw00WWenm5decZjoGjSXuJzKTtbx2l50kwxY3TRUuK
mRiUJpGFQJelOEqrkcjPda++uXHiPTbGOHyoylOXJUVjVdj7SfHak3LJAPU49G3wgvOzO8Ank6ir
kuK+93VvjDrDkrSF+/oEL4Y49f08Fna+m0m7lUGOOtVFuVYBZhDdlNmB4ddxtTUbr2KukPr1V961
qeNy0MTfvSlnNyptcGthZ7LZQhy1mscGqw1JVihrQbUoBpTDTAvVTvaFdpeo2lvofsUtEMrcGg/r
7BrgL4x1ulN+P3fAVPJeBSto/6dSGxN8/x1Sn1yNiXuzR4tJCM1GXVv97GuRZyYzD119Vt+JYMzH
zM2hLIw4spZQX9ZhDMnnDLecF0Cp8Mx1n9t6MV90YGUmrk8fDHCKR90PPOVbT5Cn9Dvakxl5GH3G
cnUn6e5nvR6hkea22Ua0ySbONhVOCZTMFxbmpdrU3pAYOrhJ1gw8Bi3IuampJ7ECNbYwx9aklOCZ
a2u9oSD0DJYihw0OJDH6ryN4p1vF/xBbnmqwrSBv6o88upriaE8joBq7g5cK5NQUG78rYkkWv2de
1PNElluQvytsPV8f+YswFp6VN43VhjGCuPIrn4H1XFHcE1atnNfIrRzvc0pK4E64ogAlmmocYkI2
/fiNrwHyQ6PN6YUy4OxGjiQCAMJKg88X+uyxWgoAnABLKPCNPQbOvhrADNoN78jG4hDRRQYouos4
Xh0Ap70P/CWF0EbQWNeKd2Uzf2kX+n4Cq2mtgecF72Ik83q41WurWY9VoU+7vOy9NlwXp0WmPwOP
A5d26SZgTAPAJk3i4lk34wU+kW63J+hECIaxqxhHVoNgA4cF7T7ZzQi6tch6E9nS19WOdhBlB/Ug
1Ljt56Ur2b371NpYwJNXhF6+U1ikeTMEo7XWat/U0q1Chw9NH3GYsh+YpDbmmbARA3DklnyT+2Y2
gashr31iypEsG+wexrixOwG5bmYYC5FVTcb7KDDgcsaIvbe+SIB5LKMO2Mh2e5fnfAkzpfB6cUe5
a1egjqYO07ZhzUZGXTnMQIAF422awi8/qrYCNFtZozOdOuWdP0ogpSLJIyE/6auFwonn0dZIPyN0
Bv0KGWReV/MOX1DxirUDgpbR9PnOHnFxbGWF7h9msmG1li6QbYoa6rODkjoPjrnzkAz2JSdWz9qa
zlI4ILCARF6bFoijjchLw313F9De5weK8MZ7xNczuBCSrOaekgQ6z1cOzHm5A0IOQ9dYId4dLSWa
5q7vZD9vgUzO+qGdvbjfprmux9/srCvSrY3W6j2Ya+23J9uMV+vOpAzACAddU8Z/EnH61QLAFRw3
MfkX7kCUev1quY9zQzgSzFdU8ceXVsdw0W/c6ttP165/Ylf5NZVJNZnu4f/WbG5s2Ip/zRb7nax7
MUBjkkyNSNBl5XKvuwN7J0fOHEFGN+TJkc25Qd3kiKh1cxvFbtY9/HWl5V/qcX+n2v1302POku6/
vgkj3P3jTZh/8YdurOmoc7iiyf4RZPlhTv1dk/GNLyi/Zz8ioQwiiQ6C3p+ynYdVEU7F2R9Ovx1+
mH+/CPtfyK7hujt7Pgz2G3ToP6WiPxbL7/bRf25V/NV7hLaDpe6HXwwiBk/oX+7BqY0BwLIah7sb
G3ak9PDsq+NEzNHrpxfln6xT4/dyhJ8u3USfEHJQLtEaKRbxf9V/zgUOpu/Vxm7hzj2dekMZaisM
0G4B7V7VtT/ivduOpbE6R5QkkJ+lwN4SeSnA49nINCt0sYDD37akcbembvdkaW29hlja7W84Krpn
EHKyfFTemgNS77jAhSnpD2CEE57JrVtVlE+30qI2TE3jqgeulbpjaOggr7iAyK7ejathw5gpZKpT
zpgmz2nDxDxoFO9hAMOJfTzlA72rmmneru1qQS+3h0RytGCuvS+TSmlcr/GWRA4IwjNHsYxPFj/M
W5WacPtFJyf20XkVH/zEEMmMuWzvy6GePzIJ6ofHkfQOa3qulOG76qelNJ1uy16VvOlDuWy9tXCq
7TLYg7nr1ZqOnLeM3IVViz8dnlGqwXEsKQygLmm0vkkoOi+tYfNcL6yZE3mpmeT8aTa3r3G5W8YO
sw4T3Yr3vOMZLJOXNKGJM0gNYRkhukMO7jmHWEaqup6eZBa3nIqM1HnotPR8RPMsQhlZnHSPvcax
w1iL9hNSWpcFnTLdNjTLpW6CRrP5kRhqqTsOeY5EzcDEErjuQnCl0eTyLkb3fKqDa6WD94HnE80j
hNUmm+G7Ed2pnMA66zJBSTlAHRqOXlw4BRTwYLELsYYpNp/vrWktHZ9ZxsCB5vXy2Sn0+sFuWiqi
i8VrIR56eX6pHEo+rye3ow1lzGPun16i2d9XJMQuWHN3fO+7Vnu2NdnerKsq5mCu5YLvgMvSuBX5
Mn7ir7e5+5azr6KyX7ND2XFuPHpj7NgHnipi+bDxSdZBrTzjc5ly/VBmDinP3tBLEQ62O3Bgng1c
dfNaTsE0toUV2MPiwPyHuXsRn02VXD3yWt+sCweuPb+mdm5vGRHas2nxZCBjKgiDNHO0A7n7/huN
4nlJ+p5yqaCiXsffDmnfDyHNWbkMRCInEVrp4sEoqgrzuuWilkdSaHArvTF/HrrcqI4IVvmTsziF
t4mnzDIDsGyewfk7zfNA0p8Rh0lW8H3R+UqwbnFBI5iRIEjfFACs+sCemdaGOGhHeancamn2dkLZ
O7jsyQkyQpLnO75c7gDCSfwzulvIkEVd3xK+p86zIcv5zc0Jq29cLjwaHnvh8VuWGnCwuZm8jrey
y7FFQNZkyN2r1uB7NtBn8qXiADeY1fxuTuX60uKOWYJKx5EUVpin+Mgb2jwG1ElkoC7xQX5vTCO9
dL1+eVvLarEigP6ZFejClVOEm8Oxqc5ay4XZmq6gqlvGIK4ESPQrKFgpGpeHvzXq46Z0OJtZbBuS
cR2QMVXHO4T39SXpGvCZZcsdPrSExv2+9GeIJ07VvMZ9Mx+aHtsnw2HNvdCU9J64j4I9r90eXNbc
2fopEZZ1lMIcHvzKGmhlqeNMQeFtRR6J2haPA2R7GbS42HDTtSgHwQJG5UrzForbwOz13/vFl/Kw
sr1hmCk09RwjGPHxW+uMVNAyi8e2hNy5QxWRyzZxDNxVneE0asvOuaDXsCKXyMnK6Ylvy2sqcoVu
JzS6f0fezHXraJw9CO+Phog8b+5uE7Yb8QhJ8Yzropw1CaTeM8zmtu5eowHnKuyaVo0BKH0Po4Yb
j7d2Xa1tCCB95bwtSZagwmQVgPAURHbgUqNZAHWcaEm0HcyIEQKl40d+YWePXjMCyi56ObzDtDr3
9krh5Oy3veWG1ij7Jlx6W16mqSvfNatgXQOg9aZNWjV6yTWm18ZgnX2jDcah5zGT5FIvD06as0mn
xmS/Kmq49M1gjvllRXuJiRndyXf5LC2CsNnkk1GVDnw5Zizqmzf1DVe1yiX2n5qiZE+uJny97Gko
VyZukG0m8tTZ5t1U+AHc07Q/FKocXQBjfgmOsjXOV7shU7e5U87lvjLm5ckitWjj4nP8F7dm1BLl
uQlutdNYCwG3Fzbu3gPwGHScPJZAn1gZQdpMTR3xmlZ3ngOjNwKiCiky7fOmDGSi53BfFjt9LRa/
f84gm9XhkDpA081mma6TNS/isNBi401lCWDz0sPPuvMHCFcAwdPpk8EgitfsLfa0pc+AOY5tQZKj
Kkn6F1xwRz9qFr2vNna50KPbmDmjaiMBoOxIH02BW5Plbokz1KgkDVQsKKRsV8rSfRWcrwlTYKne
MrYx/nY3dFCmmjBu8ENFcK+tGeNgVd5To6fTL2sQHAmJD9vqOCufnxygknZ3VvxZaU3CQ65etOK0
SHZObjjLWKJ5rnGOHuJy1VVD7dyaNBvWIXfu6gVlbXhrIPlOF/Wc9ON+li3mm0yUbQ23kS7qWsxo
3Xx4KPTzmib/igZGbXpaczahNsihL84y03k9QpWsEbbwwMShmcTiPVnqgdD4HFdeWM499kUH3hs3
PXcg0dkZ3jvOvbbYwD9O6ZwrDe1AvU0GjdPIOoimoBN5Zfo8/nToRUBitNW8t/C48v6VY3vv1EBH
Q9qTMGy3wufA03sIpcd5bsdsp5p56jn2JXhGXTXTrWT2xggbnSkFTxmOcps+Mbzpoh10730CWsVz
2S+7Xd6b1TGGgnnE0ppdrJbIRajPed6xaNX6IWpjPd+O643WyHdnsC64ZF4OvWGvweS0GqAl7pEv
dSXFSz/o88YFnpP13TG1cCtKLJiHgoIy1MBuW6/msrXOlRMEs8FRdP7ek+Wh8KzhODrgawMNoxGR
kErXPmwHCSA+77YpJxEDOmPSuEEBi9OK8DsUn8qmrHbECkf99VwAUSlFVNYxPTkjghumOB7NfIzE
aJ+otYXzkuKutiA4a5oIFSMjSMTSecRntccvBUFi4TwV6+5m1ICVg+O9FtKlNgHTbpk45g2gz17w
E3IECuAornQCe8QJJYJW6KWDANU4OD5Wu7Q5kB6LmY/o7HNtbTh3uIyKr9ItII06rAWcRLMdgstd
EHc9l9G5UJuFYVQkvUqGhp8xdvcKO8ylXMyNin25X/UxQZ50nRevqtnUaSiGuoHVSdZt0DTrlsUF
CMVpdV6e2tquqnVtkhp6G5lLmoaJbzxVwvK2oKKR6zKlxc+zkWebxXUPNIAx9AGr0eVBQUTow1dL
ddVSDrTXxTS5odv9eGt53kbVssSX7lx0Z0jqHPSZpWPBEuZ4qdKE4ZC/9OUbCqz/OqzDsXUFTQMT
D1SA/UAcJjSa1IfNqrw4xIW6Kyu4w/EP+dKYinE/xp7YFSkFXv4seJGyQW3dnko2VSD6g7Pcwve/
EZV69Ye8vW/HpLiAfx+z+M86Rdbe5WowQXEBHHvpVxdDOLRZ7NtlS2yrbmHgSqRSaavmqbEUH7Si
jVAi8dPKvjK+9p0a8L1m43A5epm41Iq2eKBO/tRKIqqAiKvjSKQlYA9tNvrYfo2pFBqnrLpV3PbI
49dOc1i1XOwkDQJ00CtIrQi65iBoObaZvvXqarBqFhRBI2oW2HhN1Us8xnaDV93+zEeNap5xWO/m
Xn/lAJ8llEoZ6567ybSDqO9s56TmpSfYNkSIqlrEcXt8XLSqvJV+w+mukJAXzTzeD4JNACVJftqD
wFoO3n7baDQS9PPYtHut4gixdDG7aet1m6mZ+u1ADdrGFPWDxhZchDFtmTme2XTeN1W7yb3qvat7
9he4qsxSzJ2mgEhnHYdRrefknqtswJXP9pCnOuZC24nyVF17JIsx7tFaRp7jLvM7xideghpnWgGZ
cP3KWSuxmzDMsnE/mX52pGXge5+VGzUzkCpXCuEyMi47MeH1XcfySF/RQ8HHaulEf6G7JZ9NZ91A
tH/xW+MAUe+NWfL7qvdOE+DalJw1+FBSacClwHPSCOGRg0prf5rz7CElIjdXNoUfoES9y1XwnT1r
nrdG7MR35Xq+fLglRGMJkysYPOyvhJuWM2HShdw3l34wUSF44nRnHKSz1tu5bPTAmIstPKmvoNvm
A4DRKkCL1MJWmeum64ZL/dzIVycIYtVAPjXIMBfusgkCohDq3VrnJzpyOuZCRXfNlvSautODM+rD
EiZp3vcRrk4TBdGOk0u/LpbQwMp5rDiOBoQTJaK2heHXnR/aurgfpXszZPpt3S28VlxTeoL5VXyV
uc5N65ViOxg5Ry32AtabaXwoG5f6ZoDguHP9+rWv+gtXo6SILguaBjLtCarpslmMWIUuvdMXQp+H
V4SQ75nrd7vRqpuSK7v2xtHhxGeHxjw7efGE2Cf+dNOQNUP9HU41d77etreibKaLzgCSSr/b+TKG
ru9ao7q33OSZkQW3pzbGtm3kSIKUWr2NJo06gUaBA3DlaSoPNJpzaa50CjjHwnH5verhqer9E64q
rsCmt2X0+KF4mKQhAco+chpxGKV1nJRBTLvyMLdOSVS7XdjJZgxdF/BrpbvUTdt91JnWJTZRuloz
61DiFz7amv6R4WXFGMv/spmzbbrco89jbJ5VUXFe5RXQZkzJsf5CE6D7CEfg2M7NYcH5tymRfDk7
cE66KJpl2KrS9iPTRF0XGtzdZIq5fNVl2Luxsxs63nL4rjtc8s9ZP9Nd017U0rlo/OolXpaJqaHz
bRDiiHv/O+H0FbP6cO0Z84QpYPb9CyH028RR+SVGf2Da47LlvgA9xNuf8aVhZhTuqarX7AqG8a5r
fWRsVVGElnreNedtCkBdjrb5IJ4N0q50OZyRDhm880Ir71Y3IaVqFNazyeGMw165j1eG3W52q1ZY
7h3l8lXTGsyzu9YKG5podCP/TNR8KijF2hnaEEPPpfwrsueV63iy7LMVz3aJYhdWjoVd2KzGqIcY
F3q0tp8WszSjWulPzG7SDec1nfOriDtJ3VLZ7yvWqV0QgQFD5s+vhgvfuHdGLVrg5gcI/9MhNfMe
lHiXgOVCTfIiX7X+NaP/+lSlc/WMNyN5pQ1vjSqjL15YTePz2LttIJbsxqtN+o/6iptF5V8pjCCT
JfXI6hMmCgoJ7GrN12fBgGzarkOT3xbcXVI2nla7LdPpu17ZUeVrCp6zCawKcBWvKFQRM7kyzeFd
Kmfczbq4lPUwREA8m2eZ2rfjbBZfWcCnEtfLA1aO5CSdxaW3u1DPWVOqD0OZLAms8vTU5bdWKmiv
XNmaardtQrJ4a7rNYf18FKNjHRj88fEdrs1zOainIPbCT3tRZLr2FMIoWiz9nv2fFFCmhmefFijC
oY3THmntfrH1ZueRhrpom+k0UWVUqOSe+ix+/bh6nUc5B6vT7fqEmA306mVSp7wYnyzcKjeW1dvP
zmKlhKIqYhHtg6ktM7ddlUYVd5B2drJLm4xzHMOsGx2DHpSMtrZYG44CvUUXBkE/eZx165mOnt2E
nXFHnAuZhORqqdvnulpYqthcAFcVS3E9Y0R79FV6JarKiTwkpqDi8rUlNcDbAjJhDSF5mHc1ttyF
RQLZ3RDVkTEJNkeTe0YKQyRKs/iFM3dBq0J2a84UOxljSr3IWHKshb/dDcVl663Hzhv3VAiUATdV
GUJ/4x/kw1VMEUXVig9U2nPgqhOBN3Ncq+OUOVU1UVTkeBlPual+T9K23TpjcVmmayR8UXN3lqgN
1FwNG6oIu4fem+cmGpyZqi9uUkyDvc9ibkIFDoL0lsjSo02UgY8mo6sGdQYJT/e3qy/bE/fQNx6b
bjD24pXnHV1XPd+a38YyThrfO/CZbG3oEbgeLDsL4nqqAuSHzAyURNTxYv+KscvKiEhdKL/SuaX7
FRYKDQ5802zxIp+3AwxQF7PDlI8Gvg20qYgD1kNBeM7HTuVOycWcK3VH++BhKohOBMvoZ6FtLh+u
085b4fGreY5/FXeNiEgUHgx7edBjmHtn4dWNdJtK66rZk8vLIL7Y6MirqncTvXmR23HpxzxyMxuj
KYKp8xkKu63Yu8JyN0Tc4/AMJShorCmMrdtwYZI0xPHj12qTNuaGzkwrmvTYfpBw0HdLOuihhe1j
n8peRR41ClhdV9VcajI7wQy9L9Y5mpZl1+iMbE1n/fC5pISEjDUAgR3yG3RWeY5fMYx2OHtENvoy
PhjT2LAhbIWZ2JywiMohlSKvIwfWK/LXRBXg69rSILkhgMjjamGd5XPX7sXIDDA+T7stSn4igs0l
+mSlHR0zOcrE5Vqeqk+tXg+6gWg4WrvVH556ZLpLu0jEIxV4e33uvk7W9K3RmjPshfE110Z2JZKU
hBr0ESmV92Sj+viBJM8d0w2v2MY6FS9BM+H5tWhxowdkfJ08GiV8UaBBLKmF9J74F97sc1UaLPSP
mFxa6ORjvEM1srYarpGeEgasUs6bv3jqoqnnTyj7W3r0SpJCy3oYfa+JynL4qHVJD95cPPhNuZuW
5kn56TtWJQqvBrmPuTK+ESLn5Jefn9t6cTu6XU9Ckug+WInHqs0PXb4eC0laZJYk2zA1R3OBWCnS
VkMrzuqH2a7qsOQ8aEkLZb54ZnNAr0v0Z97JdWO4+nXFAxj0SUElX1JT2CaQt73ZQgLICV/2JLgQ
DlrKxCiiMdGnkrLQQrLgExezWl34Rmoei7HiAFDjo6bkE8OUZjyXyY9NL5m6UzZZiKFr9sotTdtM
GBmoBVpPFA48JwxSIn9KqWwuU++2KuR8WfNUwStCWgdhxl+5PPDbp1s8Fnz0Zuea2Nt433TrxWi7
+lUfe2lEjG+8jmV1b7Yxn2IacsOMhuJk5FlOg8Kdxp6ats4NMuF11qfcEjO6ZrA42V9jV/sc83qP
kSNcV+16BacSrEp+bRtDC9mAjZB58ZMp/ZyrZvXkUmpw6CZyNmyhGiOKZpd3fU6itiByxV4zcGOC
upBtpmQ4JAw1qQNr5kecFEhVjN8wnBPqSfx+v/J8IM1ocMumhUHoorjzW5pTuUhQ2EP/4p4oTo/B
0LxtJ8u78MYZR6bUj2Obl4+VbTXf+86kjcSo8jao04KgWdtwNyxsJFLnjcdzHRG64yyjkYDdNtLt
iQvn19Y4D9um1cxosNkFcRYNlPNAnhtQ0e32mv5jR22Nwv+OCYka0l7s7cVLriBLUGLm/V/uziNJ
cmPd0ltp67nTHBqYhhapdeYElqIKcEiHFjt66+iN9QeSz1jFyyaNw353wMEtFiMzAuH+i3O+A5uM
oExcjplKdsgLyn1szsa2IheNfjkytlil2xNSvmrPcPJpSWzZYkEjHMsJ2C/7wxcJYMEFOTCdw0gz
islhbN9ACoGchh+Y75Ar9/u0Cfs9YwLNJj88eVDULTd7KqbhEAT1Bxw8Zslu0zxVg/TStcDtm20d
bfaCYZNfoeQKLbmNq8U5QtURrnkgwWLEbTo900L0ZDLBP0MESK3piFHMa1Jm/HytCEvYMImk1+NK
/yCch+SLpJzux5LAyAFXN3qhFrmV4Tj2mQELozlkW8WL7dJzh1pWnzOa0cfElNSGjM7xQ1uUfwOt
1SqY5+FY0+zyFE16FwqJQkWqlLVdGw7DHfdft9ZDne6VkYNUKIJ1UsTvU2qRhCY96CUrZA6DJmas
sxRZqc3WzdICF3GFDLfS3Mx1HGSbGZY+z1kxX5DBRTPVUGzWTp0RpOy/IDWwyMQgb3ru5q+2h15G
lvDaivHZzm6bP5g9TWAusQfHiWdso7lpT3ZMPGbvTe1XPpPkUUM+OHqe094R+4bQmBzgq9EW9op2
s9uObY4eD5HWrgZK/1zQhTSG+ggiv0Zk0ewjw9hCGmKFOwqXIN3aOOA9dva9CIujkfsEmfszLdpU
GA0TVjd2duTAhghuG/vVqLNv8aDepyK6TTsj2LaqJs2niQ61RDtKvLM+A38wzqOnvs/IRTZkKn2C
jf2QJs+rjPx7CxXGRntj/hA1YfS2mNBZD147UXKbJZn7mM6kFQEIaLdOUj2xJOSDFPOxKK3rHgn0
OuoJLlp3oflcFtYzg7dmw3zzk4hvqvS52bsVbeNKVf57TMofjykjTAaJLM6Iflv1I4qw0UmWwZqb
XhoDWz8jnpniVN2bS2LHFjL5B2qg7pvUGgkuGinniB/h3Vdhype3pJhQxJlWg967bkHrFMQXEWHn
J8I+1XPpsL5LkruaLeAGyDfphZEpMKTGFeWvLZGg8gVdMk6IImhdcUWEKWkosjhPIVoXX+7Sjklo
Lnd2l950U2vdYP9jmKjmdOeNFkm/JNOMcjiJivldw3t0pPA79o17vUS5r9sarceKVLfxaWiRNTve
EOwJKGmJ1DQBcPsVM9rJhp9ca8nhHnk7h7yLioTBlZVY3xEY3QnDZBlQ2btE2VRtkX9HJ++s/J6C
zWpcSLw8J2cSqvboLI+EXZ+rFEUe0Tu2PgWNqpPFiv3QpRnD11Ydo7jD3Z4TdLJFI3+r8iXvcT4k
OqkOvlpWNbM1nrA6W1v2OkQidilzrpBdXlAJ664afaNY9cMwvWUspK9s1fKfHQh0jWrrCirnR05J
zXZheErZp+xkqayvARdSREPbtHzTtH+SXmUdm6C4QW95xNybnAj7M19GdKEbBM3FJpX+TBG0ZLCt
asy/B5QX9S713PjVinR8yRhxuCt0TfeH/XxmmGuaDtb0pr7jZ+2+XLaZp7iunJ0VeyY5E35TfPhE
IoNUsJZCxmVXWGwjU7Fihy0Q0KYQSm1X3sBuIJwwAxN2EHobcBH1N2mkpHv39dLDK8F8EvUXm/QF
gd0WJg7n2hlP04TrQJhsq7mNGcs1tk1RZBMCrgqGiXPT2N8dKOEbhg7vJr3bRmEKuoImLaKNToX3
gMNWCg4Lw9qnY+Tdjk2puEfcxv6wamXjZ50QJIEe7g+s2ZjgEDUXEaHarDsQF2sCmLxNWdgXSIvE
uVXFZzs7UAvI8sEv4dJ6ONScvsqr+9lMngMHmWpMbujWDJwDi0BuT9J1OIXz/J584JTylTSiLKH5
D5NCP0bM9l9FI/IXLLSv84BGWBGCEq+CznROhDJTxMX2yNnfJxMSAjdx4kuApaWm7kJ2sLL9uWUz
lYle4kHwwtdybPqnBpTEcQyD+qXKx77l26IVaxcRVaw8AEiQL8aQxmQx7W1AsPYxK53EfyPxKWeR
m+n5gXeF42bsmaYTC0FZa2g1w1Ho3eK1wntEcxAmLn1qjJnDLutPTBXoCOZxr4ihXBFl4b/Jyt6S
JWbAAI7Kw4wR/CG1eX429BqCPKksUF+xHMGcBLPrkew1XjlNJ7ZQSIx1bjX6ZKah/czOCbB9Mz0X
dZNfz1HE/dEMihPRsi76JAIdKciRJuiptVZmmzkvTiFTZ2s0DRuXcX7QEWFFlSfRxMcOm++Qm+yV
sKXmFmRKdNO59RP5gRwlNUtgsa3cVF3a5UySPep9BwBI3O3xffNgVkWxholtXCIdj1DUT81YM2SV
8VFy6FPJl/N+dIfwbE1Lyvgwo9qkD7ushnmX1SmNDWEcR5to1Q8c6MwypjS9EK1XMYBNwwdkJPZd
nIKpPSZEKlwaiFNObsr2p7GDg+qpozis1cFMAawipu4evYwAtZnxyMbhdtvidf9IOuOAjeV7EsFP
skR0G/eyZqA3dqyEYr/fTI7Qb/XYUapP7jKbyD16TXgn9z4MmQ0VCr4Fx5T3qYF4fiVgg7ymRDmC
G2jOWk3mlck39Bssx+iFWt9Pj5lZNLwDcb6XjSkumqLv9xES80U2oRq5D92hfHTZRGwKII9HsxBH
plRig0QX7UPrB+zZc3bw8xRd1TPKIpOFmdPmF0KwFsME7g9b3A7lN6vtxJoVen+oYBetjIzppFU5
3Zn2vF/DXEMzELLrdtt415jpBC05Y6DIwVqDxIA6opGk7pBox9cAn4bPhOCpgxOzGaqDcGnYQ8Ik
he4+kNCGqzm2hmc/ca3voiKxKTTL+CXqs/GZqXzy1ZnS6S4SgGbrJjbGB9QxzilJG2Qa3ZzETyQA
j4fRS1K+faO/J1W9fPSVPScbpwZXgX4HIwH0Eqz+cV4F6yHE8wG0J1M3XVoIJqsIxnVCu8jMQWxY
y7/RINcTR9wk7/D9pegS1Hfizvi8Ci92t4Az5pVl4SqwRsmoG/XoGltP9r3QRvfeQ5g/pNR6K3BK
1lUyGMSPTaiX7PZB5HA1PDNtt2TFkoKoEmoKf7Z0iFxpgZs1E3gO1bTJdjYcRMH8U1x1qBMeApQ7
jyi1WbiKaTQhOBQjd8FsoFsK7fZq7EZQOJpy5ikOVYIEy5RAQszeTK+FoWAJ0cp1Z4qbWVLajaw/
1TxzXeVlEdJxxmI4SXtwXt05WNZVdWbRO8TpaQxntVYxx8daECgMfyPuA7Fyp5n9YGpm8bnNW31f
NyUtl09E4ryKZIJsPEO+snG9Yt60UWWTnjsqxqOoqxHH0qe7EFhOaBPIfrcai+rVbT4yPQ7XcWmM
j1PIV6Joo+BCWGWydRN0U6k1+J9G0vfngPXzuMQFsWIdciDatvkWaJNBdFUwKzajZzlM7WWNiYL2
0b9BQwGb02aGRhsqJoNIya6w+X3mYBvJUV+kDQX4IsZg9ZCU1TpxTQIKhnE4opRvjmbevNCyEYlN
+0DqqOLqrt2T7mzWh8wiT0k9XcdhepeotDqZTIaQjLkFQzv7GhERPJ00YiwlXHuTouWZeI7KOxzT
EdIy8DCE30Jf4HT2h4PAYsf900C4YPYHGKKnnTKY5a7rogu2jtPaG8At1VrE2VujUZoEiBvXNS3b
EyuIBqHy7H8P/YBMSzLcPRJhRUG2ksYO9B7T+TBE8TP7ovHjh8SGNYJzh58DSXjpLPMeJ9xmiN9X
EzaWddxr58yaNT90jMwSdB3euFFxJ3fUntSAyExWzHVVvnaqMsQsM1JfgQcg4tRCgfYgSGA7YbZG
OtAuSqEqUTdQrON9PWH6rIJSPbtuJZ4NFBL22g3m4JV9b3IFBVItZ4UMnpjh0g6ZdX8V4/VhZpGF
dMJGawMuCgJ0HcT8WKfGz4znmEzyO6co7ZWwSR9YG8wPvxhx1ufISN3rbAy+Ctk8KoX4wYiNb2mB
2mhABbepejA1razBFhB35ZXz1mZRtnFRlemdwUYL2YeVfgysMSuWTcx8rTv60XPbJRcToo+npiw8
aHLQNFI6UsBYfvMV2cG9Zmx+nPOAAkzFV4PHKMmLvmor7N+6rvkibTS4Ua3mdlN9320k2j2WZMW2
h5pih8m0h3n6QnHm3c09BqMgNjouvnzT18Uh973pQhSz3PlJ+KCXeALbDKMD1hp6FKvxt7rrEw60
hofU6gIDd4DtpSTaJx9pKLPT0IvXObe+51xcRP5KTbrqtJR8DxPZ59c6TcqzHpyTPyJ6Cz3jODS5
sVKmFSOUJV+2c66I2auevck5C4uasBtPJVGlK5QU+YooWkRyyI7DtTsD7VrhAInpA01tXtCMTtYa
3ysTE0bJDAIg/Z2cwWDvybF1cAIWE4FOL6aEeO5xzO+mMb4v4nkEYhbsZdZ6Dm4/9qsrcphJK6VM
KN5HeyBqQ3VXvkyvudOLr7QxwlcOFvQzjRyTu4GR6TGJNDQYjYVvY+aGWzJvx8UT+D1nkGG1DJJS
S3k3KDqSfM9M3TzDNeLaYa4mhpng9FDSgvCtWMGww0jkWNG8qjMRP1ItZCewQd9BrABVCnMhV8CO
LHIxsbXEC4ZtulZe2UCVbmI8PFNx7Y4xhCE51PhPOsafM/YHs+QWFDS9fMmlc9lWQb01qfSuBqtI
HyoTRDQUI4fzF+gmMuFqtMYtqsuWiYKozkR4bxT6VFG+WBo4U+VoCF4jnYmmh0hmfdPq4aqII7yS
sH10hySQ0NjpUkvCuKLBq/Ul4mbifIksrgcQeSSmr+ZBWc0u8pf7LBbh1DIASEBnNi3ewD2HKuur
CPLOpxIjDZdfZpb60MznZ26PXnPCzxl7x+9aZCo/KroLerqewMMbJ/aw3aShpR+roBpvEw5P583S
eXkfDKrFpacVMbB9PFu7nBBTWrjJg//tG31dbUF3FrdNb3diY+iwKL6CNo8X8m3qqrPqpa3IOFay
P6oUHcROtsYcHotGm3ILdI2ugh6sn5Bk4bO6mOsSl2mdjF6wnbRu842LtrMgNtKFBBrhAyovCxBC
9aZpU9c89iO4NMBPfVFcWmPBECzrW2aWY23E/hPCMPeLWb/gqgenxEdS1dMDkkFWGjFYKly7cdq0
33JuJu5LwdqNcZhMY2/n9cClFNnD+c6dStPHHtw7/tnJhyReCYht/dvccH1f6jTL7kk37u5VWrPm
92uuWe4alvwkotqVcXYzFQKXG2vTeojrEesw4gh/Zp+VEltPEHWbHvooMYJbRhQtPQVTendjxS3S
Ob+M+FoINOPOBr5M6ewKQg7UQflRaoIJE84TUsyMS7BYNJJA8mS59kL0nZuaGSBgpDCd4FWPNl2L
FUmwS2PUBa8ETQG1SyNaGn5iO/+yhri69BrApIhdhT3suqhk8N7FVIVZgi4SVYVP1K1kOMrXFA7Y
IR1axSMHCgQDFvOi7BTU9a8TgxQlxaQnMiH4zGk2J2KOpt2k0CgdlCQ3dgW6QctDHtfeRIwXE631
aKSyuh5Jkn12ZKHYEo+J3+zLMkdggJQlAwOV6Slb8xABDuWkaEiFlcSYr6nfEJXieNNykw+T2YhN
oUrkDkGXdyiSFIHtGz1g7/qu65oRkddaC2sxbgb3ISmTijGpYamLTHemi4/NyM0jGT0L7MtdTMoD
LqIYdf+cd2c12yluKTo397pggSCuMzVPzSEwM4L1BvalmsOmrPw9ESCpc0DwOmbFuoqtJjkMYFtC
jgYUxAz7IPyskqoKnlur96qrCKpLeVZVVHEzoz4EJFDgDTgjHB2qFQ2VS9lNwfsysetmQpcYHupA
9lomE4EstfeWUnV7DFIIjHvbK5DVzk4vjK8gBwXS0f7UiX2ZLAbxZwsay/TaatmHKI/q6CJMo1Ed
kTfO4z0FQEk1noR+l29aKI5Ubh568E2EWdjZN0uk9U5wZ4LB5C1Lrlwr6Xh4hdG6xz4EB3BRepP/
oYfOMHYtYid7Myhy2DdpiSTuGclrHl26JSserleEaGuqUywgOplAAzOmjl7jACUzAki24o88ZsNt
GGaEovVap/PajNH1XiVJYk8XEOGDgeM0jd4YnGCb1CX0rrXVlt733jdG+9mvaw+3Y1Bl5W2M9a44
prKWy0wbSeZ1jA2D7g2IuHWJZhY1H2vByAImQLIUKt8ysSv7HoliK/ZOg593XUD5Q7ZZyqkg65qM
h1WP6YeEOAu97HVGqq3PkLh0umedEey7YdhiEvebudl0py2UfNywbB8pDkfUu4x2WEO8TO7Uh48a
6dtwSMa+AV9Q2KhVnGl01K5DhenwGaB/Jb4aX9gKjXXgrw0/ar4IIuvHTSMrNuRkP2PpzpTfWMeo
1vawYVw93CKOHmto+Sq46iO7Ga8YUncRimET9y46xMT/1g/RWJ4NkTQPSLlZnvFeUsAIknSoEEBc
BLdDP4/Z3psd1JauQymy7lVcx3vGSbD4WxmTvD5ZFa0UEvz2fex8WgTHXUSopGL2SH7QT/mnOgoR
lREK5jxpiqToMEoBMjeXniSspak9e9vj2OgPjtZcY25jcEmbaPiHdZiVHQ8IV667Ttp6eo3RuFZr
kASphfSRaIM9YuSx2zllHdsn+LKRvYM/SDhmI5xwWpt4DhhxsCz+Rn+KCqroxlavCW0y8q0lo/nT
RbhL6r0mTWNj/wrME0F3WZoGUkrwnEZ1NXVgb448x6natU3pvtsOfIatgeUUbieaif4AdcL65G0a
QWx1qf8BX0592t5QIhe2hYPFStp8l3mt+TpQTbOHL078RAY0N7tWWZNPW0bfHfHjuGw9RIIjPQhq
SdO6oyLnVP3fi4ntXzFu/r8z6i1ZFv9vp979e/m/IIr9n/8S31pxUzOuVPpPCQP8/d98e94vNpQa
D7o91C3PwKH83wAblz8xLODRgYFh2Q6WhJrffXvGL2SrWcBr8L4tM6Llj34H2AgATOx+ltQCmB+e
ay+0rH9l3cMeqH9w0xEkS44bA1YueLgqZvAn615mm9g9q26FWWUdsNU+ymJmToMO4CBRQF2moUn8
xdBSWa48qPxHL8dUiGyUnXLPgZRt8tTLH+UYVTdO6EXGuiVvEtlAz2iKPfqD7UbUHT+84X/hArR5
237+qfG6+oZ0F0ssKZMOHKofOWGk009Z7b32VPp0L71h3MQKf8G6TZvkNrLSZMWQrri1aabjdV6H
0TWJyNV3gs+sS9Rb9gmtwfgkZA0UY3S9lvmJzzoK3zCCLNEPr32uiwdsN9Le5nJejiDlXhi8iQhn
VCY+kU0N3yT5LXfoyced01n9R2L36pJ0GY8Or7dRHRNOf0F9t8t6rC0rOS92M4+5OmYEmqTvThr6
iIxL58LKkBsj2BHl+u/fqIWX9senS4lgeoS0GA5RFRg+CdX5+X1qgStl3vI+AfCzZHAVd5Vip1Pa
6ApaXAUGlrh//4X/H+rfXWyvf3MslPl79ieS1fI3fjsIHAMG2mJb5WYPsDBZQBx/M/Da8pfAD0Dd
eShYHM/+gbtHPgnfcsI/LBvIFKcFH+9/HwQcEq6J/TWA/Gk6Br7bf3MM/MlkbuHeXUBvZAeBx/I5
s35+TtwyGJrlgGB0OtUfNN2A9tDHxf/wvV2+ln88jkQbLy9DwDHQfEBq9nKw/fi1ZbnbhOFsc8dn
SXMh/CY6Uq4Ym15GesvozLv/4RP4i3OC1ehPr+hjcwgCjzQkg282Z+Xytv/4iiF8riGsBe15UCay
3SxLuRHwT5FbCgfuJFoWWxIlfwWGQuNL9BsdVyflepgg1nYblFXMKMxtb2tSKPyTTdkX7Gy7x3qy
JyYO6x9XfJGSod638JtYaalkaJ2N8oOoRVtnx5YMN6M3hcg20yirhwApkOioWRBEJyyhmTFhYwBO
0nkYUDztKG84Y+aahk/D0H0frkYOcdZ/OcZ9HIG9xD8MHZ8Gl7H54Ae5a73WGN7UsKlwN0feesRn
AkfdabIAELEHRo95NtYOPw8OI/HGrM8oVq3wxZmGdn7yAPXWFrY2rqpDyy4dkUXdNjLaS7uiACdF
dvYQ2ZHCBBqPHSvyMJYlnsA6upassHCHlKWXok53nHHZAcvBY6Mxk5e2kbXlFiYjCjROALtV7rAu
4WcJENUIDmj0EkgqmJ2mlYk2B9SzqG/9WsmY6PBeBKss5ReH6axA+Jxzx8ie7Tyr3GOUBKnaJohw
MBDShhjRGyD5vDlie5+YoeP0NcvvWLjrByNn2XIUzJsU85SZUKepgpq2KhxjCKi6c998sBEyIAtn
EtRtE89lOVFGiQucRoJF3POeCwzCOAnrnQ51EH8OkCqtb0U5g1Je8ZhBczGTwsrPbWUZYjNbSy7I
glTp/Y/UNhYsNPiUeGebLKxYeJmIJsS6ny0jv1L2gGGm9jAGEosx9rDiZiHKEwN2gVE5xy1UGPgy
K5FdMInounsd1dK9pEMqqjvkvrxgKlB9XWUDIJ9zSSXCnsxhWqPWWWoy/p5noZEWUr0zw5/QZjPQ
zx2pyp1qgtA9u8zx3esxQlFnrBsSZMuzSLCvIZJgLN0ejYnWhpAGPDP2dhw6V9dbxmRLA5clJpbe
VVZlXrmL6rGZX4PeMrE91Kndybs8bYC1tbVvI1HN+dhuLPTYwVUdtVqsWDum+b1QFrM9rjDLeLDr
xs1xVfmsuESIX3kispBqXwfrGIFctC0ACAHMZ0eYFVeKuB512auJPhxrg6OP1eiRXXhJOwI2aA03
L8Bp7g1KZnsf88R0rHKIqdTI7TxdYVOI/VXnaZc9SdP1nUYwMM8MmeaqGhJjj3RFeQdtaLfG3QFf
7jbqZYgCfA7qor+vU4QkDLsY7ScsB7ssfSvBiLdnWKSp/5jQeXucPvMiHt10lqxYNE1uYgKEhiOe
VzNzy9Fp5nnVdKQA9PesL5GY3iOYtOipOLPKOgTMZEZZdxuKoBjRUWiAQ/4H5OuWEAU89GH90OnS
FtM9azKknr2yLFy2Zc2IGgcU+QcsZGeJbKoM6opAhMRNsE/R1dB6IOuPXfhtemCwW3KUBteObyho
88C1UsYhIkcgASpf0tblwtLRbq6rsN6jmvDkdQDOKDlhLWTrazUtM4jad0JxGNsI21OdCAU8D2e4
ProcHMajSEWFIiJTMNU63wvtU9oyxSdTuCTXAl9qTAVm4A0npMGcWK+Ecyvi9TzrgmgBPJ9RH7DB
ahAirOYysuvkNSJipg7O/RTQ09wGhV8PIf1NHgI5w9Hhxd0/lFU/X5fcKj44Hi5x2kZnQZH+qWh2
TSxaqHDYtnSoS7Z53i2bXXdWz39/f/3l6yBxhGdJCBhV3M+3F/e+bDOWIUj1NTsknen+PilBQf39
y/x8Lf9+SQLo+LWvoA750yXpJcrHVc7LCNydLiuN8VzJ6tjQ4F/YMUqt3d+/3vLf+6MMWN4+bC/m
Yi6G90so759eb1HkjrMLQd6aWaiD4e8IwyKLAv+LwSw4R7RZ2pN8Z281/MMnt7xjf3ppagJOEcvi
3aMt+/kdZbLSu2HKM9YSl7lNBoI526qUOwnPZvP3v+V/fnj8khaQb9tnS0+g1s8vxWXtoDjipYy2
Dq8nVPwXYYfv7O9f5T/fy+UXMReyLpUgbtqfX6WbJrxHdGMr9iOI9KuRDGsZ5s6LbZMB4Jcwv4Dr
x4feyn7P5/5Xvf3/zFIfFNIPn8J/wJNv3uv3qHufKO5/zShcggh//Su/1frCsX8B2USLTgbV8owt
bcDvBGUXTDKFNjRqdsRU7z9U+8IIfmEoZpOIxmjg1z/8o9w3vV9gdoO24X/807X/Fen9528BUwOL
s5OUMMemdfbpDX9+aCZmpci0o3RrRdl9YZh4MK3cWii23j98Cf76lYCKS2pHxhpLg/oj0LtPXUPA
Ud2m3jRd6U46N8OcMn5GQ/YPp9hfvRR5iSYLJEZc1p+/2pBeutZs+aUwj97EWaPgNjp3Fd+9Hz7r
v2gqfj4tf3vzLE53kwmEy858+d7/8CshTyBlgXtxS3YM4WXNmMBtIyvjrP3WWTlJlP7DLbC8R3+c
Wb+/4FL6kGsWeBj1fn5B1FnsehAfbDEoZtdB6b8RzFNfCtIFd+AOxcqBzfIPxwqY5J/PL14Wy7Dk
M/M9Sef3K1jqx98zzBtuA+boaIds74YrNvtWaLCcKi3igxXH/n0/smqcUrSYVouLWBl+dhp1712F
HmGGTm1lGwY0+XNgqGaXRPVw6okIu8Gr7cMGrZ2LeOrqYyCFRkbvevdExOBKQ0oCFrPBJsNuHapu
Xur2rAlEOrljmb5mppODLEBDvU4BJMGsSNmNyr4Oc6SRo/EC066lm0oZe3AQ7oFmtPh8WZRf+0j0
P2G92W82Hx291oxnDzksLMUWzzMRBHn77pUZPGZW9dLyrnpqpLMy6boqDaaPAhP1jk0zvxqVY6wr
IMNnlgDZwUcjRRegkDtQT145XjVsjbxvUcIsI5ex8canwnOavSK99TodaLUz7aqjXQftwZH5u6Qk
PoQVm+hV1TfRk3RL450gEuMecxAGCzku4Il8mj4lqzoCLAc/280o8fbCDpFfQAXpN8LtMEQHSvMG
Z2bSXTuJhDrlVmP2ASBArsPWrS5iaK3JGkIj9VYu6pc+a9I7w86GBy/WxhHqFftAMbvwrgrzw50t
sU6ULNgdRoqyN1QCnmDkb4SSNC2D331G7iRW4CiMB8rDjhFZGTpqPbV5ckERygYyz8JjrbCWmGSp
bcI6aE5sQtJrok2imzarwqPhQZpZGfyfhy6XwliD4sjwz0/OLlUJ07TQx7KqMrM/6b5p77EJVe4q
zxFdr5o4904tqs7XiCEKeg4frgccBpfxPcI/a5bWKfCs4t2M2FCtyjYxP7F7YzFKAVUehhABLrYD
FCKZWWNKpYUHT9zU07brIpyVQLr2yIVZ2Xoz9oy5+2o5AsBNBl21ki7EjV8VY3etJFm3k7I5J9gz
jnSO9QsMFYsWa2aMIFNWKCvSgpq1NpMMS0xbvaA8j6iMIewp/FTbLhCxt7E6ctky9s7kIal5Y009
lorRcJ7aoS9vTO1WRM8XGORLHT777ZyssbS6L8LGguXjmXhyWL77K/R9b5PwvW1VenqfzP63FjPX
rgUA/gJ/1dg4bjs9qCCP7grwABdubwePIVv4YRW5PrpUGZ2CNi4uJd8+vDcsgB8pNeR1h6jtygC1
zGhgLsZ7MvQkC7gh/CIwKb4GxZWskROl5wD53K1wmubFt7TX3tqtrjAZ82M0nyK2NRrfKciBnhNl
V+4GZO5s02ewncicAS6DIU4B5O6j3iR2yh/dMb/tpZngVu1EJb+KAPf7zkJdE+6LufKLfejgj8PO
Y5XlZSyb8JBaTZA8ItmDBhZNmfxqeuIHd5McwElHypB6XfllGl1ypSyBfdGY+kj6WvttroTbbkYE
vt6uSPOu3Qgqx+HkKkw6wHX8GxbEB/hShrPPTJvtXh0sa7E5gDpzKBx+2Hffm7oHsO/gGJxgTr2t
Y5v2JV0o9vGMHDkyh5whLE84oPpnVvN2v2dzO77nvem4qwqvKgtMsxk/O6gOMxvNxnoaujDwTinQ
qO+5bqZ7Y4II9wBbB18XkyqBezw35/iI4DG1QfTkejzHCWqkDRVBdldHkb8SKnzEqVDvJaSIFVwT
sQ4xxDuyDjZTtAjpsH5vOgrXHQMoyLmBpzcVEUmRjwo47Hjgiil8snqFGyZPku92DJSk12SRTTgO
4Irz6/MvaggjtiiRkzjWqS7gbqRdIM/4BzkveD+OohffEsfrLypbLNIV+LySJFyS7BzzUAr8ozz8
93BBNmUr1yhlU8ARSbI3EIXibA0emq65rl33EDKd07wW3ggQTHvg9ieozNXGL0DTo2c1rk17euqW
92iO99xAWx9qutcOZ8Ywx1x752zMniDavLBgV/sxnD7Brr1bfYXx3N4bdX9huPqRpq9/5B7aV5N7
kG4E2KkGpJRVqlth2cKIag6oiqPuWBblfjYdNN7u/ARTN4bzHSGo92bGyPVFmaaX3JL7lmiTpjT2
pWVf2zaDrEzfl1V2W1hI0QJp7wfX2itaWDRlXPV5HJLJ6LlHNCSMnZCrXJEP+j22hwcW9NceJNku
KG612V1pz6yX0MPnWgAWDkKUh1MLJzlqmltf8xz184HR5znOqv1iLFgjuP0c8ZZquB1R8K3TEBUr
wADxnD1B8m1XGbjfVZoBRUwBi4WhtcZfeMHI75V56YFl1rpndYRNez2nxjZLcpSB7TuZlBsgNBdo
sq/xNp7qeDETIzRYs4Tl36h2TQ27J/Gu22bIVzAfryKWohD8ukvH9k0oDPWWmd6+6seHPMIGiToK
ObgfHvI65zkyIdp1JDZrwAEesLYQbTYiTzRwA4Zl5WcIOniGwxLr9tAH5WYohb3vxqrcRLibVlMx
uHCHABKVPtNSD36IGdQwahHom565ZwQcr9AP3Ig4qZ4NnyW8tuz6ukNIZqFN0qtwtMqLbMbDaiLr
3xEUcLIBeW2SKm5XHgIzFtXOSmIDc2sREWFX7LpZofZG9NPE71mZfoForu5idv0TI3hstSbzqYhv
FJxi5UIyxkozVZF1zbCFtm4Qi5Sd5wEDxNYL0WTXFmBKco13DGWfJzJ2bV1SoIA3w4SBkGBiNLWe
mwFTXWt4t6aX6CslkxyfK9GMtL9XWoMUGAPR3cpWB8egdF4akfCWNdOZIU+4A1V/BMwg95Fu27u+
7sJdWeKWBsR+QKc6vJtijC/RcnunbhpuQrUkRoXd2q7N+TIVzrHyRXlQw4y/rsHp7ok3i7v+QBpb
j6HVuOxn97bAbnsAFTOuAjtJXvHbIEjTV1kMUiz+v+ydyZLjRpqtX6ggAxyj95IkOATJmOcNLCMy
E/PsgAN4qX6IfrH7UVLdVqaqJavFXVyz3rT1opQMkIDjH875Dh3SWncQ84de7AggvQc0nW8wML0q
6WHDnBLUDnyi5gPWUFWQjqXPtaXvy8A5suJAhov+nJs72jVaiGvLN87al+068UjxrFXyMM3mtWWP
B7ts7qQ9X5GEcQIWOU1g57sJn0eld20dnC30bmFwCWZv46PndPsacXPdutV2HsTJwS3ezNb3PNV7
327v2yR6Lgrv3kYzHufdyS+S21wO43ZchtCaF7Q2wJ3W6Tx9ema6mWcjdPLgIFW373W2w2R1Mnhc
GY7P27rPz8TEXhdZnm2DIL1G1PZB1sVmgcVF+h95tzNHEMDjd8tp7+PZQsDr+DdZDg8tuOi+rZsO
RfTa9MsNpjbj5JnVo1rMD0RD5qoqSMBjbLwhswG9NCXLVW/jhuu48DiQYPOmaWZ/AysFwXG+nvle
eC8tp3ayTguS903fdZyFNRy5NHXte7Cn17i2kZs5mCoUzIT11AVk6CFYWakGTh3i7iejtzDvBU1o
dgsQUXOcD1Jj7DU68dUM+BHzJsUa4oBMz43PpgCV58YDQ1xbI9hM+qeidtCQ4mzwUwK9ha7IZxBQ
S1YdFqU7t2uXtcumjQRHBNV5DYx0CMbP8WJIq8bmPHjauEq1ES482twq8rUvqvepqzZ+ny0PqFMC
ZJQdynufl1OvlnbbaNJw1Vi8uAqJIdXP21xa57LgfeN7ZO5ZTemuDdFbe6Bz4BKmPvsqRv8Dd81u
7o0jkNAvURXMF4zNDcdUyLwMKGlcqG3jwTtpPWvZItDCohk0LtN/hs1MzgAfeQeun0shxyJDm1BM
/TEwI8RC3jSvzRbbadpHUCTiPDlO0qF+y6S/gr5prJQo4J+PvbOt1WQc4AT2OLmsutp7WV5BisUq
uanMJqNmjduN1dqIu+r5W4k9bpMXOP6B/oCAr5oqFADQdgqlcLURpLmvyPidnpdinq762HA/Y8g5
jyR3Xfd9NiMx6cqHZSgvGAeQEjqJxKnM8T+vyTUenk1GfxAVqI/Z4OiPCmgd+vkysTD11MFDikoC
Gj093+VZ5K6LY0z90qu/WVNCGESTus9j7MrvfpyMO6Whpq68MmuAFMEEDRLEkGHQywVfaJHcJwHe
f9gx075z7PNiR8lWm0F+XRAo/C0blsuyXPbeO1FZxhobgMvrgbIaZQP7RNh08lAF6NEBH5rzIQVx
Va+ySQQ7PLY0TTESv1NCVsOVMi2yRzWYuAqU2G0UeOMW+tp03eW1elCqd29sPy/PTNnf6sXG3aDg
n0UFoHFQP4r2BnHhGv5QBGZF1aeOU3DnqDo/NQhgH7q5ysDho9RWWIJg3UL1BarbbhqjndeR6Y43
Vep4z/PYLxG41oEmam76s6dH/9inVk8uBm4luF1xuckxaq7tKOVxGtvhJWVeeawMy7pjOABnSBJD
cRZLmT4acU75G5mmbte5G+UQ6sCsOpZBqiov0JeJu/C77w8gvTItPvB+FicTK/h68ObmmJQd8svO
zagtZJYgE25JFZJgcYLmKtcaHk88+vvWidTZRV0VFqn5behbfwv1QpFGnQSP2TTZN6iX2we9AAmd
e015VlqHxAX0lI/B17GzohAenH+FB4QfemLhl5gN8Uasdob7DlEVU41f3e9kuLfVZrr8Ulc4GQ2N
ODFOqJrEbWFy384nOGW2E3zHO2cDWEL7gsjKT8Q8D2e2o6nF0hVXVkZygTLRrl9AKtoO2zmHCVHo
iFxpNp9FzcTLsM6M1CPnFiKu9aKccr7YjTO2hKNTx/clkkOUHByuYBcOZnIR5wqkpjsl2uClml1A
o4Az106ky5Ijpg49/noK0cTeVlEnthY0m1MTiCT0UOltgmk0w5r8s9ANijm04G0hk/PcrSU9vR9R
dGftMoadDSmVf2NTQ6jY5mUFApq9NDnEttowJwxONlvPlTNEt62mWrImiSFzluBGePEv6yxD5699
fq68GXdc6nSVO0Gzo+V/mMdJX37g4BDNKeYiBcRNEdCU9dMbpstvXsomejaQqI8w6sLRQFSUNNHO
6ZZ7aAFXubDNq7jBzkQM0njC/Kg2Bbap7TR1STg2w3CliEI/NyrQOwxDxTGZneIqzbAvG7Ntv0bS
+5x4nndQmcXGMTGeANgdwhRnNRJY5zESFMGz229xo7HqUtBE180koXQplqJKVMHadY3x3AFg3UYE
+x5U7XoJtB/ig6plwsBVhp4OCG0lfmjjNzOGY3f5kJj8v+TOZK7LwPa2swUDgbXrAFEq8e5cxzl2
7uyFAUk2/D3u2p0lOUncRy1sTDYhTWAeFiK1TzzKEy9M314bOaZiXFvOTdc011Nay0PimWobO5O8
aqVGV8oQK3uBPjTaq76J9WHoio+m7j1gxGC9PDT1YR/k9W6acZUCjMJnYdrlJtX9lxR+zTYJqnpd
pyR9JFGcHhJMkTdtPdxjoPPg2sTPI7amlQ+KJOza+X1SRGBcdL4hm3a553n39/EECU+0krc1btoa
QA4EKMt+ncuq3UZjghibOQE2bPuaUed83TKp3dBVlhtajAFw1rSs7R5ANd2GO28FgTc1FQfQAG7M
2MwJom7RIPixER1p1L6YIv/eedUxCTia9VIW12j9g3Mqo5uA1PiV24nxzcbJfZAzGoRVPdrfLaw0
rEqwiT25I6cgkuG7BoXXCTcVhxopENvRZGcCQd98Q45eHRqW3xtVtf6ZIz7DEBX0e9qYIuRFMKwY
sRRkbqQC2KrvHkxAeGEhrOl1YbwagjeaT8zBy5ts0jONTlZ9GDjg7hxG8xlZqm725qoqD5sAA0vE
xYcoERbSeRRIWkb40WEok/JKmLO/NTtl3svGhYs9d9hjyXg2nwL0K2th2F4IdHd4qCrDPtKLN2Hd
+e1LbMS4zIy2PWe6kmzUJakxSFQZbGYNaAyRyYbsmDKI4FETg9a37fM85Avw8dxejzZuHNfumo0Q
olzFuvgiUjjHvC6438r2eXHsaytuzJu47uEN+ZKqzG+rDC2FrSHk57P0n0WGVzldBDQj2RlX2F6L
1WIUJUOI+ilvGLMvG6uOaoCGkMjxE8Lqw8yJTWueoGBY7vLK7ZDtIWQ6odIZfFbECTAOUdatEx6P
lQsHZuVQKMOtLJ263tvKYuhsG6AJ6vrWQ/iMJrAMtkPOvD6zkhxXUOPdjm1BEjOEAAIwYCwuPtZN
AIPewajTJ1VYTxZJ34w+wZmNNfyAfG5dBMwdpwS3BLE85spGF20r7xkKARAJ1u8maOaFLlEjCJdD
FTpT8+ZnwT6L7Ft7Dt6xk39QSrmUuNmIlj9QNzhEv4KrBqbgwDfGfkvb0fcfSaw3igCkQ5saNHmt
iRCj0+4tz1x3XupcnTpe8Xv0+v0G2Pe8vyjPQ6+x822c+oZ5mwtSemYN0iydX+x2/mJkgOdLBisP
mMv6e0cz4GhVHM8IJUovFErcNENJmQnEJFiV2tIrTFjHQQx6W7mVfEFBNb24dkMfZQfkCw4UzwUO
ML+ZINIFHoITZ3rwxuAZWSxKFDasRZnD6nB5w3WkA3dT+1Z5c4urW++acQIcw3oSUwkD3dNMEPJ7
O/MeJYBgQz+1H/3hQXdpiGAaqely77EFXzOB37oZo5DUrM/BglYBT/3GdjO1rtAv3WkQiwzANx3/
EXKMCTVbe9BVeiAm4NpP5avszGN2AeE6BBfE2RUm1n2wlI+TQzQXHiai6uHB1pyXMr3rjeFxTJqn
rhpAjQd7ZqrbZCpD1CIg/8aruE83BQhuHVnfFAuC3vI3s9ffVsbiviNM23Ta2hQWL1tQBBvRGiGh
SGFfz8tL5pd7DEascIAyjXPYUKgXhXHsWp7eSh5t39qWF5soU4ftBMaVO+M2kPZWuuUzOV1w4bo3
ghkJo6M1vrQ2S3wFoXWN22ibWwBCjFmhZvW2XS4evLZfNZ1QKyTJ8mqW3lPUkHov4YA5A3cR/oG8
3c4XQBWRkyufyb8neL/5PjozfDdx+bW0m/Z6KmEjaTKxeGtcaaGbV23bV6Xb7ZJRHwgGoPeLpkMc
25sEx6aAJb1iuAuyu9rRmHKvRvapUvrAwGA9JT3qE5Amcf1G0M0mxkjM+2ODBumWbegr2DSNYJaX
tumdSre6J+SRh9pUjFYwZRSRAqJmsRWAOlYOa7Rbp8nvd4k3orApbm27sdckaK6LhL2RCraGzKsT
X+VZutGjUh1VxqetxalP0+2U5reOdo5tNuQwHPpHLypu5yBhuowXPGP6TLMjxYiDKT7FsmbRlJYP
kdmei5npF290WwmUQ+W4mTw8l5W27+Ca4COQ70Bm1wUPH1JjLthFISOy0LYXgd1vOuVdf+6DhvMi
OBtDcyQgYlO4PMtGfagi2n5inOAbs/hb4X2BkF2Xd00Rn+wxe0e3dDvHFekZQl0JePgJetF7Busz
ZQBp8NGgQs/1zsNAABMoAgaYHUbOepzu7Fww1iaqxFlUdssL/67w8FZTUsJiZIAgGK1x9Tkpcrkr
1XGskvs2bQbEauOxKfowGRjEojrbpYRENA4i6nIAea6xsjN2uq3c8uQQPrr2Yn0/uvNDUkQbPxPH
dDDHNR4WHQ7Y0Vd4+KELGE0FZN4etio192kCG9jmvqK3xSPuvNskVDGRGN5qZ3juHI5Oo5iWTd77
R5RCPgbF7qupB94uw/cpmZCWZlBv5Gaq0rcx8e/YGD0Jl4iaYh7eC3s8LnkgD+wi0KinnATBJzvO
swLxNo/zFUb4LdLG25lM1jiIOC5Z9lipTDYdeYa+1d1rl6GC0IADrRTFjGMd3LzcRdJ9ChbjhmBb
8goItiP203kYLgCbCDuhExdnPZbfMsK6sN7umsm4kV7yBbi6sWbucsDvD0afVq7m0rVR39CboN3O
jy5u/EhO97nX3g9g0taJ218RS3PN+++9TiUeayt4KuJkurAfqJ98wH9sBS8REjd+l586ATEHShKE
lYvadTqWGIGLpFroKyLzFCxm+mAB71sbQzZdLwtbOY1HkEpjFIRnEamcZ5qEs4gxSW4aMT5yOq1D
4kTWwZeJXBGiNp+0BUK6kMt106VqH/Q8FzwfxaGfW38XT05wXXCG7FXrW0/zZS8I9JEJvRWgR/eF
kgfgP+1aDDgRcQ9WYGcpZ8GZzsRMdL5cjqlpW2eBKHGdq75ooaQZSWh13aUECjzw5D5L5LbI97kq
kodyiXBE2yK7LWYc6qtc4mG2dWRuhjQV9+Ocure2n5hcTEpgYhnl5rdxlExiYAoPHETwFqCqLM22
NZOPIpmibh+laKlWNeCoN0O3M29IXetbqwU8imMfsEWoRC72/NsfQxHBCy2r7q5le7ivc+E/oOtb
XjzDBW5bjsG1IVtCcZgbdaFMQXZjd8VB1hXTLaND+y3CJvyumSRDaCwkrqciarbQ76N1xhquCNNY
tmx5VLkljUvft/wy4Ux5EwLtpKgSvMMgb6VfZAuhJOmXYeNBiFizVbepx2dOn0xNR3eY7C3rBPjw
dSTvEUcV7Jh7+saC4gJknoFF1mJKwsE+6jOasPQczDiwyBIU+hn4Pa5mOver0dUwtVAMbl3BFDTO
B+eSNDNuNO6pJ3OAj6bt+FtMpNymnue0XSnCh9dkz18SbaqB4Bt6Ip32X7MkefeJJ7oB6dGEls7b
x6F0CNdwYPie5JTDOl+G/KFzGaw2GochZXiyIamQjMfarQD6NA9g3iXfRBGzlGSA6vrLR8VukCwL
KfVhAnpB5qO68AEWfLlB28CUJb6pZEwWtrG5cWrrumbmvp0Yu91LkmOOZL/uECbcsRqy75NyoQ5u
O/7ncA2szRRAyxyptl8mqDkHgg2Yk/WksYIM5f3vQlMkjHYeQ8UIFVo+oyaiacRtm0L+RhhnXM91
AhPJhzaJEjUlt4rUjeKG5FRWZpUTH51u0rw7dHR5m6C4WOkmHq7T3oYK7FrZMUqc7M6s/fe2E+2W
+Q++7twrdtROEoAeMJmVWfNiH2Klrs3RB1XmZSCveDLc/Gpwc/kgVS6JhR3q/iu6VXIW4qErgf/o
4SbARk67RtLAZljEsBuJLaLop3yjxfed3eL0naIsyFimd0nMQWMzPjlH3eTAcYih1OVNkfJ8Lh6D
jqTJxy1Q/2w/sAAFux9nEbW/6JxH0Myi2biTDQVEmkwAVLzIG5SWRrlqZmOmYlTz9ZQPbLVwVr5a
vVXuc1yDIAyhGU9KuWfIGzX/JgC7JuqhnhoZU0p3LvHfZGRB/4OcT+U2g8UoQYoZGzzhTSLivI5o
JWoCGV6ll3nJq+37CEmnhM3Wxvcm0z78QyUWhj1WkcCyEVix3ghii92YavE4tyhjd//IyzzrPZtB
RZNJ9llJymetZ+7xiXCFOXmOIzJbf5NW/r/Q5P1/mylvmUgp/2cjzv7Lf/2nSn/Q5l3+g9+1eT7G
GSEkokyex+CSDf+7Ms93fmFv6tv49DDrOcJCFPfPID1cdzAzHfAUtiNRrmJH+92HYwW/mDylrB8J
kbH43/xbbryL7u6/lV6u68qLjtP0ERMG/BHWReL2B2nZEnS2oYMESvAIyG6V1mm9Sy9FSj2nWCBi
AaEA3rzxbepzBV2ii7N/S6/3z78AWSDOQ9SJuIp++AtE1uZ113Z+GFd1voVrajM4JjgMiNjfyOh+
lJf99kmecxEzomzm+/tJieu2nRGVpvbC0iInxGwWd5NURfk31/Pnb5TvFLk6snVEj777k+MoCQoT
gpzjhMjxzRvkRCYCnhrszwplvelsBfmm+7atjGtvGtwXTl2R/o3a+Uf53uVCUe0ht/RY2mL6cC5f
xB9+VOkzNmJI6jAcQnrfeD2+jTmiLMWMu5s8XlQ4hIz9H275fyFSRM35p3vJQwxpCVKiTH5P+dMv
KUUZtQWWjdCsAGAR65cm5sEgT4mssUQ0MkRQ1MUH1VlAUxPZMl5jZTAzt2vy+iZWhvMETQoBxpgX
7gneP74ek9idL3mqIJkW2PhT6NLSPrbWQkhfky1kzExLJdyVRNgN6iohZwlibxXLFX+ppXZdkDiP
ZlCXEO7cSfgUdMAjedP3jLIC9kIawrOOnkg4zF75sbJ7H7PmR5ATJ45kx0IrRzXi0E200mO1KdP3
hY7eu1NuwjDJyQk5JL2IQm8fDIb3FrvwMq/tQibDU+7Mxc6pM6jIAcEPlyCchXkNGp7xxQcGXIUX
a1cDKb0QDxSR1Otz6mdPi7cM1k462BEunHzoaHUHSDasRDR88drM+gSfbW5MpvYYb8aUVXEEKAs5
hcNma92aOCvWGLz8M/S1fiaUia995dNfO6shUy6TrOCSl1FyUzDIz4yG6S/YxXYzEsRbboRSeNrL
WrcJfJwmPlQdY9kQ9oPNIJL3+TYNsHdtHGKBNN0w66CAzNvHmAEwJXm5LHI1FUtw8nWZgqlGtfVZ
gtPH3Ra4QGeZ5jlolqxsB+WWt+/sLUycPR4UYgCK5pvhSuthyWF6gEXNsEuJviy/06CjbI9ZBl8q
wHy8rbrxg60qxTXp8Q79YeAmDJHAC33ifCnXCxvefccW22e6pdI7KD/JiSWbfAW2m3xjwgMl2TZY
8qz8YLFf6c9gE/eF2vmIeo4lKtPxmBnSeWuBzNyK1qY+SnvhXEHOouL3J1ucJ6pvkHMLuJPR8/yO
oLmJCBZrigVFUJ0yZBZ+H0Zqbr21rkwSSsbAgYsLnZC4uHKqrI2k0waIKozkmeokockGDBmmTiOH
fcwKj/lWX8RhkAVT9gxdCTksEg0/966GIaGtbtjWV1eTk0XLSeYTCotGlPI+RWaA5cdA7bZmhb/s
eoh04xqHCyRpMPhoZZfBWCj/Kf/qvaOL+AOXoeeAlygoWwRaKm+tRrSsFyvjZ+PXecnYcTHJ0nZH
VbMt9Qz0IbaGZTmjelIIlPv6OnMqyn24IMv9PMz1G3JB8RmrmiCmqTWiu7nOgpskZ2zCmLWJn9rB
5x6HbNd/88Eb3zIMBUgbFxir5/SC0sjAS4FkTMus3wYukBjCCMv3TkzVd0l+NSDKthjfe0SYHxb8
NcQVEiDXytUVXsTewc23b3CkRzcjgYgmUhtSvBEjxAOzG7Qo1oqzvCBBnVgGMkBq6JUry8c05o1u
QiAF24SXqIzsHAnagLAlLl3iFvq0EtemAuS18gIFBz+Hisv/3xrmtEnEwA9jW64ltgwMG1K8tPAd
GBNyeUPlhz2UFInqC4HxExbFhK30tiqHyeMgu/Q99Xgxsw1Z0Al8nUifN9HQkYJGljgSnM5YaC/s
ps/6tZ3T0W28oNHlbhiBSq8MbbJTwAVTmLsFrgmtBs8OFjyrTUgIsaqEY8BMGV4zMp0gW5CNgJTS
b8wQdh1XppjCQSSUThyHbdbZegOxAXOkAxqD+aXObLbpeVB9CWKnvF24e6F3tYkAC9aRQY8yl3Bv
8gmjTzkQdLnlcRveitgwH1sWbxFPBAJwYMfoHFadCd5u3RNYGG+EY5JjL8B9gTftWFFjj6vcx7LO
lL+Hs8ykrvKCsb7Sg+LOnPLOe4L1zEajMSsMpOBhc+tv3mo/Su9dFysF3BA08JYHoy3ABPHDqzRg
YpUNVeGGRju4d0V/V5OScJUtRXPv+HxXf/0O/VefBh8BaTyDE5eq8MdPI9duqVmxumGKFOZWC6at
WjP6xUrjnAnV+PbXHycu/94fqz/PpH4EG2l72BgoVX76PHABS8cRAqNkiUlUD1LAQIk7+NPa7OQy
YC2o7G6toeXoMDNms3oSKjCijRq58UMl277YtI7XzBvkyc7ZRC3qruqYiMC1QS66PtsypoNpC6MH
iTXHKQEHvPn8v/FhWH++DhPTC9wLiMWOFQQXeMMfCh4Mc0OqDBSWxaAN9tW9L60PJxl7XkRLzlKA
WmkShzYroXJPltmTisUin0QUTuvhtwLwfxuiP3iPxMXW/j83RI9Dl4MrqUCLfqn+2Bf9+t/91hd5
3i8etiJB22H9s/v5rTFyxS+sOQnPlcID4QUh4P/2RY74BZcTL1IqbCK3f3XX/94X2e4vPKnc0DAP
fuuz/o188R8fRP5128fLItEZOJf+62cTPwJkm4c+l6FoiNfQGH2YcEtrPWvt7qiLhtMfvp5/UTz/
2Jr89nmBa3JlHtIG2/vpmBEe4xBZkltZ5q2D/1VFxK4A9vg7jMlPT8rvHwRXQeIlubhJf+r36LYI
U0JiERYmxPk9qznmUa2T+teKksI6Z7XBdNnz2TSsoFxG1lWRS7tZL2kEW+2vL/ryWf99+vC3ODyY
dL0WahaXr/rSSf3hqXVQoMGa8aIwYci1D1orfvSyoDqW81Lmf/NZly/wp8/CXHTh4lyoF7QoP34W
+9qhHeZAhsM0sVetWvNWuak6qJH4DuySyREcZHpLqHv/+ddXaf3YFv16mQF3LMe6Y7seG/wfPzoz
k5y3yyjDxrf0qSC5/U5ZXocoqpYUGqNZTSt8X9PViEoO7KtT74ogyh574gBK2lQvOma8lp/+5s+6
9KE/fyMevBaf49+iGfqpSbSaKhsNx5XAv9pmG+QJ71hWxSDgBSDBCB3JZE9ya3cxTIlmmHYKx/WR
XZy3mZ2IAIG//nv+9MRdzm18iHxPsEl49H78lqrSjbULUzqsF/LAV1neeiCFs44Roi41UdMAxIu/
+cw/PXWXz+RZl3SrPAt/YtWU5eyJxeAzp1adioLloQer4rf3wef0H/G3+l8823+69S52bf9y1JnA
cbgHf7yyUtZ9YKSTG+J1Yus/WKOixmerBM8/McrPyShzeRhF5TdM6/HAHf/6m/XNH1+PPhEJoJ1g
P+C2dmyfqvPHvyADIC+6CHECCgLPlivKJNxgF8O5wMvWA5kWgfk+4R14b60xpas1re4kZ9m2ZAo0
9RdKsuJbETOiX7HTdIkPZlm9IN5hRAUSjuBK2PwsjkFmGIm4IQS2uGGBoJMwpgl+JPvJbJ/mQHl3
Qs/kkZZOLL47lZzUjdGXA1hTr3OIR0FpifJvmlqzDbFRzO4TstyONBpfFd2yN8BbdocRpWYOAXPE
z+l0Fk6DGsrMCY9MqUJjyHGDee7CyFcoT91meZryFc+xE7Ye3uh1xchN72poyCz7jEvE6b5HtE5M
BUDGZ5vA3pM/42nOV1MP4PsDPBtRpCuTVA8IF11j+NUtDiXZbWq0yljBegsLUWOJERUw0Azne2Ry
0Q9jN7pqj+Kh6G8TBhbfy7lhf224ZfLZAjYwtnbisneBNRwwgYYI16NJKxU6MoeTcw1xWrxrx59R
eETJ8s6mFTWtS8tGmCEji2Xb6Ua95Q7YYk6NElXQNJnZm14MsuBrlGcoHYVvx5vZYti8EgHLqqMH
2B2mMt5+8ptaDsNViXpXHumIOnUUscywpBG43G2zRZANuRhm79AhEse586LRMfYNjeq2LMUwn5Wv
nTMwa5AdaH/QaQ2R7yJYYPuxL7gtme8sbsn6uFdohW27Ze2GICuJDnPds9eLam/83tUQTO97jkXv
CmBsPRFB2RbJM2ySzn4TJIMT9Et6TkJChklwjo1qxL2HxIsnSyVjYn6AxZDElOuurh7mJo2sI62F
Jc81C9HU3/HzTNka4neuXwizJbUMRmmBv86EQET4d83ZYEAja2V1XHRs97RZPodQT0aP4zYhJLzR
4ZQslV63E+E9K4h7CCiCzFf9tnZ1Qe567kSf/mik+VVeAN/eEHKcuIxoYCCxyZL4Gwl4YHXiB6Lh
whd2vPiziMgI675RyY7IZg87V19Y0bGfbBDPmYV8es3SOX20/ME5Y8Ss9WZgHpyjUrFh7rCB9VC6
BES5R5cskk3wq+jOrD0WKCnrqgJ2YdFe1+4Yo/RFq37gKDW4FofhG0CawkF2HCzFl9TuvXkn27zL
tgjPC+aWVlKbG2GxN++9JbiAh9X8jQnmDCPBRqJDiWCJV25XT53mpKqsI5LgpaYLlhhKF9jUxY4D
ox/fU7tiF0FClo4/YNriRUQeE7l7KDrk1IyBzt+kj2gnpAqajJ2clgutumywBsxOQ/pnTJNshgu6
exSgKtbT5RzTJ51nY7RD8YGSi3XNDLUIyoPYg1f2tq5boIbNifO1N9mgGm+VIqZjtNECNMK+mY2A
EgfgqODJ+WbXVZ6LnV8Wtb2mK07JGSt0jkvFrcG+oAgOXpc4Ta8LMYBzb5qUUFCyyWZC3bwlgmxM
aN3XAvXYQZMSioEL/s6pXpLuPcly294xDWuXnYvk9LtBlhw4626e9XULmgZ5t9HF+jqOLZynNNfj
qcipD17d2G/NPTvxKAGyGruoABeMuXnA3rgMsjU/GsHfwm3zB7IxjS996QU3aZUinDAWpn+rvGYQ
ze5PZgpbq5M+Bxa4yzCCj8FBFqG5eSicEXkHR2FUHOclUFAqLCubTz5O0fJKErr4SFIrvmmiNokq
YkYLYhUDbIF6AUQuLtRLKseWxSO/TVBhdDyN2LynneH5+NNkblP39FVRvFTjJdWtnLvxcWZO6O+K
2Ta+cSwzzyAUymi2DROErxIlr72mVGaJaKXAlVFg2uMrxfeFqFM5dhVyDFvqmFZ2Fe27aemM/eLg
UjwQi5LUV03i444zGIzbOKuWxMl32nA7H0pW1ZE2PghDrHKvqZa1dGo7OdmNob7FplU194uttL++
yM3vOlILiQuDiDOcAH575ybQAVBl5OCMiPg/D4S5D2KHwsNUeHyq7LvhNoXC1Bi3EGoa6MpgRrvg
bKaOvxhb4bWdxUiHsU9znLoFfzq71vFINh/JmkQeuGj+xtn+BP5nuKuhGIKZUJkIiVteRB56sqDx
96NuGF3NshdMwr2KS8yjDHMA0hk25lUtTjX1Bl0veTmoreukn298v2lMYpxaN31RRtHVOB9Lo7iu
F/IYdnEhyesmvHBEN8vd3lfipjAmvWychnPShFVtlfneUbaWGPM6hWV+ZdiJEBuFus5HYzJpgSyF
TaofoKhTg/XKm0KNGwdQIHq8rmtY2BYo1aerTqfJ8Ao37TIMzkdb7dLm4mPIc6s8kHzbZWGpWzV/
zn7vVzcWdscZy44xtABjcYMyMBoqs7yayLUZbpqsgHSGmDF56QAik/uj7QoYOKGb+HgYHT/AR47n
J/JjqomgpDYybitw57fEcU79SreWnV6hKXfPRhcRM0KpgAGvTco0fiBpKf5eDkvZnrrawwggpk7B
IRqbIiPa0Iz7T4yXbRQiP0/6167pK1TTWF/0rYeL9jbyizJ5G6w0ekkdo8j2RTsRYR0ZFdrrpPVI
47QTHvmXOs5d9x25L2FKwWItlIapd68sMmTJCO0iFLi5BaQcDVlwA3QoEOuekE6OL1wUPuZXgqxv
rG4uXtGxEzzpWj1nShRFRJC7bYwZJaEmErjGSYwA187ADUnyZTQ8+438dAgNeZrysfLC3pDBLU++
+PDRIh9bBuho2FBXfxXNuNxJMh+8lRHZ3QPaEDRfS7q011nk+c0RvttUfHNIQLzHF4cCSQ1F3Jz0
gJPwssMBu4tB2PiYRULNNxDLRxXClVtvRLx6CMXTUnUPvZuY54ysbMw7htND8O0EcTfYTEuDkWrh
yQ3yhoiCwkzKu9Qc8TRj5aU3T2L/BQLdRApREZB54ts5cUatc9EdFYHZtQeXXUUcQnqHbJARRjyt
upSzYG20HUJIV0YJGo4YG9LG8FmtswoByrmhYrH/D3tnshw5kmXZXympPVIUgGJa9KIMNnImnfMG
4nSSgGKeFArgj/o7+sf6mEdOUS3Zw6J3lYtICXe6Bwcz6NP77j0XfTZABKeiLFHlscglLSfsRfEc
CafyaIku3OyZvg9+uuWszKOFvWyGoJsV3yCNMdp0S9V8milcX3PtE/3zOPLglLPQ93m/nFELqcjF
k6+C/mcDXdfZtKNjv65NnkHvzNbsg6taO15jR8j9Cd+0Cfr7yGvGlvrXhCCI383++MLrYQg/C9l7
7ZsQnaNPzI6RTfV6MqUMqjk7iXxb0SrtnXxaps7BTJiJy1GVXtb8ZDRqbuo8oscA+xNKccXmLvox
ZYWfXbqAf+0xJjMgnK1dUbhzWBF4cR6zu/J6jCHM2RFnJFCtL89pIUWkVZDwrR5L4ZxNMMVVpifz
bq00KuyV0frJUp2pbiLG1Q9LOb3ew7Yoin22zJXY9tZSPAUJMddtNLhzGLvELEhGML+SQkHCyHYB
AIwOPsWob0nE+yAek0rzVPWN3/HhBKw3LfG9gsrWPvkSYFLKLfuJ6GrhG8h+sJtx9vRe0LvAGROY
b16R07Eoq4LHL7suKBXKC3D3SPc97QfrjcNGjrt6TkpKDDKuITERwek9wBeYxsKLaH4LBxUtsb0M
BEyqdOY0cWWd5VtKDXpMo/4yZFuqTANizqE7f4LXq9h0NHnu7aPQcu5rCmTzwwKrkhACOfQ+xhfF
qVyIgXrExYlG8tyiC37R3ekOsdXyLj+obhxA5kfY2AjzraxVHE6zT4+8xpVMgoi8Ye+5hlTdqpkr
W4XNZWiH4D6gvK89wn2DgmgCe3xxlxSbc2MW8vheoQI/dnH1vjVGTesu1Q1mYyIsBL9qoYltzARY
js7Yr/DFQduJCyrZ5RtqnyuPGBlDOlay4Ntzcr4Cu2sXRXQnsu+01wpnFxY48SlPb/0rHbZAM4C0
5Nlpqaflm1wfj5rBVYQS0pTtxcGVs/MyRsFstuFoaeToRS1RTDwsuFob2qz2Obk2+4LdvOYWj4nc
v1ZjVganamRthqVdDs68awQ0wjjk8TDtJtm13JmAgNSxNBkd8usZXTJHjgccDM8fKSkvAAQ38x8/
wBm11N7p0ON3iouxIHVXZC9IIRlg8dnjEsuCmldUR7WC3FLNnf50c5s7Jq6lIjiMtZ7eprwQblwT
rP2o55y4Ni9VcpfLkrPU7AZnDbcCEqB7WEaBAuhi/x6ODlWZ5Wfl+Wn9S0DFAADg9cLDeC8zizZO
36FjJ2W6xi3vktXh+cQumH5FEjTjWEx/Jfz+/9C326/6BwCSr/H6Z/ub4P2LBs8eIMf4B9D77/86
/B3wfUZf/elfdr+BV/f6q18evgZd8kf/kF7OH/l/+5t/la4ZLb/+27//alhFnv+2VDV/UqfRpP61
pv0f5cfP+s+0XT7+Dy3bsf8iPIQVlGwEFlZGaDx/aNlnwpaPzgnMiDWSyxbpn7VslhbYUEgU8f9Y
ev7u8XEjmF0SSK+AHoM3h9/621f9V8GJb9i/FKDO8s4/KX1Qo/jruRcCB4PqS2jmz/JPBw6oq8cz
jyDPpvui5k6Ify4nE0BBVv1/0NQc93/5z0XiN2pXhoietuv8J2Gx86pcpktBeJVLx+sajeqDkksu
RSX+vmsIrHrcm7BW/aapHPMxuNUZJpQ60w1YUd89VjWdTBsFkuMWJkZa7tJs0NH2vEu8l/psecxG
X0EWcqPqcpBjhZW1bs1p0oKeP4WnEGwqm6/XIiFrvZFLQlva5Dv9gqvWbsC0Onn17GV9RYC4z937
wu+buwjTL5/L2bALCz+YIPFyOdpaMlSvCBrpKVWa7krP0xFd6DKnuItnLylpAbIoAgOeOO/sbgOS
jfAUnofI8wGL/O62m+tqZrb2LEugp4zE36B8WUEcFu10k/Zl8zLMSXVJGjJ/SOugz485p90UlzzF
NWbVjioCMUkHcqnuurtpCpx0Z4/IOl889Dp/xzVpfE+byEMHymi1Webeew0HjU906kuHpXIJfI1b
Yd09CwPt6ojqNk2UAafLfVCMdbWlX4PyLwwx3ZsjI2bWaC6brSDHSdCJmitu4WIl4+sKY97RlhBJ
AJCFLw6BS6qxKff9QE2lpQ+MImgjDbY0jQc8blM8p5F9z1qucrlFeIMHbsfW97lxsZd2RldjTL47
JCgeyEkcDAs5zSOy5/7U1S2V5f0SPcKspuypAQTPhZAkOKOLFfjv2YwFisuTI39aZM2duFxzN935
dDH2+7pfujtow2DSe4MnWAP5OVPn9UzBtBxIIZG8cZ6k8PpziGVmzdpRT35AYVhE3BjDxaE1EHq8
WmKH8KU/3U5JVsJNnaq+i5OsATlm4TuuIWfNB3eU/ZdqEQp30hnNtnBMUF6FfXZ2sPSh/5ni6sXt
QvHkI+W7JHhExv2EYqBpAEkheqINNuD2V2rzOP2wh4IUdkc1kpUpAvOOzR4pLJl9PER904szQj4A
PYQNxyEgJk3EFWoZJOeDLJcs5mVifYS5H1CpbFnUOfCqoxxuGFXGTzZLUAWKcGFymO2S+I3OrO6H
23s8HJhfs3pvu3BmseFJB8EqQLghh27mD4ruZYF2WGB2QAvsC5bHLnn0zsIbsxHEUYuNtgtGc9Zd
5jsip18Rvix5N/NpPHrubLqjT6lUsHNs5+xqp70+i41YiL6jwIz23omMfhzGHqmaR1ffkFkJYdd4
GMg3BbSRG2wzOPCz1es+V3fS9G7D1vI3IT4Vxt1AjT9bnJiUCIi0CXZZaMp35FT6jR3dJqQ+lArS
nVxT98u4XjVeY44Nhv3Mrg+CTkbF50VEjOIxK01rdthM+prLejf+KrPVH2M9VcK9HpeBuvNmRsDa
lH2mYUAN69pvpF/676tvYUrGseDcjn6wPAfIro8tfK2H9NzRxHq9nO5oZPHoRe9Cp9t6hQsc4/f5
9F8H9b9LtkP/+qR++B//vdUfper017996n+Lmzpt/nkJff7Tf5zbeGl9CZ9N8D/+ie7w93Pb/guM
wcDGLYpdHDclZ/1fvbnuX1gVnQ9um70ROtJ5c/bXHbTl/QVrEitNtscoudgw/1/ObTaTfzq5QxGK
CG8uyjx/Javh30ftP21IHcu3/bwnfOEv89ZNmyW9xjZOf+7crXCQpt5iTQHaC/EUV3xGVzUqxWsm
YcjEvusgVUbaCmW8LmbJtybRmtojpGaC5BOer60GNxDFRdRUZ7odd9l5ybtmVwyLenbwUkQxq5uZ
3LpjiEu7RZZ81x7B5P1ia/k4BKIJeG4E+noE0w4AT7ire9Q0Erh46BoyB3IeA2eTByup0jlK5+cO
V1p10hM9OC+YCLvlwl5gCG0nq2FcBW4gjw6wQThE3nyOSOUWpXzO2ifvWPhoEDYE7PAvtlVPARz1
akRGFEF93EQEljdZ7anryKKga+PzVu83K6gb1r3aooub5dy78CfnvNj0lhYnaRg9rypXrx2i0rJP
52i8wdbUJpswKu3vZhzP5sSgb4AByMY/mdmwCMIhXd5RKgqawWWhw82U3IDarUDHwLsZtg1nFzXh
FG8N20dFbU/Pl6QWufXdDq+aHIv1h1HKF3Fde8l+NXCId6bni9nCU7AI9M1Kh3DSdH9A5RzfBwUD
fRP5dXDnJ35/U2tw0NtuWAkmoBBFLZOVge4tRSstyj/L/GePf+qhoQ2VPB5YjybuSzMtnLwBKUh3
WvVBrNDKY/Spmgt9FpIQcNlp2fueWa06OKBgSOmyWsgf5n4a/QeEMKMgQIlpOC3aCtrToHM4k5UE
ELDjiNfrdqlLW+yqiPaTDZIRLjCumQVA+x4FNp4mZ24P3OAlltSUbfLB8pQYr4oy0uOVopO12me+
384cVL0It6FDWOFiKBzrFc67lX+ES+5wRvJ54F+0kKO45/qdvaNTlyrsNGd421azhERZd+7a7IhG
oFlUris0zY8ANvDsuR1nCpXC7a5r+7k/WpVplj3TMEPj1E4ARTdAzlPrkcQO4IrUphCPic4a8ou+
MNYLleHjvM9UQCNN7+epYu9IB8WDYuLRTx4JYJIg7biYt0rlFdobBX7qkTZHk19T9ThcoAlM1aXi
VGf2o5fJ3PZjRC6Vo3UI9+1ag/QiYk5TAlUqhfzm87aaQ7Qo9juMp3iWhmWx1TZonKa99wzIRpAK
YGT2GdwGtZsX4+ltm1EFcaIKi7O3bzJ+NhX55/IG+20Q3oJSAnua1bPlXrgrg+M5kCnsQxYt3jcl
lAwvslDwAYRXiTIWpErcHXbZstl3kw8hp/BMlR1ndxT5AdpKxuS4VnN/nSa4GWIcwW1148wpT64k
tUfns8nrGUcxaK7xDjSrJ2I2j+fi3k7k6W4kxwN6UJQNPYYD5WSnxhp9Qiz1+XcdtynUEbxwV107
pTn3zjEqNTeOzZPnOPOwyE7DgG/4iKFSeTHB/yoB+TZNIRna1sD1HLxOxoG2+wSJ10ZL5J6c2dtm
kOce8IYs+Q9J/Lbe0Cs6e9sBnMOzjAo+HX76/KE6GMKLZK6nbpuFDYgwNqPfHfeK76VAid5Camle
BGFvBsvB5Rcs1KGFEo2E2762qx62iUyoEqMsg9/lLsLjJlNjwU9CdtGuS/Bjk5tGGnW8kRKzaG2D
m2xaxWcrsWcc6W9oEem5v3FpMoH6sp0uuCkw0tYARHXzkgE9/SZRJpLjIGX/vcyW950jA0WbgpoA
cMH2IHmzZlw2QntAQ/aaoflMGoeXTwkyt+dhJNDEddL2TJ2rh1m3XZe3CDPpRELWF0vM+xeFCRkR
kqjy1nbZgAIKw5OjhUF5Ul6vTn0Y5nq/Es57NkJm3ZVdqeKxHRtWDcbrjXWiunZuYg4MGvTcRLqv
nmD4sY6pc17EospS28aFTjdXmgIIh63GzIAnc15scSaq6amyacFQ1BGKrR/p5WEKhq5nLhZAJyhP
F49Z5qFwJmzG9mkDfOJI0UZyDa3B/ew1+E6csP7CJsEeB8rhE+gd20RqJK/GLccrh31/TToQfMie
RrbmRhvN/hI0iPtINLVXACoIjW5q8M9OTEVLf1UhwzWxdqvlHm+ClIdRRTraBF0C2ZPmEvys9uy6
9WWXMP1tylk4j2yDzm7hqqbadWWCv0xSXLYw3yIw0jot8C8Iq1ofW0jG9yEq/Au9BmeAfdQHF2mC
Xr5J3Cl7LUCd8DDr5/Td4VnOzxvHL0YE0/mU70bQ8yBtj+XjKsjj+qIL873V5/3b6IbpNU1tdr13
y6S4YYNZv7RjZV7q0nJeMTET0GOhWd1pMvygr4BfcNxwF6Vsitxlt3NUXz3ZY5fj+7XpaYn7sAoG
SjstSKA5tddUXC6WsGTMklGwqQw6MDZT6yyUI67UqmwLWinIKzhu8OkkNUz82fjT/UQQ4rHNvRoL
uuXTdE1oL0foZwF3yxAw9kcxZJMTp3XH8daGrLHYLpEaBEmrgxs9NxJazqz6h9FJmo9Ch/iVM39m
ia1YCkLhmDpou/TBJjmvqwAPxGgr+0Wauv9FrJQfpeyluuPCZ7EfG5tzN2Cj5ofAleLDSRf1VKpI
qW1NXR9IyVm10y6MVsc9YGVsbmiq5Ts7YLbGh4+fB2+017+HSkQfK924j07aeJd2NrvPTVQS+pfc
tD+9wKHetCrJtFP6OLPYwyegur0fnaF4Ze/Jl47n8Jkuyu6BBaZtH7kDorzrkHjElh50neEZwL6m
goC9DS27GPlI4hDgLfPQl0fczd1CClSWDQVE40wDStk6MZT+/Kxz5NNd50zklng9pV/oHOlyUS5T
9sbNj7YEKxDOBKjTKhgElyVUW2/0IVprEWa/uBBTSZP1lrwbDUBPYDlNbaDndQj6K/J9js9NgsoQ
Z1f/bi7WFemXw+iiaS1Uldm0SJ82fRxAo9oE9biM8jso3I7ZU/JiOIPOxyk6vYd7YvVr86YwTFzq
3EHXxv2h5hgVOg8PvelkS+i0yWfIUhMECTfhmrz30EHYuLGipS/tHDSzZWMeZFQH5Y4ba3JXEdkZ
dlG9pqSHMWFDomNSgRVlq/SVXaD73QsIHFsh8rnihZnz6cypVT0x+JnbmrEAW0ExLtcRCqjcjJQk
8mHkLRUgzM6t4m5aazbl+FO8TVYtqQUXw9Q/Vam76iS1a4jflAOXyQ4++nubzPKZMldqiEWWUyee
8x3VhH3dcAcSksbVKi0LAxdwiEIeZTPmjFGbmyrXqEWlr5aHxiuHXySRaghhXFNfKYrm+MB5Vzls
kMmPnIdm5lTlO+gKc6vzZhvQg3PHrkP9CmXlvdkhAKHNwMxAWxIPWOZsVlXtDvsGCyJe/tJhvxv1
92lF2JeEf0e5koZkL+PS7fz7dMiCNyQi+lM64WefIqNPatuxQn6yRdY8rUNq0MqBs2UbAdsONS3p
20/0N13uGKI4hKKpKUriRGlIveyiITiqsFje8yooITeENa7U2laYSD2vrh7YUeDPSQVy2YbrSXED
DM6HrC3oSmVeO4s3Ids4yjfTVP5qZ6/RGxZw0+vYDS4tv7nd/qLNlBWj6QqfTf/o0N7ec8BhCmLt
cGbxhWEWYxCraugKC080zArWSyOhdz0MsFU/egAt7+dt4x2AgWK993zENshdxvibLGn4icJSQOOS
IJjuWb5gHylV3dqcbj2MBY/qqase5ZqVjvbFxeCFExCFeu4tvrX49beh56T3ri88b2PSpoSMbExO
ZeQsvqDEgRSKotlPwZal8xW7Ep4rQ2FAaCaLa65JTjjlnvXz8CP3F/VL1TaXkoWd1rPf9vpltvPu
w5lmi10xp/Nzowl1x0KPxY+BgDJ7/pqjYuN2U/GSrzUXIgumUx5rBtV7LH3OzRK44VtV+DPhFFLI
3oHMwPRG2WxhNjOYBMxRVqq6zdQxuKC4AVcMWjf7iBruDHCitQc9ZTnHOugyGX9WUFI+wLTlHwOL
7VdgpqvCosbKJ9aQMa/ItnEj5JdrmKtF+871poTzERId93o5vEY5G20Ik8Sg9CttyykLZZfr2ybB
mtZjtquKp4L43JOoG+tD0CMFvnFQ3usKEJLFZgoeEIEzXHO4Z5l+IB9kFNBS5V0vhlzaauYZBGG6
fgQzFQI7bvTDl848MLW8sKqLoK7xcBBQykcsY0lPfmiABBibQUyvJYrVO6FKL4gDJj8gNuTCwn1o
n+VZtDgcNqCbEqrVi9p/ojK1NzdRHvjQhtsyCi9QT+kyXwyjqIFsk+6EoiJZ2QtA7NVNyeXjakZq
hsngnR9g1bSHvsE8WCmfX6hNmHL1dEr7BsVvqRgYxuZFgmZoN62dRCk99276aygmuz/IIStuGYqh
2Oox4XucaJZkOwCVzfpDGm5Tmygdu5Knz3gOPznL4BDaynmj9AqZbpP5hOI53QJbX3Ko+rukWzHg
KU32aBt2DIpQ3dYmuY6IObkbFEYZPlCJcXbpqTkTb7ND3CrYWijb1NelY1nSRteD/t+565o6LyQ8
1V3a4mCmJcArxuoPl/5/CWr/7gjM9/9aUfuP7/5vatoP/fnPWtrvP/iHmOYSTBfQcQLEsd+Jjn+I
ab+rZ3/3y/zeZf1NScOFRWYjcBxhexwKIRuqf0hp0qeKkkVSgDYXsEVibfWfdl7/ux2Y7Ynzmusf
azCP5DdFkzaSPjkLKI7nr/hPcQPFkxRmm4NCYlfONhX0kHtQNwIg7sGo35xZQoiYrHoIrjKXSAIu
AordyLal3tDeuPbqyyu/4rje9mgH1HJL5tucASpbbyQXyPDedASeQIvi00seCi5i01XN6NvRxtxG
/XGtsGoWHrm6C8e0eDM3BAqzaKt8aaYfPtacc6NIDaMoDiwHbgpvp2X4CZ01MLR3VE5qh/QnW+k9
e+EVfFnEAfQuGDsoqov4qgF953PIuYBrcJlvKSUg0EdoUCYTb3Pgt08maP2AkVtGuJXCZS1vq6Yq
+0NRczP4IchEFQ8OQlv1MVg4BLy09sW9p30ZXvhNB0PbnZsAjIg98yipprZrjuXUT+GjXiCgQEeb
qDbYRvSulR9VOrYULYSRWSWh4qSpTvQhTtH11IzkGpGhgmC5dtl+ggEbq8Dl/Cc3bNIbO+x0qGK+
vGZ580bE+AuDRb/9cum/7Ag0Ts2gfqI7FN0WGohh/QDvPUrOrA2IMscCw3Vx39pZjgHTQ3y/Ub4V
WhvXb7mBVq2bh9+hHkZ9tHWzDl9LEdgNvA23UPh1h8kQwtyWgooVjlF/xGcXZ/2ssnk7+muzHvOU
H8n3LEqf2s16ta190tgNP7auIlB0vk/gzbqtjXTJKS5u7vt8gVPCExqjd0cq+JQrVJLzx8NxuS31
1Lg3ExGg9dXSLExpxkQDnJMTjSL28C5nLrCcR9ncPXejAS4I7nAHm6c7rIN6dCk+vSyMWzynbTGe
CGGbzVgEr3Lx20+bOCuG0Gl6FWHabhPOsN8v3PusKLjo+HMK7sWwzaxQvXpMK+nMN2KeyzsmzsB9
4RBJ9FvnFKW5ZNszQst3QfZuByXgbYe6lTrcBnqqvTkeyqh6LOemhjEp82Z/btehQXBsETlpzNvA
FZrFJrA8XsZulJWbwSv4dGZbFWkcqdx/6/AWw830VA/Nq4poULwpyHmKO/DzCalCODCIxYJWTb/Y
2K1c9JValIIFZjnz+sEmnuj3zptxf90UeUQatXQobH6hW1W/FdCWd51kwoibcancA/evac87LHnj
Q50Dc4zbYu52uCPSfJl211GZ9bjSbZw0sRDooA8WLe7MfBhbHG7ZXFh4444FRYivalqG6WOpoPx8
hpKp/ERA3/KOVlsCQ+yWtnE4gUXR7G1Lq+TCN9xCiT4tlMKss4vx4bYna0FkgOXsA7G0nAbLpUuY
C/sOLOa6DFxX9dAT050CeebyTXRW6sVq3qyJ+XaLEQ1NFCK5AwoL6tYFtXQg3NaIbyobOCuEJk9D
5DGoVy/YRzKA+d5U5NKjYGyiXRo2qGeRLru411Z+VSwiP4fAhsK9pBGxWo+jfb5ap0lDTFTQ+OPs
HNNUr1OlyS5gTSwuLbef7hq4cyXLr9wnQdpKBtLS9epXTZz1K2mkf8nNihi8VuaTKPC0S5FaH6oM
i3XiLQ/JQH/NSfFFQ7fJEmtvnKGAJYQwniBaOzH2+vSCT4SxdWUDcQrYGhzWZjI7zIZ8ZpU1DG8z
I7C3URU3mRR62AulqOktY8lZdBjUDvPx8gCYDRYTiZgD/SLLVe2U1SPEPXM/UDvrXCTB8E3odERb
UrXcd9bavrVr1DzlgQmhno+28z057E6ZNXwX+i/NI8ymgdlV5MEfU2YStv71lH6L0Q1eAxbxMFu1
HM/UfX+HqTEvL7SPNTlRIZl238zrYU3Q3TNoCYjbDf1941Sxv52gx94iBAeAf2kJ3rEsTsoNQ9L8
pfvpiR6hiQ5LtOBXWYvukScAhGRbWsm5KdIqTqh08jMspwhqk0y5QNTpFlf+cl32Q/Jusmy1r8pm
NLtJl/0EDsnkt0GXB/d8m+eTX0XF+9Bq6hrtJtT7CaN3usHpJ0En1ulE2RSRO0R3226PreP3L4bD
HqPajOn5EKApPJRw0ngqBtlrLYKJpszQOojElo9+NvRvvTB6j4sFnuUcqIdWuqCwUMkgcVoXsBCR
Ftz2URRzd2NkZKg2HKzi2FNCy/KlMhNDoLdcjj4PW7cdjyRl8Lhyk+yOeqnFBcEB7wkKxQeGr/oC
NMMVHWaevSmNNz7bbSt51Qt5HUh9Wyxh+diuQBFwV/Sx7lfk/Abo4qQSWJKoVZ4e+3vc2c0lAWlG
AXZA1ZsC9nRBTZz1QHUF9RB109yKpGDxXljpW6Sm/tBVwbTrhGd9l6sj5jgC+Ehsxmrk/UwTV3Fq
uaQTeOC7EA9cJ/aWyNW54eM7VTmGcmBjXZe8JbZzFxgub7ID6pmrHl3IUgBdVHsTlON1DxPulGet
OtfcVuI7KSY2AMQbqbhFIMMy9owNBVU1JQhdV/IUpRPjwjBcdJGFACVID/DsEbhW5x65MaLM+nGm
mWPPyfdJGkdNsR/QPdpW+hAVeXOJRWJf1z3S1DSgJJ9aLAHlpmvxx2o13tIXM18y5IRHHqjRVbXm
1qEizfDMGGT5713TT+knHmMbR2ZJtXBRChc2cNlBBlUW7oskT8aXXJ3ZhP3YzI9eyN2BfSFLhnYb
pLSZcQNnWDtWKUPJgw1BJngrI3v6AL7r43RcMiyuhPi3ZvQFUUb7G3yZWvY85KqvgiP/JtT+CzJb
/lb1GY9nUGGxCkQV67OZn8jjpI7JSBcb6I31rJpkPF+QnjY1ZTbX5WwVZ19qu+fyhH1wmQsE4SV8
5Z1hLcTmXY+qHRcHdpOV6b5h1Hyey0lZp5Leb6BmABD98yIOW1RAKuTXnHFnR/dQzUg/T0IXVd92
v7yZSutGYWJabewMU0JbWTyyz9wmZEv5GVtOtM8HWCM5qRkAdO0t6SKud5LGW4hKTbq1unJZ0Ipk
dZWMis8nRZEDOXDlJaZL91Vb11e/zVJRvVDM4ExNG2OzsfdwCSfueRbJCSZnDCJy4HkKmyY1e1KD
ejdMrrlykxBGsZrJifRpYT4j6h1+1OyR3sLCK14Xa5Kvc5KNDzPeZaqxAhotJrGEL2E/jMdpKur9
rJvPtQrEEexECZZVhNetXVfXjW8GWHkrNkiDzEraShyzAj2liwCTOo1b3faTyLZkZPR2AI77MBkJ
EzSz7P2ZXf/keOF6QerAfsmCFvkWORrfhTic4TxfLAraeC6Dr4ZXw2GKyiFms48+lwElnorpgTFh
4DDFGozvJfJi1MHwziGVd8rXIL2mqoqXbDijHLKAuS6a4QtLdY40C7doC3m9e+j5aboXA+radtC6
epEuWyhctOVhYn/1YZgkj9mCyWkzOHbxNHg15CA6sW8anEvvpqnLxyGvYKlyEwEpjtEdR+kMZHAb
1Et2y+0bLK2dYytPABgWcT1C6ii4vNEmQteNIXLlfLOf0lSkM19shlkEO0NrFxkpYt8pbl96qpzC
lHrntMYHP74yNGB8YWawHHnq3YpsBo1X9gBev0+sCyrF8pbwR6gPxPucpwrDO4Zcm2rEBnYuaazE
ka+W03vfnr+UH06nDZD0kWlxlf07VDqwtdWAbaDPBRody5j2p+uE1QVVbWpDrIqdNF3ZYpcSMtp2
Vt9N9xXVyhmu2TVlpBvusLXJm4nN4wEQaLSrymp8CGyHegph89oeqDDYpGVDWA92idloR3frhroU
dUHul0wCtCpeiW4f1AH8PlaA111OZIr1JXxINrXEpKgL28CKL7ytdKgHTPDjU7aDleO64bVdno1z
PV/SYoM/oQiFmyCvWEQaHRSP82rIp1hLlhD58fIAy27oPgCIWY5dU8j8gl0YpWejJ4cn0+Is2Zgc
HDoersVD3LIzh2hWYc8veliue6fGzWhbRZkxaIvsSOrOhQZfQhNNJuvQpdL/5TlGuPTXN/ou5DF8
kpRCXM3Vmn4EA03sJ/r1nGBHMKzfGektGMsXn4dWoRoH52SOWb6hIHG99Br8Thia1LSPAl28WXnI
EFj6/SPBGd6KDXPjJgs88S3DEVxzkuTgy133JdWe+pjgd+7oPJwgag31rZY8n9jps9NwgUghqmbW
rV51eos5D6ooLoryOcEstZk4YJYYV0h2I2kr2mV54O1oWWxChgdX3Ci3CG6iRpqfNiPlbul8+Wtq
cGTEde6JhEVH0t+WPBRPfQKYPZR+/ViHUf0WhCnjdHs2i6J0j+1D20Zi3xFMu1ygsr2zZhp2NVmW
E4WKkHc4fpJP2Y5sAarE/AjR3e7ZsNAxQC7UdIcmy7Fqo9gdCl/9Ik2SPmO0zuOFZNT1iBJBn12V
5Nulc4cHW9br8dxbxzahDvKrToXhxTg0sMitRW7YsHoXnR+uyxbt9yWji+XUj9PyY0ms/Msfz+B9
XO1gQnkpajEmv7yU0heslNmNX83Fg81DkYNHaTYu3JbuM6IAvMDm4WcTtdG9on9079ChsfPt8ATx
RlMAUaU0AJ6dsiFfPrvfsvuB4p+8j+N5zd72XLgJ71wRheIcJ3e93Hi8ii3HO5YJNgZcJW5+Zjx5
7ruXYF71raG9wnuJG8NtfgyEJclx23azJ0+ifDpohoV2SEz7EL4SdWGndIPZmpUxE21fPtNXZFB9
Vw7ooMZ4GlTcCXl+V/Z9hFXyhdjm4LODXMCaF2xHJY6/dOVPGD+6pyqiaTlo2zXYuHXG5Rr1hKEa
+/eGrZ9/xMfjsOl1PBnRKTFPP/EUylc9D+aptdlExmz9PWeXdnb4bNcr1lvKBOA0E1SIiEV2Kv9Y
G7gk4DKY8fFZFu5JyqKb99jKquHAqPxJ0jXYJhhl76ZaemYzdeG3CPPpjXC8GC7nNdT5bWN76Ekh
gz6p4HJhq9MXH4PXz/NjPhW8cWd2uGzsTfpCe55/HGY5/ED4SA5nUA39BE4qvJNL5DPAQpguR4PT
V26ITSsrxpQYsQhMzyUfdMfVF5YnG7LeFHVcAecS+W5FgSsO/eoCc0+GcKuoD/v0U0EbH/1UZldm
TOMI0WsRmyCxtoVVii/gbIggDYmNOQqgog72xFKP6+lqdrzGbXlqfTNRWxk6yxXCzthu4A1Ujw3H
ZRnX3gTIFJAeYQrRdk8zm9WQXGWN6gUbaPM/2TuTJbmRLMv+SkuuGyFQQKEAFlkLG918MJ9JJzcQ
0unEPEMx/VF9R/1YHzCispxGb3pHrbpFurIkJUQiSZgZANWn7917rpvH+bPuhHPOTLdbaVfdk5TS
bxpAPs9mSwTSPBFTlDNEvI8g911SoJIIW+Xueswt82gkcXIrsrnYW4NtL/hm90rj+rl3ybc48k05
iMFX+ESSHID+Kpzg0UGTgz4u7PQ4echI8wbYL/sqyEKQnLTanWm6qsloJyeMNiNJSAmcdqdskjtV
BhFJV0Xmb4l9QUnGkSu7Udi+CX8LSse8Em5AZxA340TslMnk/1zP0WzeNZnf03fD2phd0O0gyzZl
mo+JFwYkPlnXNux7PIRleGMElebcxpMFPe9H+op6kYRhFV91mOMTSp2m7rJN5zXgqhtVz+WH2GP5
ONNpGiV65QXpiHjI0R7ZYX2tAmNv5X2Egr7i3B7uMzTjzk3LYVweAjdJu3XSDxxkOiLIgovI6qcl
Zg6K70vUOe6lM1be9yHpEv/zSHQTviazY3HCtm6r5rIPcveGk4NMHlN/wMEupyRuD7IEVreLdLkg
hjnXBrdOYAflLuPUMBxmImXxmXcpV42BqX0rOCvXm9ljKl8KdmYGNAVDaTIXONmOcB5lSEioYwVi
G7gu/7636ULdRjlDkDNm3obecm2Sj12ogviU+u4CQ08X7wYMnPquRnI17+IUPuUeOhyY3r6FSXfR
pOkkzxz87NEZ/aGcQE6CQPTeHmc6kqtZgyK+MzyHi7foGFCk8UXDPZ3CqT+Efpt3N5PR5QSGQk+Z
9glUM4N4bLPIz7oWrfMNUWl+TtiDHdgrrF9WeebLUQWXsHcKimSOUeYjvXTFsluA1qbcSuRA3hun
xBt/Rje/mbuZRu3/bN3Jq83RDXCxExBlDDMWxER+8SNRnbdmQMzYFPmQvD3wBJeuCIi0Idls8nbK
4my1NgZhKgadubppx3y4DLSixRxY9P5qXk9OJxkm6mBPJF1DgQQpepW2c76HjWRhbfCpO/JcfQX3
hIWyMYNH2hhMt83GPWi6hwcCfMWFmubmEOgg3QQWp/iUwIFtZDXPqrPitaf1E0IzDHexVV/Rf3Uf
nNxrIPJRXqz6wEX7knF0ux674lsdjI+jB82jb7ynZsoxP8/+eVy156ApA7wcKZ17BsNbqi6CnIBx
MOFNLfwMVrKOOjpaURZ9RFHJkDHBBpjURrselqjKTs75to5C8ljH1jhzMfHR8KMEK1D0pOmwb4lE
33YMo9aVM8MGzcG0AwHVWxrj4sZp6wAZVGjn27iv4Fg42AhCQhAItvZQMXF+l8S+MZD+Qoy5t3PQ
9G3SFLGrj5Gzt82ruZmTM2xpF0bfhvg8ynwrjWja1VZ213rOF9SbbkEQqVPfEgEg9r0Zpgc1yPYQ
TZX10OFc/z55Kjq2HMrQt1Z5dgNcgL2rhuvpVaW+ElrXn6SJ9NGEzHGgxjdRu3A5aCIm5yansDc5
79QFQ9jxu1dAeiqwZWQrFaf9PqiE+goe4bIHBPEB9WL4sa8MnGRj5T7bQeJ+RYpBy5If9sltqTv6
NorvJ9huKzGK/oiEFQk+IyLsJiT25XZPqwkBwBqcVbMzS0/uzCr6iJxoSvadqE0WsRoEIN7G8M7Q
qjprVfwiGXce4nq6tmkortLefQRbWG1IYmSpRkVHI5QBqT8G32VP5oKIcu9r6QBFyGmO11b+baps
RY+ZeNt5dj5qZaNAcSXWIeaFG6Org4vebaobNx+/UNIba0IoaXnw4q1KJw1vYm8Cqihox24Ilrul
Bvua89KuqsBn9xlB+zO+WVGkDDsxRwVeXebP20yKbgsXob4nl30oVoh/s7u5nG4RxwYc2jQUC2Oo
DrkOjY3M4D6VAVELUxYLginS+yRawmVrv1mCKQZqy6itvkARvps7+27qpkeUKmeqEEw7uvLJQJl8
keTqLBZmeFanPFeJPXwqxDhfxXpCsIhpU9lQnGVUyX0gCsI0xqa8ygtvPBcO7Z6BuvZQWwbnnioa
Vygz4c7ORXiMB1K+ak+81AyE71u07ksL2GtWqlb4iu3mGVM2XR6aXEQvYXryxvIM4RMxCp2f7cya
eiuR/p5jI/QYbEabnjgOQK7qiTW0/6Sr4VxmfXCI06Zf2xpf81bXEiykm7RnnV+eTxlBe04Eup2N
3ib7MxAOSHart6891yVmOrI7J+cEBfqUkxt0eMH7MuxhJcQXdhCoI/4itanmeDxD8jJtSGf/WBE/
y/MWiEczQ81GfyZHxuQX526UU6XkDaGXTvFIZtBT2PBkAh4esZwjxcCl95HhtFxzs5YTW4JWkvQj
umFx68VbTrAfRSaeSxXVRNwrjmhSkcwx8n73ceFcykIb36BqGSvyEdC1Dy5yeRQwVcotHTXjrjX+
0gKdQGudE86OTrytw48z7Id9PWJrjl2bSR4KsHUcqfwTIAixxSQ9bsI+Jx04YdjGwTFxbm3EsAgQ
l4XcDkn1WqM1+sZBlFqDOf9qTFkbWQcrnuMyrM4Her8k3ReXOg3qD6JBh+KGNK4T4iTX7DrFmYsC
ij3CNcatGTrqTIdA+GP4y17UdXLDgHAatsUQX+pc6XOag6zhkV6PhFvdTjibL7iHxQvxXwENhoJD
CmSiR6l1ezkkWfoAZ4YhhZGNQEsRCzBfoDn83egop0sMg4/WRD6tJpyWpgmjI+Kqo2FxGmi+rzAG
edVUPLIHVzqfR3rIB4ThpVzT6Gy77egSFYNcCtVPo617xfBwk4vxa2QZ/oyGvAmSLeESsb3R5L+h
NyykKveDa9nnY9J0HxHcVhclwUrr2IuqW5yWZDwY0GHSpZVGYhO8YzuKjS80MCiikQty5CEqBMHl
Iykg086eCx7aOv5GckW4oSl1iyT3tjOAuCyVolrLOZ03pCKGGyGJpxlS6a9kEiEma8jyogaprY1Z
ec9x0hHFzTgi2LaxWgBDnO+rFcyqxF5bVQU7CEnZNlFOtHaYpFHV5tZ1z+yVBpBsd31MbFkxosLo
SqWYMgPM2E2zxRqEPKbfVdOEJNnMzLMCgvIabkD2oufiPHHHjM67OV1g+TOuWa/VfprYmilWjU3j
BeYDDhsIytPQX72SGLzBTfvZR+oox3IRo0nlSmlKzDgnRLia4G3DLia1Sq3+jBPaLp00Olzsle9Y
VhEZvBIGeMiFTVQBQmDeVXhk3QVN98plEwzOkLoBlOTGRo59nqvYGi8mZxbm5vff6GcSnMfXUMJ2
hXRsYTquOqU8Bt40JOjG4q3NNNXdlr1LNgnTleBTX1I7Ar0lQIUyzY8eRKicfv/7y5+QCH9cfzEh
W/APHRCaixf59Rcdas8HueXH27gAy44AquRY5mA2uZWRaxc7z3D96gn9RNLDcs3EjTlXdBpk7SBd
Z++NCKCqTP9KdLp11j8+3N/S1jyUHAvzU6M4Pud/+cT/7Sp+pmdUfu9++7/av5THL/lLe/o/Wj7N
v/6u/zs85xi7Xt3FxdP+l1d9+QL//MeemKb/+PcXbDtt+0W/Vt78+IN/Km8MYf+hbP6DtgyIL1R6
3qU//eeGUH9AUgWkiiCQf3CX1+gvI5uwILCSVMDT7/P001v9l/pGmH8QkuCSHYBCDwHG35HeLHzD
V7obnjMs7rjoJEY2nvlTP/iIFKWH1nYdmgZHEdV2trGimWnuA/7QljSqht24EcY7b/UJ6hQ7Ptf1
FBJD5n4O1vxlfXn1WudY3Oq+iq9RxUlRXvUAlqK8A7o4XIKbeZGZtW0hukDcTp9e3aI3Vq63Lm3Z
RDqD1zMXqOvJpafARbRcc7qBqnfBKbXutwnS4p2fxJTlsnajkAzBuNyBXTbJPFdqAHZpN1a4e+eT
LIvkyY+PgRkXowXmk/f+ZBEdRBsqyYQgLkK6yfilrIyUOWnCvZtDQbegnUWDxqUQX4eyaTkroeGt
sT9kabUOkdtc4KehQ6xUW9Xv3KE3Hgxpsa0BCcBbSBDJzzeo8Jnpj7N/pGsBUA68S9FsZI+pADs5
pkPBKlpe9FZXVO+sw8tffPqjSNzO3CPa8vAVfr6wM9HqZCB2bfIMcGzQ5VfE8opj6xifUxeKj33u
uDekZJUf2NjDP1c6lpa3eaDLzf/l6i5ICL4xOT7OCXQ7N2WrnNY/JmETfYiJxvrKgh3tQpKA31nw
f97YfrwBMMs9VHQ8ivAnlhvw6g3A5IRP1AiOQWSbj0xu6jORa/HORd76OgQy+I4nXc8E6vvzRfoS
hj25QkcijKpNJkOO7uivt13ddY+/f5jf+joe77FjeR4sVbkI/F59nay3HKRR6bUWSj/UraqvXT+p
D7+/yFtfByg6y5Vgk4QW/PNFNKNKq83i6wIHEA5Ih3YyodvyLkEy9A6Y9a3v41Pl2NwpluDTdxPV
VSBA6l/LZtZboLBhs85DzdTr99/ozcuQM8QyjqPZUSevGX29ye3SmB8rnR/wJIbkTjJX//1FlkCi
06faYfXATCkWcLZ3UkQNFYcJpBrXcOc4uHEk7JEFBK2/prJrngrApveEhRJbghraYuVNSMaFpmoJ
F64o7qh3Ps8bXxqZEK+XBddsqet+vo1zpkonz7xj2xGgnYYzWhIjHbe//9LLdzp5k1laBbpSSlVJ
++Dni9B7sZkziaNl9diJ9cL6KYuPUZZ+JXP4/PfXeuMLwUqHh00qgONCpvj5Wkx1UZY543EI0vDg
6mDaoMx23tsulr/l5Bsh0+UxkRJosLNwbF6/YkkRmb6ZWUey0azzvFW0opoq2vBw0R2RS5IRQ92t
VU4R+qQgcZ4cNRtbIKX2JWDa4GAha3ygy53cWwkhK8Q7NBiLMcvcwU0p3ll5lg9z+mFdiwcaJzCx
1tbJzy+1VdUWanTQLsY1ArDqqwod1FgTZygOveaZifDn7ve34Y2tg33jv655sgZ1KBiJ0JHHBDCA
uY6Z1xIGPeYXlQeuD5WSCrAGdOBjhJNNkCOVcfv7D/DWc4AcGlm0ADKgrJP3TFfEA7OoHN2gG7e9
0bRXYxTF7zxsJyeFHzvHUj0J+AImB6LTk0Jbipp2kXmkrrBtmOmARDfwXjDbWLPfP0GmjT4ZVdve
k6JHRUNguceJVXmgTxJyOje5nUF3QWBjvAdyX+gKv9x1XjqPxVkthevJizALK6n8Wh55jj2sQ2V0
J7o4+8pE1sIl0cQfansoNqJt6Zewj49PYwFlI4r7mH/y/Rus+eI7QoHhnWX2Rz15+jj6FDImGyEv
kHfyaPQzBLjWN486TgQNpZJedJb2/Xnbt/KsxJpwr/Etf1LFWF40gDA/2m2HwCSuW4JdMmr4rQob
6zBWRXpe5Eb18PcfHN+zCTqnIEaFfPLxVKVbk2PC0WicYt/i9Qdc6Ol3zuxvrIiLnJ9KQCru0enu
GRKMyHSrP+YVU8JN3cnoMTdBSsdz0Emipsb8ne36rX3HdazFVcuj6lmnDPdq7gchRXscsShdYKnF
5A+i8XOjButmQL4C04JoUsUIchBXMhbjmXTM/j5A3vLf2HN4JS1eG4bKHPRPCjtGqPBkveZI1I3a
zrH+blpj9k7N8Ob3JeOCas4mlcg/PVp0BRIJ+sLHvLEcIrIRB0RN2+x1Gdl38dSArHSjtqaQCHBk
auxlBhPULtoWTWO+89u/sVmAteec5djsCvbp9td0jdvQZzwOEWeF3BKoY/UL0s+vAXJpNRM45drv
bVBvvP14QiwUiMDROD2crPlp5akWDtDRHpaYjIoJT5BIBvjMaFYM7w4SEhhf27rESPDRWNZJW986
U7dFu/w5XGqOv/1WkSnBk8cjj+pnOUK/3jBn26t7vyvAWIbNgcebrO4JcfXfvQiJCDTCqOKpAMgU
/PkiRhE2wM1rsEdW9BgD33qAzq3+9jcByyIW0AwpR6RU2D9fpBRTltcODlItG9LJVXo+O2n1zjf5
tbrmIsS28MZCpGOB+PkiheGXhqMG9FmDdV91c3cIZuYNjKAdhEG//9XEr4sRhxLb9elvSIe16ORZ
mZSZDDJq0MXGxUQwnAxvo9GJP9jtCFdyGOlzWlViP5pwQw9wQ8YvzBOjcxpoV+EiZYUE2wPPhFvc
kl6NlzPdtnZbDZt3PufPlB+KOY/NzAX1Q3+EFfqXdcNxcGYGFqm/I4PibtACoDn6zwviqZD2eq0T
k7vm+zljiKE1+G+GwGdhi8H3bz4DyyfhnMAbtmAJffPkQUvtMfPAiBxV6s4QTd10Q0K3+c59OX0G
lhMpvVZHkFAJWck8Kc0nD1tlR4Awdnv0dUMyXClovHIqkuM7P+yypb3ekX9caTn3UsHQGvdOrqSb
3B46HoB8RLM9Gypx4HCY7jlte3tHagUGjkm5eMaj26bol+j4wXgh1co/r9x6fmf//aWmOvk0/sn2
AHIsVFbZHWPZtldsIgWDykHfmOZwVRtSEf48RY84t9cZuYrnVVgSQOmN4sxVoZWtS6Z00zu3e/n+
v/l9lpyl14vXOEE/wut8nAfDRJwnxDeA/dntMND0DVJGJx297C2ykgGvDSb639+e06V8+T1Q3P6I
YxUWPYqfr44Kk9Qupz2i9RrWXt2hQGzJlvz9RU7PCD8uwlJDsCzqLt9c1ohXPQOEkSRlpzwCsATu
yk4Fu6Gerqxm3PN4Nzhni/GdKKdfdujlkoA+Wa7dpYlwGjObGQVqha4+ti3aOtAGlnWZt9N87/mk
wPIrd7pYW2aJLcTy4jv4ULHYcGiWDhiNEhn8738A8dZLQBQtrzRHYZey5OdfwE6KjnTDlhNL6F/M
fU4zD0AtDuIgMZ5Y38QKCYp78AsJGMtHoAyM0dxxMChuyryqv7zzcU4X5eXXoW7Bk0aV5PB/P38c
/CxeCZDkiIbIMDYWhPpPEE5cj5He4orWhT9clXiy6u1IKyhGz1ypF3RbXX1uVLHP1FR6OBaQ/+s9
4Z+Y7RCpif5c5nX68s5nXZ7/0/eDhZklkcWQMudk/WDXMEsmuEeIJOHM0EYy1/XM2eN+QZB20dl2
Bk0MKAeA1lqzu9FkNrzY88DJlzuZq3d2irfemOVYhkzPMT0W6p9/uybTY6j66iiMemaGDJVgrwTm
wf/OI+O7AO7Ylig71MlLkwFMSax4+d52wYmP1TwBEmdnFFVA6NdBmpe4UUobIZbSc80gG8Hbpqrt
7BhD2yCJsRj0322b8uD4EkwuTEgKv18+lNc1IXxk/6r1Jv8yLGR224so+oxXdbj//X1/42dmDIjb
lKYpp6XThdolgisNMuOqnNzxIBE+ASypjXeWiTfeA7qMNkM4i4XVlifllktRHmgLf0OjwZ0Eo96Q
LwSLFtATrhtkhWe//1K/zCSkB0/YZ9BDAWZRrJ5csJgDqKUMadvYap/MpoJoz3AayM7gaVkgNJ9H
c9cusbwrP+lJerLFMH0reqwi72w7rDunLxY1GfMmH0IwH4sZyc8PMqenaNS6ugJXPUdrPJR1uLWZ
MzwRjOE/OXY3PCrfYRoRkW8/PktEPuiJ6Cu1NyOtK5tIGBk5V0keIEXOl7zr1RxEvj7kiODSPQTB
2fhoYmCez6Gemecg+VtjBWaO31Y3jkbjNuchWbiqG49irtL7OnHqZ+YBuPMgoQFuI00WOoSLdzqH
0APQa+vkrvFVFzq9Rf2AAg3tXf3ctWaISWOcnsF8kDEF36LFbBlnoMkmkFGHMIc5f9Wpfhx2tXby
56mzM2Pd0QxNNhhX9F0rAZOt/YwTxkpoMp53SzQtPh/LSr+5wL/D1dAL466ee4hkvdUC5DIpXg64
r4ZPFaFt6Sa2yN5Zl2ma1Ru3t+3Pwg7JcO4h7GWrECPidQz0AjZxZ1vpujTNQqNwgEKChsrWZ13B
tEqsoiQCjI+qPqfRMwqWtD0CclFt8Tuist90TezFz11KYt26DdlFyAOR7CfWQOT2zk49Y1qXZJ7k
+xxqC8kIPekBoBhizwXRUXBqhvBqwAw7a6SynCuyjSNyaf0xHncBRL/xxi+gttkBcccrXzb4s6Gy
iO9FQt7OprMHrMk9JIwZaleIe99clmdEbwPiHcxH8zEH78Tm2kFVR+cgLG/TqAxoj0yzEkQueq7s
sUswuWwS9NsPVu+AU/F7FBUosTDZbAIkcujUZ+Xg2e9CKGGQKiHAzX7Y3Bq5zbaJi9O6VUNmiaNs
R5c1MOhVvs6dVmTbGXdPcya4uZ+A5oUegqWIlFsjIjJhnaBeLNiuNOwc14/FCy7GkAOQMX4utZXN
5wVUf2OP4bpBSIQA8wjgqsjXYib+bJ2GKLG6LCzhfUgvATEEXl6sVSycm6mz0rtwrnmCzCmrwbjV
lYd1zh9dfw2gB/MXo1Ceaizy2ABtMEPlanCQ8O/KqRAhXV67twhKoJW67kc0Tis9IFqE6xjkzRZZ
mrQvrUzjrqrKJPwiu4hkmNAu3PsSNOmDPVkq3xElEvU7Bl7Y3MkDSR8Aynnsj2TTRGhl2v6mD4b+
VpQM5vDilBEqSmj731Q6VoAnCSnb5nPcX7iOXe3trOQtHfr2jDzZyD4EDn/NuvYDtRoAZT9C1UXB
FegmeoATLS6BcxkXtQqJGHNbNHmr3Ku0giRYdA8dxg1ESQG4tziKaxBLNIs+dKZXoJ0ZCVjf6nmQ
rCEhpLNNJftR/7ml/i11w/+ZdOH6/zFmPlOyVxvRL/qFYxz+x783MVXiyw+O/+HbP//x44/8BeCV
fzBiozqlgwToganefwoX0CbQTINbjyyTwt1Z6tr/1C3YfywnZmBq1PPAhF7pFuQfFhyyZadz6QzT
I/9b0BDY+D9tVIzlbIvCW6qlZjXdXyouFzUeYA+MRT1a7nE/kSTHxmiVpn+YM7yLx8oNIXyNfZxG
V7pzO6DPRBW2hyQcARQ1lSoIqsYS/eBy3sGAkOKZvMZOS4oUa3NNjFOoa9M7rzpB9sqKYsHKSv4E
ORH0sCue4zo3CZ5YkJPJmTsR3rJGxViqK1m0bIpTWBp4jWJTw/TpDDrJpdId8O8x4fw2GgIHCJ1a
nINtVqYYLHDzX0knMj7PBgigFaY8vJCOA4gDZkH4OU0w9qxBhE2YYBRtXKDrMmA6P2B2W6VeSEil
NDpYuzId8nmdBFYSr+0hIQ9xYpbNtog9vlsBGa/tnd2rUm2VGcOWhwWnpjNJ4fbku6l1lJEsxbYD
3nTdzJ3/JaLl/1SGnfetCiy/WbeToxemXNunKxgJQj0F+BPzj6FAwY+4dBjzq8mCOHE+9GkGYKu0
AnejsVB5B7S1U3lvz4nqNnM1D9aWhoaP5L3CRAo+AUw+wUHa+1BiYxD3zkJIvXKSRl/6KgCTYJOT
VbFYtHo+z9BDtNdtSwb9wQLy0q1YJdMLS9lgnZYYQ4y+uAd2YNuiJcJxLIIPDCN6uRt81v2zNohI
mAkVnMRtHbf112YqMB3Otec+RwoT6dq0JvlhyJ3uk0mKtbMVnCv22qsrqCNV4T3jkSybTTKQEIl5
B/YquQJ5SZad58D2op3SXCSkC3BIV5oIuSZhbVynMm7xakyqd1eFzm38MoKPtXdaNTKqqQkW6UrD
+BYRWgiXCyDxhQja6M4AKPWdbuRjF0MTWUWtICQ067wKU1ziMcPAjBrzA6X1LsuY2yLzbiCTKfCH
H61yxFGGORdPhDs5zp2G/GghFddmiGw1m6lICHFC42wNsOK7MV+mM4pBGlzJ4tnqjLhZe3bHws4O
PN/W8FX4bELE+Q4MLDtaVrD/0wszG1BnefCMube4ZukXX2NzTsDrERVI/xc8Sr9RfUBUourj4TPM
M4tyQZtWs8cNp6sV4THMh/RYzF+k4VTXOEoguNc1GT/IzUuv24BYAIhNO4x9KAJjVWI+aGxUv+Yi
4AUJBHnQDIgKWMHLEfNTlobBc84wwt2DlrSKC8fTYcWjm1ftPdBGGW3cAGzkqmezvhGJY90FU5Ve
CmPuAgqp1PxW170170I0ITkQmsR7SnD63ZJi6j+V7sK76ytcyAd01l15iIYsv64xZpEel1kB9UDs
YsjFYBu+WO1EGidGIZiXeTbMDEVquHcrxy4HYkCguzwOmCAQr1rRrB8TgNufdLLcHz/DZLWaOg7v
GzUNi42XMDXmU2qEtR3R7maREgsaxUvyRxO0W4gnJ5k+gBi3o+s+bxvFc6h0eteMksrJRvWFI8Sb
wzNpwW7eM55yum2IsSfbOsmAoV3XJVAK22AotyprhW2piCUlCLVH2K5STetoZfjarjaywIeyqfok
MneLogl4X5ku3w5UANGqsiTUIcdbf9UajBAWM5EPJgYOd7DxGjtQu8k1+k+G6ZafcllbmlLCWJhz
tQWfvBtjTrRL7l7Cf4fdiOi7VddZWxBSwvHzohqXCOLQB5CMb7YaYQugfb3jgR3JZgogSK5CKSM4
JJTQCyKXjsym4oUrcNjMDByhzOJlm5SH184llS+6DiITWGqqgScStxrexXWOC24MZr2j8GdNriW3
wJsyUN851Ul+FUC/LC+6PIM/WU9JqLeSPUivUjxL+c4L8s7HjpsXnzGF8VDoOBwLFMi+e9cGBrkq
TqUitcnoCZk81mP8CXoOQJymLUBuc3qMH5hEdC3nKbs8D5jqtNs09JxkHcoq6DCczCa+ATPDdz/V
2OpXnZEDASRDwqg3VKdxi4XYyj/EhEpiPu/oA1NuOQK19GhWHyxQOsa60RA4Vn1sFgTMEf38CZ4O
CKCsDGIq9mSOtrUgURaNtCu/jX5Md5K9PvnkOYEyi4McWmcYPgQq54UGD9uIb0OHWV7Pcwwtnnr5
4LTQP/dBbKXfk9HKjtDknUfLiOdPpDY2z5HBWrjmUKO+CWhykB85E30Yy8THzdU25XcZOtF+nN3y
IhMz4bvC0lf0ygBNgXAkl6KCUFBu6jrDphrXpcCeMYuPipAxKk93Ofxg8nSfAobRuDV8a75LY2P+
nqJrhyTAMgATT3aYYZOZ+Lre9a+llcfTKuHg7Kz6xoJXadZRiV476sXB0S7PjB5SpNszLw19MT30
OMbiXj2kITEA65SowH5FBmlX72QSVppjazNgcgDYfxVlNZRWSBUeCN/KlmvQgpN3i+9OZFDRlW2j
lOmqkPBLb5hgXCRF7gv2eBSMX1Lf7CL+4NwB7sOCmo83M65ZGIGWGrSHKJhh7yURpH3CzjLOQfGg
MujWG8aTkmcgdccAd6IB5gVCYG6Kw2SQQXBLPouH20A2GVhVV8EqSJVdXXll7WUXRRep5fydiGfM
28PwTeAxqi9BUGZL2zDOWZkAx8e0cDHwLX9ymtfEnthfw8xIhrVtTsAFWIpk0G1qgEsc4kZStcDW
Txr/0dwRhAvjrEgeuqkvYHAGiZmcgQkIiSwkX8gSnOnIWjj6nTVx2+e2Dz5rKUGhg/r2Genr0nPR
GECHkB4LFziuYtc4Tm++1KTygJZchsX7CbA9aZo9kK5uWDleLr1LP4Z5/r3zRwilMEMVxjQbN9wV
s/OyuSI/mkzPiJjT2dnm1BaEns0msIhdNFTavQhTjNY4B9DdXULszcKvZWM0hHN2I4fXMXGI1Ill
wAe1Ih0MZ2OgJX3SfAxt+U2PRDOeh2k/pTcuYoZ53VBOG/uirTvzPKimHtrnxLN7ltVGrXY1IDyQ
jslMMq49c9r80JqzFe+B6lIK8yA746PXJwWmXscZgAYkVl27cMOFgPZhjESkejr4bkJhVvsihTnK
KpFOpPYEJr40a+Zh3tAVhn7CKNXtzoqsSacDv3lKQqXZL0kWwGW6a5IrzewClYd+MSijr7wxcD9D
vzBd0EFTGu9E07bW3vZ6f9rCYi+s9YwTcl6XJKc52MDc2ONH68tj5TFE22ImMIkOV04YXhp8sWxp
TYhp5VFqEw7JBOgrawJhhQ5uUR51gU0FRezQe9edq3nNhZfZJSkySVZTrWnC43FU1nqLBtr8Xttm
SgXvL0o7lc61vVXaqmGuFFEa4CzDVkEN0nfZngJBNggNR963wMfxtKrYNx8lMh/+0Zb1Qwn1OtoB
2APR0Qx4AdfYriFIVW6c3FXNFH0ncB28QUY3FnDMKGEhVQGAhpaSGhpH4UpiKxrMNNBrFZYVCLXK
OxdRyE/cuGb00RCVW621ClMTMnuT5Pi2NYmyfZ2a0Y2tm1AfCgcGNuXtBPpIknkNzCAKJvrxg5EU
Z/5QVu46ZfSB0VvD0r+CHwQorcy82rogYWTK+PEa7Na9diFGJaUYjA0kDCwdbqRSBxQZMFDcNcCO
N6auo2DdySZtyfqYCo3Rv53czZBEA9T51h+ee2PGzTS3UfkSVjGG7Doo6uQrmcRyajaw7DhcTG1c
zZtZibac1/i5e0+v7bBTDZiLvtNQjwGhoVTZcezwnWzjOqHlIOAabSPYTpPNSCpNC9e99ljzg3No
twnT5CYfk4+uM4yAlouGJkwFscL35AOlZ2JTIDRV3s1/9kz/fwPhH5ZEM/G/R4/ef4mLzvgQF880
EJi+GhltsX3zUnz5hmusfd1X+PE3/eWIUOT3oBQGHqo8m/bC0qX4yxHBv5Ko2pg4kqhjMkuh//9f
nYWlnSBJ61u60zb/5q9kH7wSaAmYz+NIQmZk2uLvWCJ+eB5eTZao/EjiQwOORhXlErkGPzfAAzKX
PYPcno3oC4atnGKWTYdOZLkmxRXCZULuyaMkOvxDMvlA7TgweTcsF+2jyRkb9QQtT8mJdyep8pO9
FTjJUwI5iYd3LC+rGMnPWhhW+OApxlD5YOv7qSvzaatRIZwlrfXOOMM6ETEs3whVIhUtWnCT/1+G
Kq8GrTFwOoJQCzZ9nCybcPLyG1lR+ySJjSNtapkot637AMJZbsypzK7sppW3S/Lnfs4qMsjtjqi4
RNwkmRzOswQgjY7EIxBuZxvM7USPumnfmYksv/LJXaCYpdxStBTlL2MIrxEYfpF1bCY7z3fdMI8E
+OQfcNdj68yp9WgZvisTfOOHkg4PpSA+ymaMejJc4yZx8vRI4vU5Gz+mHJ0qitel80+r1pXXNIvU
LkHwumY0F+8qJqLvachOxi/LvWKYgOVteQhRz57cK7eukIT3fISqaEAK4mDEuC6Kp1HYmjSQyL0y
W6/ZkK4370njMLbs1xDrps5gc5uiiyhGO2dX6TPwPTDhNrmGr17xmz9vwf+g63BT8nK3//zHD9nU
yZ1ZBp1oPJmlc3tO3o/ZLYxcw8rZ+PaHuL+CjwqJid2nI6WnWDJWS0qSa0iOjI3HcytXl5n9zVbY
V4x8nQbOZrL2JA7uOTetZwClNsxa2/80EURgyI/V6K7q1tjF/j3Tt3emp2/8uJic6D4y/qcXefrR
ScYuipz9GGbE0uYZm3zZgaM16nuoMJjiD7//rU4FsdxNgsFsxqPoIAXeiJMpNUxjSdqISABUGdOO
pL0Lc6qSPUDMfJvl/4u6L8txXFuS3EptgA3Owy9nUtSsUAw/RERkBud55qZqEb2xNqpe3avkFcWu
B/RHI4H8SCB1eCZ3P+7mZpG7pRvmq6lDAQR7WQfdXTzzBThthAcNuK0qnjdqt41XPuufy4CvApCI
Q52fgs72rM7fSGIZkw2+SgLhDor2Pq1Az6E0YWMzdSCaSr0tw/8LB9n+RuWo/P0fEKWt/kNv0l+f
Nej0/z/oFUSv0t3Z+Eeu/fL5v/+z+/xD0fb2P/6VagfZNklOaAYKdWAWoNj/9ohwlOj2g2uDBWeQ
82Yxyr8cIs3/LwYXkCFRw4VDvE+10yQ8IiehsRBwrsnHsv8TjzhDzRCwRQL+4NL/6TdaUFpDa4ak
nNyh9r0jHhKTPoDLg9/UL4R+txwPzMqf9v6vMYTZDWHRy98jv0A5/LHZ+Ve504n35788q67//dMz
/Cd6agICUpGUwzjCyXXa18zJdPLL+2HXwGwk84e3+nuImS3sOk6oR7oiHWhaRYdaGFxN8MJSC5uy
1GqBqzMVkmu9HXeEOdBVZTVD4JqQF+h1aEOh6y8sWCNpYPOILqSUKM6nvqZKUCFPFKh0xSDvkySc
ORQl6E19UOSKbR7rdSiKWsfSlToCcY/cA1UqnhSiJEz6aCrnWXiO3BVRT4dWSuP7vkGhAQDqUjGn
T2nBb4qss59Oinik3TnWTIsmUSHUAmk/Ekk8aQCD8xCmyHOI8P8GLyTb1E/BUeqdQAUIDogWVB/w
DUqIgqmZikhdRC1RWGiPQV2yB+8JutW/a5HLIAziN+g4CQpOF2F4zl7JsEbbsBDPLbr6F5k1lQaY
MMrSIbr5wJOevRUToV1VlrkBSF6qcZEY7VB2BimjkGQGgq/PqO8Io4Y0utrWFbVtkau/DOgt0SBe
0W1i9Go7SBQHQCJ5k15FJWEI5AzrJBG/hajJVI6NSSVpi07pfMKzIlJIjQDELhvad0GFgdQxWk+h
ypyATRzSU2WuxS7FWCFTvINYpN2GNCFqSHgWxspZ/bOo9fdBmrn9kGhat+wL1Eoph2C3gbApR9Mv
oP0ClhpC2PD8sQssUbJAj7riFKdr8Lc//3vI6UzfRYWSC3mrjIgZB0hMqHP5oG8Gjhad9k0OXSc8
iA2wPLYa4SPN+HyWSyNOfuluxIbNhKYZcCExQZNXkXJiDFqN1kCss3j37xnN/JowCF4xTBe+RHoC
2lrbsNH6A7rqIM5sS60anvx0w8pI0IHMo5XB61DK6M9JCXlsT8+nSC9ZhGmD7+YIBHcBflJpdMQi
0CSvuoDJE9ADZICKcMuyAXg6pV2aMaRMhpEaCcI7x1LgGi/HzC7BYQJmp4ADkR3YUCkXwRQyr0QI
pjWkxZEP38CirGz/ZGAfbf8EsLv7UJRD+Rh1ytEBJkFN2mMHQB+rCiD5CKoN96uhVwL6W8vXo4Fm
XoQXPYb3aW90wtYoywvIpMCPTY+N/CZAv4jXGRZlHVHL/I1gQ00KbHk0FItfBOIAjEmZnPPo8Hxv
Fo7fvO8QckwZMQ7E4LBGJqpNB1SXw+df0AXTpG4lxLo1WDyY7ZxHgkJZAzRL0eAALa5Gm32rE86g
hCq3i7atBYVIGVJ/VqNmSqeBPlUGQ6DeKztoJRjSsdDPiZxag3ZGrW1nQ+FZbjZrnnbWDPXX9eBn
zkokAZDC23VwKNFAF7AkIQO7RSgPuRs1+5kobHiIe9uosMgBCgNfz1d9KYqYP6r6IUNhEKRtjgfx
PBRGJoZbScuAmAfAOHtJ5WHcoOyyXxluumiPNmBmBFAxSOqqyXEBDc/EQ1vuZcjKwc4wNoi7V6KW
JVMzb8JrPS72RQmj8IZrNNfUKp1KQYLAdM/SS2q2NvRCFVfzt65GWOHKE2zWPfH3Ds5N9kReAtb7
0SFRPBzBSBbuUbkuRb1DTODvIDWlCNzFl0A5XoKONELJXUbzH0uvnO6Js+Lh4s6sGx69Weq22ehM
ryYkq6/Aje0YhtVRhQJdaaiEgtVKmzL7qMCQh7y7nEasHnOCUfg8r4ZerAXYF66zyLD+jEsGNSpO
0JJoE6XvElOCxm/QyX508uFjhMoIQl8VPQS6X7YALNRaUVliY0EAocpOYnqhUVUp4k0BttEmAwYZ
+e9Tg+JbyhwD7hWSZMDXQeuylEnxSOMLkdjUooDUwK53okBg1uHJiQoopLYE5EArF4CvN8j7xhG9
oeLsEGaePdThxicATRdqjSmMegTVIBilGf/gsbUFmlKIjCDLHVgekIQpb/YchNi6E8Kdrt92fKPk
LmkhPYuNYgdwkZ/5nnqtpeajh8iCXHXALtccWqb8b59qQPU1/tfba5HRYMnscjNnK4lBXDcjzK5o
oFsF6u/beEOZ0aYJlPRAmbU2forfpNO/8K/1tjvTzloGZ8nOzJ+X4Ddrm8THyB5xoEfAKeWUBbOX
5cYaf81oD/hEbUzsaaWGYksyHz19fH75uQUTPyc8ACmlJNYgDQUautmODDivSVaTYji1xu+MUmwP
ENiykBCX2faKdjQQaI8ysjAKJxpsc/Gq4q2STmO/QULrA8y6chiMWg8+RA6AhNDVSarQQ8hejqAe
rBqjIPGK92TIsjqoQKk92xo5BEoalMlr0LKLnq9nEBeGzbVDwB7BXqxQcaAJYD/1HMq1PcBY3ei9
7B2S37uNljNnQAfkJDMHttB4v3EaGgErLYOKbMXtL5ljZmZDgsKF/G5BUA5qGvUFZKxm+0r85uEM
thEBr/N8J5ZM1byl1SeiFMKRGMa7Zp/dabS6n94RTP5MfmcXwqj08dqc49/PR5uSwI/sEjLAfwQz
fhOgkpBjNKSWsHnbsZK577jZoLkS4AakOpTuQOxaC9IdIBcDlRxIn0+tAtJ4tFDRV8qK4ncmU2EL
yIMLlSGoJsjQOhK7QwPcQ7229gvHk5mFQknjkgRI/yinA/YZ5ogGqJtXPe+tazSI6+Cl8d20h4BL
rYzfAO0gF8yhsaAT3SV6tpZpXFgregoI7wI/qgP7NDDJlOO3BimhEn2kU5M7cyiPNByisX0ACfuN
QILMzFOir+c7tGQU+NkOkSLRi20N19Ugj15QrdGD8JFCSjrFcidbKnmvIRsCZyXxNuhzZRRxYK5B
p/8vobhFg7jkumZrDzRSUFYxXAsYXpSkV1OoIqwSG91a/B9EHfN2lAhhH7r/C9oJyoL86EN/NMss
gH52m7pyWErA3gLypGeoVIJTv6fRhM5QILSJJMy2YwDMAnaKjmEroZmLeqnLC0CnNS0KjsDb5V6H
xGqOhGkF8LY+SjxYdWuqOoFFp4flauP6O2o79II9363JRzyazXR+747ImBC8WHtYK8TJQ2uKiNX8
Ecx6/ffz31+yDtwsFO1FEP2zJez0YIOPX88UTiMUYE/glijth/gFxXQ7XYuaFg78vLtiCHIKqBRQ
PoBhuaHcD/THa2RyxJPfLeGdTiBbR/YaKACZLTdZuAck8Pk0l5aR/nMZA7+j8nhAwF2kBpo5YqKR
M2IPebqV378Z00f7NLtUEsiaYy8VBwfEuR+kJr5/V1anWmgbu+pQt9yEOmRs5F4TzVQ+kHKp0Oo3
pdQGsJhf0ReCxV/PJ3qzHY8+ZHa50PhUS6QrDE6ERv7ue5iUWkwAg4KP5FqhJ0PnDWGDlnEZergG
YUOfLriEW4I0SqS/JuEXmfoBcaZnAnro282KqZuV9P6Kl9mZqWu9EsAXNhycEDh6KfyIxGsd6snY
GoD7QFe98yaxn29mB+wbl9tQ9Qt8gx4gxyohd2RBUo+rbCCeBmELTZaEW3ujTMvyYLmmKuv9/So8
kgmbEPs26rAHxCd0mzTQw7/yeCys7MjCoZ/yxvdD0BKa/JOWx6F3Kq12ulO1LQzEu+kmVAEJ2PJv
xSE0Uw3QAhk4kCunAgirU4eV4adhHs1wFn0ib02mMaAqzhC/Sr5R0+DTjUqZY8GqjuSSMaYEQiGV
8XlZEFU//wZZuHuFbiKwF6wlukBDHNngXRI4gM7k6kssFMylMZ9/3lK8wM4eiWDG8ZNe5AbHdUmN
I7b1vubq3Thsykpp25cYmCFGYyD/haYJoMI8gy81bkAThkEGO6aUe18XI71Pr2lmchCP4VUCRLRx
Sloxurg4u4P6W1AfqnSHLhwUg6MVW7Z049lpu+8scyqkEsFMH17qvSpqoQLTpXKyoAoyZAzVVq1k
XgGIVwUDsuJZII62eNWILBTjlNzGk1Suldh4vor00ibPQsmWqrghhiiDA/nFDUCjhgBx4dEihGNA
mgMQ8A2zKzNJTrtQyxMOxKZOAfmYsIZgpj8CmAgi4/BjBLu6PyAEgZI2dCxkjsdDtlVH5thBHZcE
j86KubwxJT06lDN7HEF6XOjK6doh9kDNVAe8BIQ441exC1UgcIDrRyY73ZHCiwdhakml+jXynqUb
P7PUNQERZxrSuA6zd19ytfmkzOE9g0zVLtSe7wazEOCwMxvslhAiBW0fhSsngyX6yujFCTBYOzUG
M1dLa9STz/gALni5vhJb/pAZwUuvtFfJdmV/h1BP7XRvi5e6lZ3XqDhuoIkHSz7nEfSZKCWgjkE5
WW9CcC4t7MwFg6E+da+pOWJrvK60gfihD6QObSSiheqACupDzmDBobwNoXHTohn70AEtzmqBdBR7
dF3Yea4zCeJDBOkAYZoedMYAvnx/vpLU5B4effTMPDMJUuNgyKecRuH0eF8YlI68gda8eNorvKjR
GyBK1ym72qw9YJbySXPQiYAKule2GDJEg4TcO8C2Gr3eWoxabQH6RnpHRlpHsD1rOFBa3CvJ1/PJ
Ls11ZqhbSGACUoGBeZtzkIhTey00x62wgkFZKsLdTuudwQIjagYJPfw+Oh4gDwpBy1N+ZRKV0sJt
oD6fw6zc/pefv5n5u0GgWDJII3THHemMjhsAP5sdryDrBwDyG6lmlncAM+GK77glUB6cjjmtDBiz
fTFEw7NDSjvoI0Bf3RXVAi/MAT09QP3C1G2h7Fs3Oo1Du5fKLZEdOuihIay40t3ZkzTUHcAulV6b
XKePk6oUNPsKTSj0Dn33VaSjp4IN3wFygRIggJgMdxiRyJPMvjLRQlFALmIqH/xuXFoRcC67KwfZ
gObg1aid7b1TVmgio4Bk/PnyzpAffy3vzf7fLS8wBATEjLC8rQoZcFvSoXZnxHqup6pojCqv8rJ/
Ai50w6qFUytQWTLIDTofjY9Yy1+ef8QtP/Fo2WcHlW/pvgUTPO1whYqGlw6idVaZ6IPR/NC5wlAa
8m5aj66ps9gq0vsnUivivnyBq4HyABpdrqEM6VW03UxCeLhhrKBUouJFl+fft/TApWchRYCCvBAw
WCSkuYEET4CILK+VTGx7sxk12hIEtd7gVcizMr9i8hc3ZhYNQHkGOl8Uxuwbw9eHoVFAaV/poaBy
U/AP9cwC7T/nUXyJDIzL9a9Ih+dK99trFNrsrIyBQz5m/J5oFH6XrqWJl6KUW3Hs7sBMJUMhIvFd
HKoZwGcbV0pHGkZrVVoBjlTxddTE5N8QNDii704T5dwotFp96bXcoBToacjn57vCTCb70amZufwE
YpVkM6WhMpBnmFNHgjICkwTYD7jnVdHKUPeVJcW9Vq/RjjVDA6/ARk7Ru0Xu0fc+mMmoh2/UxgNh
/XnQ+HNyTH7cHU8c8hAkcZS25ilvHHmPvnQWIXjQVI2kyVD67lcu6mO1ReYgUCqVRts7YzO+Gts1
cfaNGO4AzXdbYjSkf9OA3tzS3YaRTO62/eTx0HqsJbvIzhSLO2oQ2tbOwtqTZFrzBzO8udu7QUZw
vUTsdFpLHIbWabTGGM1ciwyoJmuuKm3LXXBg30ol3voGb4hKoD8/BUt3c85LCKETCFCIGBkN7Oqo
eqagQ0BCYWych32kpravcStLuVQAntN0sgA5hBCUoJxgV1uszakQrXVEO0F6AzpgF3QuGqwMR36I
LO+SK8QGumcrYy/48lu25W6B6Y5sgBSapnmk1At4m/bojl0/oQsx7G11738efWFt2eHnGT0ySe23
YLSaZBDW2tItxec39343QEeD2L6aDkitF/LkWSqDV8UL6FRkUoXWNp45hP7LX7Oek+d4dB5nzxfP
rQaxZDEcrYgGb19Oo5KiWnhi8deoUvo+Uvi9p4gyrUIaVLt6qquIK4MvPJ1uzEB3Uw3BiTRKJcaG
2pmWKIjJtbXUO7M0r5klqSE1IvLTPtV6iUKHMeoiEj+kXGillWjJCSzjiqdDclDhTEanZMCV4MkP
vFx+0mqmuzB93LbfoC6NR7tKrhzOW8j/aLln7xOWCcY6/K8ogtSgJ+s011ZGx5WMap8VmIkcaqwB
3WUwuV0BJZX7n8xx942eOL1WGybyLxatCgatDzjUnelbnr5mmpaM75z3LIeMYDZMzpvaj06n8Qar
5HtQrau9TFuATCudJRyLQ74NV0g5lzKgc87gCDKxiTuNmHujTAr7kLBHGWqhhl8BjqR61SeF8DJR
WiXSRBaIpZVtWJzqdCLvTp7QepA06kXKGb+Jt/GCwhae4+UvRAufUA5n93miTsQfFnPuLPareF0x
wQuOeE72BboAIEyn+ZZqchp+RhVy5Jo/nTpKAUYNNwwEU4DklGsLPMVdD47bnC8vTMAuBzJYzBNV
p98uc26KY4Q6YCwfOQgRqznyvnINVntflS4rk1wak/1zbek2rsIYxPbOcJT2iFOTSvd/tbXSg1ID
2Q6Z+YCINETkTgO/DYKVbOLSoDMzBiGW0u0rDqiq/oPirhL6vOJwWIn9l8qF5CyAqokwEsoWy4he
0YSXQb94yvVoy57JtxIX5Pp85ZZOx8xk9T04NPmYR/wxxAJKUqAmLnzyLa9Bay2JnpHlLp5Ifbgy
3FK5Zk5y5AocQrwQ4xVXoZGDXbNzr8U23EfwO2pzKc3KGe3AKuXgpzJpM7dpHbUDtX7x8bJ5PuUF
CwCRhT8PCxOE40g0OCzdD6e6Wzz7mbfwEEJYyOhLOf9h7PxU7vwjf/o3B5wW/+7mSz0HBkMwizne
TvqW3AvknjAQz0A1VeZ+06/0OWhUtN7yvzyIOlPvz4ddCIi4udKBnwrxCJYhytm35+xUT2tcvcT7
Tk2s8UeyvXNqtDhYm0xDpzWPdFWxz18y8/nojy8HINF/zhnqsmjShvabg1Y6pWtPfnFtKm7lcixk
bcD89uevF51U1H2GY8QbtF1bEFZWgG6a3hjIvvqfn5+kOWqjNrmrfMV+39J5/7Rrtw6p+12MUx4S
lz1mhLV0/NBhgRN15QQJP29DH5KPgpURWSrdnnx1XwW7FpU0vwYWd+o6E2LbQNyMqCqio0kJtv0P
c40rObfFr5xTu1cefFEb/5isHPGlxZ9ZJgi4e/0Aan4HABQtugQrvuRxmIseiz9XnWgaSWrAzOXw
3Jub67Hw0dcn7x1y3qB1oQbj+clZqGmhderPYTwBRN/dzfJ9Byd6R1mMToPcxAqBH9XSC0PL/IXb
intW9l7QtS/DpSBJtyumPES9zXQCha5wLX88eedHuz4LnkbQlbCQ1YBn0QCdxfkCNYkS65zhyrz6
m1Gqva8FerFyaxbAQ9y8b4UYoJzX5xhOkKFIhefZqPs62J10Xj3kMqNAM0eWVN5uVSzF1ls52wtl
GU6cWagY6uoEeHSQeLWnDBoNGVMT7fjRzm/lYCOd2k1jUBv6nb4Q2+AAncZj+V1t/I/8iNgQb2Je
5zidfKvtZFvue83doLn2+WlYWP85vSNbtXydBjXcYP0WiwjXAfuhAbcDJwBKFP7KKPzSMDNz1Ugl
54UkRTkxD4icH6E7RyTAmBGAJOfb5UdIMIpbsrc4INdrotBCIJnFGtmC7L1szzVNaDQgluKEZGlM
Ejx0SFRCJPZLSHLZb2PA+WuFAs1trdbhS450SCBWR3T6yiCIA1XkF0vqCecpINKT3T5t1AKcNRTX
mVAMltj3NkLztmi5JP0ZoxoWg3ePMUPvCrpNHiBeQA/74aMMLyVlgwvimkImc6J3H5sW5CW0HVGu
EcavUbGPfA8kAHhq8CWYQVqk/bk1IkNqMi4Pboo4s8mg0CCppqsQyoObUM7BFP3lQdf+XNt0YyTf
0IweOy17fX4sFp6s0Nn500gkUGIjWWJEWEt89RBrghAj8AbygKJVXGl9euB7s9rGvEyg4FNYDRHL
SEzGKHiHtP78G6az8WjCMytLguqdy1x8QlPSSh/BJ+jofjNrMB48H2ChHsLN1RP6LkviasCSlnqr
DlpkhogAa7P9IjTW+g5PU8IuNugNcQF+ZWXMBd8hzqwvm3R+mXoNolpj0Kpdv6E24dmzISVq83pt
oFdk2KyJliyau5l1jX3w8IBUAKEYPVy4wbUYr7+AgVnvBk6VwimzHu4KnzUoMQdlP6P1LiR1mV+D
CCHPmjHzrlECgMfq8oMFODTgUUND+8rzpbhlkB9s8LxFKoHwIdsMDHIFCC62zLtgMud2HyK3qzLJ
Bw9RaSR9Fdd3MkDrOa05A5JL6QnEBV5AwRkAUtXJycqBn871o2+ZWegCbfYRxHSQYho+S/EC8j7l
+SwXnPq8NTMQs4liPUdEPiguZZfISFPpteWsSnrhggyamdrzgaYvfTSDmYlNoGta1j1mUAEj7fsg
zGGgzSlsoP5uxP626n+ej7NkiISZIQKJCR+6GQ4VilL77LOwuxfvKGjxp/g2XtuPaGVH6CnseTSh
mQkCArsqEg4rxxrVrnRiC7w9qqiOigQ3zQMQgCdFK/MyuclfYhMIx9c1f72QV4U0DT7p7kXRorSb
UD6GLg/grQFL5ZTY8T6EU2qi8/eb+RRr2WXX8e9Lezctwd14VBmAQWWaaqcQezwRtVHtTV+PkaYZ
9NwI1HdB8ZReWyssLo03M0KgsBk6EIEh44k6hiRfarlw1rqVFiqjoEP4czKsSDRg2sGPgwdPHXYe
2i5Cs0fLx1pWX3h8MOb9LiAootDKhQMYxx9M94s7FlZHqn67kndYsprzVpeAzerOm0w0SDrs3iz3
iV3YoRrqQNpu2k2tZWq3B6GB5oMBXO424ZpI4Q0v++DI38Knu3MA1peuDhlYROzKW6y3pAyA++ga
ILSlOHPMTYICy44cmwQBUq1TGmtVLnvvXgdGR23YMBraIosauIgBfCaCIqjBnjmsXPsFdzxvdxG6
sMjdDqteAOyt8wripV9gviJOaPvaSEdabbetkahlvRI0L4Ugc9WZosxLsYDGppNdRyf6YNQ6AF5A
2I6Ge0a9U7JQLeJ3tRG8rxH4Lx3deffLgEA9gowE5qi5x8icdhtEkzYaHv5No8bPLEsR0X3k0hgh
tpCx6461ldjMK0qpauSgs9bMzUEtFc6OP1M8rklDuKzmgqf79+hwzYyMEAhdV0zxFMdoUnbJDC8A
f5Kcb/rQBr/CyotuwZH+Aw8dDS5ELJEViXpaGXJGiTvz+QlcyhDwM8MSjgRdgykQByJWw3dvVKIT
Qynl3mXek8EoGznM1KYFc4fCgQy0PHvsSaKOCPGFl7a70Ka7SeNds0d7YsMo4ZGqjZHVvJ/qtx8g
GFIDV0cN2Q6R6zC5HvX08/PvXjpVcww167kelK5hEAsNKSLZM0KdtoBYNMTTvznCZOfv7EYSMnle
SBMjMfntgnqayeWkK0BPqraDjK4xYGyu6z29C/Z3DnKOiy6OxKzDPqABVGvfhD3eQKfaSvXIGo/+
1T3XO8Dh8s9sJVBfcFfzlp+Ba6NJWGdKEhQ2lcqcxgFL9Hs1gTi5vQc3Y97YwxLtSA3wKujVx5F6
9VEqyrekCqMm/1rZoaU1mwUzoRuAhRZcX05LgZDXKUOtahMwXBopHpw5UmySQ59FCKJ0Nryzzh7K
IQJwxlyTdFwaf2Z3yBYMqQXloSbIyd1PfG5tN1bW1NOXUr7czLRQHjn4eUGQzrjv9+5na3XgSjnw
L93JsztwxBo9KBLByzMq/NfzBV0Iq7lZBOPyHnjnIozYNoqElApCQTuzIBuQHdZQ1gsvtblmbghW
AZ/IsWR4736BBe5/Rtry36gjbg7eFgeuTNwSv+t2IJVvQd9L7PxClqI1x7ngqeco7JwEgX7eiyBv
CJA/TS/gXETaw5GOreI6lA3ePS3ZExd3rSVqweSz05m7sz5V49HBAMJGJ+YyteqPBVOoHa/V/A4c
7PREZG/2FJold9nF5y5pc3x+BBaONDtN/25Yih7bgJvWEWX7F1yYbbH6cF6oDnFzHDUhcnTSu1hC
bzdcw0N2ZVDXY6CP8Bnt196/SwHOHPMclyDQATgYyBiL1dAYvhHeeiuy6VzmQWsqQ2zO3xR7+E8R
EgS5/HzVFmwpOzMEYPEYG5LEqtUWChbZC2XEZvMlrP380qbMLMHgtmFPdohvBFD+nUlOQccB+9UI
K1+/9Pi8taffbXpFtFXPR8NUiRxKEFgpbaeMIMTYSPI4nly9iPWGUiHL+Hy1FhCY3C0WuRsv48ai
iEBh4gjElvrith0610PZs/yjC75kHelDBxDMldEWLM4cVDzUqdCSFfzQ9PxDL+FK4LSwJzcM2d0c
REgiQOrehXXmK7kerkQeytyV4xRJWkHD3voRH3jQOcw3S9pS6iIB7sXOgYHj0KUT2PUlPQgboIxt
7piq+b4CHiSTc4UEXp/XA9UHSASY3Ku4qbRGFqw1DMpCFZS7AUjuJozyjNhJ4ZRuBxYk1UmbNiJk
9NxLvmkc1DKUQfP12vZ3vNmZjUmoiP9UFsAsbqU2uGCB5+DgwOXEmurwgiyHA492gQAlukEjcCee
H8uFSzzHBeddWAUFqL4csGk7xA4EKjJxcE/Pf3ym4vWXg5p30jbgqYQDwa+P8Ufg+PWmdw3hoy2u
Lq36SI8D19H48lo9ainZMu+oHQgeRLJEjycROhVGTTyGIQSVKQsqPSjeBQgvI1El0QWixFd/rcS5
ZEhuJ/nujBA1T0bVVG4suq9PptQ7Wm/BPGuFuUqDWcBsylf3A8/752u60C8A8dI/nRVP1xzY/TFc
KFqjZHH0D50qAaSLIy3jFHLSHcFbrINYW1SAxIW16dEkIysHm2knl7FNAMWUqFHpBAB/cxGDvLud
dT7ocSFGChJUWi3QhdcUONmEgwajsH5nmU9wL1boxy3yt+fTWGg84+Y9tjUhgKJbwF6FzggYFpRu
s5Ogg4ZILTed3sv5BUVRJOj4Q//jvfefwb4C8c61WktCLIR9c4x67/UC6Mc7AIN18tpcm51nMzuU
KlVOy5zQRuL4Gxy1Rnoi1XgNcLNwmecocb6CYBfYzlF4AbyT22S2oEfHfBOgRFkrxDu5qY+14a5k
cZdQBTebdncuaQG0rnkLH0Dp11bHk2RbXwojPAVb7qt3XCtzfDOzgKNH7ceAiOnu/wKqu5AhmEO9
papjRjZAQAJYqUm1OE/WmFpCLEPnyR+0BMRCxbCSJ1hwSnM+SMpNwWcYI2j0GaUPNKgjx++9dKVf
n5/UpZ+fhTl50bhCVeGguJ2KMtkggdXjhOanYa1wuuRkbmnru40C+xIY0koOG6WyL6NFv0yiCIZ7
YF6nIBuJMCBIB6A7Ab7GvbDDabOMjxQvoH8J/Sx2fi/E3bf85d0XQNS2aMM6Yx3oxbQynXrbrGpX
PPpSsmWOnE5A7spORIuOmEG3JLfSC0nreNqxFiOptaS34otbHPjiCuHzERDgXCtO4qCkxWtWXMUR
XCXJmxhavWA3LtT6Ok5BwSYd7RZpGzwKOafl5IC1eqODggFh0qghCpC0L3WIKUlFu3LKFhzlrfJ3
t0QZD8FPKka4OO5r74WpTwO4SQKdAT9KuGLal94KcxA2nxMdQwUB5ZBX/8KYNXJ5PV73crxFeKM8
P85Lb4Xbv99PpOIboWpqvBUa4dgw7Dflv9Ao13NmIin98MNKYOPvfGjBUe9VkJwaDuRTxKGi0V/K
ZftcWosOblmeB6HeLQdw9yUNFGD8espgktGGG9DaRuptdimaUzHseReqGX6vCK/glAW9QxCChMwo
h1HPdjz0tQBg8EGDNVZqGk9ENeCgHdA/QZrhPmF/5xBTAVVfGOI30QnU65KoJRkkIwBaI14baLux
RkAB6lirEqYFcm9W4+nfJJoaKOjqsvE2FJD+6wKZYe002JZFrzbQ1hqBHkDXg1g7JPvxfD8W/NAc
Mh5Ds5DLc1SOSaU88/bv1k7t1giN57++cLHnePGBHUC25Zaww9w3Wb+73sqlXvBkt1jobuvAJAih
TA9bNyZ71BMy3wRHuuytUlQt+I85+HvkQ5pLWbyau9DiXDV5aW3GpjQ8PKCYuhYCTBb80fmbZX6a
Pg6hkY1cZ6uDfEKO5NyizMQKdVdH0lE6rOlTLzzGbtncu8XiM7ahSjbCYjHAy8fvAnQc28Z6vsNL
xc05MBvqeBWJU4QDhFfsngJrJFjqEEYlZmkBlbRBFUDDiS/N9Arcsl1fSyO6rKKuFsziHKRNi2UN
JSwfGVw5TqDAK7PXdCM6ARqqp/qKpATGqPkaYMXSu7DyJlpKEk6ya/f5miwKfdgOnOrYanXXqIzW
CS/BJtFElTNEHZwo4vfgCP/mOZkDs4eBRHIoxRXt7H4v2tEWkCL2QJximVLIV+kwrDyXFi7rHI/t
l1kbJiIOPUQxZAaQqZC7PD8kS0Z/zm/e11XNiB6MPtU024ipkBD2gX9xoT4FNjGu15hKUDL3pSeh
5D2iEg5REo5Ay2QCAYusdnKW0dj2Z+VrFi4eOQupXHCuciM0FFDX7bTq1GyT7e8ai0mrotlu/ZVw
e+lo0n+eksgv8qyisW0lFTkk3SpVn2ltMW6SPlJLNrHSql+5hEsPXXJmSqC7SU8og6l9irXRv2cD
9yM7hJGhW4RbGWQJ5UJOxvLOjtAZTUnChLBLLVqrjGkQT4u29DurAnFooA223KCL0vDOsRG+CAcC
KizygCeFtPIFC/UnCBv++QVAAAGvMU0T0BO0yBQKRDZkNA8razZ5+qF/mmRWmvbybopgOG/JkkKS
LCr1IoHrNqEyUOkQcRVru/FXvOJCLo6dA67LEYy5Qo+VJEww+9+2DH0kNjprQAIxqNF+DTe1NJ/J
f97NZ4TMB7QaYJzrSgP8JEeDbWAFh/K4hjZ6/DoBU/mfA3AuVMagDojXnV3JiI6P/XYNGL7005OZ
uvv2uo0aLszw04zwwrDX1tWZCHQM+9xfSbs/vqCsNDMDBSM0AtFjgIEympMLcgsJWYr/Q9h5LDeO
Bdv2ixABb6aw9KS8mSBUMvDe4+vfYr87uK3bKo06oqKrSALHZO7M3KthNNvRQ+eXs+anN/DtFJjX
MhXIr3j4hYex3lC9xbljIvXulBIOGvxk1Fd8XyI7gnXjNV+y5eKGnFj48/h//w4/aB3q9z5pWQOg
Nkl8h4yCsur0xdnID7Q9GvjdZeDIHk23Eh6rZHLTORj6Z3PZ6Dg8FEfTBzajkPvUR+GAC9DH37/Q
D8eV+p0RvoRJVNQTX2i9G11hX51kL7kJpEADd3z6bXrwh6ZIUNn/XkBtrAuQj0mZ+uVJq7btsod4
DHENWpz+CtHPVodNElfkd25KGTaWd5W5WYS9Md+Lb+VkJ9lvvZI/jCFAG/j3VxHA4ETg0sWDNsmX
IWp9yHHl4liGvhk1P1GmY6ocE+UGeJ5OUJE+YrNWSFuxJ5U4FiLWAvsQ2tvfH/8PG+t7p/RQV7EV
NnwZYSmdoWfcScbmHPqJiBVn/Evv0X9H6Kr57eQhWy1GI+aIq43NulK1026bGK1n+/ff8N8xrfq9
h3gAqwWQmt9QDkwjSY0t4I4ba78VAq9HwH/cA9+bhstmFHrretEwgxnUBzDVe+U0OgxcenTrIH/8
/Vf8cDiY304gwUJNLUw+ZvSHN5yl7et4gnj4rS73Q2yufm8LRk8dVema3Mk4I12iu8XJz9lOd43n
4m18kp8NHBjw2YmOkpNbDp4XmRvhMfhbjeunNfAtKkmkOi+H8frz6G7J5i227FYMgTL9pcr0wwH+
nX6Qw06Z4uT68xgObk6EA45JBf2XbfJD0Kp+7+rt1kjQe4Ew34TkKtvTY+mbd5iieyaQVHfd9Y5x
vyBhajf55u/r4YfRTzAz/z4nhjVeq+qaL8uTa3IwbKRNJdg5DpjgiCk1yZs2dfUIwTS7CNfDcvnl
k39oFWTs8t+fLJe9mFQynzy/M2+Xt65ETxpFby8K1HPuC076iG8Iv9Q6ZvfAza58M++3MOWHSR7V
+HZaWElkLRmT5VTdoteKt7n6qhNyQN5Fm9BdXrJgOQ5HemRdhnfKW+FmbW1csI/pXverzeDQuBh/
/vIOrqvzP/b+965gwK7gVsDo0sJauqU/7tebzlecOuh2v1n6/Piev8U2raRmZqzRglicrOdy5Gk6
44Gt+Bi6jYNd8iH0Ybr5IW2TNHH9sl1+ODO/9wLL5dqJ6bwqBzORv4Se3kNzwWq4Lt///uR+2O7G
t1BnQfGPK50HZ51jhjG7w28dmz8FMMa3gySbMORMAV4fyoP8hgjOznjq3xUfvaw+jJfmmDywRL0k
qC7VQW43eeLkO+1FPiy/PLqfIpbvrcBGg0vwP33NLeY9b7gFg61g+qAT7LdkcuZP046j3wT5H/QF
9Xtb8NKtTdxqVE5GeoHtdHRqhgc+xIsBWHa3onO945TdPU27aaf/qstel95/LPvvvcKzIYjhcl2S
/XPx2DDGQTj6rruKG257T9xn/q9jtf8trsHh+vdRM9aKtDYzjRvDrYBfg20EMzcrzEOOuV9y759+
zLfzBArxKK1JT0nZLIaNKU+r02VN+8u1/VMe+r2h12x0LEQk1mP0hgOY4MFe0+zIeZB+az756Tj+
3r8L7WWJB9j2B+MuuqWKnN5PX+ojHUlgCqBgN9dZQumy7Mrj5Oa5vbjl8VdmznW//tdK+BaVZGr6
P21dK0nArvVX41wElgfC0s58I/UARP6yrX44MfRvJ0YnzWCz1YF+K8TwVezsRT+Zg2QLMKL/fib9
EGF9b+I1UqONFvnaARD6mHa3grvEGI0WdCQJpdPiE5T+kk3+uCi+ySMLMKG1Nzj+jOluTtywfRsM
1TEwwB+iF+FZmJ+hHf/9V/0Q+PyfPlxIp7ka0Yd7hckzaVpv++JjsPzZ8Ocud//+IT+8nH8c3P9X
/q0W8E9FEMyHUIqlNz2tCyefU2xJ2gl0eF1Y4y/v6Kfz7nsb7hjLYSTVw3qInXSirThLIZw856E7
0BJZuHgwuwrOTlUDAHarQgMeX8o2dpXfdttP1/H3tlxof11upON6GMPdVO0HsPQgeevSE68IelsO
W0Ykg2aXzNsi3C7vHPtD9Fnkh7oQf1k+//R9/ceu+966G/ZGYeHLj29oe8+coC3VqTutL6Lhxcoh
nb01xDDPXE9Dfcr616UJCRpUR6qei8QPm8oZ8+ZhglauikxuNqVTL8Ztmm8ULHKtOfLaofEKpQF+
u0HpwEUzJyUDJz/bUrGX69or0reJSlQpY9koenJy3xkfy+D/fS39+Iq/BTyJqCTNnPGEhX24k7/K
e7ordoaz+Pmp3Ug31X2Z2Xfpwy+f9sOu/+4nnVhTKZUj7A/QtxsRB6fJo+7rR1cfH8wG4ze0XryW
sRe2f9ksPxiqqd8bhyspNCUAVPjVMv0t33cdSlJZnuUIg6f8odMZNYkuqobHz3pfploQ60ynl5mX
J+VBN9Zz09xjSwKogC2AM6yue5FCtwI89HSGs3weFrdW4WVLJUSEGeqvpw6npdd/2YP/HB3/tfy+
hVimkfWroUwwgODUTzQiczD7q7bJUgMl4t5kgqfr2JdINIO8BHL8kQmnumo/cGm2o/x9zd6GSgqW
6NPMn0oJQWs7qYLdqps+fRLS84BNM+a91l2YBRmqfoKThZZO+4JdrmOy3NEAFuZuAwaeQo6olWe1
CupasAXxRokh26ZOHWO1Fgt2AWuzzY+jEAAu7gBlLPxzOOJYSnkE2OkYraczwjtVv5RIf+iw4iX9
O2AREqPJeg1XWhEtQHKFW2lTugi2j802pu9O+KWo+cOp/r2dGri3PjSauhxMGupVHIHtCAxGVDGa
vdxb48vfN8cPDVzq96bqhAWVTxoGxaM7HeGmWH721Qb0oGobOeDu7Wzqg6tkOkOQHoznUfIgWmmG
DYJyguR9yBAv/Vvhij7qNmPsDB1iJj4a46nHMcT8ZUH+dGJ878UeJEnFpJ8NxYGclX/wxN6r59UT
r1ZE2bPh9D2D8MzKOFAyf0s0fhhbA2/77zethXovRnMqIgnX9Pt3N3DiHTyOI/2cPNWmG9XnVbqf
6veh88WbJnQWkPHmsyrNdtdXTzIjlkywvQ/h6ipUrcTEH6fjsjhx7haIftoxjfVfMvafUpLvnd2p
zDy0oBAiSt2uiVbfSnkmGKVhsyB5XfRiMbVPw3f7Ija/SSI/rdBvp/ha9/WciXwk1mC3uR9t9U13
+S09/SnL+97QnS5ll5XXMYWRAYuA7Fs+aTVPeDv+Ue+RyXEjx1Nxv+y1e+um/Bpv29xZLxIe0EG1
/63K9ZNqrMr/XgKLrlhV3l03+42+S19gDQXpUdpKbrYb9/m5OKJ8CNhiFh8qX+Xve1KT/1lh/3H+
/p92cFOlraOXcYMv0ntVtG7E5bkWsj/lONxUit4bdIXEki1ldBWteBRIw7Mi3SZatGuTzm278lg1
kStzCpY3S3gxE79qb8bqLtVABZaZ01B2AJ1oK1Cfonm+hFiPJsXyEYfDro+WU6sVG7OiOp/W0H9S
0CMywJmsIwBqSTat0CkaMJRJu1/DHhVm8qI88iY8L/PYU0JGfcX+VpCsxW4tHfuRyrdkyW1m1cXI
3TblbVkc8qE5TtZdw7CnIm7pafP60owZ3TtLodfPpiPIb1x5bh9O/mBWb0OyFbUREndua+ZLmqq0
5GD+L9rh8KeowHHk+cti1U5pfEWdtTHnzslWuXG5brLer+cnsfCFHk29MtvUySNsEbIxseXlEqt5
YStSfYqKGF+/ZaLPKZlqf+0zD7T9jmDJbLfgsnbQqF/DKN/D7Xwa09y1svJBi+egVtWX2MqduSv+
xPN07ud4K1nBUOME2pfipu8tm4EHuUvhibcYKanswkVOSxyU1AQKc1dpHFyK7pUrxvpYXMkvWRYU
8i6NPqpucFUcgERTtePU5PQtbWNkVFcdmUgZarG/aSb9tTOVk9VaadAag154RqGn72MhN3+Gqimw
ZWmw6i8tAMISblpAnYS5hC2epVshAq1QNJ1h8xQXe2wN/s9R1r1FHW1N4fBi0N8rLfg2Qvsc6230
rFXlU1q89nk/HrRMC6RZc6sxMze5urxK3ZJvKkXrnuMYj3BLLb/WqgnWqcM42Uv7uzA+T8NDq5/j
uHMEmAa1v/T4JI8bTN2J6I0yvsQt7GnLU6Igk5w03C1lgVd/AWLRtAYqNNs2Bth6kzULo2YfoWrL
yUVhnDjep9G2SDd9vZvbc0coHGehowy1G2L3BPY6suPJFnsXt1aWbsw5DNNdCGZM3vvkoA4HcXEG
aOo4iasbElEM4EzhdpwPcUdLix5orYOAbXiQfBUnzB7F9QjsoJjokmxFt5XsUFj2udgcQ0xDrhR5
rNAu5hrfWgAbFwZSqvo0ZXc169Z4XkQQYw18yzvNHA5V+1k0nzN7Tm2hO8hv9cwiUcbbro8DM1Of
KNcxIWaQkgizm6gp7X5ijH/14JClOzF7XKrvS/WyhvfVJFdboxTPmI2c81Y6tnLrNVC+tksfPQ2S
6Uc6euJ6m0mngsG2eXpds2rPz1hgXcsCxj3dY9iszmj1+0WM6L+2dpMSWtu+lO+URb2Faavcm+HU
bQpQuELsCsqc77UUUYLNWxcl5JwSIyuWhkoBq8XrKbXrSnTU/ElpYnde0nvct6eFdx6Dpm0Mv2pO
47o2jmmIW0PxirHw5gziResX8/o0Ngyog3obLYFY1J6j0/CSLzoPtTiPEwxdAT+peEQqT2gvh9Eh
RBSyek9gqWg5+HcEwr6DaDLdz1Lqt8bqVpoCKL7jJYnNVmrcUvbE66wXri/VoRTKCGPuo2C4I6qK
iKm2B77Hvf47KlTI+VBqmETLVpAmmuU3YldtlJiOdkuvX5pavdTyEh6K6G6azkPz2aetDXm4X4Ks
uTd563qCWtS7zB2wOwq9coxBdDplrwubxCxDtxxOK97kZtIchDjfFoj9kZgVTptY9yFwYXfkNlQE
/U7uOyy0hWzHA56CJj+iPFmRN/R2ezA42c4i0rVxGXvsnZlcivMbcbSF/JXOfNO6A30hjn90K9Rs
gXaN19wKxGUDAoJp41R3+tyR/vA3m3Wb9k4NGcK0pcmRaGWkIKDYI0wqPTlNgGSqg7jaUXFbSZcE
z6vS60lgosY3pX0f3gjrV1wwole+SwX2HcAbDFzYsyF6GNt4I6T5Vo/zhz5tcFrPKjnoil1MoaPp
isAcY8NXmMLTLAjAsx503FeDIgMfyJxuaGcnw4YWW06NK03jFLxaOe4j5Z6TPFng2ixYFr1qlBIi
bW+RX6nlhAWFUTuatonFtXfKquYTor4/NqWR/JHu2sSfNS/MmfXTHflanqXfsggUwwgYBsPgdjYc
SU9sFo8XdaojVHSgJMwhRZdJk93V6G3BBKVoHDtIMWbEIbpui698xduFsY/bGnZbhrn3ttczp69g
1KXl9KJ2w3nucUvHkBzpY/HK/ABKLpOxK4NkN3qDtKsVT4i9RqFmjKtNz+ealhNPSc+IBU/tLclO
HU7dGWnRxAzmsVy3SkYuqX4qIk4DqrtUp1R8KFbBrlAC+p2he1JHiaV9wDoq0LpDpLpRzFxgM9xo
1akevQ7LLhUhADBqAZ+ov1tvRhp80v6WUcwybCHnlR4u3abhDQm0B/VhWTiPytnXGT3v5MHplxlg
tTuIr2b6YUCy60lj/ORzMDkkmKStOKdoeKFpFoN4aVtZiiPLviR5VnvfRg9atVOuR4Wtj8eq3FON
ioqTvngtvr8o1KpdGU5dc869CPNdsd5XJC3q4I7hVmambQjKfmNB/kTje16jPfVHlc2xxm9gkHxT
tg6W3hyJ8uD2Tij5htR7Q1NwDqXLbb1o24g3WkfiWSULzeukP6RwZ8q2pRxFec5Rm9Wz1nmXYj7i
RWLHFbNkZ/jsdinFXqrrb+Zr3HpJubJoU0fR5U3U5XusqHbj9eGj6JpT5g8QQpsVp/fKHznoa94F
yk0/zzt8OxypGdxyOeVU6cfGuLS9Y/W7PO5deW6CZRhLp2mbg4YOoEPSVpXm3PQHWbgLlXzfyW+g
lcslZDq/Hy9KIlwYOXEaDEJxmbwfDDQlYacL4E8bLCbnSbLV2UnN9DjNjcLxVOowOqt2P8hG5Vjr
QmQlbeToeTCQjAbVIKgSO4I9grJYNvylmIs/68iFnxqKmxY+zcv4xFtVoEa6v6gDLkydO6yKPaD+
I1qKR6Nm/2ZbLgFDZYi8WnfqYvpySVop60HcTOd5eqZebDdq54h4B7bF5MowGJdKdWLtYOUafdnl
srfWBjwxliJcbIl+V0+dz2Al/EhosmgBllCATxbj5zI0AiF8E5EMUNvs1dpZxg2U08CKZMCn18XM
IFBYqrZ507aBVoS72jK/FiVS3DEVLkW5DWvxTUoBCSW8am1sArmeeGIo8w89Zac1MO9oJNc007aM
PQ3fDVHI2r4uyxxYLTZP42NhvcriY78+qgthnVfnNys4AKn3F0AqWE2H2xjPSkIBR9bT20lWPkfm
uxwRFCC+bwNdacW5SepjNVqyrZTCVq9ZsUK7MUZfrgKxSN9Vo/Fiq8dC91pWrFbg8cBZ21L3plxP
babnZ4A/0b4pi+kw6R1Ut7KPt/Ey70bIKjbDvLdjJR31fok3iji+VNzhG2YvraBq36Q19crU+pxn
GKtV6oz6Y6oTvtOyj86eXEC7A+WUij9ZSmIyFtDbJhxfxsbtctq3lmFHNLttQmFfSukmrsMAzOgj
9n17VRWCZSLEGcvkS7FAz0TA0jSg9ob5Ki4GQRrLTodPzmlJl0RVnric9wrdxV17WNPXxHoRNY6K
k5FZsZ2x4csRqCem/ZlXIzJ1WucJDUfJOGOzQ7l7360zeGdGsezEGuLD3JubNlTOtdEeNIpuUV3s
19lihI1koA39PErdSip5fLW4UfuKQvm6HOao8JM1cbTlSVT113omTZPKfSGxoVBcU+0z7V5iIqS+
qCHGMwngNZrmrUN3lpPeERU/lv901HpNpbwTpNsa85R2eoCJeijU/DL3EZMGJv8SYNDTwCfI3QLG
JF8I2pSnrq1eFsXaVF32WMbTo4w+M8uXZjjMZfwJGQR4I+guIE/jEnIvUr8pBIbp7LC+j0A7SqzA
ux7AEHsh87L6xAlbVZ7c7TOK0JK/WEGR31mkA8Qa172r1rvekjdSCXyL27+ZWCUQxO+Nodk2Ccdu
o7mLQGeo9DaJ9/riDimTQ6r0KefDszZ9sAhd8jHODycsCq+NUzfMZjds3nUD3LjyWY3eajSHhUCu
m5KDpIi20H/qpmBLUKnLB8W8KRK3MHDhRuqusKGY0VKV8kXR0osVSiA9hGy7ME7S6AtnHCXUqXJl
/XmN891iVg9NQvdAV2xk0SlEDK0Zosk117B2BnGi8p5GLmdrn72qBg/JSRjDSHlyw6ZOPDW5D5mu
LZ9jxTUx8BCFgyluij8UGFvNicCWli+T8qyZW6KEdQ6yDiVD2iUTbI8u3hmWrzXc1KQpe20eLutk
HiMMM5g3ErvSFSj39j0hLYapo+6MuFn1GZ6pxET9x7zCgAV3oTyHS5DiG98yLp4UkSenJ7V50xlf
MscUsh+p3eiL+jFDucUEE2BWn/mNsdOrE6dnyw0zpgeFWU3xRsZYcmb/1L1rioBIgO2ppmuZrxGW
Oi1kbHmrUYMM35aHmMaE5uo/XMi+sT7OjPR1udMjOkEBkLY1G6o5hYqvhUfTAhjlkOnURHy94A7G
qVcKzqJ93uN2u1onkyhYzRpPwg8KQXhoM1fKBkhSHNlE2V0RbSMyLsXKvIhsQc7Y1iI1tdulRPTt
3XqJjhjdBV1PRjH3O6GPfUvCMzO5CgkJmNTGi/rPECxmki9+M1accZWdtMEYBa2W4wT50Kp47ASF
5Bl5yI9o92keuVWqEBsnri7O56kytlpEvV1VPsQIM6qi3XC1X4RJ9YXcD3FYnJ9D5jfaMt8uoqfo
u6r4Mjh65pK0w5OQS8N0K9NZaZuMbVPJ2Q7Nq6FuR5rrq+Wtqy8qUx+lTX2pB//FCZDbRN/Z6OWL
XX6CMLKbSn8suq0cn3rhGbp3IExAKkxMAjCT4+mbvQuI1LSOUk5kFO4trtqxYkgtrSt0skpLPq7W
kGTLhjHcxNU0vWiNOL+oYdMhVZqDuhOEylemOUjL3kOfaJw4znwdOnTYk/nKjHyn1ZfJXovKFkP2
Sd3l7byboiSQLZhI+npZJZmJqczvl3FbSu3HquvJkRD43hKjckOriYNj032v1LdNMX1FEYmbip1C
GMZG0MflbW0yPxWa1q24WLo96zHZyxKCYRVuKnlxOnDU/C5XXIY/Zj7GQRRKX4IpedUQfizTbdac
1s6pX5XmnRrhwOgHOc/gKrmTv+sYjKVj6y3DNYAz+n31JMhwKnCjw6LODK7FFpOMTD3WCQN+niFA
L3OlyV5KT5r9vnqrEr69rUr3amfntROr1/GELTtWrbwk35mSr3WRE7Y+TCEkhqV4xp+SQLCk5dft
xb2EYlc3wOC3MI8t61JUjEt/6X+ks/qovAiLD9xbCqTBlXS37vw8uRvS46B1DpVj7dJzWWuRi1jB
JCu+2HEcZNWp5U9zft6M2mZ3+XFItyXWm6NTpkGD46V1VtJAB55NU3FpeA2YIbLgaCcQ6FQPOqZS
4e3YyN5Q2GP2nuh+SNe5tFWPCp2I1Yrb4h8jzew8pOT52DC11m1SZV8U9TbVAyDwjLpO/Z94cOVk
G6afQvwWrvdR/z5m67aW/BY3qtol9SuRCaMWk2AbpGrXeFZ9royV45R2tggNLNsRyK115afmmzWm
p1zDU1jnf2N7aIAOaoCvaunMKUsj22Z3Sh2Rgd42qcddsqSuXGKBlcZHuomDposPqnnQz1p9YIrc
xEiHtpnatd6FsSHL9iLjsUCZKM/duJVWiPAZpXpswxqdPHzfpjvCBIGxfRHOAUOV1kNhbWvtOZYY
QMynW119NzDoTRGYgNRPHGbls9oCJxR0T20ORenG4kcnY/db/rHonyu+6vGiUf1XmC2vPIw+JQ2B
4ygXL+hMfXwO622j3ZXZsdUOFdPztIAXTM/T3CQKHpfe0m4leUtAsFYfZejlcMvzwjUQ7XoPO1Rb
RqtK5/46hogjfDzqbvzFlRTCiJvVh7JTOWb9QUBoAaI7HAlHaqbM3onx3KbeSFiyPRWVbf7hUuke
q0+t8aPmPte3KjP5cO4hfPRMdmBp3CvWeA6L6gYEp63UPExA9eKtFQYQGGPzgd9iVDflnRo/RvMZ
r2FhfWgVIps4cdKkPNU9eTxJtR4XtDINgS7y49Zj+FQKKyPTwFu0rYpXXFaj3OxzKw+MMmXHYxFo
uVJ8EXYqHtIlzuGHoqkedW7JnCBMjklm80etukSLXRU3Yc+SP+qkM6XKG6AlUFSxfwYcuTiReVmy
O2tdCfuOVNbH9ky7mm0Yh6W6lMpDE540AtqKKljuK6E7ypsi3yfMWQ8K4mHmo1ul5ba7rTgHMWfu
ZJYsec1dXfqG/jqsu0JA4w2a1y7bTAz+Gm8K7DeRS5OxwfmV32XEwSSCOZPeS3WDuGnn1U5LfExY
wKBbhj98sssEy+vVDRXQiQhkvSTGQ11+Dvmb3nQ36O10ISjdoe4dNePdPfNdy/RlVlq7aSkZGrc0
i1q8vs4SNzFaRF3dzMXLkpxWHEKi566M7EK5ScOgJB+PbMN6UGcX2c06pS06mBIo5ZbuLMfgpBpJ
xBCBchjsxpPU7HXajrJ4PxLKco7oTtux3g8p9/6gk85LnCmr4CINEVK05ZYIiGQ5YT9C1WMthDMT
1TbO7KheFoNslh9y10VvavU+5c9d66jMFGFCY53LqnSw6NXRSqR9V6Gj6GeaGMYSWl9gpBdyp1Lm
2tRz21AeTcKK0KlWR6Qjtrtp8JIsuDy+Mu2iVJcid/QoiJQPzcpdTb/PIidPt3EbDOqGIgfX8Gg4
EziH+gHf4DTHtkw4LuVdBwy6Pg3pJe6etBIBd98JkzcyM5Dmr7O1VcQvIrpGiBydKEUmjon32coI
W+YKMz04TtNAxbBL1jzRi0g8YsetuZ1C9a6vIuon/D6MWuCbaXb3MVUbdkodu2kbmOmmbQle7jvA
cF30Gep7PdytNMHGrpEH40eTEqrh4MSYvubFjzMg2dmVuzNzw8SCHQmefG+huB8UOL4mKQrikshe
TrgCAx2VREi3TZS7efuY6eC8Cwoe+3QgaDS2Qve2moajJ7sCv0Mw8KKxKWlxhrQhc50GximbPVV+
XD+V5EmGCS6Q/D6FjMlzLuulIxa8fcCIblS6BidWcaSVRNA+OuTW+0U10bbtAtP4lnM0h+za+wID
k+A6qQjMH7Pq9XvcyBeJFiDkxXtuICPEwU7eyPp7Nj+3l4qLJd4k+LYQpoWfev400QmMlJVz1KqO
0ocuPTqjTniO7Ij+YU/ddqFbUjNeIuXYqTjmZP4U85DmB3nasxLyBo3QURjHa1yrO4k9rZ2Iva6s
PiWID8ZlnF3cnxTySOlRoN6toiQLje6OM5IYzRiGbTSfVXiasJW2tuqLjp4TEzZvFvNcAYwcbN3E
d+BxEiqXvkd7XT6ueuALbb+GeBDnm5mWIlL/ugqWzqtTX5ycSnDDzuv6LbbVYvJqjtssLd15ohIm
DjfKGNqrYQZRhM98d1PO7DDSTw2yAV1657S+jUavrTfNtGsfGqCsOMx/kXuGtEKqTxHdiqYX3g00
lL8YX0PmxpJTiTjUb2TLZsrHnDbjrqd+MHgyd/Snku6kz0LFuR8zwShUvSF6NfvnWbpR7xVsCOTx
pntWlqDiGyneuqxIlbdlJG2IQUBxOmTxYfK6KqKj0LKFeYJWGluuZHQZsgWeQ5BdJTuO3nOkvUkJ
J6XXF3vEekv+jCM37/4keYDSCuLZnB8kYd+1bjZvQjEg4dO/1Mxw2pdU/aiHN0RemMd2+ioTUt9l
pckiq689DUoVFCjv+Smcm22rH6lj2wDnVW5dYUCF9WsFfXC+05S3AQcA80b8qqpbUolc36hRZTfz
Xqu4pmfy1q2RvTfSh6LdXvV/jKA42eTi8o+wdF1yqp0ekniDdYzlaNWG+gBdXCLCULz+0dOtCNJQ
fMh55RN/eWVAOrtDb7aptRrhnXhH3aQDcqjPQTM/aPldypqKa8zEsaqdbtVtX59qJTAWN5x91BIa
woABYMJd0N1ILsPuwt8oaMVtI/msN2N+HbgWokOveUboDFEQ1qULorea7tYYy4O91dwhFU/vQ9Q4
1bOq3vHaxc7NcSrXg7H1kaonRh7+rPo+DcEa6GgJg9MQ1AgNb2151CjPJI+d8LkCsGfhGAt1j/0V
RKBe+9gcKyocpfYsqXKH4gO3ByPy0svaPikq+orETYj1/jNecUK2IYquF2+kX0rg+gc/TwsAoL72
DzhhS9vnWpBmm1xyLGJXEDkm7mJ9YJqc0X5O6sspBPdbKDbZELA19cJH4RagGCIn5b5oPcZvS0+m
XlCbkp0x3mjGSaLNTz72zcaS3yf+cN2OxrbO7FJ4CuuH+q2Uw12YPlA5uSY91kCTfovNV/fcHVUk
/XZWHCW/afW9NHKZS4wtP1jh0xzTFFI5vARiNYlAe9XclJIYJ3FH5KxTIR9tcbwaICVuVtHbzX+t
lYiqvlfnYj/rJG2qP7G2MsZQbeFeZ9ih+FQV6aWSmL3N0fJmChlMV7Wyws2xX0q31+uj8f+vd4gN
FQSoZZqcGEpTVb2p8A+YXNFvjEZ+FhAgbEEbrjXsqnD+H2Hnsdw6kqXhJ0IEPBJbAgSd6ET5DULm
KuG9f/r52LPpqanuWlVFlSQSJjPP+d1pG1h7jiEB8mzlKSgR02pk+9QY9b6do51elJ7dV9umCn/V
pPpwB/Gl6PGmhlpepXbsme3WTtMgH821I9a6PXCwrAoZmHSzF4RMCEhXQvPL6EePvnTUCPohFBta
cKboNsZOqw53GC7yVfsXyj7/YYz6NjYI3cazV57rW1/LdT//9oPho0BpObjAnLcmf1k11tpi9Jup
qyOP+LZgsNaNFiwiKKBarD7+ney9DnUyif69MNc043XrmWI8pjUZzN1wmDsWcQ4mpmOvAaTW41P5
6Lbv0lKDZCTWrU4D6aRXIIAg7e/ju/THYbg39gC1ExONq+ZeJ6vE+3METc20ljXba7UcwdTCZXjX
xC02kmsZ7hJ+2rKUR1O5kS3apBwTBN1foujIuTnOweJSYz1Yv3L8M6K0liAAKwp8IigcXzMPI9JF
g7QsSaKWx1Z7L3phhrs7+jADfHeXUW6LYT+DxEJWQSUY8uoW8BfwPDtLOyw2kLu+rlJ2wWVfzsBE
u2WBjTtyCse9J+zAnG4FedvNKrTXJQbNkCkmm0Ftd+V8Kn8cNFepM1wAl0EphuGi9HvlcekeGGeB
h3Jw3i0hubt+pm9yZ+tWEm3DH5uolPKs3yZjl6dk9+0YcrdKmc/Nrjf0AQ232TyZ7iNqF+KkkRMo
+k3n1adO5hmNpj/JQ0KVoVIgkNciiFKDMJIESRWrceAHAa/br8x578eto+9mkooY1zX9DGgCcwi8
88BebvZUa/k6hSYOJ/LGjWjbDuc8eXHt4zyeUlhWgF5rb3bo7QB3a7+Bda6DrI9B+9+IxoE9uVHk
UaJo5DM+D/O51m7dr/uTxfaqj9d2+F1NAFhxfJvs/l3jZJj55T56LavPDCWYOx6Gf839HeMAUtTo
fAV7Vzd44qEeNEqJ95TqkTIyC8DvjGnlbl0mVYXnLN1kxc0dHpphrWRnFW65Tw8MLhaGeJ3falDP
Pyq9Nrjnpvopwz+W8FKXph+tcqp63HfVOi2Tb3G/J4/kXNubTQpXr3iJR6Ylafk6it+r+qh+CX6m
T9dT/hOWLz2JrmZ6oQWEhIQ9Ms3jUiZ+Z3J+4hhstb0s24PZwAGSSATFmKu7ZaCTADkG6gtYyx21
09HOXtIFOh05S484IGsDk9ubvRJ9M5nzoaaO023f7R4W7ZzV3jQS+rwhaCMwD6Fzn91truf6fVLh
+T3T+DPf5RQoatw13YeBbKWm2Lj3N6lOYYGKJPNKED9KBpQ+Lkbf5L190mhNKq8zttOyNh7dy9C8
1K+J6/E+AIICVmgSckv5zYoPUsmqPHDfCwpN7a0BZpHJVi1cfy5WEoVs7hvOqopUX7/EBXS4f6/d
3uc5CMMtTiBVfNUMEj+DnmOxhik6uxwHpcZNHzdmt696OhqX2R/6oe6/sOQ+OGR+m0ugQGMuX+GA
WqJ4Gt+VexJM96Cg0mgqBmp2Qcymoe4mWqVyIejvKA1UsfdzBlZBr9Zhf1zkKZ3f6/hNRmtX/VCh
6GLz1U7djfUwqevJhns8ZCDwLvQPgzvU2H52NfWrz5WDrDlpQoIeXwTYvlK92QnbrB/1nxoh6MMn
kflR6tNrFKgMxcNsEXFl83AQ6pt/pnCfJ8pGhb+Owp06coOSWz/UgZunm9qBw4G4W84VWjoJAYoQ
e3ioQvYJ6dss7ar8TqJTDDItpdcgIpHNVjS5NzOdjYYhar4s5cnIR8RBI5p87J6sEOlQvCN9LKIg
WQpqCHBtm1OqttdOOq5nCz1OJgEejPTcZeOq0pxjD6NPvrPiGfq1lzdGTMJ1SxeB1Ip6e3Aa2vv0
MapIBBgyq0EDBWKiV9vUZriNoAvPsyCiV4R5BjHpXkX1KbQN7yXNOJCiMh6b8jNzeSdiABeqUxGV
J03oXiGuSuvfb/VwNbtzzgfK7JO/5iTIGMU1M3/CirTs10RFnq/RgOtPCvPjIyuYlo6YI5pd6uQQ
VThbRb7VfnVAezcKQEbqeUEOGeqmX9ivCvPW3UPFVrh8lu5XK+X9Vw68/wmqGFvSJhxNh7o79nTz
cZwilF/5O0e20IATHXs1INHOnfSjtYFQs4lMm1dwEGw6CMggBt7U9qGIflt4+Jlud/hdzNb/l1Dl
vFinHmpd0qPV7ImqEG8lJVHcvA1ZujcEmqwo2et8cSmcA2MxD/mk3XoyCcZ9YT6F6cVEyyjDF7Ud
W39xtXPfDeG60e/VZvkeZckmPyjTu6uBXyN083oupX+J3UddH4Ip27cLPFV4LSSIknHt5L7UYQ4f
NWVrifXihr49/GnKdQS7Yjs7M/eodq1iFyvPsT5QaX/b5ZcJxBR3O8uEblklDRMnC5D3lETY/LEb
u1OS64+ZCVbN+LIo31vEKObfZoNcoptVWGfG2RfL59hykEbujRhr1tzUfNlT/Ky4cO3VYgWFNsA/
oXw0mnJX96zwrrfY15zvvgMp4QTWRkVs+1R8htG8Z07fk+z3k/7sICsusRDE9aulyGsLqN3QYMSO
Mhxj2H3gNKF6RQyxm1K0BJahRkGlW4+OLeObYSIQqiU1fbGUO9OVt9JheI+JcLT81mW61i1jp9So
GfPldVHvEBBbjlSZuq6fsggmFyGUGd6VgfSNptu85i6j9BQx7M1xwAtArtrKLPRt70ahVydO6vVq
PWyizvySjSMDmFBUC3N0FCECEtMYmB2qUd0X51AJumxrai7+Nh/fwWiMLwrne2hd5uGJ9rNJDq7A
O1HHfoEiqfiybNN3GISwrKyGdiolTF/ghPEa+RsrjwZDimhCscq4xnhlRBMknIawIdXwmE2dwZjA
unzMhHKoNWX0hGKsLXI5dBaq64vu1luxrxXb2fi0BPyXvsk63gb9s5lo8XPUFFUBVwJnKe4EHSnE
peE5BBktVX1qourVtrWb5NyUnb5GzG7uE806DwRvAhPMVLECCIuZ7pTB29iGKzDezYiMyigadk2b
Pwxjb8JqhbBdBAxHYlPXKg8Tw5zniDz0QqU1V01tautIcr8dF5qk15PZh+A5tkVzyXXXE+wiylSd
jPbDTRhyTtBIPfQlE5wsf3LRoVpG9WMpD06Z72LZ443rY/D9fKOGZ2sIEqaguNiyDEZSz8rZEATa
khRQnBKDwtmjinS0LUMoDE6LSR7xKcVUnXP+PNt7pQl0d19aGzndBnEwmWaKPYDV1lXdlddaBh0D
O6CzzAWsPlHAIw00YBrSLG2dTAa4v+Y8Y1XnmC8IaYqXj3Zq9uArdKNl5+XNU8XUDEl3c4beVpyD
GT3a1rolaqL13RicCaI35mTp6SyyZUsH4GKQwtIqxLrH0WCskT8EJQG2/ez4huRyq52sxa6fo6BH
gdDrNJb1SzSu677f1pmxq83OhHujZErQHCJ6Zv99qR9L4NRefDvs2xS/3fCZdS6BNcZ71fwAnIVN
cepkfNLKbaaPD4v7xxSA3TkdSqPvZ6sNZpv7UCk7EX0ZJkNbFB/7GWlR+0xrK88t1E/V3TDy0W8q
5C9uE342Rc0AnSRERIIab9JMXyntz9jRFiofBgO2/WunqVs9iW5zmHphLZh2Z3pWGKOEKBV0uEM7
b9rGIe5zKnv3Z2gqdd2rs/AVTcZrzQr/aCV6VBa10bcMlKw6ZMOJyryF3DJK/gf0QVRxki+5iqSz
ZSKYI90DEmzDhwFkdbR9HqRJsu1r9xBNE0wew29QMY0Q8uUkwcYqa/KitgyA2srSRHI2AN+IoUgO
yVSDS0WXGlNbDTzSp8VRgYwzBm27oESc+vJ91NwgFukZee4pjZNreDcoGuBOPeX9gm8lR3Vj27a6
VvuiD+zqrhA7TdZBNRPxuCDtLEfbDYq7aBeduzdGxOSH0c4eVovIty5Sf4uCyqQ7SfAmlagUjFvH
kq+hl8K8oWTr1LU9fA7Lh1lvdfpOAzlZg9ImojzBo6f40n5s9dPkuNQ6lc9k61C3VnrHV/xtK6L/
QvshRYHQUCgXDlW6/ZkqNR2MYvtT/lpU6bMmZvs8Q3ODJWS05nf1tpYafjacnepiRy9KA0q9V4vy
vuCKmNzJ3P6qbF404w1NS9Cn2NFUFMSRUf9WSPlTbxBvsZQbI4asqEHhUtV0vbkTO8YGMXnptyUT
pp2ocdwbEo5mOA/FTxp+RQNwJ0tYzH8QGYxU2HmCH78DpZhVbd3YwdIHLe4I9TKYGye8htrJCLvo
kuLcNFAh3qxp+YmrYdwn7YvINl1m/7HymDErw8ZCLsYsvwClfGmc7ZG5AUMGseJ3lZd2T7Gtezb5
sM7oZahxU6PbdnflHXnXaEMmF82vWMddBsRwKevjHCF4Qr0q9ByWP/ftqNnaEUrsNfF2zswkB96u
1Ui41L2oLeAnVJg9ZetmCubJNw5fZCdIuBpUICpdd/URk+yXa2yv5ropxtMy7uLwoItzayWeZItJ
h5eheYR0gloec4jUwC1A3hCduthyPUWzgkHlWIOhiYb0Y1Cic0o1bjaHSfnoRzdg077GZh0o47Np
mESvjngTDL9IFetqUevlGXKGoWWnza7SFta2axYyQCj/12XYw5tqV/7+oEceIiYKZBZtmXYPMZ1Y
ni9HqZHUDU5hAAJ1QwKtOp9FZt9VTNomV7dZ+bnMJH5Mptcsuqdp711Y7t0p4zpwwaafjoN2il9s
73AgPKT2m/cIYPV25YDJd3g1SiOLfcDwZbaxnIJ0ZMveZX61vvh5FUGQEOSdCzmiK6DtTZQ/ubBR
kKJuRGgfJ5tIBhX5MCUAdhpvh2oW9He7WgyXSZ1xtwxtXBGqCqFdZBDXZkf7WROIYrczmIMRDMNv
VDviEWVAvRqior/0EYg+2/4EryUjbfZVFZ+HC1CVPKh9UntDZb44yFAweJS2dakKYxPjc9k3uJIx
rijFVuSMc1QovPtZsGAXRJSTHkb+PdHprarI/Z2X13QZFMQbW61TCw5A0JEm7ja6PE5McqocU6xq
PTkXyjpDINKXBMwZBu2io8AsqALXY9Zs9UFB0jqBAVKIXXtF3uSQ+fNkiIdumj8nBdzQsNTGFzrq
4dJxH2uN0Wnu9Ajimjavzb1TbnX5W7qkzMfaxaAQNasx9UrXuegtrHJ21sMnVOrZOk0+agaOTK99
w6FZ1bdQXA0CrNET9iqTBMTLlH6HNF9N/RqN7xqbWySeOvt1skB1tWcV0DC5K4JeExOy2OBzfF6b
kzviHQijun5wZkim0Mq0rRNH+meIWzWHOJULnFwZhr5LcaUOgXFv7nqI83CpXZBUZzc2qfnZLfV6
1GsMzeHTFA9bI3T8PJ20J1X8hL3icSxYdRy/IJFiLoONIKMxKgdF8Kh8NarEgZJ8tm3+Ry4RKNlr
tbS7OglfFOAFtX+KJyDZyEZw01pZuo2cSWf5oOotVT/n9VuxDwnL0TACyAfT3mbq9xwxZFAY6IqN
7zwWR8CLfhEqdDK1CbYcpG/s41bJhulsiuLXKGwIxo5IoknrD+oUaYQFf5fjq93jEwKTN02X8y7d
tHO+tUHxZP9ZkpLeR084sZC7o0IcuN1sD+NzPyINNdWCbiXxLRAVfYEdcsx421FGg6CDTY33q0ma
oKiv0LIZnbwr3ltHfZSF+5FXOQU0+KU95wragnu4A6LHTZ43L51NeQfgltjDkUDiRAnQjctu2jgY
olAwmxAiwm8aup0mucvUGZGxihToDQjt3ED1YtnIv6vECt8AftnA6j+2Xn0NPFl0HFqEdJSwvfRC
kDEwifKo9CfBWBqvpb/w5/qVXEfULIb08hGUk7TkHluX1rNP0szlpXXN+aeWLutu6Ha9ighkEQem
nK6wFU8aopZGeFkXb+JwZo4x8IzyOkueWK0dK+cBCPLYDADfwr5ostwin87l2LxNzJEt+hL/EGo1
Ep6djn8vYD9oludlQzzTrm1YWBbRhtXvGALklZP71qcN1HNE163gcM5tE1zGrALMCRMZpydk7fWu
zVyxXdwa+DUyH4oEtI9aSPVl6dZHo0dpJrQGsbG6D3WK4aT1k8Siq5O8ha06UJfiRGkttOmRC1to
hld7tAGQHOukOOLmpLWnhadybh5sKnpDREErAIuFxzZ2SF3qFQgw2b7WKeKUcdqWpnFmKCDU3TM8
5IzHYjOOf/TaOeSJuzYFTxj+i897At1t8nErh3oX87W0Fg3/8FxqY2AlH2z827nMD7HrbMN2Q3Mc
9UfrOUSzU1XM9ka10paaF4LtLs7gIcPeR+F72LA78qIgroni5aGSVtDBbpvTBBQrnisi4sqRqTT2
xUbqjd0a6ln16uWPiVKrC/tdXXy4zGIi/uFeOY1o44oft39VzFvv/KADi+JPqUKkoGPr/Vj5HMnp
Nm2XSwXRaBgdkc7+WA2YyBLU43BuQPypeTGS93C8UJ6WHRhWxSpGdKE4gdopN71stm5kBA3x8d58
52KMSe7o0jeGQAE/l9tBeR3rdGOTZOvGB316qTAj6QNz3UzVE3F7pzlsLWu8bFAAI++LfmRjTwhs
6b9da4y2ph7uUsv5iJhvO9TZZnJMxopjeCsw3uQI8vTURmWGMMHWDjF1kIl5M2zlsR1u4xhvqhnr
n13tDSwEmALXBCreffC9yZ1SBshOZFeOuaJHHrDPl6BltEnSmvYpag8LlC6Pbo39pcQ31fbxFyFf
e5/1L736duDltZpU1/69LBY8oMn4PU8l3vqqeNfK5FLFhNi2RnfRJuc5WlTyC/LFq9z5oGSHyiVi
rmW6ndhpoGIJXeX9PsiIr+lgQWx4ThhaVBn9IEriPD6AHbO22D1LJ93IEvl5CpV57KtLFN5oZqIS
UviQy7ttMqj7ZN1ZybcFcDreZuWZej+uw8tgQV1NBACockRsHXb0G0Dy9P/7LkUHbo3jVUWSuqC0
dedh29GcCBFnK10UJ72e/cXK93Nk6Y/My0ITa3R4JuNuWoseBa6mSfbuTNtU1vytC+er0D+d7LKI
3ssaBYGL3iLJyl15Etb0iYK9TN31ECIiDycVVLm8V0dlmD9rDWg+LbAvk67nvSjuTPg93YHKZqpm
el1iN4wCKmumJ66ks1VFoDUMWYxRlxYn5uUEnd54DquZbHxTGIc0h1zuRLifUuNmJlGQWoYv3Qkj
xqZKNpqCshRpe2/6erMpkpMiwkfMEF38PY7OVc5vlvzB6guVTxdqW4qvR4+adU0U49KCszdOdVIm
1bNNEZS2aj86U4oSKnKMgCaOAKd8DLAifsQjrquRhLZcJOanE6akzQ41w0Cz8X/LdSVDVKqltCei
ViDOaqzAfc9zsqZgidAcYZicilchPlH+LcZ3BVlgIHkY/EmhhmFDqV6EvTzRM+1sTp1CgxtxpXoa
MEEp3de0pCcnO8w1TIcs/bjIsFY4iIbmbTrNm0jIk4LWoJ6So5VUe11aeGQmK+grXffx/6wzqwZ1
Uvd1CGoQV9FLk6pr8nu5BfhOYhTDZRt0+XiSbehJ6JVymdHlL4lvCMfPyhENXVtrn9Xi2hHQChGv
ymvrNF7vsqNumeAAcL3TEbeNTAOwcav5mQSkPRvjOxtvr72KeWeGPDQPmyXF/uMSEd+Cav2RAruS
N94P072i5xbtzqVlDsVTVdiwMbfFDqbyoaOS0GpAA7PbjCK8sb4KlTg95U+JSN6YUq8xe1ZJViFM
dCukUkml+JohOi+WLTdYK/J91o5k0QHyJonf0LnL2K/ha+px3DuV/cjwrcpvrfLatrc52hiGb8bG
oQIh1oznri4poSWNwLrMQmNV11jSykCFdTXE5GX39CW6FaM4J1OPcfwVS9vOVYuN1FJ9s2jL92Q/
jtRm1XJxlZ98eoUOp0W/O0IZikMwryUWLyyTALo2my10m2Jfo3wQ7VaNtK+hrRAZ5/sJIEYv9mL4
kcaC/Dz+dvQMLFzh7HPJBXvpyvg4EQLOQDrxFS00a6GxHEwY/IVaop/O+F1AUeb1zEE+nxUW9qBa
WBG0VdxPb1iGOvcnNn41e7u07SW3zjCZ0MQzfmOlPkVN4Rs48hOrOWbLpTGzDTNf1w3ckZFfm+Ld
SV7mhnMQr7k4ZCNa9ga5uHFqyKZKGwFIeecrgtLBOhX72V2FCD9rUbSiQmsX59govwaRuRm+YbvB
BnMXKfVxhTdfrHEQReTStd2WOUNeHkdrKN6ZiYk6jtsA8bNuC08Og18uJ9Mu+GEYuRBCJOZsVWqg
RYSoWBKLbDtXD7n+oFPfqJtu2ZMZC7C/WshBciYMrcvLnfiS67La4dCNQSWtHYCRaW664Vz3Xg7M
JW+mXNcFRTbqbPNPfZ+NBTAi0mcFdQc6CZRK0QNi8lVqfAn6Z9gE9FXKAPHa4NBVTn2EFIXxtyli
PJemXDd4RrAD8RlGU7E4XlFW1GHuxW0RjPP4ULWQG8e4P7Tz+2z6iW15enrokms7HW0Eo3p8rlSF
VzNK36vc3DlCcPe+3erSKMXedmB5GxdVJtZI5YuyY0dbDtyHURscad1mkb90Yl+6LmMBMW7R4pYd
vPZkvajmr5UX6LrsfSyX56T+dLU+x7eC1aEeNR93qj/rHfKHdKMkCGTFQd6vqP+iTefJo5cCncb6
15vhuuiqZ3XoH2LomN4hOLo5KIPEJqaso0Y+yeT+VsRXy433NXdaD7UA1sUzmn7XGUehzhaJqJSw
iWyZ9pdu1a49YTamuHsSsnzDqIEAAEIgYAzbOtF3YUpQ8mAhKpmXwp+HL8sygIt64AFZbcjFAk9t
6PzHnqRyx9Pdeaep8+zXo0kkZ/FQJhnJLBFVWDF0oCv2IKcgFB2z1mra3nrqNwsTwoy0wd0J8tRP
7XPclKz2VqpMuLPIWDE7Xb9IRbOf77l9qm/T3/tysPqdqwEcSBcswXTRbYoJmSgWKCwpyvxaL2ek
nan2ljalt7QkFaCHr+Ge3x2O9kneakggC+OE2wRh0nya3aWxMUvM+MHGKf9TtJid5zakRu1R9mv1
i8PI4SbvKb/G7jsy9Iem1vbingVR5ZeK7CK7FPG2HK4NwDGc2qKlKwkIJiCOHY1jEcvMZFlBbf8w
3Iico2TaheMfiUXZjWjgovDqDpRJhZirc9EgUsNfP9B5Mn/Wwts3aufw3j1WUCGG+p5p1hvRR0rZ
7/IseTckftwinx8dZgncQE23lJ6dCeY1XMYM4ZOGq2Hdstaa/lEQ14NsP46+526nx8pa1dfC6Xew
K5uKoKcqy28ReVnUTQtSNbIFKdGZzIC6bzY/ZHrOc18iz0YVGs+oG+ZLTKr5ijqb/ACkv5HiXPJl
8Ywx9JJ2HbXtt95VG9aSP7TRoadzMlLFs2AfnQzqug43OshQNN3MmcLMvglQV78N58Vz8owSm3Qs
JR9+8/sLFweMLdsY9gOCnTq8jSZDGUW9qe7lBahbXX1g+e3HQMS42ZhPZYORc61YD2o9QEQkSlhq
8oxK56yi4UvoL7SUMGcb/3HYTBOlBJY3/ItRnPlLUXCOL+3JGZW7J/IKulMmT3UdYLzFi3+JIUNn
urdn9KLkB6hc9SR1fGOADIHMn0S/DudHjUwWZceyxNJauUGjfIwdwpok6C1vaj7QfUvm+6qPbbiP
xqdZ2w3hNpWKP8WXMHnI0J66/qTfsjqYx58iX7vFZwwrb3/EFuTUSweLGr9H7BXji5qtHYZQjUcd
gFMpiKcp6GeXlv4+v0w5iLnQ7iLP+EE6FDbnlE3DHa625RfTSR9eCvMmBvusSOuj4uzMxIka2FeH
E9Rkq/bPdbTv3VeDYrkCB8+GsFy3rh2eRT96estDi/F49DomMJoVRv6ZY++c3ZqwwxaVfZk55sG4
m2rrWhD5CS3uNWSc51pLJdqeXAtpz5KwRS05GGNunLsGNZZRztteETBRZbsPnZJtoZ/1zYAAy6ux
XWn5a61+Z8m8qfGSzBVTeptlIQBniPkh6zAb4U5Lml1T1dtMwS2VKRsNE4AgESZ/iO7zYKZ1tPxE
whNhclbLzgVitveVptJ5aKinQTV3LqR/C6xXje9RyiD7QqeAseE2tI3hOrehpIpHDnxoLAqiGTte
nX+QO/cQqTTRJZ7gJLoOTsH2O28EGTlTvunss6GfdWMngIRgIFXnIaNVb+ejsLSVVdfN3nSi0E8i
6w1ugsARaO4mIkIKYjHiiQ+a+S11sU3weKULjHaKAh+WIxoMlrixsnU8WQRkqclXLlC9RlAzs25u
gG8rk6JWLPvGSI+50d5iE8mvkj0rMj6EaDMsRZ6sNjZWosKE1iVbV0RbfcEQQcLaVM4+URsDBGBx
JftnZTQvVYKfYVyXykPYExk955ZX3e1HKSzxtedVHdhcjbtT2U7Z6OraRt1tGwbX2T2CbkPNl6uQ
bjHSJ8wCcZuv+lp9U+rwXUmghWGmbJu0g8j6sTmsm2ytIcx3290UB3ZMuRLNvzJJDoWLgh2jAhWU
VQLSzXdlZ7Hp3X7tIGOLtGId2tdIxscObY6lglLc6/MMB25hu3utIdTpSXeIkXPQAqUAuzBrXe0n
eOKZYW7hLmyVF6k3vgsz0GURgo2r5Bsh606s2l8WuN1i/qldZCAKlAyhL8OMIUrkDw6oYYPAtI+R
FKEKXBnwgXlWrFuzfgzL4mxn0YXxz7spF5eqPyYjoUp9/wchTaJshXKWqeUTufGmhdEhzG3VSyPM
CVT50JDuCgzrmIZonJIJQfF/j6PS7kmvfxdG9ZfAu1QWS+64I3ablep9La8Ynlf3yMTruMIz+A+R
if8hjvqvM4KrNBksVbdQ8JlBpDxV3WMXvvzDBdxTC//mAv46KLg2I3XODF07qOpY3QWienOc9ShB
imjBDmlzVb/36Yg11mosKvoIzvVPLwW0krlEqA/+4Xv8hwxV4y9Rx2mnF83gos5ZptM9PjfDzw4F
GCw++i58Svq6zjzmpcN5hsoxAW9Q/+Gjnf90C/4SZdd0hr3YDifDZBKsS3aXLUMVQ960BstDLX1L
Gc8Jd4O9Nu+zw2DsRm1n959TR9BBywum1JvOxauIGyTu3upMXyeK+8Mp1kZb1i/AXMHdtFc12IPZ
XnVr9vSZSs3lourHaH4t2IbbT6PWtjH6D9XFZJ5I+zManzlDMT9hyfQEDrOwmhg90W8TS9lnZou8
nuT3paeixTjPi23gxc9XtnxiIonTkHBWs7I/1QFbZbGt+2arpd2+iBS0SCZDWqkKfzL6A73e6/y3
KcN5Z8Di/vdH+q9H93ev1v11/rdY3KFKszIv1IVBjNHD2c/34aXcxKsv/6Xdpt1K3SAtUVevioe1
Dq3saj+ubr0vVoDTntz8Su8bD9JRRQu9/u/fSPv7Jw38+H+/UWGPodWbWn6cr+zHWAjtP3kV6OxO
d7rQA9KhIv7vn/X3a5ZA0v/7UU4YVX2h8FFlEmk7UTRYPUnHmO4Q+X//hL+PbjXsv2w9ndIU0olj
7tCvuVZONkro6ojq8h+iu+9Jhf//6RnW/WP/7emZyEukBi50nJGHZMtX1v7TlvP3e6bx17jk0G1L
O2vL7Gjpq/LEyU6BhdW357z8nZ9MTnTLD1/lP4xX+Q+3yfrLxqKUxHfFM9eRUju8NE/KIxDsPZiw
/IcP0O3/tHfdb+G/3apIKHqrONJ4kPqwJflMRTmk1G8MLnhrHH1VuQagt1wDCN+pVbTSaJHjZMT3
ZtDtEQoKJ5Z11Pz7HhJ0oKHZ1oxR+Era15iOLycn17rU0cXVsq2Df6CXZPnPcJcjsbiqpZ8QT1/G
b7V6zqzD9GvN9w9wiIFbtnnxP9SdSXLkZpattyLTHFE/eqCslAPv6aQ7+yAZExjJINH3PXbwJm8f
uY7c2PtASSkSEU6vTLM3SLMyy5JC4XDA/w73nvOdq0D9KsHezJZopNxz4cFCG0Une6W1sM3dNag+
E2OLi1qrl4hoL8kxX5rX9DoG77bXVwLoSgiEdidxTK4XJi8W6BpYqLbuQyXjM0BkhuV1OWg4+VdJ
SyNlDfbyajTpUv1/bU0UVBha5+QFiZ36DNgwu2jrR5XdnhMRS04cnka0EYfsnE5+l0GPkLbIfAur
m7Wg8ZqZA2EsoapGrbL9at4hCtDVM5XDEW8hdbOhIYaNsmxPDGhUdbgf2W+xetOBaEacqHwvM5ZW
KisOIhXS7AZUOO2TrqFy9+qVHw97jK+cWzxPmQlhsHy6F1Hh4jTTvkaKduEHOzdFaWWfx4hawVwE
FB7LZdWflIqGOvjaUva180JEUtWdq12+1POnITnFqIb+4WuBs88gLiZj2QfPhddKpj6qXIcs1HJ+
XWh+Dc/dulay5qKokyclNBc2b9IyB8k4oXIA/RDiSH8a6vac91O/WHbwJyhh8F4ws4InxUnAemQr
j849CeqZu4mdx1LsE17PKAZlmgURGaCaAiMHsdwmjNjL1D0no4Gej4qgO+Fbhe0azTJizyGAjpPx
6qESvafe9VhM8AEG5W3Rb+vkVEG3UqCgR5mZB8AE/IBdWa9fLVCAjsBEq7Vzgs6NgRoT8Ys4Y8zu
otZ2cXwJW0h2T2wD8JK/5AWkNU/zEndjiN/SfSgV/97yvK9hsknE3M5uw+oyS5SF3LhXEm8TcdNg
pCdgLrHmXo1fqVS9dZeGMyT1GcLaOk6vP19X3+JLflz5MAl9nM4Mkcay+wyhMIwfzE/wQKXm0S95
e0ID2yCPNugje7wGDJF8KWnnsQxLAB4p6orWK2ZIpzoVP2tIJS1ydm1uvkoaqvm4Gi0+jxmFU0Gx
grfDBoi/d4mcHezGqYdMHsdOWCOLNYo56uDc5IzM9AhP5LKkCbhrpW0V7SRr28Rb25AR7dxE9HEj
JFdReZn1mz4oLxrKjJFNAyirq3VEO2Cme96l7tvPqaPPU+t76Zw6iMgEppG4uqbTsMyq7jLs2ifV
aTZa189VqAxdBIRacffa8K1LTtRqZw7Dv7dz6ZMDV2cVbaKBAtkhihqQEO6NB+UGqf7wqB9BNx84
l6v65OwR5pJsqQGXcB+75+Q5fNVey0vpihetSl5bz9VOPnal8ezw42hR9cniz29vKioC+F37Smgc
qz8dTmTVV4oGsXxebL2X+gjH+NCOPO6n77aZQBKGsBwR7qSExdpc2qp05AeRD330eHPvPtprHaWP
zCHceRJSvNQFGVfqNT7CMoKKWAqayD6QjCQe9GVLEX8hVSZJj0ZZ76sy1dZpVKVbORmcIye1n5+e
NHVyqzVc3YhMLuXMCZktvsQuysKNNisF1/j5NLd+fs/aG5/+3T0nwka/H0ndGY06/GKgGAsQfYiT
AQbrbjCzSg2feLRCb7RLUNFk4ZnkPzvw6SVnQNDXLeJmP6AVl17CnE6EH564Je2/QlpZydYLWWZl
+gMZLoSSum/cLPTYXqjIp/3R75Ena4cmMG/ikBbD0rryomdZvvaCZkHldM6mWsi7EmCcWlIuD/2H
OtmniPghqtgRe4b8rSApte5WtvQ1857lUFwWA83fIF40HipNGR63HdC0kWrSDL/m2mVD5noV75Hc
dBlRGN23zAdeTypGTQOtt7eSjdqLd56zNnnuhluloHHnxfuiw8ZELYBeeUDb0o8yc/75T3DgPK6p
kyOsqCjJ6EZJk6laexKIQ1zZ95Lm3mouVqatE0McBofQHHkj+flRUFPGf//+F0+StkdcI04rNzOu
zSIsz+lUYiiJ09SGw58kQGQic4H8LgSgZ5n6xZEbPXBCVEZM+LsrC2kQrBG9eiqVBV3ewUlWYW9c
SzXnlgTVYGJ2LlbKc11U1Ehf4lwsG6lE79tSVqmpgqcUV23hW0cGv3LoC01Oxa0Xl43r5eqp15YS
Lt2oclTSBhLpwU8FtC+frvD3VkHJrzUmLUBDEehgdBYDrYqAv5ha91yE0SisirITAyI//NSkTE6r
FstkHirFZWdyclFSp7xpbSNAHd3K6CvGSQcmwkesGQ2wf2qrdI6sYm/D5selWHu72XdPuZaVIBCQ
aXdGbUBrNKnIpasU6CY2unntmLRnaeKJ7JuE9lm3Ul5tYDz1567qj906VD2l/5LU8XUW9WsNwXqM
NNIji9QiUdJFdVwU9aYtaObhU26LjNYNaE/TX8ausf18pFjj0P/ZPUw2rk6zHaGEdgoarKWJieJq
Lh6dR3jkAU0iIDmWijfU2ugqZcUFotkMJf+Lfp1d+s1jeyvxDkG396ndM63AOa2HUwkxG7eP84Ab
IpQGjNKTUQBl2ZjBI9Vs8MPKzL6rXsPoDPsB4/AlSvcGZTfeku4KQl54vXzmzCmhx+l5ZUZwJpXL
cFuCmMD7TlrhGo9BlYDQm+XfsLwXYhZfQDG1tGVYXoKxGTwXBekpzZbkSNLEW8LXz57TuKq/+62V
Xs7TAezXGTj/lboJtzSwztDczjxyxqXZjUVInDY3tqTtzr2VjVx2JpFSl60MArsMqgzhwplxIt1Q
gR3/1iKeY49dANKZa9TwHtUl9sd1NMeHeo7hZR+tOSSfwcVGRr2mbXwSretNfeotrRWmu393BE/2
PcNyncJIuSvytufAGdbKWlxiWoYMTi58uwCwtTROeMyzbqYtoNrOXx5u3UW44t32FB5AfuSoIY/r
wM8e7+RA4A912LHqK0T70Z9e4DOaj4/ImFEomYOAmPkr7/bzIS+Pn/mza03O2wXLQxiO13J20nVy
QoDFRf8Min2eLP/NCqoy2WjsCslQofTmmWNjJ8jDvaWg20y6UDnyyx1YT98yEt4Nx0o0udWFrXkm
S6NJtiYTKQ9SSPrSyo7yo+FAB1aHt1imd5dJVLsAzD9QUqMvnrX1QutveT9AoGKuWoN8i/LUolRj
HzskHdgx34bHu+vVadvkToQ9oqkJG4BhKuXbmBI9+EEwO+0iU8imSY4MhAOHvrd8k3cXU+nBa1FE
b5WNYz2IRxUigHHs0R047cmTddXVjKwPNZVYJde8bHLMm2A0Px/Ahwqdb6fqd1/cNGMrNbya2nWR
wrYKC7QXoWcb1RynDUD0zuDYLEyM1Rk6rHO5QxPg6+DIiHnwlrHuceYk+Rccugpdos4rKh6p7c66
QdQoyRXwMT2yWVKNgOgLyT81SkWcRJYnTmvYIouuwujU4PkHS5ZYD5oCzZNMZgc5oj/Y5pkVy5Bg
HQdYWiTs7zU44nmUdZg8Ii2FcAG08PMncWgWTJYv+uTFgBKVRJASWBIUdtaQObyJmaIfWfcPvNhp
b4vIu2ftF7qBBYtLeGrorwu0lHDbPX3ZmEgTddkUy7Yzy53SZM657xX1NorxIILgDTC/ZcMiYGE7
slcfGq+TdcvrY4QJptHxu+W8eftbC8lb7+dHTseHHuZkzZIM1QhE5/ZnUr4j70LpVpYN2+dYkMrP
F10xOQuXjaOlnUp0gx8V9BSg9Za7RhHLf2sgiOl5t/LjKEe1fGZYMH40YX8rAdgqZfsUNcGRwXYo
RlBMzrCYgb1BGQQX6Sll1AGa/jhttkGscaLzTi17OB/U3pzBpF8oGnKhz+/twEoixt/r3QjMYf/k
uaN0eBNv6/ghDY7Ukcdn85NtUExWKMukN17kfK4rb8NkhByimZfxwHpLYzhy7j/03cd//+67G35V
50k6fncJ5YC18sPkyAZ46JMnU7+AFGIWMZ88Uuyq8LoVR7K+DkwDMTmJ1KS7xo4k88HRAgB0Ly/Q
fcM0/PzHPDCHxWQOF2XrupLCp+umNyOMxFHA9q8//+xDP+hkAiOZ6txg/OY2DlyBj2tkBiRXljZH
0vr5JX7+cFR7Mou92HGHJkJopCnY8FWa+gYgjGdqh59//s/3f9WezGM/aQcXIHG6MxDuu2JwZrJp
KidaA+yQpEKLgcraa0doHVIFKuvnV/354RN9yMdR6kXI4AYtSXe1Xz+loapTEVfjdRgBu0jDGgcK
hOPPL3VgEVHtyWw26jrFBzUEO1xR4V7cDjFG8bl02d2qs2OttEO/0mRmZ75vZWTCBrtKTTmkJ7kP
0Te3ngITZW4Gy+BYHvLPR5xqT6Z31Pm2rDolUFwsBrieIv+r2Z1KPRbB8r7xsiN1lJ/PddWezPU8
liJNQ327a4Tl3+b88KeOnTqbz3+Sn09J1Z5MeM8NXNvNimCnuavGvwmac5EdmZGHPnoy2+nrV5Kj
RcFOgpgamx304mVeHNlRD82VyXRvTU50csNTib/CrE/wt8GdkwE8zgewucfW2QNXsSYzXleDBrHs
+OxpbzXr4ju9j4DsDGfWgTx5+fwnODQrrMm87y25avqIqwQQx4pF0BBQActihi+xlrYORo78yAp2
6H4mcz30q5CQaK6EzBqfAgVLvMxWuYTAXxCYceSGDvzw1mSW22QAO2EKZbO375roIYpKYCTPnz+s
Q589/vt3e2oV67bT+XEMSOKiwXsMpdyr/COP58CMfitev/tw7HClqiDy32k7kPk1dj8qzRciX2rp
kRXwwGS2JpNZq+qmaRKuUFdfocLhljzy1Q89l8l86JPMyrxWwkAydHCOn0v8s9WRFejAqDEnsyCR
ijZAfRTuAmUBD0RA6ACtN9o2Fjm8wWNxxweejTmZBlqU9Yk1tkVS+HWScq5GJ5+PmQM7gjkZ9cjs
tMLw6xDPZcxwoVRnalTfEdPqifL182sceFVSzcmgV2VqHlbgh7vWDcCqG0nTn8tSUqODZjmSPep5
gzsire00WKJKbJf2kKgbTixPYWVJG9lt2iNr46EHOZkjtu54dWJk0a7sziXtjLynI4PsQAtBNccr
vpsgpddHVh7F0S4DqWHTCsUlAUhgVj879yV+YkLajsmHDt3EZKZkg1x7VpxHuwABfm5+rcojK8ih
0aB8vIeaxtngGXa4swZprYHLKSj7+wQemMf21HFc/fhuob5J3949pTrSCilLuEItkZ5QwaG5cKTX
qoA8qwaLz8fbobuYznfXp8Kvo0cKsKLX2nXoIBVA5ZAOxyLqD/wAb7Xgd3cRGmlvyJ1HB1yJv0Zl
hZpaevj8yx94QMZkpnuBKtnFEEa74bm5kZ+yV+cea/Dnn33oa08me6VWTYTfPdpVvaHDw1PuCk06
UoM49L0nc7wCl/O7CKxGBEY85ldj5V1+/rUPffRkznYCSWYeuMws4j3oDyL+VDSoPUNgEH8HCdqJ
7H/zCY1P7t0Pa2axUbsVTwgnEuFlNfCMz+/hwPZpTKZskpNLBxGQEVMhpDlNVuLCTk6zx2P70KHP
n8xcuy71xHIZ8+Sbyjf0/cfA8QL39QwFx+e3cKg3b0wOrU2W+p4YdX61Pov35WN2IV2xYajf1Ln7
YG3mzhK59OfXOnA7+uRSmlGmlZrJ4S4nRxZ51L17q4/apRk+g8+vcOhkqU9WiVK0ONcJM9wlz3i9
EbtF1iy6U57NS+eec/LnVzkw46b54HaemoJIhWhnetQeKYamRXHkBg599HShyESL5p3vL6jVxiaR
poFz5FsfODBpk3VCxGpf4P9hMA2oOxIJZ7/aZB2kyDZffP5gDl1islykwgQPMTThroHmhU8epIdB
YfjYy8mhj58sGXGd9OTpshnHMV2W095ft96RSsSB1UibLBGxUCsiJfno9hJkN4E6xaJ7jK8/fyyH
ThGa+nEB6nJfl6wWoQeZjd1Nc4HiYkyDPq++lefNt/LpyGXGQf6TbVhTPl4myn3wFyE3Qb4b2TH9
mB0xA2Mmr316KoQ2q0dG6YGJrE0mcuc7tuMjm9yhLYDBpVfABtetM/Ofs2O72qGZrE1m8hherUG7
Y8v0iLclcAXHD+vf0ixWtPRh/FvHulAH5tzU/5DXcUnsMo8tryBMSZualfDzX+TAgJ26HwIhd4OT
UwVvJFBuxCpLDymgrM8//NDXnsxntZXqwcYBfVZBfhNsC4589fbJ//Xc/bf7kl78PmTKv/0P//yc
glXzXa+a/OPfbtKY//uf8e/887/5+Df+tvOfi7RMX6vpf/XhL/HBf1x48Vg9fvgH3LN+1V/WL0V/
9VLWUfV2Ab7i+F/+b//wl5e3T7nps5fffn1O6wR72tWL66fJr3/80cn3335VTOXd0x0//48/3D/G
/D22zke/ePnhb7w8ltVvv0qG9UW2dcs0ibPl/1HH9lD78ucfaYqwddlC6mXI5tiiTdKi8n77VVa+
8F/SGxKKZViGrjD9y7T+44+EAjjRVmXbNFT+8q9/3vuHn+evn+sXBCIXqZ9U5W+/vo2nvya+rhtY
tgzbshVNtceLTeZlSqw51EAMp1lcyXeeEaXzrtI6iPZBMRD4C/BzaesD1MIo/2orpkAgDM2o9A3r
VLfBjGhiuHdauJZFHsLTEHLpPKelIN+o9gbCqcFuxLNWV7FhNSjNGhr5yyER1bMGIeW2RjkeoVzp
7IcwSizOWprxIpHdg70zt/KTrlMo+HShZezaHoY+EK8eKnfsrXgw9FjatHUezFIejqy7H5ep3x+L
pRu2ibkUNMZ0vy4id4ChqMiLknYzeFY1XUS4A5d6SYh75ybpSTmQpBtLerz+12fQwenxYUqdw7qt
6uLll91jVv6yqpPvjxVj9z9gSskm4/m//hy2P0ypve++FO8n1Nt///uEkvUvtg31kbFvo3eTxzbh
7/NJfJENyzZs27IsRbFVc2yd/DGfFPULnVbZJAGRerNujvvcn/NJ/mLYeFVshXqEKSw6Cn9+sf/F
fDLfdLx/TSiTWWkhejV0YQtNB+g2OXH4Rd77LkBvx42UBkLTAFi2ELzIzdu80L9DPwDxWNaOMDdS
1hOlkpZ5Jba0NBxpDYUDBKgXNn3I67ANQdExEPhidaWLe9FaqoQ1wBvCtRNkGJ+1NnfuosyyWjr6
XfKsd5X3VHaBtbOrBBd7rUckDRhlrm5rUaTuU6vImXtGe2nYWkqVrhVhkIyaOI1JanwiCEaUY9GR
PReTt04bRYSBfdKT44EFryqacqP7ZXVbJAWQzahwinimBLzSLIfSgyCtu4k3vPZDhqzFaODsK2EY
ZBsrMMwxiNwmOaQzAqml5x15mlj3poURgTzVRrwkeWQTQlDTuQG3B9nLMpFit4kNxrk3K3VZBU7n
kF0zmt4ivVdVkpNrzCtOUwdga2PDI11gaGB4ziAgOd9po9Q4P3qIU3nvjCx/KxGrsbRYzlvDaq56
0wWuJ/JecxeibsFcju9OC7WWsjNwppB0OwVLL6J1H95dJQQeCCct5UURZMpVVvTxCkcqhHtDOP68
6qP7XpZQzKeSHeyrXoLjrPZG/Jw2GrGuFYmu13aZqbO4C23Bkqc0i1iDyxWrbkYSfAS8dyGjDXRm
IiuKEwfDTjwPbcVDdNkLQB9y6mj7MPIguPi2qsoLLSCloMWDQEVpOC8VULdhD/nNTxXgV55iXPmZ
lrHQ2uDkirwFMxfKyX1fyaCgmV/JIu6IAx2iWP+e6KGNvslrDZIRLUGEgaq5co3ZwAnpEnrKdazW
DSEZUpoOzqaFvwM6v3XIOFVV3U1vooYXtYVuKmb9zc2LbhSPpK11lmiV1WGh1Q183evBRQX42AZJ
bMtEW9nlsM8GL+xXRVWB7Sl8tqu9pAwyWBCCO4DPlFp6MxADdarlhb3QQ+OsSdH/2tVrnVLYtjNI
lb3D66EX+ScgF/t5IgELLnxorSK3qyXBIWdQcUAheVHyBNPlpi+QvFqui/k6E6OqxbSeEU/mC7WD
zWijPpnJTaNvwpYYkkLv1q6CZtrzomYTuNTvMg/9aSS+hhoS1VTDAzK0SJ6iPovWYgzvzYi+a30y
NbnnTR9la6U0vzpEnaSJvyktU5opig4wpCeWVxIkjoQD8YNdcg968yk3CK9LjeXQGbgzWs16GWDL
Y4qYBZZzIfWDcp0UwpxryN5nfhoy9zE7ORkYJLWHpt9jD1lErfndFWPuUu9gkVVaMP2dWIR6lq+t
Wj4nzAr5CRTqedpxvByq1n9q+L1PO8deG7F7Zpc5g6bVlbskde8IPtvatgsn17xuA5K4Wj/6Zuvk
peQaiDsU3fvMDNyHzIsvFcU6wbCibgJM/AiKiu2AIndeZdihPWcDLfDOc8lojF0wJbJNYhbaIec2
lGNgu1l2q+PYl+LqvB3CeVhWp4KKz0ZP613npPEtqzpJ73WVvhqBLK3SNgUo6OssFp3Z9ds2M66C
Fj5i1DRw4l0QrYWbgz6I8JgXkaYslSHuEPAnuB4bge0/MxqYRF2jzIss8leWkaIBVgjLCaLqm+qT
vh3oxncrKKhBDCLaJ3Zx4SYNwswGt4PsGPZZWRAthsp4BCaW1l4klFqyWr8qSvkuakmhSWHr2Z4W
XsJP3gQBkEM11U9KYS+DznnwDO0psTETZ4EN+lHr7qrOQRnbkVrtDiTFGWrp7RKgDHlYOUvdEAEU
GBrcEqSwuoA6QN61xlNQd6pvF+RAKGhuTWw2pkeqhBE2p1ZYXpt1eZFJAUtIRlJPbQ7PumpdxbKe
b40mKtat2d5HkRtfF6kK7Iks+UUrsAb6MF02slNtFLnp9lYRgSczfXeWCWKD1Ry6KdlvCsHYZSgF
D36rrvGVPsUA0G+aVjuPcFmlVQ25T2GYBrlsb2IP2bhXNdlGb4vbsqu/x0aKosg/TcDisVzXX+NU
fSgtCfDH4Ej7rurh1vikplZSdhn5ejfzCYGrRNdBp5K3oh126bjQt9HarMlulNGTDaFhwqDsUYia
ztqHahTWMLwNDwpYindLA7CQ6jYKYhIXYBpeNHXzPRVg5Nx8r8pwIAchnTSJdsn6Fu/NgXuuLPpo
gU8Klq5n3/uEjC+RvCplv4UkScZJRtprmp414IDWhdxHqyGRLiOBhNlEJ8m7qHQS59o2a0oSWPEa
Zg619TiFfScrsAoRGwKKGIjCTXvyDy3Y/Vn1bLoa0BLPT7Bm+BIBIKQKVbBYQ+FeDbVNTjPEpbix
v0vdcF5VkXZJwsDWaM3dIFvBUMwsx4qTDVt76I8xSRHLXSL0Kn8VlQhvqpTBSKpAlArCzxrBL2C3
qrZS04FTOHUrKX3uZF4K2FJMtZzbXjXIXzUvJi/FNSsZgoysMKZWlOry7hlow4BOO6oUuHdwdWKc
HaprqjVproPlj/sYrFPLBLYShi3Qs5yYZVvmJD1PEB74xqVixZA2V0Jix0lfFbke+fY5S4Yy0BSy
PTAKKAoahNGe2waLgC9bcnJCy6Wc+nLrgvMWcEbMJaXojnCPToQ2eUZqIrV6sHZU1EYJwWNVJ6HB
LpONXWiNcsuPp6TNvnclsRW9Z190fd5dlqUvnnLBPFpk7BWwKdgYQN8Uph6m+sYkVgfbdtyoq7zI
B1e/C9uEdB7VBXYLk1FjDF1GCvNQgrShtqI60YIUzByz29QlZFRBHGQLSWiZG5MNrqhE+KXprZDj
NpLOfVH45HPXVigeuiRqm2rhBWMKNxufriRA0hd9rWl5dxaQdEVOiuPnnnaF/IEsRXhjHQkmkku6
ThaFOjEiqtuWBD8HQ0gKFd7degHmreh3sSLqHBK0HOkxxt84My0erzokaPqxjZtwkaC+wQoPYxJe
SguXUr4IBzaavecURXlROqJgkS04XZOz1ffmXC3zmFAvXuSgPlml/0C29LeKjcC/ld0yNa87Oajc
E0vRsvTJ1xio+FcjCF6o5hbNoDgUbZyicndeKfHyFdtFg2+39QeMIiHOg8xDa1A2FcgSX4lcZABJ
oTv1S9MCPrqADtFV91VKytiJ0wiCNr2cYxmqSx66BrCSkKYUWDMkLV0zVk0ptcH5YKkRzGq/KCxz
VbV2Q1BO45DZ3MYBHBizCbq7JFbKKyfWXdJrSkMulkaeUTrzGzvX9l7TeQSVR5g41nhoUCVXdlCV
WzWSjI2D6tpce44IBNNbkxckdaNAlOKRETsAQyRHwbFDMPacaBbMdLBNmWpL4IIlQ7FdOBBJWeUQ
5vRU9vrzoncTc+WIGDCFjC9VI+mgQnSRtCiSeJsfSnvZmV6a8tAaku5A6Y2vyyAzSZupqnmBpfMe
SyLgSKSos9IKwbUDzoFy1FfrAkPWneKo2UMdBTVnNRVRku0vyXxR1m0YjMkeEl6LrIvBWntddWIH
pQ7CrZLOOttMTwwj1M7ChkSvQeta0klNghZQvs71XqJYVpYtmRkR6+YwmBA2LDIwIt3bCotli7uU
wGxBxTXpSXuQEgnmNXKHfWxwyQ+L6nhuOlANVd9Ib8pobKUIC8Jammk7qcmixyow623gScHXoCOo
U6rd4jXpQVbOTM74L5FDUF2RDR34blORnqy6Bs+uMMv3nREFSzkG85/54bDIw4S3Bjm1as49vrLy
zDhYhWopnnoai1hhWUY2QY90P86rve14hOGq6VNGVWdG2cqZS2luXeSyET7xzor5GdwoqXBhsOm6
1NNI7tPck8IX3Ur3+icp1XFEQwTd6IUNX86XsMxJdRcQA8rCCN7GOAF0IlY9oMA52O17tp1orvVd
dq8BL1zaISWWOHO8r5kg+smKqlM6QhX5rwDHqjDj9cSsDXmFn9tF9tWozZ1dOsWiIO1o4fEKNSeu
QAOyXL2UVo41R/fSy7bNwYo08ZnrM+yHVjXnocVeHg5RMJdJGuKFLLaVhdLm2m3n17eUg7yTQAC6
s2LAWS7cWKjcBrniQt7KNPjBpPn+c0x7c+2YaPniBPwawS7BIgzK6Dp3C94dWw23vdZkd9wJR9Te
Jm4wjZueN8nAgDMiD/s2LrOT2sElaYdNt1aVvhtzm0Bs/n+ryWQvCaFTLy8VRZn/hErMWJ84XIn5
x/+NXspfNi+PxXfppZJ2j88Lyp3R9w/FmfEjfi/OmOoXcyyyC1ujjqGQT/NnccZUvuiWrujC0iGj
K/Ko3/qjNiPpyhfblFWqOSoFE1k3/irOcIKlfKrZwpIplbJ70GX5F6ozH6t646Wx4NmmalMB0inK
TppNhua2ThOT9k0yCAFxMX1jI3Ue8qQfBZ2OOq59t21a3757Zn8Uid4XWd+aG3/VhLiujvdd1aix
akI2FWtSE7KrwcpS2wm2TVgWF5lA38I67aR3VCDjxwj+zVUqZ7jvTaeqTii/9s2cIhgBf41BgliS
8i4Dpx9QlqHjvtNkkNJeEsmrIhLpPQEqLgHT5Pu8qHUNlbPOgOT2tU+egtGKmx5d0qsU1GstGnAe
OHLdLwM5rHdGBhc5KeLbQpMRq8QDB+7Z4CvSfS8l/gW4N1D4dUKMrhrXRFO0OOh0kQcdzEBHnJuR
H/z+pP6o4n+op/2zNTBtH5z/h02h0Sj5yQz6P9VjVf7y+o+/f//H34t//L385TsF27H9kfAP/sv7
mTR+0h9VTkP9ImAEWCpBZIJaJiPm9yqnrJpfmFymalBKUYy3yfLHRJLFF4ywKpprQ8ctxon3ryIn
f2KoZFowMYVsGGjW/4Vp9LHjafEBDD5NaEJRNLoTymQ4E4aaxnaWhDtR+nMZOIsbSrxMM1CIrHDt
m3fP62ez50Nr8o+rmZppUFmlETJ1Nww+ZbU+oEMMF31T1OpSOybk/9gO4wqmIsuaTvl3LNtqU6tc
1+Q5aKRY20GZUOZe3AKm9tm7P7+PH56aSU2H31SmEm1r6rSzF1P2aXR25F1GVXYW1rqG0jemCVpn
3jIfQMVbuawdaU5P+sdv92Zwg7ZpjVdWlUnLryIOJUstu9yVZi2dyU7ymhHtQWaxbZ0UuM8XhcwJ
RPcAdoyFW8qdHqjnpCFZ5vPbf3OUv1sEx6dsCIafKlSDM8rUGUD9vZXsSi12VeLDIh/AN/PyId9L
oelunLbi9ALcZgWP2lkMYzS7G5seIOwGGIloZFpBYbiEDBeemroDmMQnAowzXQYmublPE+SnmAPL
RZLX1lqO9caf+YbWnHJIB5gueZiVNQ9XcO5YxplwUuPy8/t7GyU/3h+vC2yATIypWCKygl4Cvlfu
cg9Mraq3d6llAAYyFJPjD6SVoMvUyzrtLVzcprfXGRFzXJrOuRNgKJAVv1+aSn/j1FZ6X+Qa1o84
rCjbQSrKU7IzPv++41738evS8bNlnWFPj0tMaVpx0tNGY4XZyaZuUPypzVUn2/Qq1NZe6oV6TE79
4yQzZYXuCEsTPRp9KjDVsYCGQ6j5O5RD84EIUrerFp/f0pvZ9OM9fbzGuP+/U22pldH2ma76u3IZ
78E06atyHi3cpTRnXMx4o10CAt6mCzE7Nrp/fJq0bxnfisYZxbamok941AaVYd3f+dXKHLwzPzGJ
UOhPe+2YzOeNAjK9SRpWKss5mFsxFQYqlRcWYa/Aw1wRu3QV3NjnyZmxZbzL98FIfVwnZ925sjZX
2aq8dV/snX25z/bpiXIOy5lGrf7aQrA6P2ZYofE2GVA8gnffa/zzdw8/zLXEz8PB36ntaS+HwMWM
pVRUa6cdVnB7kbdb88A7Irf+YVRxyjR0DnSsKkLXp+ItbZByhWyXjnfG5FUL+7XugK7+fFj98Nu+
XYPzky0Ec2ZKX5LrMhOJGgEfB6oiW0STQtFutIsuZHf/58ngJzvdj4v15Eps4O8fYRB4gWMUXEmd
QTXe6ptg8azPi3l5nh3ZjH74sbiSyWmB/r+hoXCgH/v+Sm4fC9JKuFKg5ZSNWqLqewhfZOHd+SSP
RQH0f/NfshGyFb1dU+f4b0AfRPjw8ZqcPqE5JVmHNJFyikJWMVnzpgdX4rqMZAKhjvjzJqf9H643
Oe1jKCT4WuZ6nkNPLUp3zZCsXPnVqJwT1852Snjkgj8bjBzMNKghHLf4n483KJTG7HKD7pTceh1I
TlKDIWYfE5b/8NPxhkU4Gf1lXdY0Xmc+XoU6bR21epnvTRDpnlcucqrpNnqnFIQWKaCUQbyTji7n
54Pzh6f5dllOfpz5FJmyyMfLDlGikoOa53vJ/n/cnVlz28oVrX8RUpiHV3ASJYuUbEuy/YLyiHme
8evvB52bWGzyEqXk7SaVOg+nos1Gd+/ew9prhY+yRHOLrudk1ZtSzb85CQWmZom64MJKdVmWGfLT
adDLc1749pCWlqTo3rzSMlM2OaoFBmXp2rC2k1yh2ZI+tign1s7++kLPrjuM5BaPMv1om4shThim
YeU0tJHGQwjx46iPlJFRIVFWdNx/Xrf0eiDeunJVVg1FViGz5ZHlv8JW2tTU9ECbNGZppKN+i4r9
7Sx28JnqmhKskKvZZBudyQE6ycbCdorR6D+mZ6OK7hik2Kffdsi1kbawod3TZlzxbK6NCCm8UHdr
hqoqLF5f6kVzPP6yIpP/43FOzTldH6LBJGn3Pm3xqH+wVWOX9ONdqG1itfx+3Zh4D1/X9saYEAaY
oW1bYfFq7M6Wvinex/f+fQoJ1vwfLrkOtut0MapVoEkim9J9ia7Yps0nmLHp97vXrczu8PRw6ABI
VIv/URoE2nJqRVcqJaSt5h+yEpmKrKy/5UmcUGwMte11S+ffS8cKATjJI37FEnCTSLfK6RRM4aGp
o/A+0DMq8IHWLxwB8V7h9alTa2hUw1MqA247XY+vQLJuQGp0DCTN3CWBrX2eukL5EQaDsyvlZIGP
QfRXmLNIVA3eOFI6VYzI9KoDKJM4FVo1dOOD4NinmiszrD3W6qe+UNy2W7jOFxZImvq6XeTlREKn
CyxKOndR2dVHWMLp0Cn93qB9S58bWsnOWjiDZ6eD5RFnqraqmRb4buGM13me+YNX1ccGd6xrND8j
3bpNHeNd81H2XDYg4tEMk7DdVnm6TxflxRAJhlpdH9skv0OTJZWd3TtPn2BBOBdjE0fx4GEB7c8V
amR2Fi+cvAvfytFUHA+nznD4WqdrKPLOUju/qY8WwRvtPdQBJMR2ri9DGGr7v1/qrxVNuEWQn070
b7CiPxVH6O6QFc2hpXKdx/BnBDrkd++t4au5bnX+OCdOYv54b4wK8E1AyEj65RgN4XFlIlDZeNoa
xk9j6b24cJ24uzJap1SgQNGJ582Rytqez1s+FOSk+YPuzRz6iDH0WbWRIBZEDvPX9cXN+yIuzqJa
i7sm6lBFFpvAV+D/dqbqyCQ8WE/roEU3zJkUyHUHQOgWvOBZAj8fdRSKHFrtpKiGiIU3J2+MHcOo
2EDjpnjwYSvfanfTXXzv76ZdvNdundvpm/QLluLid/5yfa1nPlgwLjgPhtf7auowLqfqSssfYqta
OKCXdtCG23r2wrz5Z/UnD+qkLsUC78k6MLJNnOropjNVE+nTwRuzb6CTFpzwhUthzC7KBsHpUAUX
cycKerYKTqY/DkhTJ1P3AKrzQ43CijITBKnovMTgCuJv9OgpxSOp2sOmn+2vf9vz+2+ABqUqA2zU
JPOYv/2bzBRa8m60qnA6KogoWxVgvmFvOAuH9dJSeXFkFfwn4QFl0VMrJezQqFw7TLSqsCWhWkMn
0FV/2l+GA5rjP7rn6glyvOsrO39yWNkbm8KpqZW4zDwQD0cF2bYq26Yp5NwZhY9Fnsj515/eRdBA
KuUVIlUOjzjtUk4hFc1CmY4pjgZddhAM9lr9ZX1DJjZL1/UH7Qn1oeurO78TpzbnfX2zb57hIKUs
j5D1A3aUhxc07Be+32uee21ZwvPGRHIXJEDYjxqlIu2uvGcwfNOtyBfv6BKtwz1Io93Yg7Nzw321
S/8EO+fzO8dI5qfjdKHCE1jXhU+SAHrHCcJbdYBSvVhITV8D7LOFziUS2FDmaQThoZhUK261oZ6O
4y0Tk+Yufw5+ddUevIJduf0u+WR/Oigb6VH+iTKv9Cg9RofqOf5crp0N81h37UJYcVbqeF0yUwcy
TUHL1sQewkQV1iqNVD7Gz1QdKM0VGwQW209g6qyvSyndxbs5zzj825qwzVCbq40lz9b+dL8MbW+U
O6dGj9RFFZm32UBU+SYPt95CIvLK4Xb21d/YFTZWC2y91Xrspn/Cj8Y22OrreG8+WHfBp/BDcAci
Q34ZHq7fmnM/z2FyGMWwCH3BnwvRjkzVHBATNlFhsIBg3KT7RPvEY60tGBKoGP85tg6unc+KGIkt
sq60pZHzapnjcfjSbMPv1ufpp3OXf4xRarmTn8ZqXadgLl2zXdlf3kc5/W/btFJM+hr0VYUdNSTP
ccLRG48TYLxBQlR6KWq8EA+QFKHc9G8TwuZZkC1Y8oRDl29R8VkP2/FP8SH7oO7qW0R+9+AJb0p9
ox2yaM+wXLsQ2V1yfm+tCwHXCM5JTasAZTz0r9xikLZlC7Ls+lm5aGSe/iE4ngVlhCWCw7OVrGon
KBC4DsDh6/LluoVLby8jGf+xICwDIbhSKhL8Tl09TyG6CqN1U6byzXUrF95BKkUO0GJ6S6otTheG
YTs14+zGW+fgjNu2fwF7qCyRbsxfQ7jNJoedZ5B0yKCFd/oeTTbI8Gj0pgOwf4CC2zZ6yoLmcZw+
OJK+8Padx75ztGTZMr1CE/CDcL5tZNWUyMmMgxo5K6ULngZnL4d3jufRoBzcqsnWU7dUcrjgJ02G
aIhd2DHmSsTeAnJATRWVbXsoW+WmmCYkJ8CY2dKfVtozhbFJG3OTZNm2q350KnS2tkqm023fu5m0
0CyD38D4Cbm78OybgVbYaPcOh9CjgwJH6pbaf7kKy/ozkOCltsXcFT/dVfQc6aZTLmZmgvdReBmL
IK6lHuD/0SMVdcG5gtT0902S7e3EQ3dYXo1e9E1Wg73tf+yqdlMwMnB9xWeXhM6JwuzSXKygt2/P
P/FtoNNFtEN93UEfGh3yWi/onBjAr/TYDxcawhdNOZpszy6UdFi4j2hTIz5DsH7wDAZ8kiRChbT2
bDfK6/i9R5hMm4oSY1c01cECCdclGRo5bH15BMk/uTKdoCH4HQ5PkxF9kFPQ+MoxaBZaDGe3ZjY5
5/ls59whE/yZXiIWBpBgPDJTxchJdjM4qLbq2gMVlBXKrfuxnnYTLLXX92/+aCeOYa7664aizJUt
EFDC/uVhYSWD01fHDn5yZGW67s5JUCMdZgUXGMAP4WAiE2mO+cJVuXB4sUwFQOHK6oYugiPoeJW+
jWIPluNdHlo3EKJTBSAt9w3GuD0SrEjewo3Lwdt1HnR/ZmcunN4Lq+eb8nzMyCpFl8V9rqthDKyy
OsaTJDMXlurxJqnh5KafXP8yZebWq6ZQHjqlWqpKqPPlFL48tQGuL26L1G6eK3x7c4wOucaYGZMj
UnAgRR1TSnbo0DtHJkKye6VVxzvLCaa7kXEtZjLA4Peg19esg6KF5QyrfgxeRilCWb4aNXQUOn2l
Kea0DXN4zqeqHfZxZUKhUaTl7vqhOXt7LQYOZxenzbUNTu3pT/embAqqxKuOYY/WIRjjEKV001m4
EcIwPLccMxTuSHtpMmBF+EJ6Ccw1c6gQRZFDmNQoTIQY7Rcm85S7zu7DtT5Nj36WVKs+0uxNZFfl
O3u0r7/AAPoBCo4OqviUTWGGuIsn10ezK9r9VCXZdmAEYOFznl99CqLzJWDcbC5Uiut0gCzYnlYf
69rUN7I9pd97L3NW5jj2n+IEkkaoN8Ibu0v6Q17qycfru3npEnAPbd5NbiNNgdPdrBjFbNrUrI+M
R+k7Myu1dZR32q6gGacUfbQ1O4n6nC6Nq+uG5z8s3ADcuca0M6bZbeEY2ZI3BF7cmwdEPx2XcZCS
abMemB/nfiVFsnZTxc7Pd9q0MchHthQeTJP7d7pY0NGKEiAvxq37IUn3IcrBCtNASvLc+0tsDmcP
lmBLWN/QZ6nUFp56dELGIW39zpnquxxu1P9mSXOnUeHN0l6V1N48wfnkz0q7unrUDQQFfKqNo6vc
ty/XrVxezF8rwikxna5p5IioqSuHmxxNm7C7DfxpIbk+O4t8MmgFTPAhGg1MsT9FbhR7TByrx77a
mmjHa7dDxc3fKPlDMywcv7PIm4qpTH+AEh9hKq/f6VGQGNqQE2tgRV9Sc2Ukm+HZ1/bXv9rZ1Z5t
6K8NWRCMQCJPbShx7zCu08jHQAc7zjAAUlxopoEpQWwePCsTe/Wo7rNqiZz//Hk9tSzCSygOtcrk
lDL5UUvVOQ9viJNWUAdWafgR7ppdPdVr1ZQQUPnmtPJ6jLR30WjhvudfMDMRaKYCdk6MaHjd7dgf
CuXoWMnWkvxN4LyMPex46WPjL5GznMf/s7XZSwMVJP4X88GK4NQKwlI5JoOy7i1zV0TJpg7Udd9E
z/rwxUvUL0H+yeiLdc984dRW+zFPFoKaS0eKAM5kuQagT5EAN0sV5iMCVTkak7Su629aGjK28Uuu
pYWze+lcgdMggsJhGSQrp+dqQkU1YhRYOWqf0Jhrq29leJf/SryPpX4E4nP9EF9aFVBZhXyGV5jW
5KmxUEY/L44V7Zh19kdrku/6Ib5vqvRLFVsL9+WClwGj8deUcCeHKIR2d1A1ejXqR99Ut20z3A2M
9V9f0fxnTl4eDsuctABSJpLhG56uqEyrFqmiCc8c6fHKj5wvzOKHbqO3z1rc35RmuAR9OS/JkJsS
5cl8Pk4nWfipySLN2jBWyuYoh6n9JRkZPuyqdLrVoPhf+Wla7XGHvxM5ttDR1vNNn7WbLugQoUXB
F7WB+9AL0/WUh+X9mEzBfRHXP3MlQd/VqLuX65/nvPgHEQXgDhl3/wpLFHbciGFb8Jqk4ZXstJVu
Z18ZRy82edMZK7/CJeuEoned6khuwCTmJrGKjhlShpf9DnmfNughC2ihxMoTR91e/3Hne2eDU+SZ
kOHDIBMUmpUzIUVfpAnRUmc7G7WJPkRVoK87Y5g2mindIaxebK6bfAXAnp4X6ln08kCbAhQkTTrd
PCdQmTKf8a69N1rffLsNfvVxk3wa+xbNRyrx/bch1ZAtnqYUFvs21Ey3iaSYsjD9m09DaYcHW9IR
OM5Bk1buGHjRU5xE0reiZGCStMcCFyyNTsjctoLURM8hcVzfU9XHKGiQ7WWOc7rto8Z41AuV2ffK
T2rbddQELQbZib3Pth5L/OFBnbKVYRr1IZMKypmKEsZfqZ4zGhvbkvVNj9T+MVZGhv6bou1/jLVJ
Zxem5fSzTFkbvG5ids+AR9IffT8LvGdl6h8HSBOWGhjzN3v7TWnJAqjgAVbm0rYhsvHKBVOI3FGk
2VTGsgd0PBF3D5qV0u+u757oU0RDwmXvJRne3xJDrS2vG6lb2ckRluEFJzkHc9eWIxyRjDpP3mVY
MWQwtEiRQCK14LXEL0aBgNodbxyMSyrhslDu0W1JgRsFDm/IpA9+kO670GHiuYrMVRpTXbv+2cQF
0WoF6cgtQ5rNgYle+GwRgst6ARcByh9Udka5qBmfBe9/3crZQ0Z5lQIL+ZUFvpoJqtOb1Znm0ClS
CEgj6DZVDdNZ11gfm7Lf5hak8d1EO9LOYKmP33kqyLMwbM5xCa3Vs9Tf7k2UXsqU5FI3oTTMXAsh
40V6W/HsvVqhO095g8/J83m6PPI5QGxaRpFDQjejPdpKiAi68s6zJ1oRtyr0mlExc9LUKMk2qeO9
0Bjot9d3SuDM5D2Yv9icIrIeUiixhtwaUy8HdkSeCHlGEllHRMPcpvlNH3cVT8UmYvyygOiVSWfk
H+TR1bRh4N/0aBAvXYXzY0PsQ/eY9hu/i3bR6Xcd06TNB90LHgaILzPHvI3zYj3FQKTQcvIMfVs2
j7XqLFyJs6eH4Rd7Hrah3ErFnlGkk5KNjorxSOsofDBpvDnbcLiFXszX9+nL9U99fvV42ih+zKjw
ucAr7KeeQr+hZhJzbEojbeUJnYPUQB3qupWz+goZFukPjGyEqq+Yw9Pl+GZihYmv8pJqDhJoMZxh
OaqU207RXbm35BXvlk55p/5eM5pKI7lYAtaJC+UXvDY+iPhkKmC6sNCsD8s2y5Tm2AG9XuVj2sPn
kuYLQeWSFcHHKFIMvjmXm+Pg+EcjBeBvMZGzcDYuGTF0ZkH5ptSMVeFsDH2aJAM13KPmmzybsZwV
T9KkyAu3cP6tJ88MX4zH0qBvIBNQikfQIuix8/D1ElrZFmKkap0GUrVWBzvclnVZbq4fkrNlEWKp
IDWAUOOo6OqcnhGt0CMjg1Lk6MOb1TV/SuPpuoF5i08W9GoAtDIHAX8s3mRic2hrOqM8JhYERiFx
DC2i4Pl/MyK8nEOVcQKgizkiwrKKypd++lRaS6TClz/V35UIJyCLjQreIiIAJf/WA6MMp3HBz4te
j0iGzfhrQTvdjLQMzGIItPKIdO2wT5Gx5qJGdKldr9n0S82spZ2Z1/u2ruQNdgLIqjym2mcF3uK8
v6OAsXBtRJcqLmn+EW+MKIU2ZtG8/cVP1jPtSx02JDL0BTNLeyO4ADvt2oaRpPI4dj9gRnLDpRRh
6WPN63yzDtiLHF0a9PJoU8uX0gfL+KzYf/63UyzcxSSRUiTiseGP4IHt7xriKO1CxXtpHfMRfLMO
2Lsma+o4YrPWXqsAzUpeksV29MJ2iIBT6L+iunBYSWcjEaoHbqmHCzt+5ihP74oI30tqFlGUanm0
lOimtHrGEo49nFJa8eP6rlw8wYwHUO5i4INK4ukXkxsvAPzItSe12Nj0aoz+mzVqG8v56BkLLZGL
u/PGlnBbbCj2rCyfU5nKWbUIZHZPZhqsry9oyYhwVypJDpNenf0YRF2JdiPb0kr5b9I/ZgP+fjbh
wjR97FT1qxU1WBVGuaolFUa5cNVm7z/SAChpb1CIpFmuCesxJbVyaknG+SM3rhetS76M6NmClQu+
mWISaCISWp10SYhIy7aOkCevy6Pm0DEmuXaRa1AVt9foqq7spXTzwiZhjogcTBxFibMWXKl59ON7
jnf5daJ0FWsIl1rb6yfhrKj6mjq/sSKet8FIEopB5bFMN3Pmcige4sdohObRrTu3/DndB4/qUuJ5
cWkGEAoiKToa4jRy3EDjoAYt++Uka8/rf5ttt9aTbKE8fdHMm/qD8FzDExW0dCIIPKLvA1ivRDrE
7a/rH/CCEzqpcQgPtqorcWNI2IA6ELq3x0p5qptwN0HZc93Q5Z16sxrhOml11HdNjbvrITZQaee5
kz3cV736JU/8tZbbdPHaHQ3pj4ZVrBIHQg9L23XocV//IUsrFt4oK48pq/azh4qadWlD7NgwvS6r
O1TbFkydJaRiYUd4qxQ7zhVGVMpjHawM9Ls9t/lcf7Ru4icvWWnpmj5Ynq7yrbck6XDh+Xq7rY5w
12NFSuJ+NqxEybpJPLcbH69/xvPc7LQ65ogRa5tRMpmrY5AdOF/ayVV+xKUbN8ycrR1/my6Rti/s
myPcBl9R8tEBCnHUBmMdj/dqCFVZnG0b6b/yXH9Pqgi9DI0Y7xliKVRR3gpvy7jbKvHz9e+3cLkd
4VFOU2iz6tcdyoYbo73TgnovR9vrRi68/CfHQPCOUJCqeq6xR3La75SucifT36gtRLPxoVL83XVr
Fx+YN99t3sE3kZlSwKBozN+tU4j+YwTX810x5WtHf7Ia7jyTwq2xlNMsHQvBrXTTv42CY8etHIP+
yR5epnph2GL2CkISyJekZ8Zg9zxhLawNglHYehrC8ybLt7Ehu5SiXROQs+UUW+p0h3Z6uf41L1u0
iNjmqA385enXzOnTlWky8X7CeOtF0Ycig34XYmrZsD/GjrMq4eW7bvIMOP6Pv/prU3gNGj90ejMg
l850adVrX4bKWttat5r6cAv1Zpipe8XZaLDuLQ6xnu0j054gE00InEyb0pKw3CC3zKRWJePQFF81
GBAbpnJzI1+Drd9cX+XZhxUsCYt0nMjW+9Q3D5X84JXyXqtZYESq2oRPTWGtaS9sr1t8La2cnB7B
pHDZoaruTcXDpL5bq7f1szqt6JkNsKigTLgClX/jb9IVHZln43Y0P9qMDd2F66V+xlmHT5t/BgAe
RmiUuQYkvAqllE1JB0v0IXyuv/d/oKbb1x+rT/6j9bHYJN/bffspf8A4LbT1Yvv74ga/MS68F+PQ
T56pYhy1AUrm8IdAfBitID3t7up1+jDskqc8c4ffS/Qh56d6XvaMvQVYQ8gpwjJjLdXsGmrTw1Ct
uw6y4PXYrCtpEzYbqICNtXpvLhyxM78rWBTefTkZRy3OsViOzqOafVYm2B39bl15zxByL9zas5fk
1JjYbpSdLCiDej7PTIHZkG9bqCg48oJzX7IibF8iTZlXxSwJ1XM/qnhBfDdXfl6/KBev5t+dErGe
PchkLTXnAxqkOzj0SbWcGw0O7yqFrAe+eJuBxesmLx5LEOccDEhf6J2eulm7nCr6Yp5xSGzPTRM4
NKEvTW6DpSGvy9/vrx3BBcCvrHbTZBvoMzD2pB0KeaeWCwnD0lrm3/DmAe7zZFLq3MGHQhk/c4dC
hm4zYJUZCw7tPLB9PXN/VzP/kjeWJvjW85p+2SFGTv7R+dl8ymQ3/KDukx/tz/4L5Bl26rZLUe3S
NxTe+t4YBrmiD37I6k0AJ248dStVerp+IJaMzGf0zdK0UkE/0+Ah0iVnY4fhNkp/15G6uW7l/+GU
/n5BwUVIqD8Ejsq5q7NNpx+hyXa+27/IfMwXCe78cGsuySBfPx2qLHj/vAbBTSpgHMp8pzl3ifW5
ZuAgXsKRLJkRHMU0FtCm+myS4Rcr1fJBAX/JhrXqVAuf8CzcPDmDZ70uKKzlSBvZqCJcQx+OP5oH
w3dwlsjSKshX1zdsaVmCn2hkSc5hZuVu6T89E5rx8gfZ/6qvtPV1Q+eJMigmm3jPMUzmhs4ms1M9
s7K6HozDwPweWszpxwGOMjf85XRr0/2U7JYm6WbXI0QngBuY32cehEa3OO6lj8DIK3rDB0fbjIVE
4fa/uLhYmPuEvMBQLgqH3QErrkkSFuSg9KjYQS885pDyWbGx9PReuL5vTYkxjpSanR4wZHRIzWiV
lZtIrVZa+Of6Hi0ZEc64bSdyWIJhOchq7kI7ujbrAnnApRO+ZEaIidUIXJPWsRbL6lc6jQc5/J7D
d399MZcPHEAXWrrzoKFYzjKdKc2aUjYOyqf04D2XA0wRZPP62hhpQyBu4iKqAFXOdbOXF/fXquBn
82mU0ULAaj5Dkz43xhdziYbvUtzNYfhrQzh38wDUZOWTcQCp9sFQXX2TfbIOwbr6lGztdb3u/kTf
jZ22SrfqD7lxna/5j/zmf1qmiHLVPeAVSjkah1FpyU+dNalpkj9dN3L5Bv9nnaKSZ66UXpx5rLOX
nsfg+9R8fd/fN7i6NjkokGcFHIw57+WbNzEuZa9BeKl9qKMpWTMs+Fsa5KU5w7N5k9k5zLhDuOCA
IZ5BUWwAg0pSK91DLGUyBNuDJ32z7ar7Eo9T+1Wf9WnXutlWL1GSUg5tAz0kcfDSbh23/vAc9grQ
8jFR+2+KWRhoPyStn7gF06wvWhGWMNRTrB7dFIKtzE0l6NSZti+bhRhWjP3nVQDeVFE3I6CER+b0
WzmtVjS+njQPgZpMn7us7Nyogq+/Q6lghfL6fqbxXLhL899868FfbYIX5b1AuAuI8alNDdL2vHS0
5gFf3v1W+qhfgYAN4UGGdNIotOlrLHdPg2bsr5+LC2u15raFAj5uxpsIQW3kKA3dfrl/gBDosUdF
YxukEeDmlp4CFGbBTk2t3+83yZflFMLOSEYnuN4xAVPZT0b/4NmwjgZe91viUuma/LnRpnuvTbp3
Pvx823kr/2NQcMKRARFvqVn9A/2TAMU96bOTmr2rjoxj1bX3znQEaywKjlMTlDiyhkKYodiFGfmo
hD1Ad6+u4rGKPppe/5wjs/ILKZwl3hIxqpnNwXEEQht7oCiEw8oDo5qJn/UPhgUzkDa2zdqHCA7Z
lNhDxaG0F7LIs7CXMTqgdCBVQbXRHhLhZr5h1Cg82dpDYv0JNf+jAYdnXOg3sUzs5qnrwbDv1D69
j8rigx4tFeTP7gkoOhpfsIiAUYH7WfBjTmUbUsSk3YM2Rt8Gvfb3o+w3qz5rnp1CK13Ygi03KpZY
mM5GHVj1id15G974z94z+2QcNFYdKS/DqG8DQ7vrJZWZ1MKd8satgeNWtbePelSr4kFjGGdJpVd8
IyBoh/YBbIbN4D1cWsJWVwnCYyHKZA9GLNvrXDMyt6/HpdbYRSscGkqWOuHr65d4s1KF3a3mMbWH
RPLKXZZqCUEeMxzXncAZud9MrEvXj2lQeLcNWZzCsZBMQYJOCh+HwWyf1NS2o5XXw5vuTF6Wu2Wa
md+zqGa4IQnzYECiqrGVVWFlxWcflsxHtF+GXTQ2e+RS4u3ky+XtFEnRP0/B/9eM65TJ3uzFmXzk
fT59T38AesNt/6PwOsu4vv6f/mFX1+V/Ub6dqcRpj1pccN6Mf9jVNflfIDNnfnNY6hhpnck1/y1T
AL06YRpZDx1wKjGAGP9Dry6p5r/mwQS41YlN0SrQjffwq89X/M1TyaQ0DmAmf5+HesEWCg5WtiJD
8ukYu4OsSK6PKsiHtLWjx9KsF6+c4F1fbc3M3JDkMc1BUHN67ePOcro6QYPZdjoP4psK5R+ombXg
Z50juKIxfbREoyDcv9kkPFQKdO44V3ZAuOVGbKdooCHKJpl9s+7IjzdZFYQL7/6Fhc15HA8GKG9i
QiHeSHDtpWdQWQp8qo973hd4LoGGt9tAzWwDabssW/LdFzZuJgmeucPmER8RhhckMIYYDTAZrx0Z
PNDH1EOCGjE8t7HapVbWpQU6MrO9AE/5iGJKFHmUgdQY6c+uzoqDljnGLz3vy5sSBZzbFhZT530R
HJkXAEayfZwZMFP+eXpUOJByl8f54HZ9cCfX4w8GT4u7tjWe68hwPuDP7oKyXnCj4mGZjcJUjEVa
WxbAk1OjQeMNuTkgOTFECpCJ1BxWdZInC4fl3MqMO0IUhDEmLr7ItdmVRSoh7je4pVJ0h9Aqwvuy
tn688UIP/1zgtzIg4ukgczVRNOVdh9WDQFQ498OY2VNRFaNbGEr15PTx+BCrJkrCSpvevNsUagPz
eBZlhPP11LoPlXRPbhxBoDWhhJ7DqxZqY/9F64N2Wtij2Ue89VcsDBJuMgpglbzgsyTvSegQMgKQ
19nkSihU3kTO6L0ERde+VGXk36fKGBSuGQ1LlLLi+X+1CksJGBc+Kvw1p1b9xizLwg4mN1HM5jH0
puEusp3sg1YU1WocUbhbOP8XDsnMqwRl3SuLrTH/+zdxA7K6pS2nwPVDpKk3DjoFN7Y1DrvrW3fZ
CrgEQiAAV+K1Dg0QkOGraJ5aqMw/KUgKOtpSDHTh45HBzmhkm1iZ03i6Fi+ZrGCS68lFh7bc5bEh
HbwytG5VeuN/gjYrH66vaj7bwhGBV3FWbp4XNouWn3y7sarNNC8QazO06Yav3NEmcUoXYcgvRaoc
YR1o1k2lLDQbLty4WdicSVbGz3kIhBvHwAoUStnArDACkpuqNXIGYkznxpOm9un6As+2bfZRBOzI
sjDWQVZ0usDSLKQ20Ubd5e2r7/vJj9DOgS/+nVbmoT1TId2DVYUgWfiMsN3LEVNlGtKx4cjEWyoN
66JplE/vNYOXIm9lUJUXmuj1dDERk3aO3cSMDplF7pq9Y/NCq/V7F8NAFCUIAi4e6DlXPrVClaBh
SJNDjuKutFaR2lvVeWatr6/l7AxwY+eRZmP2hMw7ClZGQ1HJ/yG1htVUuq3iaXog9RhWkVkvQVnO
zsCrKeYW4OUl6n9NLN84CHnwQ0azM/izDVi93TFtZX0/FqG11JmZHerJbZr1M15HlmFrhlFZeBSr
zm7zRp1gBi9MT8Gnj411E+opE9KqNfbTqlHHeFyZpZU0cE4McYtqaGQP2+uf9ny9JsHHPCzOEBGv
s/Bpua9a5IcW6ejQDf7t6BW0dFUtRcnquqHzPYSPfZ4Exx5jFOLYr+RFqV/B7OsmQ079ximZ/G+n
9sbXCvXzdVMX1jQPMwOp1eBLoQJweijNiQGHKh1Q7+smaHwlPbuhpxKs3m0FFnSSDPTiFXy9cMHG
zDf7WWwSSefM3+QICiJ53i+OBYojyAogIEoJ83i2zGNi2UIlygijaOos5GUjP2iGDfl1Wm/kPih/
WXbjVV+lOmR2m6k94tN1ExYekrll5en+zq/jIPtkVrVF4XkoS9ynJEm5W6mDpKyR8o3lD2GcTr8s
hpuRI43GuPrteQlzsLqn1ylc8rUMbgPkCgxivMbVZorKARFRxVfi6hZNzsmDbZ5BjCSExL+zGs8d
lW40UPrNgxgyLJy0P9p71IyhuI6CQe+2fW37JoK3qlp2j8bgjRQu+df6ZgL6pDwCiYPCSymitnOt
4hWAFBmjtRs1ppvvWuDyzwgayjst75CrL1ldcfR0tIa+0qodE/SsUmtyQQxbxqrrTE9eyWPeODdx
6CjZw+QY+bhnCniKHyVPD8utUkvD8IF4e4R3NbPawaCcOddmuqxPh8yFl9zjTY2N3No0AzLVH/N6
8IJtUDc2PEOTIemPMZS84GhUr3xkmF5xXD2c8IlGUfcTfZse5tE2tgsDbboawUfV93z5Nm+MWHui
xBEgEFkMVZh8TwLdRF+SbgziIb4WBC4jw226bjK7bG6QuLVSols4R9zK7P1vMYKx/iqsBjVGBV4J
n+QAtcm97RSSutbHWeO7Uqs8fLDGwHyyKRTDkDnZSb/vKkv7M9UdcuKJVkyQoSVWXrFrHbrq6zpM
A5ifvDZ49NvYymk5BamyNvM4yYhD+euPgdSFUOFQoYxcLTWSaRUk5tAzgZMmzSEOmAK9zQo1eWjL
VjM/j7pdj/u61jPDw5mlvZNuqs6PdH89yii/tut+qANEPCP4CLTVpMlDfagi5v/uesB+2gbR6676
FabjtK+00fZWGoSEsNaaKYmZjq/O3UkNYbnZDqndVJ+KpmzDH2NFUVoDzSbbFYJIVMy1+iY2HUn1
17WXy2oG723pW93GLxOnt9Zq6cvdL0djRu6DbpdJ/bstowrALqTgzgSZ26gpBzm1s+AWvtdg2HSV
qZQ3/Ij6J+WuzNh5jhU+2KmMWl9t1orr5GEj3fm9Yw2tS4Cd5g+lwviyTsqnad3PKfIidrWtJEfa
O8Nkdj/kPlWznd86SUM7u4yZBogNcMxZHjX92omqyHAZ/vdt2IJNadhXXYjk9ATnh/84JJqFiFDj
dM790ARFjTxymv9CS6HpdkHDHWa6SEO01JbK7K6hIjV+SGiAJNveLjp7rwWxIm9gDDT6dRIY3aHp
Nd+/G1q7ST7aSW7C9JxGqroJpLJUN4qGPPsaDqwIagYHqj/E1OOu2MSMwDqbUotTe4ceTgrqQDd5
wYa24DMw3j8RkuSeeRziXnkeka3udhZ/Ut/otcSxry2UdTdMwHX5TaNSwF01mtzmK70uSm9lRx1T
GF5txb+nxoKhog8SNWDMAEleMK591n81Yr2s9wEZj3MTSlWq3RV16usPreP35kuet234sQfSVOxN
CDSnnZr3kMNMqp8YWydrnJfSaJC5KhzYWtQkyn/LSlsjZFyUTBxNDTJJm9gr8mLT+7qN2mllJ6RO
cq7MG9T23/XOaSw3BZz1Oe+jxFlllYV2ccz1P8QD+r6rVrHD8cbyc8BpSs30n/t/2DuT3ciRLku/
SuHf9KYY4DwAVbUg6e6Sax5DoQ2hUEg00kgjaZz5BvVc/WL9eWT+Q0aj/6rcdQONTESkUnLJ5W7D
veece07p0/CfzVJYXqp6MdVxxG58aQKjP71mVX3Xj8zvJXI5KfRX2T1w8Ad2UjmhkR8ce+LUUOQL
a2KaWvnYyq5FqpqHiz4QM+D1+w34sr1ZM9sUvH+D3+/7Qnt1UjhGGO5ar2yLZFCLDveu1XY6aZZS
Zy85VQ2te9MJ69KJBkNfW3NUnDecF+5ZY3llmayBXahvQz6KcqfGLfrmV1ycCQMbs//Zdasw4xDf
7uEi6AUjodkqZjvtxrA2Lv3OZHIzVFXlH7fZ6r04n80Ry6/NWs3YHIiC27n2OKx7c5qsLRXZEExJ
2zuGFVsR7H6cm82wHQW7hSxNzLL6JBzVMhy7KddFvEDR1Uwj9U553pkmCvgcw0T7aRi0FukSuHl0
NLnK15jBVdrf5ZQaQlrmSnq5owBu0Jm3wXeOtc688psAx1DipruEzdKa+7bIPJmIoHEx0S6rKUoW
5CLyuI45Ud28kw14hxgBJdp14zeZ87Fp0tZdizLxpsbbdgSX5y9rZgGlIV2UxKJb5KzEWxsAaRvz
3GiQPNtfk81qKQrbyNcfjaEzjWJ8reaEBeVT40fOfEZekK5R4Au7Y0SRsPD9wB3wWqx6fiitwh2S
2vDZilWljRvoyoCA3racyPxm4rRN7XJiGKKSNkO0a2QUC2eXq8t9IKbOTqdukRgfT0H5ade2rpMh
sgjz7sd6/R62HdrWkgSLcCd1N3K2+3loxLNpkf8ctVY/7myzsqszs25Hl7DviX51anuVjPZc2QmH
bpRxIk/+13BQQp0XtTJGTIssnMobUlb9JGiK9Q7Ub1UJIgjsr7VttEQQMuh/MVSeESa+37vPjOwp
wtx7i8a0z0lMTp1pXM2TLcS8pUHbDHdi27CWYQ94FmHoJd75XeCf8siVjFbCnjbQfGx06ThJ3mpe
bK4+trzaHMK9Ox3YoI6d80MEmvw7Y3aAtfpJ9TIOuQnsWJ7MchO9cRmkOixVlRSbVG+rdps8bp3G
eoRYzLkKKmR52tQlGUFGOVc7X5UY3uRTT0RCb23hHmxhCSmQqi4BJMkzjOHwHrV3bRfIcm+vbdbd
5pnZ5TerqNooGfKwHpxYl9M0X3Sq3Jwd0dPMkQWmasSVlNVix1U3l8uDvdX41zSh65XXLskB00G6
Q7mcbVAqmMKL1bcuskFG8qKllhgeVRmRYhPnpCkVR98Z8xaPFtFD/mDjki3mtq+NInTPGyIwh/zS
dtbCe9czpQL3q90FeRppLlI/ngJQIJm0huO2r5QtdpPqre87wqTnLEtdox7PCi7E/jAhz/TOipzY
0Lit6mxIcppDLJrV2BfcHWpaEpdO8KUz1nw8QjuJgR+mLVDhJljvwrEgIqEg9hwRsCEKudeZP67p
FuYFowKFo1uCz7UzxaIrbV7+jpdgxzvjHYeerJTD6A7VnWk00xb72tu+NsLLG2rwbuzSXGv3nrSH
6ej10mHkgBPqMs8ct0zyVftDwug71lpZ02u9wyQiml7G3HZeVnpblpsdjdYeqQP5ghHZ78N+Klai
M/m6jbQxd4idLvd/gPX7GHIs69hjOuJ0t8I1gwzwRbctByBXY2yMyrg2tRn4LHmV8fQa7C+SCUwh
3/VWUb5kpuAEMYysXuPRoUiMnb5gmrG2yvFNc6nPydgZdhlPdj1IZlyz+WuHcH3jGLZnFbdW6z+e
1BjVTlkW43V2JZkHqJq6MBMKV43bkY124mytraqMmSNQj56BCgvHEsMb9pR9wa1v5r4ZO9gC5Gik
RPli24Uuk9CbFidG5KTOfNVmKz8dcibuxiW8R1tg1Klbl0j0NzOvS1LSuumjGmw/j/O1ZRuWXYki
aixHxuVzJxie+3EV743UQKZbaEVmSs82f6pwbb/6RemfuVlGLWVKi26JXgATuNyQ/SWxEuxVTyM1
4b4ZFh3XUHRhPI0YhsYE7DVvszEEF5tyl3pn52Xl7xZy7m8XTrr2KSp05yeLwJAgFuMqg7RDDsRc
UmAaey186e9NifIpCZQ3j3j0Kow58Jjl1pNrud2NqsyRBHGZXhIum+dHgeHMU+fngfnUhnY2x1rL
6WbrcMBd+tF0klC4xn1RRsLY+ebk7yMxjpfEq7pjPHhrF3Kqtc13V+XN7TTSMlJiy4pmmBnTLXFH
kaFNsVSFHMnws+xgu2O5nJc+jcYdmMeMcaJSn1U7eV6KeoXbk0klW6eRtai3BfLX5cp19dInKptW
C8uT3Btog4NVbdjEtlpxTLN8mrK/CDhtom/GutX6TppGji8W0Zfjug+K0JRPjkIRVsetveY2Nbaj
7eFGKKNiVxokbHddQgHEZwIzC55rvWxPc8D2wvJYeZi9tQj8cLXzvJe8L6dHl1ZQJyFdqJNam2pC
lhLca9IMSxjuV8OaLpaNoj0Jto02hN1asOjM0RfrsrPdQXzozujdmKzd7W3p+vFH2Q1iSpqIW4d1
ajjUmAbzrXQ8uexjjgx14fmZEPua/BvsVlTtZ7tK91TAW207z03hmM8TGoOcw7Yy6wMGgONZqZQj
d121mNfKdaqa96H1RRxQqf/Ix6yJDkEo5AsRw45Ih0FVe5QLhZP49ha9eMtotLe29OeMzst3vPb7
SNrjghAbkuyV13a1dtIgCnInFkpvWP7RfxKtjmTaTJCgsdExJZVmTj1N+xzjWPeiDkbvETe6cTks
lIKq4pzuhujOAM4oL1RghEHqBxJ/dHvqzQOAbPdurUgqdrNfUqwEw5h5NMpymXaATRTkzeCiytVd
S6cwoTE98+at8uOOerPH42vZHrfNGF9zPyILqJGm9RKunn+lVr5J0hUDV0UxY7+Fq4dJ+hLSeW/H
iqN2AD71uGvHFkUk4X9jEwMPt0xY6jKvDl3fBjL2q0m91xEzW7EBS7vEvofgIRmHgIki1YxYbIkI
CTQFaM1cMgz/mzELXVzOXoMbXbmGgT5AfzJIRqkx3msI/oZrOlyuldXXeK01nRFxyXfL/TYUljxs
amIocZ4MozgA+6GyoLoNWpbh7J+hqvQmsAiAZ1IqTKu7booiouwOKz+4nGorf1E6bLK08Nt2iAOv
th+Nxq8VZyjFbtwv/ql2q0p9UdTjsqTBZpTPlHwrBajgDk00Rj9j3M2BxKbAVQzVeoOFbYEMozFI
ptHV70GTz32M/mgC5wksWR0W7uo2ZV1yHDYYwpAcktdRnla4TctEjkX1iqsKfrT96lJmb+ZWPRld
uBF1nC8fuu42dvlS6OE4t9P0g3WZO/jO0Wp+bqtU3cGkNjaOmVUMBLUNm4CfnrRVnYV6HNQBNRQ3
Z2eFo7On6zXN17p2N+bRnVJ2O20O2/elKzh3xlpYt1VWzM25NDb9DUGIpmiaCk3qibPJ1ciujDVc
7PpBrKPL/urGtTzMLSXJeG224WqnsttOnj4bneo7wEFZv5qlT2JJrq1+OPR5C0wVkwxQDI+SMq7j
4puxBH0hVqYQD5CKgVvGWbtJ9qnwzKq/R1zsRfjLLRAunZyL9ipEffOJHA534FUtknPazuiWA0m/
UgR+cSm3MPvwuqn+pLgdv7UTbnpfp6wdq89yofreE1zgYM/gN7aFyXlbNg9C5C1ewFU4iEd/gKwG
BejKr0M+3Cu5koTmTYMlYo+l4aiWYrc0iJ2MPJFmrWef8Tq/9rV12SkSoxr3k35XpqINfqjKXr6V
UUjGcphHBz+Yj/2p5DRa6xDWy5BIa7bd9zx0V3Hxry1bCeFnpGKhDUulU18Yt4avnH7n2SXjF37r
ghmWSB2/AUt4tDIBEOzB7mfv5l/Dhow7TftHg07eXZw3pTlBFJXjDSJG64HOjIl6nAQpT9c57G/b
CEermEJLPv1zxPZXCDoMyGIArMXslnF65Dx/xIVVNHmsTN+gAUHvngFRJkubRWlvGv+Vpe6vEDSN
IbwLHBJaAp8ghl9B28VZhq2dsxhLN7LHuAZTd1iXP0l581OgREwob2gRxDG/gPc9BptDI0ojHt1A
H2mC1CXClv/KuvfXEWwybkn7pkGnOIdotH/O+/0DJ9Lng3btoTfiaDaqjKgvbp0Yl3Vk70EvCVkd
3PB6Dkx6Cpl3xlPIhfeJrzGlz59/Ay3cFx1Eiy5igl9I6snLXMsweAMplMdkHoIoMczeZE8Yv9MV
f0pTdVW8a8wJP4d/Oz3svWlXXYCx/8e//eGjm/ZDPQz642O4emt//co/PLD/j5+fzj+ak97pDx/s
1FAM6934odf7j36sfvshv3/lf/eTvyulHtf249//8t6Majh9N/oZ9Y8iqpO//t8Srf834dX//M9B
4F9WfPz6kN9lV8GXkx9FgBYXh23kFtCxv8uu7C+nRYK7D7O1LPqTlezvsivL/YLeP0QGj0ADVc1p
zKtvxkH8+1+cLwDxpMkSWGpj+w4t+qdEVz8t2v/OqqEHglA9pRggmGD/8Rz/uMVLoCpz8BeiE6TV
BMep1t6tjamK4cbCzvVRl6BUMS0H9yvWZI4wg3Qi8+AbnRqlCZCzrV86oV19MtPLcWQJptHm4g2q
8pszR5M4CoRVRRoA2PupWelQ7izR+uH50JWwIHpsshwArrTcQ7kF2Tea1uy2bzbIChvv4DY1qNEn
oEar/jG0Sr7KGh+ApGe8Iz+UlbU9FJj1rCmVjxklUsmWcZywDYakIvXjzmG46jbLK2HEnp97y4GZ
GvpSvokn4q2bOeDLodUXdjTk3rFctwBDj9zU3qFTXms9QRbN7TlkbbHG1RrRXk1S5fm5hiPJ0snV
eQ6Ebuby6JhdZDKhvRpkpnkBUSYyU2gct9wO+8QH/8Bz0wJbnYBEEJ1GNyVAnFPHc4j5V9Jn3Tqf
RCOUiPEM3NbvWn8zRZuqIAAn9Brdom8OlOUuabeUp95+HWW+PQRlk/ePE1Wht50XjSf68LttFssy
XqjFGMzxbgJHrLKkmwxRRtfjbPr9fG8b4HddUveiGWvCsxevJ7OkGF0qlfvNL23iAyZ+qbaCklH6
VJE5xDYAYTW5FZtKE5Mjmxqsyse8GvDW75z2AlS0HghNreSrZXRNCYYdiC68JXMCZGFbKDmw0SGd
8CGv2C87twyoSb3FttR904GAXzn90MtDUE3znDgUcUbqIyISqdWNzLtATGQ+fNrWeKlTIGw634aw
GfyEPIA2SBCDRcXZiufhea/GpU/HE0oAVtUUjPmWHumLLj7Ewd5fc5dVlU+mc7QBXJurZp0LOtWi
UI+RAhGLFzxYbvNp4pGWw5qLwcHctDcq4JYh38JbwTiYlfYzF1vs860ueYfKG7o/1Z5FMAAW5jrF
8hIE5WxSM4bzad362cQQoYm863xCbmgnhT8iLg7Dvpt3czmt9mHxBi/nlSlooJYq9FQ6e5BWr7Yx
dDINC4WBbwNO113geD2V8RrWpzafSfZW31m0xvcR4GcBwGmCD3dbltHCToBn1pOhS9oqWxSzt0d1
XLV7WRnNeJ5X6NrPs6iaKnrunryaK0jEHraqKDLXfzGtnPDdxPEFI5cl95d4mQA3h5u18ofqMJRD
5b6e6JGWMXXgRWNfDHCM4OOLbLKbbZlm58pj80/XAl/gLGnU4DXvVqk2puhy4d+a3URyhSO2bDdO
EirO9mugc3lKX++s2aWCtcK7DlS4OquWdjJit+mNCxoTpk3nhlIsLuTYukm3FFaTeMip7+zcq6yd
aYjVS8NcLkz0m7LOdwFRfA8jLdRZtIC0YVdWzNtuBaS4QwYqD/zUGpgy2qgVR1fQArgYvg6wde4k
9mY9FueB2zVuLGXoq7Q8tUQH3/fb715ertGuyGbg0M2MSkkchREdw9Fy8lSxRu78NQvuRVkIf8dp
WoDxWYD8idvICSw/gIjZ1V5Dlx80Yf5Ensb61uNDAbtT18SzzkVvLfvOzdgLWhYV11kE6EsVHX5f
Nqtz08bszFd/oHFKOysLz13hnTJfHEses8zENg0+LXTAvT0QWmqsjtyMXoT2rokymygbOUHC2r4w
j8BVKPfYIfVnYKjqQlPXPE2q6sS5udWZaL7KqJsffO90jqxWNH2cyi/vWADIyjjH1uqxEKt73Vpm
t+zoWXwncWZr3NLFKtdrH5hBYnuCvozlj873IDjo+riYfH236brOYkBKX8fa0X2x5yYT26XkzLtV
kgnFnbMpNlRuT5PC5SmyvvnGsHBOuON6B5GZG7t1zbMTxtjaY3hDRBFO3ID3GeNIjOHmIbYrfcQ0
OxKOxaNNlA5vga57v92ZJPpw04X+HH1t6d+o3wYOrziwDThuawghUMtV58uUdJCzVewKDaC6Gr5/
Rw9YDM7e9SsiiaTpbWFMC2V+1UZlDEd/LaG3fXuwwwSRUR0kkXKtH7apDbXzAtGrY1stzNCc1Bpt
WindVTuX0q1KhO9YP1RvbvqAM9kYgFW0w4h3t8THd+8slcbP2VDZRSs3RXtdA+qmSkrnqrOVkCvd
udtMO6PzMycGUHPGpzlyxwcm1EBE+6rqbtkC/K5Ii9YTxmZM53VB1kocOVbzdQPLnGhhBcg8bf0o
GeLMo/HCH8ndULHH6KX8VKIIwnPWRruBmnmYi7VLNZ2e5KqlF0eRQIFM5Vw9B7Jfe1BDMeaPhvCM
9tqkMO6+l71Z8uraDSHPqcy80nSJmtAyTMox7JoixX2FfKdWDLm9w1h6qZO+bBnO7kuO6aTeLNCQ
ag4o880208OuEYMFH4T7w63kxZNx3RgMJhvZABjn0VVKACBZvfF163MwDdH9Whoba6Ra1sfZnILr
uUdFQjXfdS8ejd4Wq2UJHPg3O6TR13MEeV1ueSrlqK4jcy4eotUdbu0oa8NY5dH2NRoy95WnOn0r
Db1dFTJvkGvoor2rfKEfnandTqgsqqV97XI9xmMR6RO0ohtafLuYeNaiiYh9DAss8kXUR7AuqP0p
ZZxmxh4hypserVDtMgxVL9tl1s/0pZaq8zNu1GFOAA3k3of0rg8CgOSo+FV6pkCkvje8hfQcwLfm
MgK6bHYi9JrnPpz19YSVfB+PW1veQ4b2P+a+9+6lzMhRtszWyndrWGZY7mQdtd8gjOxQkYkMYqtm
hV3ZPAfnnuN5I+9Ia4FSLV6t9iZh8U+eWbRHQ8MNpDS+7Q8QD8+JfbHoFyq00aagFM47Bywg/OJ6
+HNAqQ3wg0Ry34igJS4g2qDZEtZJhcQmygwgKjHOZ4Mi8SCBHJWXK2opCk64x3e/E9KIp2LWEWI1
iGo8GFZMUOvOV49g5o66WOq8RNlVh9Q8SjWwQ6Ov/f4QiXAlsEBP/jfTkrgLrU7jq0usjdoWLlGX
HPbGqEVcD1if7zYwc5US65IzzBoMNXJdt5++jbZbvpRY4vJt4Yw49DZfysSkgOljNhLOEJNhMfc0
Alj90GNYmDGSDvy0PJyYYfDI/hzSWvW5G/sgyE+nnz/vTuqaioEapxvMpAoUhG/cZkwUc2MgJonn
3BARZ5zTWWeAWksNPLqhJMgcMk4Ge3HaWJQLhhGiqY2rEV2LdTCoBosDE8jU5i0y5D7NxWieLQyz
9mnT1+GuqXQWkr1szPcz2qf8sKKJMvG1EC6vWIxSDz5WlaP30fArmQ/oVca0rVBDPaM62Koozly3
QDVUl/QRKCY38x68xgoede9GxUk8019mTTUZST0M7Z0xWECAVTDrr1FXgcYfiijMmVffDM2JXASN
4UXINttiuepmu8VGd1YZBeCKGFwOhEoUm7eXYRfd6S0Kb3LoSCBFMS73GQRpQ0HVWkusSPyB1qCM
tFLDbpiTwoPO1RnHf0210LlMtaI5jMZ9jgLqOcyror1Q0rDErhYzSLBPHhYS9KbN3wo1rCwP1BqU
JmFWHWwIaz+VyhrLtK01NMbPzvP/9+B/sRgu+idN+GXx8S6GD7QaH8Ufevefj/utE4++nKakQ5Q4
ACKoiX3QrN868YgZJ2SCkYtaEKkxY05/68Td4AsiT8YECU8A1UG7+7dOnE+d5pWYbzjBiCZb8E91
4n/E2gKTdcVwHlJnlNSnXMVfGvHRnLl0YcYgd2owXH/tL5DN3OA2JtM5G1hv0BvXwqNa5ZJcds6y
BamjVsnY9+g/UruA6St3vNowFDn8dGAZ8u+GW7yE6EgT26uZHvW9m8iXM7dqG5eDvJzw2wdv01+h
RzgUq9A+l23Qxpz03P+VLuddyzCCTbGQdZxRdfMpvKpNqSL6dKlpKQtj3J6MuoHbl3ZwTnQS6CZR
stx6odrDVbo3a9fT3kx1n5amuEVPiQ7epLEAMp1ixymLw6CU2MMwikPWlcG9241u+ud3xmNT8++v
gNMfoKn/HoB1+Giu3zCX+fVb/V+IXXkmC/b/DF5dN/9Sv6n/0f9L9aZ+/COA9fNxv+0bx/tyyllh
iJ032g4ZGfvrvnHcLxHOIb6JpBMhsn+K4PgdwXKsL8BK7Cn7506zQmCvvyJY1hfSOpgcZODv5O/0
5/bNb4EN/4BgIXQnDBupL+S0GZw20B8RLGCC0bA9udCAjOdlcdlp5zqHz21a6jQknHuKgVtidZ7G
LDzCgB6Dbbxqod5deWE5LXanpvktaOkkDO4t4Swf+ebs1zq/dOFR/Q3GJ9tbxVs/2K9GRiHpFtS/
k+uiHpiGt6mwk44sNsnZjzLjUnleGedhgMahe7Pdg22flQ9ReQOkgYJiduO1JVx4R93WHKM21f3B
C4/gIzeDD5UVXOGrKsQlJfd4QN1XO8mc44aWnPyAEbUNe+QdqP12a0kmMYY68UKv4qbteBvJu2JM
i+Y+w6Ou3Xe0wBkFaRwCzUAtYCwZ7SP3vHqoHsq0TKubLP/snhzzvrvyzLjOE/50qNCr7bLaV3vv
q5GlK+KW13A9tA9UpEh+Hg0rMRv69aQvPoR1rx50GD921XVjPNtcsl6IDiJPqK0dEo3iym6vuvJg
6vCwldg0L4csL5K2YD6x3tLzarnUUXfmj3eNcRAjWd/BxWzFXO4U9E1sHfpUDTZSgWR8Wd+NV+N1
fTd//m3+/Pv0p3gbPn/7U7zZ78On/f7Xf37zEPEO7vv06b57FDMxk90obtfrqUedvY8Onby0gzJ2
cXVmAip2KJacY9XWr9V12e85kWlCvqFR4qStp9h+qd7Q2k4jeNjjnIr7xTzHVlXYh9hKmnNB9G2d
zvmBlKY5uwG+tLz9LNKJmqC50Thvbjen/te+43sF1oE/kYfUzU2ozwKHNmKNUaUAJJ1swZAqEF32
bYGdP53LsUP/cux4NH/LhyVBdDFGcfQ6Je5NrHd8XfjW4KKyxsHrodZnZftuhzdeK2Ox7hwTcWwS
BIm/7J0qXW/5PQVooErkkLroLWP3cb0V3zNzH/W3dXERqONin6mLzEnbMzEifkWr4Vf3ufGe9ze1
f/IT40I68PBGPC/L/eK8euqIbmVfGi8s1dztUugIzL9R5M5TYpY8Q4KAFyOnkAQqDIx0nM6lTNcm
KdwL7cFMLrdiPHOmA7N78OcdA7L8wo23D+Khu1qEmRihjJM2P3jZlZNdtZfVFC97F134ZXj36kFe
k3sMbhTdQLEKscsb9ney2o+9cdtPI40hviKaS+gWCfT8KR6L66t0n4bVMfzcd0vaGNfz2xUwcYEL
okSB6iYbmbjirsWQxk36a3Mn+rRHguhcanCSR+NmEju+o73ugOv6dbcgqh2yY2VfyvozK76iIGdo
aecal9gEDW+Lke16p04wJTjYwLeu4cWeXactKFNXqEQX5omqPovERTUgci2+kxeWLj0g/KUcLhVA
fCsvIw0WYZin5xYNu/bWfMvzmHbWfqYj7O7r7pPAUCQ/EODLDtlPA5Y7JKIdU3OL25AD5sZ2jzTZ
Z+pH0VzQtbnJMCWqIHNtOMWunz4Of9zs84qnxjtaxss5Dobkspk07q8SDYgIPqC2vg7lvvLOqvZ8
dS5g+UET4zB/FNZXN/T4TQ/K3Ev1rMxns9q108V6Hb7ZJW2roOBnaodYsurCsSUd3W4E2lb7sbo1
18fSTtyW/ObL8Sr4yhyHsOLmrr6L6MDNmGkz4+d/qJvxqr/6+b/5f799xuR4ZRJJxWAPeYL++bd/
PQKoPpqrgjHa+ZyDcbvYyJNsOackGqYNqX44pEsc3nbutUes6/qdZe8UqbF876lnVH/trRUrCQe4
Xe4ikmNPUakNqCoNB/Gr+d3C/zU37gNtJHADOWZdLs8iUOd9CY5yGu+Ya3bAMbP3oj3X3lO9I6Z6
DpE00W9iw85h7b/0JueqgB2+51VVVqJGFsYcezmvzfcwRvAwplEdbyTeIOSYYh0dTj0/EDti8val
mv19lao9uGwbT4A2b/5l+X2ck0722FRdiebaz58brke6ukidhWWKdHcT++0amI/6kEyixUZb4abD
Vic5rVe2LDtUAQka3Ti0gUilfTsEIR+X6GLeNK6z6uixaYvhq+stuxYVezR4ezvYdmWT7Wn6Pylc
k7bkiHXruATrjxDlS/sps+R3LvZv5FJE8YJZtAs0CXae6tG8rQe9y0Y/MV20adsdjlTgt1OSR+jf
RpQprgW8T2B81V5Uvpl6a5g6RpXWDRIbRAX5Zdh/RdQDJgsQWZhiX0a3hoPQVlguYuGcg2It7gpP
uTuDRnkpNuQpEaSX1U9QQTf18mBBvVthgJyZZGXVpVQfCv1vDl8zbXtDHkZjefWs6ZpQ6Uvs7m+I
Q3+uK/+HrdzL3EWX9fbna9j/17hTpAP/rP68/BgGWoM/cKc/H/Jb6WmHX5heZHwW+hTrJv9URf7W
stnmF4KY8TbCnQLmMnT/3rJ54ZdTPBulJ4NzkeecrE5+Lz097wuSEB/zHMpELC8Y2v7JTUMb/z7K
DuNMQ/D3j/9xtB21KKXlP5Sep0lR3FsYWSaNHkugX2cf5YKELwhL+jDPU591NETfVM0oU9rk46Fy
jPxDqgltDC5Y4bdsI48bYf24XJld37l7K6rcZ19vskXhZTBMlJV+Xu5ArDaY0HZlGOnn0KZXyMAk
x9i2CIF0kfKlWdQ13zILBSLR5aikjtEyBlaiR2SSuxoBTZFIL4NoQ8nd7C0vyOwLZ6DHS+Qs5COv
GhNjutqW98VttAFb6Q4DEvoQaUDeWOZ8EtJz4oXOUqBhAdgtd01XWHuJpJbzaMlQSWcIrF6cKnTz
2PUnhpv7tdOkpDjC8WJnMpy3qlg6EBXUWFQ3SOPNM3v+KXBy1thj0usWEbv67DdhHGXR1GkGmHeP
nlzfIYRCA21udr/sa8eu3hgMCcevVPhKUqaZ0dVg1+u1Z6+rjOfSXZ/XdfHEjnEZcR5Fsqj3qJ2s
byuyR52gtpmiPWFz24tGHyRSia7nbYFA5gyXzDZB05ncAL7j48gvJkNbu7Acgh96BidOtgFIK1Zt
4V0FIzRf3HUVc1iF0iPdcF4850xpTTumSnyZqD4wgqSccwGNbM7GlXUiqOCVdf6EA6d24qiet69M
IAEKcb57SzyG/VbjlGmNUNZDnz+Tlo3wV9dN1B0YezW7OCh9rePWb+bhWPQO/YC7AVrsVCUkU4eM
ILVJtqngfF7VMHJyl9aPcYyco9MadRjPls4l9K0cr7E9oWCFDmB0hcg+73+xdybLcSPZmn6Va7WH
DA44pm0AMXEeRYobGCmJmCfHjKfvD5Qyk1LdVJW6V2VduSgrS4kZEQwAfs4/Vhs5hpO1q5ehP5kL
o0eFGPacDxkCMjg3oxjCoGsdC/ZKwZMfhqoXj14Hjgaxq0wk/cYQ9JWG11zUfbEe0E3lBbrR9mf9
YGYlK0nJe0AhGY2H3nbmF1OzykecEpxgLWKnF4k9YdgI2Wlq29PpkwRdL6fQRyXJpaTmZDFJ6CvL
M6VrYRzESdtcS83JHvAO6qVfUTTyhdp7jSkH3dh9UaSYAjM31Wu+qijNtgNBUrDswnvshgw4VUZk
iWPCWb/6alpV96bXq2Y7EV30IOcmsw/QoEhy3Gyc9+VIKUYwogPPLic9Q5BeeQYHQjnV8z5uxoKh
KTRAO22D+rFwibwWb0ca4iJStYfdlQC0j7VKmXySGR2z382tqH1NqTH244L4OU4T2ed+QUlct+nT
sTtr03zE/RSNSkM263VPU9+YD6GrVBiYYmHKJfAhbM+JqoH/hfZwCjCfLC1OqsIp5TECQFdH0zWK
dNfmxIn5hQGrvM/TLkkv51EDzB0drJd+2y5850KLDWYERcgDqnJvsXx6+6IxUA365b3m5qEDguxN
pd8Y7TKdTCIO75y54k7Wl4otJ6mT4dpFlSlOEk0yFU5qkuPtVAOFPyWlKYuto+UVm0suphr16dI+
Ki4EZCbVOEybQpkDgo85ZVEidGhOXR8uPVOYGRjB6sski63wGo09br2Y/gQ6MTvljWf9nJjrLlXK
+CIzveR1FbMgLM8w9PHoySO+2wSrMf6IRf8IloGt38vq9HPWTk63G21gv4D1y4xepDbIJ1Ut0Rcq
v8wvKi4YW+Oyl+NZ0g8MCAMA3kc2UijWmufIVtlCs/bEumcPgjYH1t94QP6pXDt6cAqjbc56oSfO
tqyt7qEswnwOUJYy0SDNyKptNJVo/IALKEmVldFlWzOExr82ZvxXNv7ibdE2y4tHyynFdqO5oL6z
xx4U3bUWttUyMe8WW0at3+uir4Jcd7RmU+H7zFBA6uFJV4nS3PCy7UMj8/bFpHk43KqKlBfWlArC
PBSyKv2207BdKat33SDExSq2TmxXya5HfcI0lov0qOma81q3zWT7CSE8YpMOwpyPoR2TTWuNgudV
AueHvKHNBsxrEu804UoIVt26ppsRFTnbiRUTfnRQpXQf6Z4eoRlAbF/UytLx8EgZ5DApDe0JGoBu
OeBBUd5xqOruc6uaHhKoaxYQiDC8a8mjaA+ki33SnCrcyEKmyz6PIyxxoRpfLBQqp71NghBShj4c
2LIGVoGpulPS7c6hsIrXngh4d6/H5XzotLjj+clLfK6R1bwyjCKizoXucJiM+WD4wka6vBnzFFVA
k0fTE49vGFOHS/TR6qQY77RUuDeLa3cPbkPWtz8kU3+FkEuN22zBI5IlGorPUPZIhfmCrL1T8L1s
Yjxpx2UOsUDNOpTQDgTYhl50UmyfYTYbRgD2Za+M87CXKrduK8xxEXAEqootWKxOqFqpQQ5BaHuf
hrqIna0ko/A5a3t456pOWVIofScd3g3ROvpDPZlI9qGsXvk8gzoNGYC9/ZwOrjwLSz1tgrmMyahy
SzVdQmrP0dbKxNSw2HjQYjrSndivRKg3ftKWmfAtDKiJH1NwbX9LDPgvn/EP8g9+NRefP6vq83s8
9u3vfxuKNfEBVSDZZR5xfd8m3D+mYsq+wWrXqDGcaD+NxcC4HhI/+A/JQ45x9c+pmFkaUT+5rkQn
MRmD5f7WVGwzer+bii0ysqiyI3nGttbuZ3JIfgRkybiJtHKOnlUvteW0YGUsLigDnaHmy75pjlFS
pixhUVfIOugmE3oYjQDOBmrcFje1aKbPE1yaut+bUdnPV/DYqg7PMmiYxvN1ZAsNpFyhXouJWAIG
KLiG7i4dTc3DcFKZlQyPkDZTHW0Kk4QC2NKm9ZqHyMiq3JRBKBA5qKAxkgn9f1ppmOfdgEkn6t07
qUUVwrDYo56+PPfkZHQ4ZxYr729VnAJQ4J7rrUcaaXOshdVkVle2k2CT5SDRveek8Ir0BLbamf0c
AZq99YqJ5yLzbJbvkiLS9ZPIaLVwMw2dzsgxS/UaxlqrMNAZg7rFrubVNx4ave6ytov8EyI6zTk6
o9Eq7KCDXgUlB8xzWox9gyYbphPlHV7IjYNzWd9YPAEz/r0i0aDTmjaw2rLZuVoO0MATvhx2JSh/
denQa0st1FCnDrDwnGmHTsF2XlepWa6moKa3g1h1Vr1PrMY6tCxVWCZlQz1dHPU2PbV5pmEIdq3s
sXWzGUhO6ITKd2p6JaCl7T9LshDKixq7ozgVSYvIozVXuYJrhp+Rm7fpnvWiHu9rhABeuKlRTrXZ
NtHdJXku9NiUJyZxwu7XhlUoffQmSceEUzNdnepEAdjbnkoFlAqDM5gnxdzI62HMcbhKV00vhYFY
aosOAFA6NaV+Q56gE2+lGCTpALjiwm3CvIyzkpOJXchCduAnjYDoXUiPAs1MytulaCMzUBSE3BFd
IbMdsQUuvJWKnCvHCNHcC5jxGQUEyaBohVbuK6oq43Ug5QdLAAbs28TEuwKAXFr40GNdXSpnJF4Q
mWU5dunWyXIc+jubQZ4TKDPVjL2yqcp9mczujukh90461K0IvPTEaLdt2+TLOfEWjMqLzs2MCZr8
9i0Rv152kfaiznaDyOf7utfr89gpwvSksGrEaGniJtGl0yZEOUDNUXDT1bZ4yt0eJGvRxfKqD7Vr
7vVWcsPojWba5znCRkkpi57fFPUo3OM4apa1H7AdRr4eyTna2zJRuyRPUitI4iq/gaB3ls0QapCG
UaK0amfbeKawlTsh6UBdFnKEeBOHkoXxXu2xdLuNj9LW0fZ9PVfuoQ9r8Qkxb42nLa88ucBdho15
bJXjFIFlgG5lPsqaVdvZ92lItAsb2yZP8xhNwSSb5DiigVU7qZbxvpEGlSUaYtbrGE2SFrgLwS5+
w++EHIyeOIxN7NglJ2qIWniTF7l2lhtmNKNIa0DZmyxxgGLLdZ/LcMW7/jTVC1NA5Yg7HrfRrSx7
B/zN7ZW7pUprlHcZ8QzjPumtMb9INL2PgygkNWazjCGqFqMQegtOHltIKAc67PkAdZZwPWqZGyxT
IbBPWuN4RQagvE67Dj/WOBqadus1w3Dgg2tbliH3WYxNVR+pTJJoCMMCZSg+1Mwh36RkdowSYzJ3
Q0kIFcxRydaT1iJb2IPaqVSHZILC3SVOJ/Kd0TX0eUM8I0YPlsI16icDRvcU/AMPpVGPbbVrxUxz
nJy60kOGoyXPi7IsmAyHJ7kx2b2zr7BvmBuJ4ffVIZ7hMPCUrx+KfkQaQXk9kcVJIy0Bkl2yjZmj
oOes7w0PM39Y3THG8ttKR62eziSLybK1nWFwfCZ7N92pyRq54AsdA0MypJGWIlHDvXoxDrU0ztNc
c9DntLVtfOxrx3l2ZZv1D61GMOXO5FdTM9fGWXaL9xoEUWm6mRxGOxHWUU72NOysyNKqi3Kq9NvM
MWG6rRIZ9kksO13fJSRfvQygGoCm2ehUW6GQ1FHdFo+rtrRu8WQT3BEDKbJR8lhaFiPQ+26e/bbJ
JvmVPAeJxHEsxAIaMYgsmgBAIs8FddXjrIF7SfGUOkAqbdJnRDkkIabJbpkdLD5GEiKGotm614YT
l+SB+FRmS5J0MEF255yht9bUixsB6pq+h3Mo56GQsy/4mlVE9Rejm+BNZr2t5Gc7q/T71lUz9Bp6
nTScfE8rEHhtB8donEsV9TMZFRjRcZxm6IkCwJUhPqQzoqOAky8rIT3Tor8aLGIA90k5cz4GUg19
SiQOyT8oMbE4DbNvmJlxU9guoEZtjEu2naZJCEDyyVpg12IxHRE4E285O5KYUCToKNAcuoCuwYGd
cSIYAFf3UY+oQt9bIoYmyOe0tc5M0437/RJFbvaY4TbHi51GacKUnnsVGy+m4til9sFLCyQjqyG+
Om1RYTrOtgrRIpa7EONP9+ziMSbyKuIOKwPccZKY2baZjfJjmqf0sQcF43wsNyZfbn0kINpcWYxw
Bi4B4u7i+bycQifcWnFcDKey7Vv3pNXm0d5Lo0j44vDOAV/7TjFhoJSccm24du25cssaaoSAeTqI
SRYknt5DHmPimZDJTX0phv2MzHQGhOlzfTly6UY8mwxSZuLzvDA1+6nprLk9H8B9+suxVNRmbkwt
CdVDbZi1ddZhUTLODUJyiCfVUHpckWxXIUnD8oi/wWbLHa5qu9TmuyZU+vCpw1OKMFJTzQLXnExz
cpyNqCFoJ0oKpW6s0LFr8rqcyHytFODGad6O6FWlhQP+U0hIFMBj7Dp3oK7eOb84ZwkWR5YvtdOH
DUQahoXhabRadF9lHEbzqVdntjxJmAayu5k1Y3jOhq54acourA95NeTDGcBhmx1DHcvsFnOJHK+y
osYzRSCEYx+yvirj0zkCWjhhhxnLg5OVS/dYcKVzFepJpB6mIrVuVdGXn0g6Esa9jY0fVZpLugQN
iGjVD1FmzcjHJ3BaHimszWTyjao/Cpccpbs8zyv0bV5lFaRzFEhmD66M0YQNXSx4U10z3sQ6D/3t
70P9/54W5T+NEFgFVH+vR7l9zofnL5V6v/qsP/F983GdDza4PceQZeNnexOcfOMDNE//wOICYEn+
OIqkt/3mLzcV5xSIPz9EcKq9epy+EwLC/EC8vokJC8qAfoff4gPEjxIuKjIwUCFHWc1Uq1DxZy+V
UTK0Wclg7YbYu6ijGo213W/1LjspEuPEZpfZYE86YOWPtuQjtrC5PWyduiur5gEDMKJHd2n/RQip
yfr2wz7G26I/zaLNhLQTQmt/jiF15DLN5mJbu3QI73rQhFuMENWzoezlQKTa2i8cWt2292oE960K
UzQOgyvOFGEyVx1pRr6N85pYVklQPakIRL9tSmnNnyrRzqeYHjj6SjuaLlG9EGeJ5aQ9Co8YhTIR
5b1gn3sKbbO8aW1zYe2LK3GNBUuHvRTkpVRFTKhTNB4TizliU0wMwo5qKrg8x3lRnZcGhpUsfVDO
g51uQ5UDEmN4RzcQ6eYDAW4wsJg9KLMi6m4OqMLTz+OwXcygWQrtOlVzd12IwvpSJyXuCG+JDZxT
bYPaoVcJ7EUGawLsioY13SJMrQ5mjloOT4TVUjpJcap3SCcxdaTXG3a9EVPafFKVs5zhWcp2jWMQ
GdTBEvndWu7r5yiDgG5nC+MAYVfPZN3B++YFyXFuOT4Z/UwyTd2i+GjQUKeQXxvGyvoLBgvUeJY5
s7aSX2DlAV9Ase3iqLtkIoUPVZN5LiZ9zYzKMv0EFznYNDruzLODxXZfdXIl7iKjMNNN13psJMvC
GdJglU59jInFuci19KKsiytJRNeXip2Hs1PZqJd1rxo6jqo2ooVey/V7oqnskPyfvnquJvwnPBa9
GGH1VD9iDXicsgYFoSy1Q17AX3U1gqquHRWFqManQnaYXbDTaZt0zdi1NOQSwzBEryG71R6rSop3
XNxnQl20eqefwziYGJw9+TSo+CmL1zBPS0tgxruITAytiRFc5cp3EPYGfeMkexPpuDO25Y4Mqu6c
xLjz2e4vopZQMSdjIPYLl/1gIYThALOowW6zAF/TKmqfZ6XmINBK2rvFKbLPFuWqGyLTC4II6m7p
uIBc92FZhBnEIgV0rOe7BcfDzmBFO3RmxxpTlC7IrWmgGsarNm0j1eHUSmPL2qk8vR2cJNuzGPtR
wb8mVDZHx1W+gt3SKYphaxu1mvbVErBtiKKfVYnEgnnxcTTm67yiXxXMnI4YMfRnMR3YVcq4a8T9
kz3BVIR86qAU5ktjEyolY6o7N4an7RxEYX2D7WGD9Fs7pHk/HyOTTROzZbsrPaJfxtA5TMRUtGHG
309FeZc13tdWcLG7lVFs+0pdAVWTe1ELgOSW6xRiMlq2iq6mm6XrRYm9xAEd0XNNg+sXE+lrUfJU
kQ//iOV52UUGq4ov57rcZzYjm8yN60rPsNi4aYXKgkPTmPTxsiMaZpcX9sd5aXO/A0Z5wRtuW6sZ
ynxU8wDfRFYnAimW6xqpUorAo5xtDx5DXKne4m4iX4NrdTaD2aoAfjTXCjqTwEXRkB6hbI71xdWM
k0i5sEGhzFmAkDKZpeHdOCGGFKepxFbNkpVCwxIws4LsqlBUgBh43iECy9b7aEyOONOY1HkA6cuw
ncLcNQOKcMM76RWaFSwNj/MLHR/+Ts7WAqSN+ynoZ2Ss9VIGGFHD7gpusjnxmqZ9YF4Jb6d5HuVV
5Q3dtkGP4Mda8pKRKuWP+pydeOM4XZG5Zt9WfCYyCkY5XWX4xdIgErM4oDKsbqPaC++6wVkOkqTF
PVHSbZBJJztxdeRKKU+NHU0PiV+AD9yMQ4cQMJsKJENC4o6ZF2Q+hLQgv1/S6XIYJ3EGEVbPPikr
ns8fl3sLxT6x7bbVbhYY3xPQvulqTlPA6FRVw1drdVcuU1ujc5ecGZBD4WvPUpNht3WbBwJlSb1K
7dq+LRunFWe507n/qgTI+AlsfDtzaeoCa7RdjnDs0D9kbJspFuqY9Kxdr8UmYXLhg5WPH6GkEFIn
oAZE4N0JpHWM2J9Nvnbg+2o1M2h3WWJfiJW1CTGpYkccNuQo0FhkEWuqd+4dQTN4Ztr+taiIP29b
1kG+pnfTzXdJwXsJwU99Kd9GBoH6fNV+o0v/uUzaVg6xmKHk7fdzufea+GRkricL6NmdIPbyOoSt
r67ypiURz0jwO+vyaBGhZk4NmqlsH7H5H2zhnv/6jf2obPj+vtZwe8pcSPf+uSxLagQcdChvd2i6
OkIfyo95TAJ3Z4kejyLOxW44vL3ib2H9/z8qtNcA6b8fiPf9/Fx+/WEc5u9/H4ct8QGk3WHgpF+M
kJxVBPN9HLbkB3ZIsmPcPybiP6XZFmi/5byT1fDdfx+HDWZoBmGdzA8SCcgfEL/DBDCU/zh5YpdA
o8NUTaa6g9LbZJJ/Xx7QEMCSNeWIBTkKh+zYawtRXkTb1qnvwRMi1jOIK/KNnNA+f0ya8ZOpYtnv
R5bVwA2HcPGJcxvRAyxNpft1pcO/RWaEBNSdhdyZppPtEhZ4xiRrGQ/kg6OZbtXseniBbW306z6y
n+NZYB7r0H5cqlaD2GRZwAIa1Z2G9dWoY4TPIE6Cp/aiHatRta8kvRQfYdNwauJi7awDyQTkpw+I
Mlh0iz7U93JutXpPKsuS4d2Pw+m2n4R9MrbkN5Gt6KlPJFjEOPBS175uOOGu7SgbikMxV+kXZqDm
JtO97JMnogF+dIibx8jonJ70oiHVLpxy5HAlxU4xVzTz18IgfRfkv3I+95URP3b94t5YPKPmdVBe
jDMZCs0kO7Fc8Fa3lrwnoHeAWM7WaDbEmsUX0Bm7+Eivlu1+ZFASTRBqa3yyKwaTPrxiYmBxHK2D
0bf6ckN/Xy586PRk1RFp2HAp8baTK72ICJMl6xBady5MwOI5fsulS3utOc/amOdnR9AghEapEkTK
cdScSMNtsLiC9JMubaYNMT+k8dD0kONBzkKFhLYm4/YCuFCh/E7btj8hrJ+hu68JmDxJRDhGeOx7
5JBdYUO7gzlkl2VNtM7ONEjpDOiWIhtyicvuS4wtXp2RjaCFR8Zh9TjrmvtcGqP8YnOqrw4Ve/4o
Uy16QKODNJFWr6LZGrW0AWDw2Ecbs8BfS8w0XDHhgWyk59Jp5NeobMriMmtaEutYPQRTyVBM6X1H
BCKqyalE66gVJgCx0fO7JW+ZNBvB0Y1DDWbO3KG/6e0bx6lR8eqarR/xK6FGLCdnSgM7ZpkKcpQy
8Z2qUmJ7NyBkYGEE01qGP1h9/UigLbn+Ec7jF6OK6caeh4m6xZDU0seiIY5galSHXgDo7boiuUTb
mcNCFK7o6mgVjVejdpS5pGWeYITkBGNyjIaeJcnlJghN57QgwhzibBYdUhPHwruz5KUd7kq8fs1G
tUO9emynkmyuLifeQeRx5yHvwXfoo2vLaz9LI5oglqhKHvXSjr82pQNkX9qYLPCV62iOlGmih11i
szpMVlRed4uSqza9qbmaMq73IGFt7YK6AmLf1lPJzEUOxxAH2uDJVzrO8V2KtNNs0oNdoz2zB+SW
jmibeEMag7rNRlNi2CQgr/alRmAxWloPCWwfE263NYo6xN4X6THxr5XRn4xqQo5VUHG+E0atk5yg
lcV+zdhQQZzrw/VSNeEjog/0vYrKsgtAplAFPPm6u1wVcRGgNcjuYMiZswZmxoeo0L2bussNBM2a
Ok9NNEx5ZCPT4O3EPep4r2oCVRSj7Tcx8QHctI39xBMywSvcTs/UOLku0eRUZfo8qZuCIz9RMyRR
WF6Orob03B4N7s2oTMerOa8JXS1EH+LymjN6NHVlSMNfMEWGXKKInwKXQA9IrrR0DhHGU5imWWun
kzzspyFwx1X0ZQ7rsqKSwZk3v3+8/5uI1vBVYVr/+j+kA7X/s+vLL88dErH/ALMVQ9yvzvLzZ/CE
zz8c5m8/8e00t80PMPAkbpmubjpC9/48zC37AzZDICXT5ESWus0x+h3a0oT+gUOO/B4EsvwvvaZ/
HuYavD7VkZYB5CWkRUvbb/H6b2LWv8Su4MUe8x6WLi6btb9kFTC8P8wpMsiBHZzJJ3xBnBCKON3b
DRUDASw393I39jvYSTtIG87jTVct6fOoj85r08Tz8d3v7X8Zm5H9vlMYvL0VAK31UzGg49pcEa93
+Vqlx9FLbB4kA8E3B04lkoq1pD84NfQIMrq4u87cKPzcwBl/u47/VvT740iDlouISAfCZ/0imNp/
biGxm0gbW3MhEVeLP7LPLpuwnL6mk7tTEb7uX3/OH5ebtxejk5MvTq6NPoiMf/ycxGvZFqQgIRCa
nIM57p/Rc2b7/5sXWV2nfCzddH96EcJNFCHuGnnWRSKOqJQGkHvTvP31q6xXx/urRzr89/mmvPWj
4HH96eqp2wEhOApXErGra0sDCJyi5g5p7NdI0IK71Eccolc5rQO/fl3JzfHzC1POZa7+RZ2OQ2P9
83fXSsUgpjHy9CB5FRmUPUabeZeNLKihS4LxLjQWWrqSSn82w2U5Bxn17mIJFb9phiosgj4t0iC0
mgQTVjO69/Os0d1bF970kJikNmykoemgD4XQAIYaYwBitCFR3HYy77rW5b9Gzx8U7LCQO5nZWXhs
ynm5QK9MdpHRLyCrhtGSzokS23A2Qx+53hG4BhrdVLK3fK9ItI9lan5EidAQ5qDY+9CDofjeWqmF
HtkkGBz8wrY49//Fb++ffnkmkDa7Hlo3g/bCn1L5KquutAxZzBo6kJ1rethzOABY/vpV/umewmFN
9awBcE+eJs0tP35FXTKRudiJLkDz0gRep+DOdKhJOQ36DoLvXzUW/rjccluRJ8pNRSgeflF2ofXP
310StlbUVo+2JRDkxq6Z0GQk2EDDEWI5CH+CpcSaCvzbHxLOgkAOwyKoBprgxxcl9wRDnE1+g5P1
V62qs0NHI8pmNL2rck5y/9ev9k9PjvUYgYoA9OeJjTDqx1dbuDiIDsU9RqAO7h01stx4yBl+/Spv
6MoPdzWedI/vjmcwfTvC/vmbE2ASTFpeMJJ59USGj0ETAwgQGoEqce/coT4jFsOOAjLQMETOEIq7
MpF42Anucu7A6KxL9Oyu++3j/xaY8G9OG/9hYYTGukT/PV5wV0XVe7Tg7a9/GzDEh7XJkvsLZ8y6
468H+He0AO5MCgaE9R8eliA+3Oh/sGfiAzclZVcCp7Yh4W//nDDsD0IYcNX8QygGN6/9W3DB29Xy
19XEmepwoBuCTjKuKv57P58R+kIRUvoKei5tmA2UOA7FYvN531d26yvHU8tz7VQzvZ+FJ87idoLM
HRMvvtAMQURVbCDlMnM7vIqKKfyYUob7FI9ZfV8lZaxvDQM94Ua3GlbOOKLLZmuDwD5XmsHBrY0a
lRa6wbKKjbThiZ5ZQ38JRAAI0Xpx5/jQ26VaU0uqKzPnGj4YjdLr7aw15ieSdOT8uQxnJR5I9wjj
PYuSF+8RJsTTue1mydFbGjigMRV2c1+KuvIiX4uEfW9qxBxuazK5AJCzkXzBvMooynE6xiu/BIs3
t85Yzx6BYLHWH20Ko+p92niV2E12KdKbVtYKzybBTHSwstKf6VFUnPM0y9QudYiW5tCdXaKD4la9
aOm0oAe0O1a3KKuyywpacz+2TpJcDYDDceTTrqFyNA6TCWBMovQwX6q+nVdyyrGVjwp78IKljxN3
g1fCCs/mpC5DHIZOf5cLK0t8/BGut1saVCd45qpiaL9wlmoRPgO7vrcIuL5ISoAFa9fGCdqFxTSi
/pqpQ3zxooRKXl2O5avsyuh0KJypBXGW47bpajf3G5mN1a4eoC02RFt8IaXewzrNppptvQHef6MX
uSC/nNIanq9lqm7djOF2j+JmmHE0VIRfDUkWEs1mwAYevdBadATQaXOG7RHzQMSKC9unZ1ruWzM2
+T4k8ZhGqo6rQM15iKXIIiGHrEaPuDJKHJov7eC28X6EGk7hhNKE6j09Bs1Z9Jbdv0V/ep+yKbJu
zhht3bSY0YOldOtw6rBaAgsM1CLg1Hh2aFpPANPrPXckXEsZ9tktswgfrM1k1pDkltMGlFlOfuER
j/2AmrOtTrN8aGMggpbuFMMcnXtqJ8bMH6maaQmvceLZNxWB6XZjr+aJxZiXoEVMVvuGywC47QDq
L5akSb4uCZY2vy2T6tpIisTcVu1SveRuNJ5Gcexl25DZtwjMwura7cxW8DhZRvdC6ypavSounK8G
XVftcV689CXy0viKdOsCbyfh9hpeVBMDvRFrqH2H2kbZSGDoFEHOENlOA4wdHQc4JQOZILwYbVYJ
8Jyw1KL5MdTdpVES3R14UzrOQWp24zFdjGGXR4rIMFSjZLDhy6RYq05mxjSzIyKh6ykH2jSdnT+Z
npZ90jAlAmonmYEOLZLqJZ9NMBVJERbu8ArP9OwUDkWnlTEUVFyAdfhuAskWEC3GW+1Ihb+FeQh1
pFp196IW1yPZV+K62i0osPbeNMSWz2dwsIeMbOL+TDFp64chvAwAU6fdd82q+R+HJPyKb4PuHFCx
SJ0tiw5RBb2HzNYrp+J6gdc4l3mtkTK45OnXKZbZfZzTZUDGE3VHUK9FcRPNJBKhf5ttghaMIQeo
1PPnvo+bJ66YSd/qBBVWh5InisdHDiFP2wIlrDlF9r3hUSaCQc/F3CGt0qYORpTaqRxC6+vI8U4K
ejTYZxVtFuiuqXs2NkkbU+FXk03XHpzF6RhenWEgCJR2nj2xXfkQmMMU73Mrt7OjXZGP+230+O8J
/4+VA/r7A35P4nH5tf06vz/l1x/5zgkA4b+tjEzsDH5AA3+d8sYHjn93Pa0FRgDJOf/nIS+9D8jL
qGbEFiuR7K8pxd85Af5I6hBB/NSbmfb/BURggoDrohAKEMGGX3iLhXk/ehuO6MgtinBWq9g7hWXN
PmqUTlyQ3hWf0reCDCCxEEKCzZ97ekv0gYWztEKEsXv3W/tfIIS3jve/ho1v7wTC8A1vYSD6mZvo
QuBi1yinTeplZAoObyKV5Myc9eEVNK0knc2IyT6x4kuZocHY9IChe2WN0aeu1aychIXOupZLKw/d
MFCB1FDkcKNRW3X563f647by9kZdi9BnG4zcdZiOfhzlBxu/J51ygMCILHekiZp71Zw4ITR1ERPf
69JH/utX/FnItH5LtEsDaoMtmfirfxrEtKZwh9CQ46ZK/L5YEOjoVXwLGEWioo1JKbJh3bWwf4Rk
iYLKiMhNYVrYtO5qrqQ/ZsPRk+yp1FLB21v7723/D2pL331L/xQzfgt2WBI69f62f/uRP7hAk5xx
iDsilTw4PDzpf073qyHeETwWTAplgQhtvs7vw739QYebE/xtiz3xLcPsj/uelCZW/xVYNIH9WP5/
Z7Y3nXW9fXe7EW7GemBg1+dSBkxwf9q5IwO5GaMvkat1Ily4bE6NnWuklC3RZOfGO1fk9aVd6ZQy
0dkxPuBpmU6tCIMLY0+ahgdJK/jHGKaGtkOMZ/SESrrXfDGJghjCYv2/ht2U25QiQqRuMXL1mB1i
R36qQAdhjelTSqonMH/u9ObexQqBA8Ap9CkIR6s4nR3XeJbIb7ELenPRU5XhxCj2iMN0qFoLDYP0
HQTHCIuJSt6USV9ferNLHBKKLbJ30orewLLXRhrYcLugrDIW4Ixu1bGDwxfk7+Suki8uon+gjmqJ
xa63bbTFUev0BFPqM81liONpWqU2bPE2KKhWK6i7imbNKvXoAzFtVLpVHjufR9eNP5b49Jedrrpi
8gUWy2tJceGr7PvoPrTG9l6Zq66BnETzQfVRfGNMBmGaTUcQRm9SYOUPb0SCtnIKaYku3G8VHOfG
7Yo4940pIT64jpzpWXlp+gAZYz8Rj12TC041re1rnl03QSVScklqzxiIa115DrEyHt4yGjyno/Bm
XPkQEhFywojSLL8r3ggTHan7XflGo5iG6V6g8YJcMTvXe0xWxgWPTkOHUjQU+7rWRXKgKyjaRVMK
8wMDSoPZkCcF0qeSat4wa9BY42Kxm3Mar6F7kjfqp/UiaKBpZYTc/8PemTRHbrTb+b/cPRSYh4UX
LtRcLM7zJoNks4HEPGYC+PV+qiXfT5L9OUILLxy+C4UU6m6yuljI4T3nPOeXONQaqvoQvyQj+5d8
lJAQbihfQlXKfglMACoRm2A7Izxlv0SotjcQpALUXhcO6kWomi+aFWpZvcfVxvCbOzKiVqaARgKf
uYhdoUNjgHlRwIpfYtg8U28PgTUhpI6RDMEMajY3MHEB62MuuYhqC5JVi7XqIrbxHCG8iQ5BZw3w
F0FuGYD0ntKuHkNGp1aWfjBONeSRNoPpZ0nzp3FojACJLwuXqrxLiqYxtsovojuwDAwGmRQwA3KN
7nUqhiI5Wi5lfwdfdOJhUDD4+7U7mZP9hDTutZ99RFHgabYX9QBiVIUvGD4dCMnS97nEMS2e9m1n
iIexzC+8UqPCE83JNahXskACvDf8pYSshUWcdI/pS8T51LOTayXaAYa9Cxhq5fZFkO64wDrZlcY3
dgZxQSOzxtCT00U4AAy0x9riVtckCwx/ohb+mpYWUBWZ2SuDbi5/Qqjya87EZFGzrNrSKbC0u2rO
rPGoEg990aQZaCBMQBkZYqoHnYzrhbrq6wJarODwQfoorTP4+nbTePyIUHJ5gb55Z9Vp+4DvLE83
dN15wwFKbv/o9wn+waEcoh+VRh9Yc34wPgpd5TeRNLNhVZf8LHgzM+fDDS6m94Z4LNTkRF8HtvIy
eoLT6ZEOYfCjZlsTQKKsCzQV+TdlrFOESP7bbpu3DlNCy+2s999ETTUVoSVv/qAVUryycyffWMfq
nwXZG2dFbHlxAaY3s9zUQ63NXesXzoVgHqRXABu77kTqLv/hmQ7ZG/qx9Y1lZyNidwKv9Lp1pQUo
qlrowguMJfz04KtalPIF4QzRAi/aIQmd8a4FHrnsosyCBOVABcEOKH85FBnZhrFRN80jUbNCbErX
OeWDpn6UDE9O+usiVO36RRagnGVC2GhOg56RSFSMG1JMJSiPuuEi1pZgk+YkhbkDPDcYCGcFotxw
5w+OOh+7YEOKSxkbFrdYsgTSBLB03bvmwks1gNv9ylETT9rMnj7nvs+1LusTwLWjx2CnCgXjjXES
zXsO0uydBAGJSX/pyIIV7Sw/hYrI15sZwHQaQYuUfGZYwiWIKmIVqzlr5xarXTeTGKyz9sXu6/pb
+dXyo5oN84bjK3Jzj6MWsaawKT0lWIp3EwlX5KtRyZ5qLjI9OB6sJqlWheytn55mFs0pS9MeRxdy
ejdEs0e+XMwbTq1HeL5hTKcxwcSUocFWzxPZy17N6tEd5CxxMvvug80XVHsTiPkAlaoeP+XoA/bK
SyP6lJrWDMZWqY3rRmIJvjgleTYXvxS0DhLMOtgKEMBKIQo/U6DljbR0Y4xeN2zjZ0FNWrHWhCge
bOL6F0oNwc6dS6zq1SeEZxx6JsT73JqHdGekSnqA/nTFLTlQ9C5bKPOPxqzMF+UTRME6yzEAm4qf
hnduNpoIJ3Nzn1Sl6W0EMR+sDcqnsAz4N27EJSK6/n/v5vj/rhLtcb7695fIM+idvxwkL7/994Ok
+5vt+wEUDJMF/Rck6T/PkZb9m+2SKWUSjOwa/Lq8/XGOtL1LJt30uTX8fn3815AYhZpbFlNlanDs
y3j5H10gcTb85SAZcmvklZHX8B3+HdBd9tfrUGgZFNLkmG37yfT2LNzYoWkGlMOro7nYdivMvGG1
IYe9hDFzNAqmsYu0VGVExhjtPL9t1L0zNXZwLrMhyEiYiUH9TFu7xmquhSKwje390Bd23h9YJJ1q
m7CaElcLYQex3pip2NI1WI3PQW70cB2dRVv7dulqa21NYxq94lCvBcPYWVb6AR4EfJpQT2jHDFxA
a6xNvDT9jyzN5U3poAWtSc5q+WPqbbB/Haif6JDNroYhJju5WagYp/jXpLv6TqaXEoKpYhS07r3U
Eo9moCOsVvU4reVsPA46+qojfVYsm2uny+8E9EEwPQ4N8EaRAeiD9RTuynGwWCBMyNr9Oayj8Nk0
u3ciIFZymFzhmGwmlBcsZvDkyvSF2Hd0XNqor2i9nhbe0mwJy90o6NCIl8YhxFolAU2FNBSEz/Ry
CAbljjG5W44hQ3LSUc6VNZRp/+xyg112PgzAeJG0gjwvebcUCWc6uroP+VQ7N+TdxRV1gAF+7NyY
DkVNJp+hWFMeetsv+jhtO+ux711qLVL0a45bsF3FYUHgreF4uNY987waLA8p15D0bp1On1k4yQl/
N3H0HaF7J7ldjFZcTDlR/2n3lrh2BP1Dd51e6JWk6K4gVw+A481u8WjmhCbvqIdhOynSsxaev+5z
xwjherf+fWSopwUwzGGWlvNd9FYKwStdNEc4wAbUXVaT7bhfXC68BMs+95md587TBUM7ZSVUV/pu
Jf5mLGFzD8gnLbriPYOeNQNEttAMs6Fr3M086FbcU5UU3kyDZWa0dtLrHnwzRy+s73wJ/Okhn8mk
Heauj7prygBMyp1VUzBejwHXc2rZcatxWjoke2vJnX0f1BkadmBnuXlozEnaXwS1MaDFxowzbkMs
oUxfMEAuwVtgzqa8pSBKjN/SYDH3uY+kHWnvTnHN2KF1i5rT7NCGbr22Cyc5j4stgo4LCg/lZsZ5
n23yGvv6ZySojz/QZ9sGDw14B/nkJH0PW0xmHCBTyPh1j9OPYE5/25uRLK4Hoq+UL6WmWVh7BIoQ
Sg1pEgdc50jzCKeVIKNDOyaoWyKsg8piJp754Q4dh7oMUhPXMKtKLGrOOfUUXYw5ZacPVNYE7zS/
JyeRWfY2CTz1nlfITVEU5J8l2+1KtphJ2FYvmKRl0Ri1NNpGnlZ7I8/LXQbErIhN0gs93jWOFPT6
NTYEhmk52SpkHA8lLn/EfFFjh58pJ07zcXyex7E7scZle39Y/GOV1Tn7v+YW4ibXtOzhK4MoU+dL
cjRJZ9+WdUIuOR8JKa6U5nno/Mi/KRtcBoSzCGrCI3N3JivhUcNkADonMk2Jq5q3iTX5TyYj9Luo
mfsjJSTDVTdT6DT3HfpDFBq7gepUEK2Ro16A6TRqo1qaL/Essphu9dJxoLSJoGJzDE9myGB5pVoM
61keqv1CbP8NoBhgG1u6m1AB7wzSEOnClTZnWUeEa2uYdTw0JtZ64BcHu5A0Daj+1hpS3q+xN7dJ
pQFztpCnlODgtpo6P4xt250eAw92aZQN4wmmVLQpdM60+nIE9dV8Jt4wfXrK0HvPa7t7nHNyb5gy
jF0Uz9jAi7eFzyRiwzWskyvD4TinOn1N6B3mwKqDtTD9bhtMozjIsiX93QmIBVhCNZCNHcEH6uQL
BpSSTp6rDGbXvTQaeVDSn9/Kjk7qle8YxmObNp+YX0AhUKTxysmVw/LQgSZJamdltXPBO6KBMLvp
CVnD3oTYA7l9lOpAH/tHsiiMxha/+fKRt84JZbjc++1l5fm9XFPkZW/Lpgc9TRvIBv9JtE9tXx/G
KbAh4xruq53Z/slFbz8oOkWOgyhOyu4uCShuS2xZ3qbuxmrv9lG/Jh6jz6OfOMeJgsBzUqdi5xi0
X05N3X3MQgFj6p324DcZHfM2DePRMnwyuQVzK237vtWKgUuRXuVJVu0tZoEnlz6lt8L04Q2bJbVg
uI653biCbh3kaPO2qYrsUfu2+2ZLOUHGC9tkx6S3OtSUD99akI8QQ0VoHhhVQHqaE109u4V3Vxtk
18jr2/cGTXZro0+BZZjE/Ay7LO5UYD6ozgv2Dsi39465NxcS7Wyl2efxnDvhUbuV88KZ21tnNmyN
xJu+jGJkabnMB/h6g8hE7EfALkiXuypuSD8+mLlvruxwQl3hNDTeDzy5m1RD4GPpgo/GxXvTUiJ0
ufEYZ2rkSZV05uLgyq2H69S67OIAcugnMTJRdNtqcYI7GsrbKzufsp96SZz+aiTHB+2UD4EzSgsi
dD1KnsctXForHfDAp3ijmTj4BJH95HUMk85KbmWHkQisXd8L39ikgBBANwCYBZUFL46MnCgwBIWX
W9OIfyjMUse8/MC71Hxg0Gv35nTQoy+Y4ORmOl6HvtGX3y59POLDhqiQw+4iRfg+9FZ9QNdEemur
aDsVCGZ5ObxzQSPRHulsTxRf3oa9keJ1T4vHnCtjuDNA9ZlbE//NRYvtkm1V6ayMx7Cs7wdoDJQR
CeucRVRSdzQ0kdEB4bNFR1z2+TJyzXAUY+2Ak/8MGWXlqp670RA63cECwXYwjFle0RJTPl88hwAB
cAN8aVtwsPLqFDyarOu1qKpg67TFU0VWeCUBBR4d6JJx5+XZmQlJ9tG0pfNkjI02NsPgjfRzkqIs
YBTQktIAzdJhNL/0jED2ZZ2X20kv3nc2z27s29LYJUvwoQWjCDMJrLtQQWgJS3+4D8aaZYMvyMeG
jvXxEKH9wwHGNcDxzHYZY/oPTQ9jzcsy4HTebIRfjNi4Ew7Ita1XvlLTNjxUnGvgw6RZcNfbytmS
LxuOJiYFNM2RsG4xaG8gN9t30XpKOvtBuxAu2HSKCtO1UznnsV3S92mKHiwi+bcNp9+tn47RyoKj
c0uTIYGMSfWigXlCIQsgOepIqLkp3yfllmea3+097XrN2QH4EAdY30CrBcW+TpVtr4IuHB9D6U9X
3OMhLuJY5pZneOoQAvddl17rs2Esn7CYvNWgmCsA2a1eh2CWccD9Gh5fXk/earFrVFoiwh4Atl5i
xCKw4Nz5S2i+jk6riFxBR4CRzn3wBbue+wX+o39iZ1RVjIgEQIYmsOu0SlnDJ8eikD2zHtM5tM+e
oZPnshbZZ97NybROQL89Kdts98FEfS/DG52CSjfs85wU/Tn1J/NMQlgcc75EhF+8Ma+WcvEfK2to
T+7s4P0jr+LSeETZDCfgOX0KyG2c3V5Oy3ZxjOFBWdreDV4HJCRfpimMOWuInsJuJVtox7Wrvydi
o/e80hcGZ0wLa6HpPO4Yh9ufYQvQ4dy1RFduZmFOyUtLpYx9A9BHhcz7yIVPIK4dPT5aZS2bMy0a
wl6ReidrCI6pr1jRuMFAUsY8kqljVLbs52M3Gd7ZUubSb8iigp4ri2ayjm6ig2obqCiHy2mDI9qH
nio2UJsWEp9FEU+9FHvix4fQadmQuRfEWd++8PdqNolWmHHIbfOzZwO8DPyaQ+no9goPzXzSo/eJ
t2I6z4tH1LR1s1NJKARzfWStBq1puBzhYZcBcZrCordoIGK69prslJLCpdS9IGWbyvLgB4l/8Lzy
TeXF3Wirdl24bPrBrN6EzQm94aleT7QX7lycHQd/tNMfPKDOQ8LSHbuDtt8GPaVPVhtdMpWW2Mmg
9c8spjSZGp4Fw9kxqXXw2+I0CeV8mI0bDNfarMHi9gAs9m5nzClXpUlbB2oZ835tFX6XXXOK9yE/
WyYAc2WVRuxmxdDeYMnMipdSzjRIADMloD6ZYbEvGYG0B+o3eWVVE9j7VungfYSrUW0cV0QMe0s5
mgfTKSivm6nhOGjgAdnJkDVXWOjkTQciaFZZXOQZ7PNR+HW7x8nbOJswqOXI3SvlI4yUEY6HEdSR
ewT2qfubOZzb6cNNKAvcpOMovqTfQRid2lrPK2RFA5p2E5Th1VjNQfoRQGQzzgKfU3lnBIq3DqrM
EEf56LCce8TFj0sU1RBJLZNSBkpxRcCgs3FanEFjEtwVQlgF8FsyjXfk/gNxdlXXeOteiXQhNELp
5MbgL8XMzKvq65CrH84KSsrJP6qlF/s8gye8XgyDn7YRpO5VWvP2rRB2ggtYAEVgj5hDNU05zuPe
yMZnT/bFEU9WtHHmURAGo4K1Scl40Xrp7m2RdV/0a6XvoGgp71sK/8UYsmXTXBKuwhAYqSpmVRzO
w2LVIodhDSun4nNWAgWncpxi75qFfQqnKtqQHn8tOo95IC245TElTHZMUDc23oXuRIVcsM4q/hgh
ofpTQSCjbJBjwVcpFR4n2y6iTTmXFFOBoev2htcNP2asPEdTe+KzYYLCGug1TrSGxeJuZ6upmhWT
lZYZLN1oC+h5LoGZ6TQ7A6vc1mcOgiALsHlnEx27K4UlTjNejV0Afet2Nqtlg8xkbYNkeMY2B9Kn
8CEWibw7qbrnyVsq+yqEz3dO8oyJYN904Stj6X6z2Obw6dTGeCrMLt1ONpJGmYf2D6MZulPKjAbL
CQBCOGGhpksDn97KYrdZjd5YMOFOq4n+E4f7Ow/81it93pTFDHmHxZ0z02dRTo44aXd211yv80OQ
Ov2wEbkbXQ3DfPFbC0iXc5I/DYTNDpfKQ3eNJWc8gAKbV/CQrMM8t7SYMMw9pbrWaxsYw35AF1l5
ydBQNyCHs1mEodgLwTA9k0SgMy4E5IBuzL6ohuNgADPjIOkl09HwnCa4adoUnxhYApfK2KCoo+F3
Lf+/5Ov/wDDy7+eN/72C6dL9Rbvm9/+nLZXAC4hR0yXqRvE7o8PfbanWby7OZQRo96JaQ27CXfzH
vNHFy+JhhjD5JQ6Tjv0nv4r9G1R2FHDc6vx/gCz/RLi+eGL+pFsTiEAzx62Crg7V8tLF/ddx40Ve
HNwuR4sTtfkJeyy4dad6wm2PnX8xx3LVd0V9wGAXPqmgGPZipNCdT9xV65h0wRQGRsoZ6nF9YHyv
bgJXh5xrJ/k8ddw3pIfMmCxtCIMx4iY8qa+SQdyS4KBSBsSKpuBxdsoCtHlEutGu80NBDJLFEIeK
wrz23lnyvYUv3+glW1e1c5on8WT6qbOlfu7SqNWdrJBNCmHzqfGt8XrR2TdFv1i0l3JV02dhFrp8
aWelNn07B0fbrhkT2Vz3rNIKNpnRh2zS0/DlGiaDtaI804BN4y5EtghGACyYSa66ZrZv6ESW29IC
71EBQYvzSFILq31F0LSm904Pp6GzjC3HymoDI2rZDrrDRlY7P2pukGsEHeiKHnPFMFWPGTKiA78M
WMULXjSbd1p6Pw2OL0zy0kdWMXefB3of1XbBJCZqCWU0y3FRYfW7H+YfPbX/P0bTaWf9Pz3V54+5
Hoa/PNW//sQfQoL3G+P+iyOYrq9fsbX/+Vy7iAXwx5htXZ5p4mT/8qFxpqWlj5LgiKAOJTGOx6/9
YUS7/Br6gQ/QAQmAX/1nSsLfQycOZwZyGEQ0sV7yuv9mSKFSWhHZnC5F2vi0MySPq9FP862XO19i
CMv9n96a/43f7LJO/Mv/cvl7hj7fxHFCC7uN6Xt/XUd4RNjkxwZTR0/ldz4DEhKe7H7PPfzbdJr1
V5vNH9/Gw0YPsgG/j/u3b5MWOFzAm3LXQ6vdBKpNjjn3CdTanIUBi+5O9H3FoL6zeWZ1qK7rybV/
N2n921fx67v8/S/re67lczDjr3vpAPmzy6+bWnOcGuqzyqarP2FWJHdLjjNVZD/ruvZ+9CPZf6Mu
+mPp25T1WKkCiFl13abq8gaebm6/c7CzVlbplPYuExKlTjHwGb1OPY5YeeKlpr5Q4szA0V8XAGYN
zB9x0FNTk0YUk44sr4cEdwZXrAt5uwXTRl+xWUKwd7Lhi5E5fRE+GK6K8A8HlcQe36km1u9LN9+6
USOu/Yb8e1ik9ZaWZv0I2xG2DP3pwLfDcqEKSXfpf+VW5DAffvy3/wDR8qcH5n+xt1199/WQ/iW6
8utP/L6W2HhQPQ/HKLIjz+uvEN/vZwSbEk7crHjbCKeG/IuDwB9nBIP2GO+ydwMfCklyYYH711ri
mDTBcO6gv9C8ZFr/0SGB3/631cRiqbJx48O4cDDZ2r/sb3+KlPXQDFpzCgRec6XWbZZ78YV+gLGI
iicKS66bsru33G7jzqq4Kkx72Az1eDSd9r1lCCx8tWemxxiLodzOy9UWMAbkJ1IRMUHbNC5kRIAr
upOMc/PoRbQfsCzjZCpBa2THGQZ0MfovasA90bjDtTLl4xzI4QZ9csuEFeU/+BG2zpcqbcBrutiK
crjtZHFQQ/aecNylEpScQOGOEw0HpAnhinSx43TPgohCGlBtLAWmiErpGwfsYjvA0U7d+qqC1s0M
8dZnK4799IIVapdDFfDiFezgBu/sWuAQg8rZf3vO8g6uYJNnjHt6qbfYsX62k6+3uMpj2u0/8Yfd
+ICKVkZTFEdkxzVWhXdoGiPtLMzp0+qnscB+I9vx2nXl7TjzQGMUZjGNvjx5xSjgINPnyWjVe0bU
J4Y51HIrWVDidAIidOZlKq4YBTj7xnisMtz2JDmAPuiVtoL7MPdpKOwzThNL1cReu7z6xbAeiglx
JUBqdhx01Sk9UXHfr5yxv6mkvnOVfeNQsrHAN2Fyes4jrlMgdN+WzmJ21EzHKE+CeDCrs1cLlpEO
XZeoabMhmmJuDS0Y3XHrTrNmU+TFToVoB8mCD7A4O115zcj/2He4EQOjeejGjNsXa4+RXPDKAyEP
hpxfxiRujcA/TkFI6TFMgVVYONTqDXhWDEYna4VuwGJb9saJZ2U1WiHdZ36978viGuJpbDm0SFad
82CE0njIO6aQlYDTZ+mo2hFUfTbcBPRs/UB5R0sZd/spEd5jj5HWT27SNpQQX+8VJ/a4d2bxLEOL
0hgHEhUIbOdgz/o4Yj3aMOYQcVlQhIJM6cWZNzEhS9yd7/e39Jv8bC3n7I/NS5VX3bpjcoZ9KL+R
zLeuHDfd2iqAWD7389YQ3hQThDrDRdjPMoIOPQTHFIVyNczjteUxTjfMogMfY7m3Uag/XDksWybm
xsqqM15Xm4KQ5T2yw2Re5RKLGFjmK3xGr5SgPJlGcQ6KdN6mrdnxCNrTtVuVhwI8ynoeszc9Wmh2
Xas23Mmf85EqHmZw17rRaEsMZTeUQ3862YixLSDgEoAvlI65jzLA2uBGhXT1YQBmjOG1lfSvaYal
XC5ODPWptO/9eecy/1hLi863YKIiJw2LL23heqwklJRiAD9GjOtkIZ/6OCXXgwYv01IUrtN0zfiM
P5ZNX1FF0S8ZGHpTPHPb9DTvdeUxmNqVYUwtIrn9WSl7Z9NvE7cj9VJkfkq+l7ePJJj8fJxxotKE
UtyQaGk3DQ8IAftKGNsoes8sijHaNvtK9JUamV04srtNXUqICoIoK5caPGqAZnxYAI6TB8dWzd7J
rfbKp2019mBObrpF91uI4unBSotDJ5R6L/wG7dIS1ivmhgdvnK/mZCZhNl3I/1XiXTdDREXN5FVf
NZM0GgCg1WvAhwfXmJYYvXU1RVohs0XA8oL6BiLL+SKltlY4oYK1+VFZ1YYPQnOrI+M0N+qEy/bH
EnDvyPRzUXoxLlXG2ZPxLWm3wk9iQhpPxE3iQxRZ7KOr5lNf43f3mUOjgWRxPYcO36g29v2AjoID
Te/62inPNkmkwKBFT9J+WtZwigx1m4bjNZova4GZFPtRy5TmVH0aPSjCdFLhp638/RKZV2NpvLb+
YK/sVpnfWeiEoMlZvxo7ZMBd2eXRrGhSsqYJtnk3XWEgRXAok2HVAxFaZ4TtkEOC7ayqBzJjb3l3
X8/OvtIEsJJLH1/hkv5SdAwueTE/CvpI6o71m9Hz8Dz7dn82EvtY6WWzjNUxnTXYQpR3zpA4QVba
c/V2lGgAdCAEMZa/5svMWT5nou448NIbo6EcRlFsBYONVs6mGCYUouRGlx92XtHdV49ZHOTzNQKc
/6HG5odMhn7XWfDcXMhLYEL3KRgbDY26FqDYmoszIIW0lCxxYMlrQ8rnxZM+VQDlkSncQdLAW3rY
apTBedDHiRPOwzf+7mndJsXJv3hFbL9qcT9SS1spiDWq2lQme0w7ApMMnzqf3WAUJz/XP0yrjel0
olFtiKm8T89NYn53ffFkQbTfUGtGW2vHh6n2ihKdBX+1pDRoLZGxt/MgthFVWwiHDr7rqR33JOgg
FnWjot5K37vKfKN8cFsHqIUR8mtu4hCuLBYA7eT+tgcpeo4idiC16DcZCMzKQW9Zu7aX/socQj7o
oUA17JihZgbFlFXv07NWGcvrtCwvoU/YztEDJ4umZL8ymFZWg9eA3cHJzpguOxZ1mn3KLFFbdzGY
hdKT4K2DCRpMKwA3pr4cP2ljKKmp0fnegM/1Il17fvZmZP85wmts5t4mmlWw7rwbL8Ed7TEQxpvT
KPPBMdyXssr7x8xU4PSCl0sZ0qHGpLNNBywCiYbYWNcssoxPh42HN3nVa/Ee9UG4ChoE0MTU5dpt
0y2C3HEyKbyp2m/d+86VsELNsNgjMjt7H1kGzbAKvAMkBvOhTYYXe/bZy4J7EYy7QSvnxcWQHXud
cXYSjv2J3VZHbQ1V7HAZXINkJYuQN8OBEBXGiW415Wks6uRmqGD/RSZyOybZkq5fRo2oWu2eENHG
NtXakngtg/qqzDQ9C/ThFd5zINsrISjztSn2oiwNbme0JVnbbwslnbgPmz29bY9lRDke7k9Gvwi3
lGXAxnTsXTpcnkfCNU0ZrPIZJ2nrb7KMYr+5vjJH2oGTFKISD0MkbuChI3o473Nt4S+d2Fu7g5aA
6133iThojI94jJfMWEdMZvxspoJTBaCgik2RWtdWPrLP69grDGi0XUwu8Nvui11tX1VmCJ18Xs3o
cB4qkevdJpX8otb5tPR4sf2xjBllxfizNzXlDIGR7Eox7gUWhLq1d0XYxxy7LjGHI6aTcGdFHT/y
yoDaNifodu5yj9nm2qkVQ/FSt7tkWp5qqDm8Eu3FDqLFvh31M32P1JnMbGjD7N+MhD/AqX8CIjxZ
JvtZPy8/FaYG2dbZ1tMXJku/L7CyOdK+4UPNkU8yrcNkTYHMVtf+pijdPRLoWY7dZ9ffG6Z+AP61
znuxbpyHui6oUkpeKkbrzRBuVdQdFqO4KhPjELTmNVrtejKybl1nhb2e9ATQ15TbqcdYVXbzzzoP
Xz2U1cvakPvtWx10364pTp4GpSbqq14WO22PyOXuLs1RSGWDTUn/ULrcSF8flavelnYfMUCsW0zz
ZreFR3bl5NekKt6Roq765Mp07xN/uaun6DQWHn4XGp7SjJ6A7sqn2aWFuLdKLRYycimnzuVsw9zt
PObyw+esm0/wGDoutkhv1afd2nu/N9ZNfh6WRtDt0XrrKMR721R8mdn0f1Y5H2xO0+7V7AecqKJz
29Y3tdPdKcNDd0nORAOA74a33lRulu7eoe8bN8ikCDzcFBfRxmjtsylnSL9YL4gGHDlX1UROLzVb
89sF9iH84kXK4swslH4Q6xTYwbN006em+tXaKpMNWDJkQzYtOd7SVPkmaZddq9oZ2RLG/Tw6N8H8
hdazDoHqQied4VEYK3xDh7GKngefwwvxl+PcmagaDsZJx7hTjvXUNq/B5IOcj774JMl1OeT3dlJX
K+WndNMURbLRqf6s0iXaALiABuy652punB085f0y2ddZZt5qf6G0jaR81/uCML7OETq/fUmldDfO
zxIADTeKFNwuPemXj6WK3ibOShlbmVnRPFIF8TI9MVTbAfpByohkH/uuuq+kWhOmv2knK2ZSccrZ
A1OD6ZWr2ALGyTuIRWC29t+UuomK5npOujP+xIeIAEneOa94cagJTGz2jK6LR7t5GpfP3P8A0Py9
OCdpeLemv8GiWl+Wvbt59vb9Mp7rdnTu8Lr/mGp5rk3vubQ8L/bceZO7A+wFzGzCuPYA9Oe4FGxX
bWbZ/Iys+o7WnE3dYEwKvhF39mVWnRJpTteJdcllCbSWgJQH1T1s2tzWlpU9SJo5M/6Z0PGsEctH
sMIo/gM1LY/TvoZN5NixLgKbetL+TCZ6J6kkTtp035EByEPjpWt8ZmvZtPWgrm9Chlz4GL0PSK4H
PAHXXseRdDFYbByu6aSYtRXjwg1jUemNQcqGflQVUlPX/MTeSAoDG2tSmfe5EYabwGI1l4GC4DJo
52Bp+IUyqGMqUB9Fk741JQUsPczmxLKvm7Z9vmD3MAdX+tiUvojF7D275TLHY66WteNkn0Pjgvh1
6l015B+pzVnSCet2x8n0Sak5WGFsOWCP70m0d68kZ97KnJ4IDvBJ3KfEjsjTf5VcWuMOhNER72Ww
XUbMSDL0P0HI3qMRgLIZw1u6J9EfBaDuue5vbHM8L4l/nbsmKN8MfXUBirAq+gULvsAJleESW2GJ
fDN8lgGjd8s9oBy9y1xsr3U/LTszxNEmERFXukHlhLeo4wjIIThBE5FtluKFepfHtKUymfsxZR5t
Mt7krMTQJTgg24iK/HBosDY8gSVQ4EsG17hyXBRHwQne6JI7uirjSdv3AGVWqR9thOybVeHpDeS8
byewoEUtW1HUFmYhgVu3SPJm21EEeg6kzWWixSAbhK2xntQ8bGk0jGJaDYMHqdx0w1s6sT7QckF0
Lks4raDq3A4iZ2bjK3GFYwhOpNMY9smlbWeLttASFdb/g70zWZLb2Lbsr5TVHDI4HO2gJhFANNkn
k0w2ExiTpNC3js79698KSlWXTN1Lmd6w7M1kTKbAQADux8/Ze+0WjEEvzg6Mw51HEOynNNzQKljI
eILtS4YcKrTLgyYwtqiCDwCcb1aLg5KC/+81v4fstVI3n/LUDk+d7irW6RJkN1DwTyjXntOyPQPw
4OiOOs8otjYTuQyR5Q36h/y0tc41pSkBHqxVwAOJ+e3BFlvuje+xwgWie0sClB0lGtgVZZ+Vn9la
GgJpSZdN2fw8h1K4Cw9BK4rPot5EslVLfWRO4xyziR7MlhMXni99jhyyrIMmgXldk0NsoILy9rF6
pNdllt5qJcnRGYy/z2prpK5znuc0f5mjKhabuIYGeefyJMLEIJ3ev2sD620RgtMXPfiIst/XY3vI
AY/tVgPFCmjDmGoi0RAgnMqmc0GCViOR6EgbXFhBc3byBfSJcc5IDdAHYCkbmbO0zzuvvRZC3pWU
ao3TXo1r8c0FUVG4aGAKeVoa0nKGF5gw7zYVPiwr6fYOaoPQuQqgEC2krqrZLXfFoj6l4LLJGn1B
DnY31Pl1rT9mwYUMrR+lm91vuvpgtf0NYuGTR9Hmd96+gaAJRfkxpMMsCzQVI5FomDJviAB4kA3x
Ymp+yJb3pJ+8KfuQsF2CjbyQqPZcu+eAkpiCsVNssZZLi8CXGSSLSRzqEqGblVOepsPdjNKnMbW+
TbeFJIDokdcyzn1FZhJhWsb65lL3GTm/X/Nh5jXurou2eFNtTnS3bKX/PMyjDdsd3IfpEJbV4Mut
8WO9wIhMYZY5HYDz0sbYwz5FLzy6LlX5blEZ7axh3a4gtDymss8Tz6bZTkzF3YTOF7WqeTI1eUwr
iUUESryfWnGP+zQAyodLaDZuu8d6+yGrtIZQL95YkRqpiOpnpxuQHgy0IOqe8n2OCKx3dlUm5MX5
9buqRuap9hrdtsiVaeWUcj4gND6NRfWAhJRtMeSwC22ww2qQGfgVrJxL1ejr1ARnmeW3NIYiMKy5
z8bAFJZTYlkc0X85JwcozpzgAjznJueA6AaIcrYnROcfmJX8TzsfZPEf7fzL5Ok/D/xxx3xuv/48
Grz8xh/tfIvYFfeClLKRnEqfSSBjqj9RVI77G610tABMsOwAsvu/Gvo+4ZYeQ0MmgPzWH/6jP2eD
wDPxtTu41e3AAV8FIvNVkPuvgt0vo79/ja8ucytmkhfpAdBAOJyXGeSP4ys9ag/SXbckAJfux66j
6iyH7ThcIiUibep9bZOF9MP9+TfzwZ8HCJdr+rTUv88kL/PB77iKHwYIs+/laZr3KhnxpX8GyN8e
xCoe2zBcWLVs728ud5kD/vwRoTFijwgYg/oOX8PPH3FiHe8qOaikBS5+VC5thdExNdZHhK2//mT/
9lKXGasTcrXg9WgkneveplGKApFzOWaIiy7U/R6CYndulfz6Yj+7w/64jXAyUU2EUEbE69uoGkxY
jehUwsEEcSh9lmNR1fITE5nmabKYZYycXlcwxPN4y1jJ/Zvr/7uvkeGrz4wa1Bqf9+f7uth26m/s
iEnmh811TxbcLqzGEbAUGtt1QHD368/7b6/nwzEk4weJyuvPi42mdy6E68SgcnoTmmG49Te5XJNH
EV4jPvlvXe4yzUcVw6yLl/PHN2No5mj1EJ0kxDUGIFAx5Ex959Dvp1u8Rqgd//nH8xnRQasHfMJo
7efrKU1mT7FqvEPAiQ5T5osHe62j24Zssvv14sn99fVeP6swXeHi+aDzWYEkia0/X6/2QvatamMO
XRr3Adkq6enY9WN4MMXHX19KXF6xH1/B19dCa/HjvYyclYIZvvslzFGdK39uqaXUuLerot1ZWUac
TeY8bKLbHsPUmu/6dSOgGeiT89/40DywiLBs5wL+f7UWrCUjScYx3OSoaWMyDFcaRHlxvQBbf/n1
h748H68+MwhBGxChc8EFviZ9hh6+Z89gq/Zy2kpFEY3k1YrtadJdHe3VtH6hj+U1GBuG9PDrS79e
GeAdeWw5oRtKGIh+9EqTQPZlhHs7a5LmuUisO9jY8wciR3Vsnv7hhVjp2Nz4LMhXWEFeKcYyZh8W
eXRkzqzIqzveo/2Eoy7fw9aXSRNlwTmscplYANs+QAifj7++/l/uMWoWeJwgbz0fbovzStiCM0mS
NY6uyqXReC2JwzoxsNpuwjxjvpOJryvjmXNm2uBv1r6/3OGL1MPz2aMZuLMZX16uH7ew2qVvrfI6
WeCCnbgIaLcoZDoNBjCm+m/3C4OP47C0fgyDbPibteKvl8edLCKB1Iall/Lh58uj8o5Emao84Rxr
DjCJ8L9cogdlP6F6dZC+QuUgKgjyxsThC3tz9zcv0l/vPARXyXEDaBNv02uuLKLSws6noU821Q90
eMuvhdvJ/UDmwFHgkYyHCC/NKmjn/dOv/HJh8D+By9DWB/T9053vizkTPvSFBP9Cw1SuixLYhe3R
gHu4Y8bjvtv08ibM7eJv9vbXlZL73drtg/uhIoOl+2oNs+lnI8cOuyQoGToTWdkf7LBRe7tx6nhr
ef77zsz//DYD7uIdDkBjwzt6vV5dOALLqLukHbbsZkWye1C+s5xhMgc4FzhqrKEKn1pcUX/zhP/1
C6b+DKkOI/TgIS/3z/dZrissSsYRiSTTDeiM1X3M7Oq5x058CmdXno2gL5XZ3t2vv9/Xuzz+K1hP
fK+etAPfef1Krw6aLjzQWeINY4C+Hu8rGR3yOtTyUWSRdf715V6nEmGNZLN10MywIRCtdIHK//gm
FyBRo6GkHyxLYT4DcxRx4OQgCYNitU/hlo43KU6qYtfDAbrJQJncBpYlX6Y5HBNI2RzHkHaf+7VX
by13XE7AE/+MyPyPIrO/PHq84yQ2so0IifPFebWeV7ogjh3IUezDV0HXzazEjdbu5Lt1ebK2fNmz
Fk3Hv7kzzvd94qctDIoBeK3vNRdVZvTqGQhCCDZZLfw4BeQBwQVvnfkkZCfr30niaoa7IIIqctNs
JD9fZ1NRygTdm/GPi0dwKKmjq1MeGRls9ZPC4IFWwWSujQiXY37xCUe9bd9FRP2IpzSfG9xIo+oZ
4QydJ6+qrc3VKXWH1vu0OLprT3ZWmSpGDDGS21J2dmYnTVCn5ipkYsdYWQp73WunVxPkuLpu7uQq
w8+KZET/fTqpPLvtLxYNJDoSfxbczYWYNEY1L/bma+fKyrPl2WjlEL5j4fkhgs2VRLg4g3mTyY2T
f75JnoMGhK2bbGBxnV2quvRhkHkNib+jOCR7Tmj77Ryu7req77ZT67X6A76sS8y8HluUUkuUveOA
RDhM0Exh3C39is0SzGj7QEbIOp+tfIjsuCcwDo2y6a2bgUUgO1hToz5H7iL7Q+6N67GJKCvOKKIY
X7cG8yCimlx/mBvXfhyHAJEFY9L0k17XYSEXzkJntGxjcLeFGx6klbNQQ95cSuZ9FaVEf/AYBfQe
XWl1cRfWeOnthb+bYJOvjmTWXOZ4haM+t2MzisQlO+eZGHDl7Ee03uQvT6S0nOmmbJ+3sF3u5i5A
6rRiOl3uUSYOQIvmPp8PRcHIco/fYyYIyA+tc4019kYYUilRCYwXBlAZ3LWkEP6ODG5CjDOGkXfW
vsXogM9dQJZac5Od0rBwzkE6mvYG7Xyu4zm3++EK2LGV2E0VWfALvYmME3OJYGyhu5Kgx0TNjceU
Ll1QR/yBP04kkaIUF2UShXj743x1AmSTeR46hxXkUnVVEPMt8H9pOBzAStOkpKjLjrJpthV4eo5L
2VZ6vd5AxeSJNZTZdPZV0y77WQAb2tF57DBIis4vDo7u02/AOdY7X9n2tC8jvKxJKK3LzD0wy1vZ
j/QGi76nEG9WJx92FVTmJkY0172vK9cpEnecRBvnrGYtYBCSWGQLQnY/knFDw1mlpICbYureODM2
SczoTlY+2pBNE8dDbHZta1M0xwYiWHhPcEW4nCVnyLt1TWV2PVBuPW0Xl/cu7yKcwGAQ0vCpn9rx
hiT4QSag3TuuMK46RI+zzGIvGg3fp81xGR9HLdajjceyO86emz649aiaExUEGdx1X4L9tQdFzJPX
9Da0X7Y9/EVbObHBQOh6J4D0PrOf0W82uU3ej4zS6AHbCyxqn3lWu2tqRGl7v3eg6ZSZ7l78TLFH
UaFaUIjXSBeH1i4HJCciLe1HJ6/JOqLJUT+6TuZbR9nZPfoboCRJja5o4nbYc/Sge4alOLeLi7Je
FbK/XYNge+p6pt/4C+35pkCjMSYOdN8vW1UQfTpt85LGXtil57bYhNlvlGwX6hBSidirHKIql9pG
DFh5w2yBw5VbF7cRZq6k6ejs7zhxLBaCPD/7Wk6OzXDH4OdEvUYwH0S8/LQA0kVDjUn0fhrLfVqq
4iHPx4Hkq9TLY1YTDk95g5Fvjw6GLuDclGJ8n1kFYUxTr9rlsDDip4U4BFN+P/eiKBJYpH1+xfyZ
2X/XrbzmeYeK7aBbJhyM2+p1PXi6F2RONpF3hw5T6HfVUjHtallsuiMcmcB/43qDt8Rg1bB/Mz8L
vzX2QuBg4XNEZqwLbGTnj/CmNqZEzX6SvXmamCyhUGnFBlBCWe1uWwO8/sO4YpaqkLSCjm4jJnt9
kPc2NJqyvGfo2NZxXUeZvJ9td34O7DGwT5k9r49RRHJUGmr/QwMiXe+WFqjGjlMR1jpRO/OO0YaV
7/KtQomuKAyLeIWxMyQMFJhVasAyfrw0ltj26VL0hn1nXZu9D8jmXZWlnk6KtC0fMEEiEUU9p2nx
N1NAP2AImydgK5oFVPviKcBV90VFSw8zA0Okwl+s+2+Vpp48A3Pv9LniPccfnkUaZfg8LepM3x7W
RJcH7OnAAdmOwiL71mTVQJ8/JM/7OEwieBfh/phiZxW4Z51Qp+kuaNIFe6FnAJr1tT5uamqv/DlF
JmB36fTUb12JBCe3VmQLLum/Gls+Zs4J/c9Rpw5jurYLrA+jMub3tpEbOcDwFMRpBmuwV2p2gDm3
Obm8jcZRu6OB1BQHHimWpcwx5a2JxlXtnDW1voncw4nXA7U64yHsEzwBl+RRpjLNzmXY1jG2tVGP
Aftb4gK9Qc0oMA2HAyACXoxVSTSNVGfsRHPbfY8mFwHT7BXfIVMw2aZwqhcLdjuomY73Qzsva16r
GztX0YuXe9VwyDErhrt0qaFK9yO5YhtMuh7dcGFeMrHAvet6u8IX7a8E2VSIRu8HZwBIDvRv8ZLA
rsKcH2qSH6d0JU+uydVV3nVfM5eyIpFBF9xBjlVvJ0z4n6Gb5VewiJBymbVzM8JavfYFP3HfUJa5
2S27IMTxionmS+cOytlFg+jDPVCLIttPUU1Gj4YtgAjXhJV9U0yDp5ISbeitKwrzFvzk8LHW8Fd2
uQHD84SEN42OPfA35L2ZyL5aRKb4R2sORf6uGQ1IewNPaR8RSHtRqQFy2i3oqL7oztVn0ihmP0n9
VDbHpcuit5rH2o1r1MLMGtSl+WKqCuGpv1Rf0hQp5q4XM9huFaIGu+pwFFDnSkqfwPWRwQJH8WCH
znN9Bvynaszv+I3tSWwfVzxRpz6sQkFU8kaxUPOFN3Gv29ZKFsy177ItQOrtsrigLkjFt3TC6Lvv
rKkHsVSz/G5F4eWEDy6CJlRthyD9LMyn+74NdB1TMYVXHQ41ew+iJXvs3ZpvS4Vi5BkSaI9v4bIq
FEdzH/KxRhllpCDg09+7tWizo/At3PObK2V/bQmI7yyyi/O58ypIpM22sXpheG7d0+AIt00iXmjA
GGbRqHDnrNdXyOmi55XoNCwXL1STrrwldQWWiclpU8nJIrYNXhYa4f79IjC9oeNA5gQnI6voHAYA
kpbJ3d5Z9twl7kJkSGvKC/ZzSFEL59TfX1cKURpCfu68ba0le6vXVnUU+HXz3vTd2n/FIyiOkTsZ
yZh125rbNoWpsluiFbUl6TobGl3YOdONMnl5M0/K6+8XD4RymcJLOfQBPNNdaPVyPZtwLaFpYNI9
Gavx6x0DWo2Jd7kEEWoP0t/VaBCr7Ymyo7NgrYNCMrAVMD7ydLKau3GxF1C2YErMfvURA5z6ddgu
vI66yk86K1eJ+9p1ERH3oYEy1ax4TGjArR/rzEsZBDMUDa8peafiVI6RQXcFudcgLA+nz1BpcRi4
ABCg/cCnunY4L6pjlY0NlU2YZicSD2QQGwVAI8f7Lk/WKju29VUxeK6EUC/QRsQXkFxwNnSW+jC4
vBExDpKqCHSS22R7ukrirV0WjDN9Y1nWvp5yXlFjFwIdp5shKNuCuTkAhljvrIGoMFg9IQ8sFHss
P54LfnSXO3nE/xDwAKtPRZW7dyZYQcmmU0JpgIKVj+SEsSY6g2hPjmJjPPVEvy87jp5cs9VO+HUq
3EDzeGqgLcgOkQuPAysfFsqpiPMenccOxR3eX5GTW3Aiqp7oyWGxbFj+dbAC2cXtkO7GoJSfZFuU
n5eKZtBRaVVM+CWi9hbMYjQm5BQXELEWWb+H+EohOVUjb2gRzkFFp2p1ziNBApSdLqUu5aRwyQgJ
/NndTSPpFDsXfEN0wCaJOgCQVo4+O9qGlkK4HctzaERwtFV0Ie+7iEhx5RugZG4/Ff0J1ZZFFbKu
VNkeaIKYsUavE0KmbC8epq56v7B3bTEKU2aq7ubDyRE9uLQNugjE/4o682qDl+smDqUeiBCq190i
q+Ehb+bgbbbZ6iqYttE6VGvKQc+3t/XQuZ7FSJhXe2QSAnyA4gyba4yiFyZBNNan1oI9gu5knp8r
eiLBjsTK2dmXveUvx064Hl8ot5UHM9AdxvrN9H7SZ87ytVzpPl65Fp7t67IYlPwahpM+uUvUzUlZ
Fy2wixr155xuzZeSp5Q3BWAxe0UbyB6TKKO/HfnDsgXCKxByKzeoEQTIyRyDaJocTFtgdI9tngnk
NShYD60zo13s1wmJkPZrgwehsb5wT1EVeQEBILsRARffSr1EV5pE2TecYmc2cEPeEzYk3jKBMLa8
t0y0nEcH0Tj+ucxcD154IWwOEryURdb2muCT6N5UCy74fbh6GPa9me9j1yAlGuOgcc19N1auYvW1
13dLSZ3Ar+uo5J+0zA84Y9Nny6+x1iyMiuxdRybr44w0MMA2w46ZFGaQJm4zZAIwHdLmhiyZEh00
s7V3VWOjAmORZfmjv0vy5uQUyMJrGKH7jdd2PEW1RGdt1omSLu9biTzTbqlYRLg4G+W5Hx7UxJYz
cqQjGwqWbLEfvSJ/8pqBkiEsCvtdTahKzDC8C5NZq8Uc3VS5/OdgqSscuFF0DgsWyA6E1bAHqARV
b+rz8TBnG+Rae5scLxFyw8rrFZKWM5O4tUQxvgYD7LvKIPDw1cB75dZhnEetePHnLV8PQ+4ET1BZ
25vCnTSqYuA1KXy/cqPC6zTmI0eEkxPLoGDXk7RFsnvmUf5bd0aZfFEMyVtXzYHLwubggKQoaILE
t2hcXFtNjerVzcntRQBh5WvS6Qkpar9M/V0eBbM+972DUpVBG7euUH7LI99iC7l2hhz5MIs+8ext
u3XuEdZUDmclw2DJHU3TJ0Laq8sBlZiCPXFxCDG93vTj/exbqvhWo40EaOrNrNXxzKdizuOQYJTM
jR540CpVRecBc4RGUFOW+uSZaSz2U+naQ1I7gkz5rKO8pu/Wh299ANDm7QCwtaAoRlMY2tXqHDzy
cc9p1+bkmW0UdAiniu2TcXrrtImcFcnPABLu7aKfv7mVMjeZRfIcSmWvWG8Q2eUCSZnTwqSFzyfi
grJju0Hn3CAcboN5SmyhGHx3IctwrLIuhTYdAsdMZLUMjzhMFUIZdg/sUPizvvNAZHE3wfCIDiEb
GRi40gmyUztnjESB25B4UlMbLzGyrKBABjJqe5+qqqE0czN5WGaNrtuSW/O7W1vBLXhx4xwQMPKV
2KOLsx4LjR/7HLFgcmZ0qC+4YgflJXCtjwHtsBBvlWAj5NVcRCyBLDlXOjXDp9AEVGibm1v+u800
s8fR2xFX22yQvABY2R4DjYrkiagVgOjeHBXollyBMJ34ZTrOkb85X7pmdBFc9nWJTU504OI3UWdy
z+/gwZi8Asrt1rGZX7KXI+fAbtVw+oU3xomCKN53YAxbyDEtaK64nVTP64KEkiGcWcP8aENbUbuC
RBp06gNMeTgwtjXGRqd5kFQ1Z0iOFqOTnVaSXbJEUHqeK8mvxvhX5lt6CYGhjZAiZQXd7W0or9oR
5nboNM7engsw8kz6is+bo+a7S34zL2onfcx0tNMQok/slxykx9rshDbZs2hgacYpwpubEaGdv++J
N7oxroX9rPT79PeClfelmXzME5baSKEd0OuB31qYuJiwH5+4pKcByAzds+xy1HcSZe3XXI+dOfUR
NKZTzkmSHUV5ab1v0YfeUyEafQKh1GwPajRkYDCb7Pu4JKpH74HWj6w9JoQKjVZQ3UF6zlfMVN34
gi8ErXxDZfbN0nXwYk+IlQnrmOlabCEMKNX6E1HLNV2Xa2g4jOtk7nk3wNo5902+Y4rzMPT288iW
894lQDff6Wmt3pGTZX8dAoHgtx9glydLXkwytl1+8WzqFcV2D+rtkNdDiV4+cxhb0ysjaMi4XxgZ
Hnu2G6KcMwlIHVlmcZwB8aS7DpgMYFdLmAd/Ld2zLnX1VQ45PKp2sMQLy8c8vKGGRtSkAK6EaAAp
IGL6DBXPO8exPCHggWqE1pCms8gg6mumLGIUOTVjM6JDZieeAtiZqMDwRbvGtz4pjoYcmNGB62Og
RxftmKmhvrk2Zq44WimiehomQAMJPSUmEUmie9I2aWr9XPRlfIEW0U6UIxQ3wDF4S027qKRvnGDZ
r5VZpn1QBNOHRlbWsrcku/FhEYuNUtBlh6CFyVgMbzqgdd+twut03OBjOO7Uj+Q71ytPLGrm5tpH
ZQeGd26ZRExZysEe+NgSj/LyzuLVWK7YmJrqwLPAbK/roW6mrazua4xf1DHdhF+uzJSTHp0QWP0h
LyMiF0rX5xQF0yP/xFJX4e6sveyuqqLsG1aGHFWdrXBk0ocu+cqGYF6PPfMme9dkvA772TWa0cOg
rY75fcMLs1BhzAkT9S6p+Br33Ww1w0kMJFszh2zSOhmWCQ5WNc6i5og9DAvtu2AkGXHpPlpF6ZqD
ny7rmzZoFrw8fFFAB7MQ/m+Qb9tZTA0g8Gzwm+ZUoVUcuIJiHaraqn/ObGZf52hh0X+iYUOUamNc
LBMtbUz3sJjZg9uVTTmd6qirukMFdrE40gnh5M5KIfBBumiIya2YoD7BCBw4uLR9JpkILKhEeeim
e7vjQAzbibipuhDDgQRXiHlu2i+YTk2u6NzCbo32hZU1KM47v7nL+zmnFZV75pleDsMzMjNqzvIp
fQ07KNcPCp/vfnL8/P0czQvy8hJo+J7gDDHsMmnBFtK10nzbdI3TXQj7nI5k1suvJQsWTaXAhZNr
StntAMwMxM6Mwzvujuj3II/z655RFeF5i5mug44SaKec1juyIHCSWVazzfu+qcMuRpRv1SiVNVrH
uifjDBOyP8IPIhAZl+xMbbDXZpiJ3RM9nfeW8pkTTViCG8szg6JAAOsK9kxAUYFPVaHvrYJwuoMm
FE8dWOgXvDsdi/oxNGSunnA8NFQ1GS6ueAMGMR0c0aPyruuKE5ABkxFnCzYjjVRV7FeUFssRD0X9
dip13pw8LwvggDqNgN87hx8rurkuPElbPeKV9rrrC3iBxHM9bXGJhOQ+9To57SI2hXTfVzl6/wmC
J/1nlbo3BUF3DmZGyL6gm4aCSELyhcxuIjhqwA5OSizu1iYF6YwSOEdRnFVvoqzBZ6xqrLVEzZO4
UrQp5tp6lcvzVoSWiY1Rhl2WaVCMk2b8AMmZ47am75DCsxI4qklobVVcaoCXu9736vkEwb7+BKAW
+3C4qLa9hdjFU9hFxvmCfzQnccVpwy9+NThvXUMmwSU0wyNMw9nAC5ZEjR4ynctvAWgeILftPLyH
exYe/SGklRillsV8I2h0yQbpp8WhyKW0E2bZckPJtH5A27C8bOtKnyQt0g4F/DrUx2YwFwQkhFD3
nNICkeSn15z/8VHVftK1XV4lk8WE69hZTQFLMAACEF3YPqdGae9NxMmoZB2dsTnnnJQF7SAFGAPM
6xsvUiXWSOy+xVG7qGduqf44sdQ05NJrF39U+qZgPqHimiTL9fcB3k098lUGKnjHuCXy4lozisQu
xPt6bemtzB+dJmjk3bwhf7/HDdNHbzpnrIIbF4v79MmrIlnREyjpLjOlVA9Qyhu5Y/DYwyb59dj0
L/NrJrRoInwhg9B1g9eCSheUv8+hcYtlWqznbZL+PVEjUcIiJw+O4aH8fr1/BOz5/zP+9bse9j/r
bm+KF/3tJ7L/RT/7J0TDA8TPV8DY3A2JWvXRTfwhuo1+4w8RZUW24/Mjx+N3/oRoSPnbRZlKHGvI
rB3wxf9DaAiYHJe42JAG1B8//SeS25+fkOCCx0FBQqMRgRbKSf+VaEoRwKhAieNmXfCTRGCc5yRs
reIhENn4FIz+9vDrR/IiifnXGD9wfFs4SP1C1ll0txDDfpY4eFhjKnYZ7KUbKP1RuBaoY+uFMPS/
E54hu/r5WhK5JHJnpBuSDxeRyffztZCU1GU4TQXZV9rJBJsLnmT7qY+khRmEGcvStvscYbMQCU4U
m2FqzOm6GmtxaEbqRSiZ1HNVIfbMCLKT9icZ0mJY1VepwGh2jcXw1287O7ipfdnfBRaMoRTHUxEr
mrlP88Qs8FCHm5xiayYZ5oYhSn2BUkZrvc8ZPEcJi5bovmxibHFPAcbOjiAwL2lTjr2Bm2wLhbW3
LYWq46aqYNLXBL3Ne9WEjXuHw7ZRDx3uOoc1sNfVbdln25e5L9T1WJg++NzQOHFvQ2jrD5lXpLc9
eJIvNVCDYt96oll3nkPXkiiuIKJo2WOvURPSiKiqu3t68+ltZ7ZKwvMNQPHv8gmboo5JL/JAFawC
T8uN1wQjM3cl60tD0PJzDLSXzIXT5fH+kmWLqD+2Vj4BBFqtphyuNz2jX91seC5gqlPdiOswp1ur
dx6TLGpZtxKGJjA1vELuY5fYVWViRAjw7Fh3TUWawlQQ7cuqPtOK/jDk5TrcepnVtm/DtYN8tms7
z4P1Ww72Yj8H61YB8e4dyZyAujhFqJjQRlrNdGAB7bAc+xsYJHrNoDkBuKmOfUImlc3hx70qGysH
UjhNlH/qsaCyDGrykDx7Bu6/pg04j8Z1L1ObLvcC8xBM9FaruMBAETT3Zg5m+02q2qF5n5FbCxKW
QsdhWza46T7XrdXhUo6mUOtHPoATibgv1ey1cJ9dhQjBY+OtwdHYOaU2vRhPD28COavmgXx69z6d
PEsdlCgWvLGuGd8PmeYhGhalm0M/Op11mbH4LYCIOfKwSVMOxT5ulCo2k182p6UaNVMhRsXZYQ2a
8Yspe2WSqZ/LBSVbL7PneWw6BDP832zsexqoRXZvQbynL+2Q58ishy5j7LQlGXFDgKMMk1AUDAxY
6Q3SVMzC6JgiCzvJVZkmxs+ywDhpwDYE1YK5DFAON6ylIyq/rsJb+6tVwX2/E34dypsayUZ9XWgS
Bugc2Rpble2aHPcITTdkOcNw+av1Jsudw1vh3PlWZTO2p7nlewm0s9SJgSJU9qmEN0FSFv7l/hu1
jludgCDo7FrBvF33VPHjCydVMiYrr9jOBT5B+6q3IApc/G+QMszVCKhjmhM1VmoUuzCNzLwc0m2y
/ObQeTQD91O1NMvRQ6aYxRPOAnFkFKzb3TT3hF7KXPcnRysCLUCRVYgpCg+bDm176qiZtNluZ3uD
qg6UsvZ+HUuvPYUC7uchm4ilJV13jewE8HEVPVRRH6lTj4n9bSUyJ7tNeZHDozc4s3jKNpfHF7Fr
7ZbPXZdu/klOG63+PVoNbyg/bq1l1da+j8BN3Pphm5KHtRmrOGmFNzWeXafj3+IXtr+XZW71N6QC
2/kZ+lM9HHH75V9bNGz0OgxdnJ1fV3BlnCjPLg5YrE5bZ5unQtSMZTy/t9bdELbDNYhmRmmrWb0l
WegAEYjMhtDEFZjx7YmnkmAAnXu5+w5KBmItWq11hsvI3SIW649OEOL2PI595JYGBgKa5zdpLkyI
9wtsfAdIDJO281HAU0BTvVtL3maVxQ1y9hHGC6BJPOgdrYt5/ZoN6L+HkNEKiEn1sgxeSt90L/Vi
uevXzclVM7z7n/roD18SosUf6oC/YMYS1X/O2m8/Vkjff+OPCsn9TbLFIu4DDEaD/jtM7E9bkgh/
Ez+lIlE8/V8WqfwtQCNxKaBwnFBd8SPFoC3/P/8bOplvu8QiBR7w0Ivi/Z/USOIiLfxXzUID32fw
D9oUTxLiYiTGP9cRK1qwLB8YUHv10oy7NrNWcwqs1pf7GYvx0WSVsvfRqjnKB4u1zfHmc+yPseCl
YzIBj4dMvzX8iYNBDhZZTcOWNnSBapMxM53zTo9g4akjmj6O6HmFb3642w9//Fv/Vzs3D11BzxLq
G5/99YeQrkReylAWHetFYPrzh+hxsePIWX6fkdAvj1wU/IqKLnCXbYpwtQcNOMCdr7VJhCXNDQuT
IUTbcWGWOnX2MSUPXR79sZF0nEOjq/dZMBhB9dY2eMe1qfZikXL+TIeJJsU4CL/aj1J3PjtYwGB8
qb3ZP6AscMan3krZnN1adg80CYQ8bg20n/8i7TyWLEeuLfsrbT0HDcoBx6AH72oRN7SewCIyMqC1
A3Dg699CkrRmFtlV3dacsIrJvAqA+/Fz9l5722tXdPt5CHM8qYQgDEzJGpOm5Fx4hMHRjxbb1CsQ
cBQz+YYJp/Zbg4mnXMe2MVlsLCnDhdhMGRtDPezdTRPWxlPs0fBn5psQEU5FVn47ZRdz+PHstLlO
rKR5k3bmWWelJ/YpWqR4/0fkUWAX8opMb4yzYHno3fZMKHwU1nWFlgTiS3wVtpFrb/NynO5Hk0bT
ioSr6c2wUYRuNHNo42FmopPtUnZI7zRxuJ0AjaXJY2J5IN29PBn3RHpPnLIl4KNNa2RlvOmUbvQ7
f9tgjFXrYXyMkYgYdwFVErEJ4KRoHsSVeZ8WqOQuQxKRUMdmOGbgagIDgkyHa11RivdIQTq0K/E0
tF9NEYf+A7BFajdUF/WMeNocsGGPenwTZZLnu1gCsl7XUE7mW0SsDZ09zrxUiY0VIYQDiZWsXWXF
JzFSBSCV8f3ryHQa596fmyHZhGnCt1CpXb9VPVTnI9NP+25EEwc7LorVqVbzjEViGGLiPMlRd7FG
sL9fq9jBCwesxZ02MgqWdpUYzAborsc+5JjFfPLthnFxAVz6leabHZBxCKdt45Dj9xKXpCdBVKqR
w4oQqcLRiDpyDoa0LJq3MSkgYNY0QwhbdLFiVKLV1GkxGKIecwQcXbt0P6xGcpGkLcZwF3aqkGuq
smTaokRKm03LMxVvzUpEcDFENn7aVdoDprFNxZOUz+aMriikChRh2IM/aS1eLCIHDdB8UnUTEaVT
yXPfkMnE2KLhi/HrEv4XnivdsIA0IIotVLuBvi2DxrQ2jT8OxkPuAv84SjrU1kZZkqEp43ZetJ8s
hJlITvStts2MHsnfH0XFgA2oFVkXvERNj0e/6yoU7gHZ6Ayco4pR/yEAYhhQfLmZk89gnYJeUwUb
GUEedINwCQXPOq487W5InOCN50DXb7LLlH2TZ8UQ7v5+u852E4rX3uq56IUBcBHU3nLTAUIrGEAB
Ilp2+Lksr2IGzDwd1AkoTTv54bvRIDZuYjTc9CSGvqKtrbxj6Y4peKzJd9a1SLs7fhNnOYRN7hvy
3YxMTV/d4Ek3UIeksfupjdFVYHSqLwiG5oHzLnkGEavu0Nni2HfoCL0Ss88mkvZwiIryO4JQugHA
TqitZxQZ4lsG6muKpSTekYoMdG0IlcMw14R4UKah+aIHq2fpz2zUtim8lFr615Vvlk8BDJBlO4iq
9zE3A4zrCWKjySiZhvQZY/u+RC6LkTV/NsOaYaMYqwtQNeIWCoIGbh0SIvv1BFrsEKEVRIVCGsBT
rsWDjDXlZRUnlNiMBJS6k/ZIQmbAK3iM2nz64rWAfslbkGKz9oTBD42XKyIx2U4WBDQ6XKQzTbOp
LX+6h7ZnxBt7GsStR5LFlSVrroFj9I89pdW6CztxIiEzXUtiRirGUKPYRKJN7jmrZJrfUE43Mw29
K/gWAD6ENbEcqyfQUen1ZE/fZjq2L9ICMrtF6W2ka4911jgOpIG86Cx96Oc2Oioc8Vd8e1r/su/f
NIdgAABJeMyCEct+3lf7OuPWZThMvIafwLXAFehukyFWI/NVCQKqDmqCjgPJk5taQzNuCQQjAlfk
8XdfTXhNOSAuPKcAgS7nmGZvBhGAC9qO8c0YYFbajk3T7kTUFcySKWAboHpSILFoivQK6gNmdBl3
/Q8ZM0BezX5Sw29i7vtRzYFzsIrSfu9xu8Yca3xIjInhmdA7zOmhGRtvz5mooQ8rbIAM/oThible
am+ryPOuZ/rLR5OD+56VpL8qRqKwCJ2JwLfI5gCCZn4fplKto95G5kOylUeyEWrlT7ZGtBRZs2iT
qlSRjoNGPppjEJeKQ7GNLNwR/iEvUgM2OaIf2jkcQ74MGMM/vXj4Ds25vUR5xYmEauqJTmf4xvza
f6dqZlDpdvWnKkdSD8AfhGvCRWSxinymtwn3BW8FVvNMIzMNzmY+NPccdsMNpxKdbNpgrH9Opuq+
JUElt6zwDU1rnr1r4Xjqh2Up/6GPh37TjhZN/gpSAKEX7lwvfuB87YS2vKvtiT5FOzV3qeEl9yyY
xbZLovkls0ZxVpK87krW4UXm2fyDRALrhYkxJKCuU3fCdwkPmpAdlOYENtCro+FNhUnJ+uEHbXdd
2PH8OBc1KNY6g9i2VV1LZGu2WAjf6I1aMBJygyZwSthjtrKSFryMmQ7TJa5C7y0j3e+6QnoXQHoQ
C63GtWx62VGff0s1uuQSYrZ5lqT4hCuWA5mvE7Je2U/CGclporBhxJzlkGG5rIspIkVnVXql4+/o
SmtNypCRvWSeGphXMrY7u6IE6AZLJN93qpMxGNqBXkDVVMq8o93SHZQqxM8ijarTHLO4r7ALEwmO
Myaf9zGGpoVWPyXFNqAYA+KhuQbyaUA63a0kJaSZroiLZpmLUiFf7YYPvSbRMxVECGnPPYQ2UjNa
70PcbSmCsg2ipWWfsco6gANYGj9tH3vDbpRREm6ifAqGtSAlCcypVrsRfh1nQlIgArY7omJQ+PgE
2pm9XZiUJUF/VXPmTsDetl2/6RrbM+5HP7E63CeBH21BKcJ3LTwrt96rxLXee8ef9G0fIFMoJtet
98gcPYM9gM4OI7ahiQFZDnV/61EpJVdWqIHE1eFkq1OEhoA5D8t5doUMrHtNJre+Y0eWw8lNRuCN
IVVHujLyhJ1rauv6q5+UyPcmMnR7n2m3r3Y+zTtk34HlHBx0RdE+HRQtKsQr9XqYpRuvxlF4xqpz
TKpWN0w96w6dVQ6OMBiGW0FLBQUbvb49aS7BuaDnJ7c2BR6ilBJX17ScO1hMEu88hdDV1glZZQeH
GJR7u9fsq27tim+Ko2sPST3cGtJY/JPldIs8x2PqC+YW/SW3JJ0p0Kw6PY8ZaQQFpDvQuRibMrI2
SVE6VwUGsq1hSrAn2D6gJMfUGW9+TQAcgJSxYQKbm8QO6QoALnGXeKNMpFZODYyGBjFiTAIFKMVW
pUE4EwEyEw97brpiy3mGYn2mDPhoy0g95Ni4KcFpk1xaq/fI5SFTlOHTtA4F1dYWPIpxneVF/R7g
o+N0FCOlW4VN70HScxmArRI1kOqVMUTqVl1F/3YVzok3reJOcJOWZQUabwToBzWqIAN8V5h48PdI
XWwHBoowroj7k82G4athnTj4KJQTBL49B0MK+zYKSvk6Fm20IQiC3LAxTuRz45gIdqD/LPJoL6iP
KR2nk43guV6TTbuUNV7Jx4ydyn6WdVpeBaXm958cJVAlw1m9QsbN+Q5LgPvkqKx6c/N62GcqSN/d
xKGYt/JKf9nKau4kcK2JbxyH7rFHdXck6bobj2ZuEqsq+t58Dzts6avx1yEgzhE+XE1Z9pxGjgy3
KFSbmdHyWMmDkmPN/MhAV8NRJSRkjMylbwc22NkE/HVk/5dHy5HqihjZhchOEB8RZDG6gk0fGLCo
qP7gic22M7/EVjs/99bUu1vLgzTjD63fbeOgcM65yJIv2wkrBVBTy9vF7Fmj7XOtNeJbZDFWCyas
cofugD6mfaD8RlXK4w/6aEwOdbgcCOOKnB5+eOCatqyOeAMWpgEgOpwgX8LD6mjOtN546ECE5TIa
GNmbBReZDtshTkB7GrKO71xQoz9bt3C/mVsb9+CA2vdAx8EDtNoIIT2cO9s3CN8QJZrPldmW/q3H
4/uTdFDmy5BEnVeamICm0ZfFzgbYAV2tpp38N6utHBqk9OzA9HLJ5GgRpOFVspluBhpcazvGdCQz
v3RXQV6BrtSDka3JfxsOg+2Wp0kles9mOdLho7Od+3hi8DMZBHCZ+tak8tinQfuS+D7mO4P4SLt1
WSywWh7mQh+o3qYbl3Hzq8DHOa+KZozPuKJogVOctHvsgeUtieCkInK3Z9Feu7o/akaiu3iyhied
I3tl8B48N6azYzY83HTKJjg07JzgCnLQV6Ut8EMZoxAe0WAuzhLN0UExp/fWIdlGi3HIlqek0vaR
3ednPEbRlwcr7jDFFtFXLKrlJqgM78pMaf1vkORCeVQiZbSqEC3fs0rml0L2xXascTHhtuLuZK8P
oJw69N5345R6r1USMMTtonTjIPTf4DWVcJ0AsDbp0NLbTspt7IzDZZzzn0Lxt6CJGdgInPzspqiW
BlTUCRuau20so/gpU2K5Er9rwPB1RJyIiJb1Lm2LQcB6LNU16cgd9OQw2wMSM04tvt58i8mLyrL3
Y3/FKQTcCyY8/CZ5gKo9hwG37sMuj9cpoCm8BeFwR7/yY45qfaK8UAfyJNqrHIUCg3rp3thFlz+D
vhqW/Po2YW9mo38ZUz3tY4HIbmXZCpitDECwOznwUpv784jjEWKWLsfg0y2T6h4Fr+LiOyHd7jbO
1dkacxLjx6SBMKbsdPjO24aDi0VVwzoZAGYizS7bj4Y3ffqjm990dV33J+GJ4bZDUMOSZc8s9ygE
2y9Tx+RAmZmaKWaV89IqzoQuQodyn+Ez+wyzcvFNUHXw9E4RqWOFwQGF23imJkcBaK5GnfQPriyM
I8V4xzTfFKRc11EFWHGJPK0h1bvbrneHXRPab27TWGdydtGFEey3E82YejttGO+E5vp7sOKwmNNU
nyEaEoLN+WPxGdZbahT21hbPOSgXKzw2U8zZAGzsdGjRRjxp5Sf5mnVBZFtP8Zk11skXDBchohYN
WM4iZ+82Yoj2LqLSyxfXT/VISM9j20XqJtcId49ja/Dg+Jnbp49tOaCk8IPeVOveS8dbRHRGeIP/
gCZxOwTPJUzzLb34cT91+H93Ohpdj9OKOW0AjeX31IMz9CDHbla+JdpPsjnbD/B6LR2zZvihR/Tt
m96ZYTUasOaL3N1TeRJmLYPRPekBgkGHx+iaDbD57C0ju40FaaeQuSuOYBiYLzZH/2pv0C08jnk+
kuKapHfFMOx8P5cz6PEp/8RwifqSrTeA612cSWOdVlYbxgfLLVgo+jk++BU9lJFiHTGN18uf2N4m
VP4+h7aN8qeeGsAzWrVnRjffYQXtXxsxTbgc7E7dTm027apYvbMdFw+pLDWCzyK/Lab42PNt96jX
l2g3L0PyOoKTPc2pms1T5EtUSg1kb6I+RPOKge0acWoBwJkEEY28+DVZoI9tS3KpmDMAr52ZvAVZ
Vx+MqKdf6BsPVQhPNaVVhjxRDcFEG8Og2uacXKFR9ApY6HN25DhZ7p029N5RhFhA7p34knKVVDV4
6Uah9NLooEjBpdeDW6Gzp2Mfu8Z9hyLtSM1DFpnv3FuYi040/SLE0Ea7aw3DvYRIpK+AGRrx1p4V
KOugc+BpztJC++eLPrk24Wa/QSA1D2NXteG2h1ZwDrAv0Zury3cS16jh8unbwrK7Q1SUPJPY3VNY
hclGBSI96SBuL1k0e9e2nz+BWYbnNpRfPla8R9F1PEFd0ZU3jJBXLjFQz8rF73plyFI9d64wTk0p
1ZsszTDhaJBV9m1KHaHfSyEjmrAMI3PmUn3aA52V8IHlCKMQrm/h8h1p9ZXNbTIXNFP9nJ2H3O+m
e/SLRavvtBxfVgjC67fQTcxmzzyOxmXjIEbaBKoyjUXjbT5NjdtvmiEmHCOKB/dslIivNxzsvdvJ
HYtHdtx22HlAO2hljVUkVlUe0R4YOIwU6GXbpj4rVYXxpoopqvBiZ3BOhbZ0fUVlEjD2VS3LjHYx
IK64pohvi7jIhr9Qz/ynjjmRPoKCElAXQ4DfO+ZN5Yaj7QQ/pedPJ1n0pjhMM0p6SJro9NwKojAN
/Xa69jOjfv3zhv2/jRwcD0GIAwPC8kwfBsXv7y29oWusav6QVYdbJnD6fTRZ6QZdJ4RzC5w53IP+
3iC5ryDG2zB3f/72/z7ykD47FgM0kkyl67l/+O6xL6DcenSSZxMZ+5Y8e58GYoA56UdYuGJ4rKVL
zndskraKetY0P7HIIsBvfbqb27Ht6c9Q85MUODFKzY5hjxz43FdRaO9FbBfGBjV8o2+JSZTkTE6p
Y1z9xVdYpCu/TW2oO9A8MVUKBP/1R+aREXsWzWxMoLZFsPk+bmP64MuE3VwPA925rcKYlVMqZcx0
YoBvFO4Eo3IYMfT47CKJL/YzrAIw47+mNkaDg+Qv1DDWf/iQkiAsQdXDPcbn/P06O4RnCj8kOsKr
W8btoWN41bkYIj4XG/ediuFqBpliVpNmMz/yrykSnBkOcnaDQGIbp8t8VBMUM9E+FHPwFw/BMsf7
7WdEHyRcinEhLRsVjfyjQiiH1xg24FlVnwfD/d8fus4GrrC3anpU16wbqCy9hH79xq/ayTtGGs/C
dVCinCXtblIWp2OdUT7kTcnt0mmHOyVstDWdi6RxRpKBRwTslz+/AX5Jif71BuADc9UFT5GNVQoj
/e+/bZ2KOQ9irKI2rjSX9Ispl+951NTD1ph4sD+I7EANDK3VzS6RjUKIgFA7Tq8jVHPxWfhOJA4E
5ITMsew4Ibun5Ey2GUWHLU+0aDTrdJkG0QmIxXpUk/0sRIhwGCMXUj7ZpZm7a6ib9aYoOGpQSzdE
dcuqqHjBwvjmxJTeO6ZDrzVpmJms9SyNjzoe5Xg3drH3GGgHMYKjMLL/xdNh/66NEtB7Fl2ghM7l
k/MIVeX3HwdNv1X4DHWwqsc6JstBcrTB/YiPNaFmAvIjKlyl3UJy2LZJYk9nFJ9RdhJmyT+7HNpu
6P53yR4nEcbY0hJufWARzdKz6U3S3RWeKYyV5MqgYs96RjcYnPirtpZVQoVUmsG4kW2fyo/aK7L5
SNclBd/um9Pjn98Jvy+mvk2W5KKRcJebwWRZ+sMtHKNTmtwMgUOBU3CpoDGPJhrfsFnUJy9p6QeY
lUct4eJym4yAwIY//wD27485n4AfGdmwMAHqCS/4NZz9F0QXYhUxlQBJ8OcmHdlB5BRTRCJBZWDy
a6TDz+y7xyB041dsfHiy87hdVlZ0HT8wl9flOq9FQmorzdkQsDu9yh3Zz/17mbIJcvoMw6MxQK3d
IhJy96LPYLxCkeUAWwo8tcjd7dDYCpdG5f4vvtwff14m7ODrpGUJgFQS1dbvt5KIvQj6ovriZNJc
6LSU+RpjIJ+eDkFw4RTZY9KyfOcU+ln8UZsl7UTfbzNyXYiJdbbEHClrVcHXupnojBIqkaYPttaQ
OCAiCFDqU3oG08eaYoaiJIOutEkoMs3RumAqQQ1EqLCCaeOk2aYuy76ml4eVvQjq9h4THSyEP//G
f0AI+jbfGKkCcmSXfxbIFn7/xrlR+YCe8y/lLHM1h6kHZ4iqW3pnqBLKNdL0Zthxj1WXfIh0shcV
fVdqco41CkSP3v75B/rDcH/5QHJh3xHq6JPIAKb+9w+E/CyhiEBIBCGdYWGFkuiBXA7MdFFvhYjt
HG96GprBYpKr8jDZjgLezlUQlAnBHHize0Q5IDVwdIngu4xlqrZpYYKmcTLH2vUolb7bRDCqFHVT
XHrU8fmDOUrN+WoZcLLQ1G923YlHQYaoRXCBSffu1/9qDGLB9psDsq0pGnBSRrA38l0XGtwilVqC
BAes8yvRQUZd4lIoFtEEdvUamzcYmXB2kmRfVMDdqCpLunU5RTlOeHN0p3XBKqJeg7LixfJfE0i7
cB0Mb37fHNC7WjvJ2J+DJFDrcAsoYzkoZGGlt06aN1BQfJJAjuWULqN2w86upry2nrpgoiMsKs4+
qyxtfWztRXABPwvMrrQtAqUdBWWEqWDuMS3j1zVWk9Uzbvp1Yf+fBNX/Pwmoyxv9oDvaJhzmQPH+
440Xfc5v/0L2DIDhu/5nO93/7JCw/ZPiu/w//2//8H/8/PUqjwBF/tf//FH1pVpeLUqq8l91P8Lk
5vw/K6n/q1Qf7Q+VNP1vaqFff+vvaiFIe/8UUBu//vmfuYOe+TeBRCcgjtBb9EDLG/1DEGRI8TcT
YplNqIXtU23xZ//8iv+Qz/wZqJjn/Vf18L+rC2iLPtRFD7GSR1lEjfmHNQA9TWbXqcSyHPc039jQ
T1mGPEJaxSni7GlbWnbuil52UQzqG+ZCoszb0BWWcUczLc3QR2JmLNpxTXlF+Mu24pzakZET016a
aH4GqA5O/kQrPbw2E9p8iojtEODWqpsq5ewxWcyufuDQRz9sOxtNr4dT6Xjoca4jaU4k2bgl2s5V
6yLFYCaP1fyGvcXSF8wUlkvzz4ytQxpj+fgyOzUU26lwg+mHcgdJTkaEG3ibDnNbo1WKWntf63wu
qhNC2QiUvApxuWWrkP44UwzhFhZJJ24Y0D+s6Z40C9TeQV5ECJmV7dCezld5NNC4wsPTJViaQTEg
HfUIj/lBSViol7nS4f1SKm+qkaYalkoL7NQFsFkwvmRogWErReDm4pEU5SGaAszWvlHXdwFrzBPv
UH4EQVNf0+JliNci/gOhY4dE7YF4mE4dfjlkp7g8SGdu1fCVB06jzhO88ttuxqQDQweGWnrlIoPc
Z5zQhlcVINcmaNXazmg2PzKYKqRvTFAxaPsnHrBzswr2OjJM/CiW9TwMEBJpQ7rmRDxENkYTeATy
FDLMF/WaBtJIYtHQGihdBrc7qbitXrD70JroJwNgxlz4Z40YQ6yNmYbbbuwKknGyqtyhUQzNLetz
OB1S0eHK19j6XPuhjbl/nkHoGOl318so1msa105Oylbi32DE0tGmMRlWo8ZC6370krRPudJOFJxb
aTfZJ+OKYi+VZW/MBIPbhBnvTCsbl7n2ggeEqDnNlxjcJMckPLmNl8FOGAUid1sSmDf5S4vfCIij
GLPbeRrbkf5iXLyzCcY7Xdmpu7aimNBDt4rqtWkQtrnSme13G0e384rmZrjL8P4edd63L3bXVOV6
9ib02CGq56eCvtFtQPuehkY9J4+ErTFQNepW6e/SqmvSq5xqHO5K4WfMPquRuJbJ4XJuDXtqqnBL
FEgYb0H4TYcOjzqwMOzNTEwdZV1ZbWFs47lokwsNOVRmXup55rnEjkY6S4sDYuvFBD7ia4y7IIcO
ZeSSnPsi6fmULVkcz14FYO2jsHJnh0FzPoTjJOJTbyBMZbNA//STJ5hQwlKHp4JLZ1zFYeV2B3ea
B5d7omP8pu20fcY35MW3GsHFpmkpjDrfQdmdI7nfNuACf474yF4CkGkH2lbG60C3jVqQQTOj56HK
LwqS+ENQuzPpWYtjMwzYJiu8lNycvc2wC41/d5PFRLeeOQ27I3Va6GJ07msqTqPxBazs0RXBNujH
vtn4IUAEMthSJqX4EJxt38/yMI9jvSV9CvsXisBMXtzaisw7Ew4Wh0Tq9+iH5zjtS84GW58JViH5
L0KFRiqb4RvZto8TYoJoAs2H0Sbpaa1Dww6vtJvkl0HKRQCgq5dmiKonjlTjy5RNwQbNkTA3LBII
dFvEeusyqmIL3ldFH3qL2r/dWpkZkkJOXujsZdHtQF6NtY/6bvH7ygjno1GPBpwAokGqWqcXVBee
Wg/MYi7dEAwvOAf4D8EqKiNqJh4QcDgFpA2Cu/xr5Eq04+ko6h2TR//SxR3TRezQZbUfbIf8h54w
lDXdxxb9Q9/KdRnm0TUiiyLfZJVr7xTibvu9dZESbJHwUwlaFWvHeugMuDgMX9BvIQHZGoWePVIZ
xozlnm1xEyQYZS+QE8VzKJejgb0gFjHuTQsBprG7S2lYjNi1DrV4swkNup3riOBWuh7IdATjHrFy
ckW4CtPh4oGTTneVtiFIOfz4u5y4KHzUubDu4yZ24QhE4TO6pcb4notfDsmy8nBGNEXkMZHx0YfG
9pTDlQuJrl0TrENFyU6W6J7U0aGaw+eucBKYEyDjmtvGY4khbKXl2DOOthrvoMumHkl547DvwB28
zxWMtTXvMZprM4KWuGPQjfEl1vUGWBKXzymhMEmBLhtThGssbhR7aPXE0cZP7j2ljfPs1GX2FrI+
nUAUtouvpPJJwjPD6s4TNW4f2J6E+YHYu6sgWMl1DhTwLqCRSzRLPUVvuCHHJ1hxts+Rqcnnn7Ra
xWvMutRgXNUmlzlHGbA8TOhhZLHreDxJtpaxvYwnuUlWeOHTm1rA3d8yho8vEfoLhijeMAbbwfZV
Te9gLp1D0OSVeegqH1WTxI+RLX9TVZ+N1y1vgfCQdBCcOAc7a2vr0A0mAkWitmwibfmz2qKNJWKJ
LdRK2d474WK6xX+pkyJ4DBr4OBb8UCJbWt/Nq5WtSJcrO0mMNh+tDYv96JgVekpfjDcyqWQJ8ZCE
lZ32BEJg2bPGL6I5HKYTrdtxUUnEKECw8Oyok+Zdr1gi8KVaO8grDaiKhalo7dzMGk6y67TNb2V4
0THqEamulE2p/DkSGpY1G+h4FAZhHofTjj3eutXgFXL23cgfb6iZJpa/lJC2mZ4H4pKEmicF9/0x
FLUr9zEzoZrY8iJA6KQxRR0cwp7hWwcZv03GRkhMENyV/CmAGKi3jWEy2Vak/K5RYdXBjp5Odm2M
2I4JyJvgWFhxWbRMWJKsZFqSMtyifOywm2cV0VUNECeix12GWQ02U+a9UUS8mBKyWmcYBNpT44WB
OtbA1O1VI7T7o7RQuh0itEd1BWBKDffE0475xTQZRpUBy97KscsaGqvpVHS+ZW5Dhqxr3NcIp0k3
L930hdG4AgzistM+hRkQV7Oe+Wh96gZPZjtz9/p5Xt7HqBbexyE33lInCepLOMDXuolZqtaIRom4
qYs0lVAb5yyBP2YPt804Qxq10GL6a+lnfvKSRXH0iTIa71eoiM4mPzSM3CuOQn15lrMBQWFoW8E+
1ZjkIwWR4XzxSsihINCU97ISjd5rP6IqsaXrvlZja3IwygA/pMiYxjLf0pSZ9UYqZzoqwxQlImrk
4+sY4RLBXgjI5pURYCNfOexy73W/iBsZ0WmiR01QsfeDoyIapAVatQfE4+PXTBv6daIFgvJz0KrH
Ub+EODICYxDb1oF3NxjNKPYdqhv9NKUKHmBHa5Tbt57TYMc03st3KBaDKy4xMubRyLxDy0N1Nxu1
/aG9ug5RHXLsXmdQLWj2y6zh8xm0VTZi/JVs1+PV5sb3F8+96w7eVoJpdahzU78+tZ4uym1WyKA6
tyYco2bvzPMCFSDIIaz2OdAbpqmpNz4itci+Oh/Aw5qsYdyQXTfA/uIMPq8l0ERK8FHJh8FWCFlK
XD1op2CGVruhTGs09zb+0etpDilN8g6XAhMp2V6YqPgL1HQIu4uy3OqjbzOPGoSvH68ny44+sX1F
6lZArglPStTmfspVeN9y94h9haev/mhUATRuU/Sy3BqA/Zt7jSSkucuxJ7JI4gs0LAxgsgm8VYig
7qmZR3zZNq3RM6ZFn6mpl0/F3gk09M2Q2CwSy3w5fiIiE3BfmH+Ua2AeC+oJ8deTQnVsQKko7Sum
DxjP5zSCjOPNRgUYckRjsiGhGfjgqMYIDgdbEobzSBBmMmFGOxCnEOgTAYUjfXQ8B0BYQ+AS60YP
873SnQa9a8zyCD6EPBSKeuydApSfuWtcVnwuxyCuwjy1BLeFPWY7BO31N1RtJCzj5InHatlRV0FQ
R9dp3zvJm2fMlkN7uSTdVeLTs2+zevbdXSTHJj4tHCPILDmxSxpNOLFLRequmhYKzZZdmUREl/Ev
hLRyNM5su6RqMCv2u1uJGOQnTKKsRF1OjHWjOScc/Ub5/dmcjehDo2U/z0Pr3SH5NMDMVm7MlJxR
3oVjJ5AGXl2tqqqzeSwm2DkJ4dlJ4F7ZoyytM0icGu1PVxlftR33zkn24NQ/AeSWwxdZy6jT07p1
QHdUyUjFyVz1c0pHRAywss5D6yQnL49jCrUo+sRtjwpM4dd7AT6l3G1qGvGzgYd14FWq4g6MjP/M
dzZxWdasBwCbgmZiberI4naLzLfIzKzU02AqO7zkSD0A7URx0q8jhPLOxQoMMe18GrbNM5CyLnnM
emeIN0vTN7vX5lS0J1pVSYUtI+LMh1uE/tKR4bxpXkbN/bCtdQe2qwgb6juPzezVIfwr2jP3mh7d
cjahqlgGzBOvlelwbQMneO9tfuQtNgVb0TeGdBXt58SG50PvL9U/R1PV4kl7md3ti1lbm1SJYZ8Q
dHHfz775TL/UfioGr6fJjA/32W1gMrSerd4c9id5l7YlfP5BwlE3Uoyym575DgW1JRs02IqItX01
WpE8Rr6DoJgoPnfNtK640fTgD35byn2C5ntLw9jftyoLL5YOMYWEmfVsmAVAAbuDp02XvSH9q++H
bkV3FsCYoN8Fjpbj2603e8QnYxPGCiOxas/7JkmyGYKKNpnb4GmKCDbwgwu1bv9GGQqMExNzdTCb
abpSWBDlqiwLgYxH9La/o3pGit6ghfXXIT6tZs0myBNNIECVv8TcC+WlFhZHCt1x5D0ExUxxIT2R
PhYhqIYdOiGbg/DoDZgU3XRPmqw+oj7JflTU/JswjGDdmmVoXqfa67Z+Eng3erQaeKWq5AChC/Lf
i8mE9+ubRfghkdthIcJ0cVN56MniXiblibmGvh6Jd+nfKmeKToJm7cnOkd6fJRg0Ql27+Wt2ELxs
1WQV13nkDpB6EOwTrY56cC1L+j6b2c/me+y6EkdsnKBE8NC/PqDdhPBrI/+ymazMRPSoOO6+ZhG3
T6HjD96pQzvuokU2m5HjI2psL7QjNNIw42B6aboys2tGq9Boe6QUbjl9CKxND/gcrOfkvzk6s+W4
cSyIfhEjSJDg8lp7lUq7ZEt+YahlmeBOggC3r59T8zIR090O26UiiJs38+RCBWWmV2fd0x5tji2h
hnwzTwpc0NgDdhCiWB+GueEnusYGF4iAdMvtMgRTGFYZt2AdThT7YVcBaUJOASiiFx+TUecJhnvj
gBVfhvhswMvvkxXt4GqFxd2T66CB1inFrZp5pos5J2lF/M3DgkMpF6HtAftO+SELhx+cC3cqZuPP
3f/Z67nFPjFUx+lPMxbZRzZJZk52xvUlCYP2pRC4JRjJ+44SHJw5zWPrZUjZxVwlAqes617W2nf1
kbtA9+2x5ok+DL0D4a6wLH2uTsaqg1FV3JdMrfMLbzT5p/cL9xwvIwbkwOT1R5Mg/V60B+BNwNIj
ThHohpCGLl9j1ljhvlzmVp4AN000weaTvZMQv/iwyVuAHYma9mNl2dzjyMrTp2y1Mx2pUEigaPMi
4YbMG/8ExTB+nxMerv2ANl3dlQpYEuJyRGlTIZzxi4QwpNbQSY9e2/sPmJDH7zUIOlqf0ZT2mUmy
Y5SP2e+sS/HZWjEtAsxZNl+z0ZMnaErtuq3Y874CZNe7PGLVukkgQg0PXImjA+/7xDu2YYZvsIyy
+kA5/K1QXAazfnYJD98csdrJMeg2fHM8mrmgfy89a2aGtFDasxoa86gsaoINS18R4U1ASfMV87+Q
mPUdeY2Y4uRCRpiQmyV+9V3uPjwtxVHIrDwHWZQ+S3pbn8h6ZhM5YFuHJ8ct4c5SK3LB4ULOgIBU
eyCwW747K0Sduia0QB8DQ+/BTpEPCSCM+j91Glce3cHRJO5AiOO15OfdUhTqT+ZsOarqbU56aeq2
RBNifiudpEfelcmrKgDbYeOvWhqXbbU+p0YVf6gn5Ly9yQ33Oq0Y/ukAryhowJ/LfwwS6+SUFcHx
foqdT65UDQWjYdL8hYYWAoCxGANHoZnWHUcDyRWzQ0U3KiQ3h6RNMd5QkrdFTvTuacgA6EwuvSPi
Enj08ryTJeyoYl2def0H7Hx+inkrLQ/FCtWLoDzy3FTTGrPCCR9/E7XGw8UmOKAXynX6vZYwjPF/
1OGk90pzRj2AAcWYzga2uu+MrJt3X+UAUkPqIRpsq02HWzqC3xRvO0IqaL4i1D9dU7t/VKJjdegw
1s4HFQzeMIIfLEXyvA6Q6jdkM4Poqe0CY3b1AsM/g0tNenpV8teSh9EDaV5JCyn5PDytOZYKdm9D
cw3rjryCN1n2kaiUfwtUlhLMEPPvYbIrwYO2SJIrl/zuFIqsWQ45KvUjj/LyXmNcfmHVjBKgc4qS
mMlhFFLrQ9+t1wF/XJoYT2GoyrzmbByzPR1ewcccheW1zO3tFAwHi+dv4QvCRpFy4VPXTfSWzuhQ
81nkPGq7XE3VB7aJ+gamjs2TLxbzrqrJLbcJVv7yTFFRlxDES/M3XJx6wFJhx2SnVw9EhtZ1OF5z
1dBQDEX0TwW0OtibpikowIaTNb0vXmz/jF1cf0wtJkI81gOoR/DR3Cz85QLiUKIn9ZN9Bw7FmWnd
3l32fh/HpxwMW0O+gs3TDRjQtM/U3CQDUTgVlc9Bhc9sTzMDhzd5rfirUMgtG3xIORb2qOoeRdnR
wxHiMFv7JrvCI1h2eAvtPiFMtS0hZ6IvjeHkb9BA5ClX3gyJGC28ZGKKyr+2rwV8WhCIVdE7x9g3
zrWxZj6NjZXnUHvycWwT9w8dEeOVv1f3qHzhnEZsdHdF24gIMKznWOzJjvyB11iBtBzhz1owB8eF
OMNPPsTBe9mvjboH5wkdbpiW9HdRV80zzfTFKTUGgw5c4OHiDT6mi0zcGtHcZA3qTTtMEVE7J0dQ
8CsBbFXPKv4mvBj8B9VyOPvIs+c+jLhs50teHHB7FL/yHiiyIJk9muLghWv7hwIKw2MUtd4zMVqV
X5A02+BCjkDSjtDYaN6zE/XiXW0Kojbx6PX0sS+li+375gk2ohPVsQrGdkAHEIO/g2rKGpKQ6sLd
3gtUcpcufvi7CVM8zwA5gITiOHAAyvp99IPQSE1TOmMB3jpAksdDjTXinvdvudJ+MCXHaebO6ztz
95D1lYSozP0KoyDsGfQEgtmsDuCfs2pxeh45G2bPY2Ep1uAMGUnDrV2YM0YYgdwei+qpXaz9IA2T
veW9CnOOLSIvW6mnONxJbxH2CTprAe+LS9+8XbuAWFxeETx8YlkcPUvF+wJDao0zVlOw7v7j3Es/
KDYL20sYFfH9WPTiCYWdH4FfOyedwZrfCaBDirQX2TQJrrD7jFQVf2F1qu4pjo72siz7j6TryoGi
5Zgb6uqM8cnz6wkmEBfP+jBON9nSHaapOXHQOIQf6DEhQJEa6n6NKh/DNa6eq1ktDT3mcR1Q+ECm
0efxhvQjfZgdaefOuxz/zkEC8sVj0668wCEpRtsxb4gZrSBd6MiG5Mm7pQnamCD+hE2bdHE8vxqs
YccaZ9Rl6avha10XHl4Cs3QAiNCJd4ly/JNMnGTcxRRR31Vz2sJgqezwh0jhDobMfqSD90AUVWNC
DQxM6mQlycIZTpdy7Ds/1l+QU8aGg3TNNaIMY7btN01taroARbD8BzQ+vubu4KD1Ot386I1V8J0J
257W3rEvnCvzDst3TWIZs/JVCuqG9hHLG3Ucih73GwmhpthLaC7bslq64mWd8IzsR1Ast8ILF5lg
BWu6nWO3etfY3Xc1QQECncZ9yVpJ0wtJwwNp4qT7nRtvRLOqyc3u3bmWz0NM1J0DxHP/aZiO90jn
fnvxR8G9O2wA4HEaUiJy6glhYlQMES+3yYLy9ow0MtO9UqjsCftUORCeJcV0p8idqTN3GfPoJ46A
Sy98v3+SgP/gL/KPwqdbORT0RHyLxyUHQfBiWjndmUACzs7iFPYNsZFmW5At1psZkI6ksbuQlrGK
th0AADwsHMIp666wlPLgjjb2P6lS78GZAvXLN8UqRmgMYBDgX1de4e1QPOkegI5OSkvnhNG3KHwE
A7DppPClgP/I4H7ijvydrnGfP1R6nNozJinf3TEPAzmMGr6IHHml+p0E/cACxhntK+mz0SND44Q7
BkqmrjxwWr7fC4shehCKV1XiXtr1Tulx5y1igig+7ENmQjMq0gU9ofO4bkmNocsVtIyz28ebC39i
KZKNdJIpB8RXoe5uQ9h3x4mn/3UlcUbDEb//jeXTaL2NjJPxTS7Ff4mf04ahVR998Gvti4Lcfp5j
tFd2S/ZrFUb8dpNheYuL25oqSHthYIRnOMlFB2qVG9I8N5ci7NfqVwUY3bnGUaP6Z0l2hQaP3IqQ
RV3YvkHsC5+hKo/NpSwCCjAhFkZXEJMBg3+Utt0zZRpORG5IDM4xrbsRQ1HeRfYzJeLc/gkAGtc/
6zCvCwdRxPhPa0XRHPqyK6tnP5niaUsbgke3girN9FfTaj1uV6AQ8X6abYHlnA0e20wQ3JRApUn6
jU6FXMaFZfrqDC2zp5aPE1B5NN2nsjTqYZlCZ0uOXaFKWWV5w/tD4+1x3sjqMxz68EuYheEsIYN4
ap1U/0ck2RCuK2x3wxy15VqcNTJ5dmYO9y+2ENStyJAwOptCfUP2m+i+ChswPTXO0IFpemwf2Te4
3tHvUEXeeNFEGpUnjKotf8icKwqqhn3HeUD7mDu29VEu4xw+ZIao9L4uBJSvjb+abrwXIg8JBaAw
DgSYhpu2ju7xnpeCb+majfbf3EF7vsACb9WFH2pwx7LBGzd9rR3CmmRGgl1Sydp7m0MyCZepJUvN
W3lpP1M28+ik/xfcb3/SFROAsOYA8cJOr9hzxB7PxvLR1dgw75bcH9QFFoA/nuc+n7wz/lh1Dns4
8mzr0Cn8mHz0f4jrzt4mnZgJHHUiOIa2Le9X6ZOtsYLug9Ka6PZTYJYnvpneOQQ1XyAiO6QTFU91
HMnxJMhj7ul3A+nErbPFgMqIkHZ9NLxhvl3grdMg6dxrh6DN2QudeSvn0dtTEeHesZHtfi+mjHh6
Z1qQlp1X9t69N2nvpYT1N+5axgfuwTQPhTtHUbnj6oA4uzs31buZXcelwwH+wq5iO0SisZTZx0y/
xR1XcRZnc6CLpeK6G1bvIl7WL9eqlecHx8Iv3ntAthM2FHV+BeOGz+3E5cad3E0YoEV/ZFWt8kNd
+X34uDJdMdlHQ7v8n2OQvzKpRoLkO1e/U0ohAVzLMKnH9c9AmAywGuuiLr9mdq7tnntEAVd9SBVT
3LW2gkaOfUBSGrYY7jodJseiDYmNR9E4NTvplIOBvqBbh2KNGlDIvUHtHJ9dxXti3WV2qMnylG2u
ItRK062XANYfnq4kC6S9U2NlaK9s8UGK5qx4MqcPmFuZeGrbMco/wjxdKkwAAyNoveXJwFTXrsJ1
HoRgst4NITzf4wKLY9nA/y3d4+q5PYI3e5rkUww2aSHp5kxROcxStyO3bZMBBwv8FoLJKcL0YQps
hwWnmPXw2rOAIT/Ao6mKN8+ncillgAa9vF5a1TkQEODJEf0gwkFgAQP5WuUOPAXNfa8/JojSYKrJ
sUwnuTjc8B4a2G/tfw3fGm75y7zeiqicHKg4W2m0JL4ugZyuVcptgQUTyzJGBDTs/qmepZqfxlKB
dtn2fZVm1MBhy7nVxbjBaDf+UGUktuYOme3kMLu22OfdypbHLCf6xysPcZ7K1Xox9kSGnT87Qawy
vysFxVGPnByG+zSrXdaBtSlpSAI0N7STxGHuDnKTOV7f0m4wTdXQHbBmAny4pNUM84ZouxmjnzaI
dPTuxdCyrgyyoFqmJlTZriwiUEY5EjYNDtSP83qEJOAZnj/05V+tU9RmH8MJbIhu5BxujcQ6cgbb
7ZUPCGn+fEiMnqiDUbFJjy0dIcmPxrRTDzscTLJtT5STtv4uWOSSyC2m2psdCKwMY/2e5dUUXcK5
rKWHu4acvmFNnCVcJNQcM6kTkSwK/6SiXA13GMiMuAnSgkl0g38k/6sLdmO3yzrdXTd0eloLeaxm
sHvTy1B2hGReE1f78oiVhl08NyUTuEeFGuNzG8diojdZ0gMJ2EQrbpdtC3N7hCATGHs3gzkp9irF
vhWd2V6Y9hQlGbFAE7auv9eAmegI1lmJHNWaagERofNQp0fOhsklUOvyEO0Gp2cdXJWLM/2wgql0
dvBj62QH/n5Sn9WKl+R5ooDA/XfjDqNt81R0//WZw2Lln8RjzgY4aJqAJRaXZZpnMl/kbQHoqHMz
3kQu+Hzg+GTztPOjiagDZ578pjxW+EtIB6nFnZCEkYJZyqHrEaRdKvvgV7hJj0poNV/GGLY4RPil
bLGzU/78lPhJw2tUdaUjAeV0U9G+9lHRJv+cIcyXk9Kd216rvOaGKlOzzmyMcyW+AD1Ryb0LUbO8
OwhbjmCVKnX0b6ijBYp+fivOE4jLQ7krVyFA6lRU3tyPbdC8ueJWY0gpfVIRmnBNe1jMEstyoJ8S
8QTMHjabzGvP64wT4c1i50zNvlSOLB5KxHpxACwA7sdGde4eHcjmyR5vmM0+2opL0JmwNTm2244g
PA+8sKNPjkfYP/FUdeUvSloX/TD0HRnkTT142biNq45ik6Seh6lBkhZtd7A5Zx1vC1uQMWGYoOUR
Tid1FnuoGGqlVSmjn7TS1eLwqsRD/hWHQyY+DWKovCJEcXneJGSrkPOCkERhw/DgEMvw4DdKAoND
sYJawXmILESHVMIW1cXvUxGwtFhZEfPrmrwL+SzqDg7R6mVVvyd36CcXtJzWnGkOkOtHFzDXXnqH
DA/owUb3ya4bl24+49MR/f1oAxn/438XBi03mFrzQIEex8IZaYThbG69YtrXArYmzUZTGhfnqagb
55CjhaUHzIll9eICzNrWtmFK4EwkBIPUR/SGqQKsaMwQk/LRPDSsr5LfYdP2S0JEc1yGyxRlfn0Z
sC6AmPc4q5/mkP9zilzXD4pN4Q5LMWyCvo25YyUKB8GT6XlhbtdAZxpRZxGEKcOJDqNDNXlV/do1
FLi8cH5gqjiyZ1/rl6KsVbVbxtxwnIN/rxd6POLR5e5NR8JC7WTU2F9BZZz2h/ivm/2EXW/LF07k
lk1UFwzpTnPWiCv9GHTwIFSW5hcjWJyd1gyF6SvSKVeVQynQph75kk/9+zp3SQVQewr0/GKVMsG1
8iZj9lwx2Z8tITQuOgyh+9QfS96yRV3aYoFRuYJ/lQeyDKX3L4jmbmw2romfJZuAsGPH8hhlI1Am
thS0QZaPxQJcfNhyZ+3n5lzTlzMfQmNc3eyRA/vxa+w80nhM8xKS3W60HpCeDXlQVdwhgyig8HNK
kO1xWWN+TgAUYp7f7zLO13F8HG07V98ijRgKkaHylpB5NXLv92EQlXLm9oJqtc373uqtgNs5bTwb
hc6+HDPLLorSS8+hZqIOzEugqrUTx+m2nn8VJVCYk7K8SfHizFVFB0mT6Kb4hL2X0skd5xNuzQ0+
jXGdD6XLnmfe8vH2/n0mPRvgbe/rqscrg3HjqcXX52H7wLpVnrCfEF6seYdnH6kQywSU3dyqRflT
DSGX1XGM4vkwBJbflPy1eC5Gq0JqmoXLjiXEWTf3ff0uA++G/VopY1KT0p9jPgTP0GTDCRCoY662
7+iAlUFIR3uj3SJ5uOFnMexiYScG7SRmrY8p0ax1r+MaXO6mRgE0+9DV9AGwvhjVSyp87R2S1JT1
jxmR/R7xconpU9hJgGbBXx9E1G5EzHkbGi2Jf2CZpAJnuxJ/AwK8uMFy9WYdPMx1mx902oOnKmiQ
YcFRYphzvXRkrnRyB2XYC/RTM6QJjbc9O3TC8uq0Nqt+mPGFwQXxiLcjH7Y7M5Xw4ioCoy9U1gaP
amBtxSoG8Kgui/CYj354kX6YB+iZ2j970nE+wzDgl6cOCk+4ptkvUCkR/DHlfnHdDI5DKb07j58G
vIlOLtuZN9HBtiz9wkYGFw0EakfEfWWvQ23qE2nu8ZHkriM21Uqo92b7h2XK5eEhm3WzA3fh3ycL
0Z9dhwZ9buOxfnXnWWzDuYlehFDOBpoeAECkWtEzdC8Y/DghfjVMxvuoWO1HhI1424IqOEJuBOnb
x/l2AmJ3cRJPUoWa6e6VoalBPHM8yPUiadJr7fUO0CLRkZqyUfVRFA1r5aiZ/7lRFi6PrHYybmi6
InEJpeHvMEwVVDm+47fTUolvmhspyEliD8xvuBh94L/H3JmpiKdC5g+x9Ys/dWZxtnh6kO8YZvFl
BEvI7YB6kbMG57WtU5VeRegjMToZxhRxg+RtHFgUW87XDrNla7HQpCbTmCb1QPFbQXeSrMSp+L83
F1k9QfifKwoH+fI++DNj52Yq0+hJiZw1WltO+s2FC4FAsmp175fzRAllzhcRRGx9T9tjXZxBPWN0
8WkNYSkard0GYrGY4JDpdZc4y/JAzhunRCTro8hcylYaEjQbXiqCr0Y/0wZAM+oWo08MFmYCwVUu
cca2LcLODdeSmZqqOCygFXv5rfLLnEl9xg4viSbju0U0OepQBZ9IWeUBmsF89OM1PrAlQyy0wS2a
PhX5ecaT8bhQr3pZgNzGbNPDFX0SF6u5ipXHlOGufq0clvYoBvEqd1Evqzuz5Ey7RLI3SjEybieW
uwiVqsbjRUAeMMBaspwFwT5jJIidZj0AYOKbQYPNsGdTKJsHFEn/bhIBW4py6eOdI7rY2THMV3Ds
fP+c++VwGsGWA4tCnD2nnD1nazRxvLU0Z9WjSlZNbe9y/uEH5tnmNbcMp/EaELYyqMK3BlB1ygmU
PfZTmV/TWCX37ppO2L6SpHzwxgkN2g3D6AWuH5YyX1JH00JOJNM1B/+5KDyQ8KhQ7mjQgYvoHnwM
Du/UVVVvoCbad9EsyUXMGlbm4LEYvXUbnbi1stVIRyXV1dj4V1RNXDJXcBSZ8dZrh3RytVMxtKxv
PO865aq7z7GzfND7F4m9rkt/39REHbe3gEN8Ckyiy40CVHMhPsBTCJewftSVwVAU85JRAV/3TU0x
15UoO/XMpoI7Nd9gdJcAx8uWix+U11jP5qFko/fR+Jj550jSQoLmc9DL2rJATURPK41pPvk+l3cg
0rJlW3Db2GsnKe+76tbEwfogfDC8nPB2sufkLcFO6hTGZDUQRk36hhS9Xi0T+odxg+rCVlvvW8yk
EFJa1MFM4CZWaTU+JRRWQvD2JYxJOvekX0QPQPH6a1KtZhesFUnr3OPi/DRMhgrPdO2L1zaKp6eI
n8OWt7ageJwz52fBy9rdsAXpsccq98X9K1lOZOncXVtkzktDsOMUxxS28O4L4Xqs/Zz/LnjPfuag
DYmHknPn3uSybSNVOjFUVyEMuHEyI6v8UH53mlY21WmacWYuLigtAz2VJ5+tR7VdumGc90ghQbMj
MZ88MTgB3e5k/T7gFb7zOz95s7Ew8jygZR0tvX/tIz2ZSN9TEszvWdq4DxkxFxYUXfLsoSGd3VlD
wWCRQLnwRIrssKRucMzQm38wYEr5NM+DoRVZDc4hI3SU7Cx3VxLHXoZ8uS5FkO0gvNBx09fNj/TW
8ayAKV54/xf6DRKFD2YU1kF7LgaMuvsuogsuwocJ+PNWpr6hFBk+HVxFIW7rvPChEsEAzVXQ+TkG
ifd+c0TEBGNWdQZpUO/zrGzqo9snajlmAjLfR226qECTnPn1Jz546NnoZ4H9m81KsFarcvaAbPZx
+9DeQTKkiNz8bBa80uDooN1Qj4iphcugos6keaTrbJwQKJOipCGO3cNtwvdS6h2lXRgjUzdL/Dte
dxMEozwiBbtJFztxOXLwqwDDqKp85wadwIZcrzk4wm2bYH/nxghzZXjzF5lfgUnQa4cKfyMz8pl3
vzGSk5hPS9vbO25gCeXZNvSfJG227bOTVIF7cKJYx+cWiStggOQsvPAWpNZUWhwgKZUT7q7PgKEw
gU4z/mWboWw7cCirX8rxUoWxDvv8gazsDMDIWJuDa5EDXsQkGT7JQDIoxq0vD06Rd+bvyFC4rZKm
NxfOLufL5arRAySw/O2dlsvPgPGTh4tUOo77HigAJk7Yo4egCCJ1SudpvSD2589ZfQuM0Fppgs/O
9H3/O1Y5joaVijlK47UjEEedmIUs7ymuwBEibX5n8WcWG2prbs7DWaR9f5dn0xC9qYCP4SgFnWz/
gLeUN2YHnz931Z5j/5SYoY/+oNVOB8QMTK91FCWKV0lXlb+GpcJwCzkTIq3JGnnI8Pj232RqOsPb
egm9l04jEl5ZvtgGlWEeIm9Xz23Unhcgu2G8dy158morCcnKMyqkfmMoFYrQR9lcgNbSmDu0rkdb
ztzcSrO6dGqxVPW8/3+Zoo78HU3K0UqrmkauLKOaHwj0ZwrFWcAEILy0yJMTdxCHXsoRFMC6cyci
38CxRRp0G4cwftqQr0jJu3X7EtZX+sh21DlIo8tv7WcQnwfXrb+yFRICmzE0lI0qZarJUTUv0djM
28UUVUjTWTMkJ+Xl7cFaqrWvDuIrzbOqrPI9YbNh+k6knCsK69P6rpuDInpOsd/8YECeinNo6n5m
Y3fDQxOPI3zRZtl3PQQDfzmK4R8aCDinQIbFT0EZ0YXlWhieTOIuV9y/P+4QxRxURZT7zec6azJ0
yF/w6A4hPtVumwVrxJ85YuvFwddTIP2AxYoaY8UHmH33awDt2jrRAP9lgmZL4I3I3XDyF5WG1bZv
pYP/nJEucU82YJSlHKzW7qGug5S4Kq2vAKu3RKiwZpVxUuVPDWh9cayT1dQflFkvbOF6WHHlYZyj
fPmTuy6VsuWNcbWtazGS1hI9Adwyas3PGiU9Zeo1LRuk/iYMOWjnK4YdRbg1GYHn7cJZDgPTntbN
dwcYZL7DFw2WGVu4kc47WY8Eno/CIpD87Vg+rvddabD76CnHw7JgASvvFbSaZueOWVkgWa5maI+0
Ocxi7/KvQ+6iQ5Wwh8Z5P59yXSeJofmXYvN+NYh5l2nGk5nuplDUw0U6dZKu26EAHeBiDFjBocjX
Kltg7N6FkQOj4cC1y64CEDjKN+aUqWrmBzWQ1mq3LAiDPsLCYwJAmTcdvCH06+EGRukEkxOCYvsd
DkM3vPq0rRf7UMYeX2NuL2EO+s4ZdXUuSxN8r3xSwLNxnGbzXvaxoz/pgZsICK+s6Cl4Y4tJzWgU
LxiXVOR3+jBMXWP2anTqiUeiDpbm0WuDid/WCll498Z2s/PstqoIg3fEqiIkLq9VcswDxHUmpMBo
3NGLbOkIiRWBMti8uATSXUWCtP5nYE6Kby9R7DH3TY/h1x0lexX87M99VWf+hcHXk1s4eal9pgQG
P2orfHe6m3M+nleNGD7vbx2vFHzBmTnLEgvUxm1v+hRkAffgaQRS3PHUUnAqdS0Agiq640zKtvHI
buqCTx8XIUTWbyp0ih0dLDFcPi5MZJqm4hKpdHIPOmmCg99H3rXF1j5+6c5wBu0Hv0jB9Co7eclh
DoKBlyipNHkTPhY1URur5K0wDdwTuQgn/LsWLXGcVeriT+QYc6RhbsmPwq8jiVSEkMGXdGG3XmnA
MDf7hOdtsyUeN3kx2UNXGT2j9vAD2MvAmntdEXvkUGibZyywKRhI2b4uWGOJmTNPPdA31H+YgdXA
rhVtsBltRpKXRW03PfqOxiW76NDD/oQD1p7xW6yQuHxCJXhxAcqNltckEjEKAbXRddIWx97Vmn9U
ruasK1U8lsnAEGZmkT+h7oOFCdp05JvvTvkz8FrV0bHsLveix5PCEM3a1GclOm4R/wb3EVYzFCZW
nzjWS6bgl84bY8KuFV09K548INtVTMNfQjDPPfuqFfG+JhjTH5qQ/fw2orpk10Ui/+3TB7mdEktE
X6mSTVqF2dx5CNdqOFYWF9s+oKzN3SUzDngsMAkIXAAI82aIh6w7NIGn7P06BExxRN2GFbsC5M8N
QSIaABFWu+RzVk73Fqk6BghIOodzsE+H9VyDlPGOvEymr6Ula0AGB5dOR6fIu4AH225dQ0MkL132
k3cjDi6CoGsCbORGGaCKklz/an0Fy31pqCRUrNuoEO5/hVPuxoSL7fKjJIndux5E7UutILucI7mO
b94U0mDsOrY4yi5V7cFNmCcPdWSC05AXYmZ89urgxtmzT02Z95c+mHr50EdGX4qKpKBU3KopjZzP
LhCa82SG8CwpoP6mzAI4+KCQx4Og7J6YjvlxbfPU1nofkuz4jmxWnGrSmCceFbVnWpm4gA2Ibhe6
Auf+DFZBENQs9ZrcdxqT4Kl3cMQcXMoWCOQphz2pg7MVu0w6sVivEyWPUU8BKT3WkK6ncux/TDYz
2jLDhyh/67TuvD7v7gp0eZ7mzjifiWJt8+oBqRt36TggeARE2shvKNbGvKcFQ0Njjh0Uvmk3jQOr
XpN13JrGUhR7IbEQoBYkFhiFJ8tdwnXgVScFqo7fw1zkubRcL7uasks2dMljOw0p12uClhuwruEz
uCtifPO8NNQrZNA4W+vYJ9DixWEtnfqyjDCQJmijZ9+CNqgJP27posZlSLWveViqklwLjx1dzgOl
9DtvLPRO9lw82BdH/WGRon7s+c5tfQTOHTVseXkBSp3uPHy9Dj5/B+9miGiuWBgb/91yMA0oqVFw
VLGDvSnPx/C2fs8sCrBf4SpC6Gnds45N4exCp0+wFdi0O4KQcy8O1hzu3pYA8AE3DAbnNSp4fPOy
bbc1kUSiS4XAFKhcwz5Z2FAupxyDOHnrycbcMkSQ7Dw2CCcD+eRQ+iU6mfJS5y9BcXVMqlD9kRpP
7mZNXf8s7IAhphmiNtoI1EQ0Fj/9Aysu/hWUtXW2GtfUhYRZe1DS9ns3aJLi1hnhv0oh8xWHAFuK
X73jzeehDzz/0LAtYjLMRUKZJduebk+DefWXrvrwqU/p8DzVRIDdbeM7mIG7cvque3KDAaHH52bp
yl2Nm5nCtYF+jb5zaohIbGjPPcvcp6Jc9JMxfkXfIlvRx86yf8HOEDJLlRiOEPIbX23EOGRy3zD+
UePkYZ8d3JYBcGpq/5vKjiX9ggycUvbp8pTRcxH5DCFZSBgbietkClxr9a07zH20dWsKQu9YIWht
ZGXIaVC8qR5s8Im28nDvsRPi8mMFkFzwizXq97lwo/Q1kB4DsCGahRGsnvN/kx6Mu3EUWv+m8mn2
JA9gnV1sCRmq3l/cg8A38LqkC+ZaBDX3qAdNdzStEKDqQXkO3zR2EgdzAU32Xj88uoWXh3t4moZP
qnAaVBCuHPckjAG/o2CmDzN3l19TT/XdJjRS8QGlk8EujcIFG2fja1OBpArL8YWhV8X3kTHZuW61
f42FnotLQpYiOfQtu/tNOHakk9ygFv1v1iQFF1S2dPo8+3puDgSHamy8rFfjYodtFbMCiQD3PuX7
AWGlD+0XPoLqjjICecuDwHpXK0S2nUjHFsxfn0foBEXwgNeD/g0V9Khp2dwOp8n8j6LzWpIU16Lo
FxEBwghe02eW9+aFqOqexhshkICvn5Wvc/t2V2WCdMzea5ftT+c3xIswNl/O/M/+vd+1aGb5Fh1x
kQygPRLrPHFPbGd+cXzdnJxR9p/0ru14u6hkXs62NyET7p5bFDeJDCxuLakypuTwHS7jtVltOoXX
C0CPKc9giUcmz271r9At3UU/h8O/FYVqsEEpozC9JglOLaDgRlxSj7Li1crRpVAIkoz0qKZP4UPz
AreXhvwBclRhSp7qeKgenaAjIL1prm5L61lsVB7OOvWm82UtXHKsmwh1GWzFsP+LaUrdQPgglw4b
JpJJrYFtgrahbN6j4aYacYUZ1REHWy83IAcqisFm0if2dwmeGmAhO25t+0DxOgyfeEZwniNQ87tz
TO0Un9bAZJd1cebvSDMuXnq3QSWUpJ/1guPn6TpEtp9KRgtuNLa8HahbUX2VC/OLDe3r+uahqOGJ
ZseLejGlH7sXeeO5uwo7AyK5yC9OA1js+BB0o7nhV4S+QIcw/IvBOr2J1YN35SgUf2VdCHhgQKtI
FIB7vRK3IUYoxexEUtLdC7JTgZEzpMaGiL7IpFe5Wm7XLw7Hgh0OXbmfsZrAPcvCnY3nKZtxTB8T
ol7ynd8axHfxCoX6oOvA18T+TBghjqsohl8RTf3TiCYBdGUdMHTkUWDzXyMyfapiL3pua51uMQpO
u7FdvL3Tm37P+QK5UMRodUeUZPNrSDwmUNJyPKKlS9QzfM0sv8llnvdHnwugZOpKBtIZzNCKzXLB
87tjvSRuiXsAX4o35kx4r4vhTXYLQ1/L9iZh/OtrfjHoEtNDitTukjEY/+OAkPkcckAEXFqGyOAl
RmVD8ERycI17PTZzWA40HEHHxqdwDpEOdXSay8DscUtx6lhHDM2OKCfsJCBg8MdAUp3Q/U58dh12
iYW/l/c+5JfuWC/spmyKm3qTxrNsGFXA2CEZDh/feESvsfzIVNvToMjY3lHOwrcJrj6oDtHDf7yI
bY57PxvvaSuv8PU4qJ8TdJF/rTeHPE8MWjdDS4Ty2pE0h6KF5a626brHEdA/rMxgzuEizFHNwKkp
jDsGfND4KjI52bG/jGOIZzpfUavCmoXpURZjtzfwAvtTTSewd3EnfLqEsET/FrfX7rezIJkU44rQ
21sKqnJ8yc3OSKMeMB3FZ010QHKoCASni4L5zKIrSzTq2HVmZtPa7YiW+2WgpzlplRu6mbwtjwUT
YcT84YIotB+AwYJE9qgrVIhf/+Bggxt3q2Imjr064psNdRxSPlUrTxn/GXeLtnx8ddLcD6bVdylf
+C26IQxmdeqFPHcDhuJ8aTCnqQyriYzH5kK7GeyxhMR/9RTiSB104G9R4QCWtdplSwpwI8EFqC0C
TpwGr2ET+v172ecBK6VYWvBVvqpPoewx4la5rjkXYozyLIvbaCg30i+yQ+8FAARoa2y1kSwA6ldv
GMOYhSrfHqt4tgwn40sd7wmO9urtNPp5cmoYJXf7GjwL0hfJVh0vrIkS5SHntjn+IAFJhWVzWGfH
3iHQ6BGf6WTuJvwkDw2BQDASLUP+R1dqFPyIJANUDezVjp6TkcbDTAG1e4x9VcH/GMmpKsv1IZut
5q+IMPJgqP6YWZa9UmciZgyCPGpukDUX9tadlgqBnp1EeWz6MY6JECEn85bIsMS7HVY3CthWCkT3
6UjKasjw5gOxavk9J5Xp0RbGiGO5i/q3waGPcrm7C3R86PL00ZJmCvnAC494ZBk+hmxI8b72M8JE
4oeqKa2+4MnLv34cRE91loTibvUaePz0AwgZud3nZpczS2Dwyuz5voU18ycGCA6pPUS7yuWFyVsS
XstOTMyL2UZTAAEb9IvwnyRaZH/vi3GAz8BMfIQyg4lhG1k0LywvatZCLh2Z2hhKbyE3rBsMCsOM
0nQeUodiPZkPKX/hf3UDv4atuZMAzc+KiV6A1Cq2GfmYxAey7LljhgGJybuckasf4xTBy166SXJe
pjI++kHeP5DzVUx8NMBFdvw0I5YixHlnTSbasLXLOn3Yau3/RbGaO9KyI6zMbUSFtpHVtDxkYHTr
7eyu4BI6FFC3ICRDcz9nKyEQqd+hOJXdwEY5ziWD7DRFwn63xln95Mi+lnfO6qNkCXlo5dGxub6I
1Vn23eJFl5qkhD/ujNiBUzjS8ibskKzdwbxq1h2EOiV3yHfr7gJj3X2oiYjcsbJMnzpQc68VkmK9
CVMkXzcd9UUMMWkNWNFVSP2idcAvRSiEM7WbtWqYm2XMtO33NPEBEWtTmRSJe6jc5sQW3j5kJZlg
OIGabr9kVX8Kp7a8khHdE9SlRXyyrI/RVVdUDnmJLpmiblTjs0NHT7K8SeP4vIAzPbHVgn8HVyl4
WYIpTR4QR9DR9R0237sE/wXJT43j76CIFzd6TtiFC8KS/It13OBQOgJR1dZJYxF9kSjhl69Dq9uZ
vWgLgAg7ViKoj8EZIpJk1+9j5FK594qbh4MBiYMQNx7xJfcVAO2dLvTUMKOP2IJgy4tekPgn0xPq
fEmT7pEkARQfLsx5hH+mnpIgXNUNftHKBPQ4mAP4Vobqn0tpF7z5Te+QA8ISySab0bjxjbUZfJ8u
71BUYMkfgYiGcUqLWABg+OsFBuRiTFzJnaNGVCp4oXSIR2BqVtZYG2ZEbhxuIEkJ5FaJ7xYbJafl
jhcFRGaoYRTVc7KrRYL8vXCn6bg6TBRJWwigCLV+UqUH1BrhpVyox0UiotsGYwemisXPnvDt9ugL
PIqEiL7zrk5F9GPjUrUB9QI+lUfhYCo5AYzCMQD6ACNwt5mQ9deYKZuuNneVTFqxl/ighp1hzg7y
wVtscTvRQeTHxh8ZeZM/MtkNVMTCHP3OwQ9cjkreVkPn2m9sMqH/pvBf/aiQHzQfmrY89BOHICZo
QkwuyhKrwDsS7VG7T5J4CLTI54B5EaxCghouoKdxO1qYdLeTnyGvBLQDT3pt5yX8nmYbeadslDTc
aJ3YcOQ64t5wy3Za/i5x1b8MLLgW8FFWIybctnXF4H5pq0r+AwLalR8sINzshLIBoPt18Y1WREVE
ygVeWA6HmOwAl6TdPgh2up6amPW6VOeAioKNNDDJZj0MCLp49QOcLbFrm+SGJng1/K7x+hPRyt4S
JTR8pGylikdpQ3nPcGitdoMZ4gEeD9uvfosfw/mvscPgoc+Rw4UlJicZu0HntpbrvEfiWWMYlSic
vXI8DbqKoIhWHewPBOwlKtIuEG/O1KD9MkEjfwAUXBs3W5ZZ+aUTb2YpuaBtm+aZgjri1cjSjj0O
fBmOECHwMb+jqUX5BaaLo/kA9wmVqGJ8K/eJa9fpNIcCjlTNYPnDr1rGKgwWKwZEJBEicWrWW5JE
Z7BeChXVjl++w4ebJsxlppLl9zDw8mG5eK6SsjhqkzXEqHD34SAlKa87G83vuQkJWkzg4GBJfZja
RYxPjidTRJJRVKAa1fyRCEwrwpdRP/Eqz0+wmLxLaWD7h9bKddOBX/3DhD++QytOEPlMDCguFCpL
0G3Iu68oLx19CjVdJyLFdQ+ar1jWLsyFiy+/T2S4wVLv3/ch+3JGJ3NThb8s+BFJpezWNmUXVA9+
00lMKyKYv6GQJHcZ4cZmv2I3IWN1dZfjHFA1HOfGSa/RcL0K9/VSuu8aPT0DxSCA2JehAx5PvGgS
OFyfFw3aJEQTzWUNrb5VZW1ehxj5MI6SzNZHGDhEZ4ZlAwkcclP7vNIvb0Ob1/cDi+95kxBgSYhL
vIKLQJsmEQ0eR8Q6e4dW/z9ef1xRjhZUXx5uUIBVU5ye+3ma49NUKbbsGL/Wt341dj5GkPaD52oo
2d1liFfrbZTAcNmg5ooYx8dgFL6wl6+8sDqLkiddMsUicjXqP2J+8BnYhcsJ11BSXKKI/KDjkjsM
QINZe2ZrYr1+Iaoff2gSqo2rxgU6XDpDkJIE+Fwy5GqHlQbwxcurlXkBiwX3MGIwK/cNa9Qr2Qg5
eXrwPRdxXOkhKmWxkqMZ5+IMD1DA/f6pz2SB8syNykMbt+pu9rj+nrAwGXGXeHVwCZqAvK9Ysis7
I3Uf/BvHi+Atkf0rvksoFbGHX7vtsSQ4YdMfcqni/L5GJ11+Jn4XkZWI8BOC1aQlBIbCs89m9Jq3
uKPmI+Zw2rPXqfqbqu3WcicjODYLcKnA/bB5R4hJ0zmnWUPz3q52WZ5rJ5Rkjwrd/SOjoTNbWw+D
eMRY4NcHilIHTWAtITwFZIws+ywl77qmlrmDnMDOIAFYrpgTIpE8xw0cWZkysKoP9KCUXGNsm/44
EEGC0d1ZA6a1TuI+1d56decuPuTmo7ZzcPKwel4aVPY7+GV9QfMxr2dibCL/kKJIRCbV8Kyj0U2m
7py1cwJaOCkewxDtEVgur33tkGT/Sfw03gq0T7dFr4f/5hBEL1pbA2Mjc907LlLD+lIlHy5WS4Iu
FHIknq7A3hmE6xfCRvG/xa7GwNkxcX5kV4ND0LPs5C5JznzydSGHBnWTgHvSfC8r8QLpjCOSEj11
+addkEr7XPSsN+iHEHRStHf97Zy5cEsLi79HMeMQ+zhK1o+6mpq/1WKdi9u6LDiUCkIUZgMlKUm1
5EegZk9eCpYTt33XV2+FmRAQ8+FDOQt5IUyUusOugcUkX0vtsATtbUSaH1nrzfHqv0A4MI7y3LKN
Vk8KtTw6WTnUf2EjYJfIg5lhqO/K60G5sB2DVtf/rsnQPa3Fsv7mRgZvTuI48hZWY+vcMTYpeFnY
BvqMPVrf7kMXjc2bLYKYy4nZyhWLZuYbFveyx9DDpXhuCmnOGRPA6LCUanV2NY6MIxdrnnHCl9MD
VzGQ/5VU8kNcN96yqXqvPMqpnspDqUr3NjQV94NDHQTSkSfKAbGYtL+MiCGOkrswIoTQ1xlYPurT
uiaMEl0DPQK/ZX3mxRzRjfnqTBwx3KM6WVKxT1sESaCrBq5C+GZYZbJ67KKdhrSRs5fxyz+ua/M9
knt546MDoI4OErS9xHehhxvGaNc1CnMcD4NkWZYmmLpjQKmXvk0kOBtgRy2GW0w1FG7s0lgTeTil
DrhF5m0bxEwv7VyYl7JVOS62HnfOU52PlObpspQHd8LlHk1EAz6AYVjF0RsanZ9XD3MGHK0of+2Z
RoPG8QaV31FrZHcEgU4ncKQUERz3Kzl8PQzrR1bG6/AAXxHlFUQ8Hd/Og2S/1y6N8i9EZi48u6AX
kXA5mVr2wWg6dbMuS1Ogx3FavG1+gmE+Zde1bLPIx0k9KsC3+KlQFu7QDo/+FmQGCsnEzUT7T61x
SyBfFX77pY6fZycwp8CxnEtVjpDZc8VMXPjasaYPEPbfl12t+gNimfhhDL32fQ3Lyu57o+wL80SZ
Pyd4WeQ1IYlUlK9s9ZIOuFhM+h56Y8VkY5ywrJuAucO/mLjn4Dug1fhn6wVb6lDO8kt2othmCEhi
LOmDZL1UT/6T34akYA3IadZX6mT/emMxsSEPN9IrkaE0WP1bZNJu+FsbEh1/6TAK7A2ahM0LWYyY
zlkMcfMSNYiOowd+GhzIZSP5Rskm/tfbMHknERmABpturn3UFjwXbFm1eWUYyJu5H3FB3IeO8dIH
JIcIETeNu7A0Xoo4/IjiOniaHa/qToZYnLMftAggxNK9BIVBWOUG5HD72kKPUgnpyhu3GJZL2Yfx
d68AUP1pcWL8tgPHKMvMqB3+2BDw+32KzsI/wzIMW5RlMb2AxgzKlKNFY95/09ap5S8Wqq7aYUsW
/ylPhM2jvFI+XHYBPnpIgqTa44BaCIs4SSLRxpdpfCk5ee9Cu+gIDogUP0aY6OQnPiIT2bfx3k8j
nnI9gex3pbQeyg2fmHeA8uj+5wTTDBCM9Uw6OUJGNQWR+oK3IUrqHPDo31ooa7mVi+gDrYHVzzwp
3vAORFDBjpiTa6TszBQQA3dXPXJGAIAZiC9Els3IXkVDttcySW4UdfgIAM0DiIXdbQpOTUWa5Dkv
RfYPSbtsd5zU4pHCdbok3Sqvc+9k/K1U03/25YzposwydcLhMT5rQAHHPh76HwP06V6hm9AvsZsV
qFcckdxFo5jVNUTRZdmMHhJYFVVP+cssnizCw1QiVMFI68ctf02xhHu2o2EKthXJH9+a34T2L/GO
PtDiDpkgYXAleO0vTm7+yZWCKWX2kwb3KqdzWqicxGUIWKogflpdti7W9Qp3F8KbfidmCPNlqEvQ
FZhNpNzyMXpfFHsSEkteqxKWGJZinujZmQgiAClsD2WGTuUTE0OJCNAxgXlym4Gnn2zYIOpvJ0yA
/a7VC0yacMz1MSEfjYFZh2Zoh/2wKKB1aYxYQWxa7zEsTE1BPjIR7IaQtmEt6tjBY6uHEHCr7kV3
dv21DdG+9vPfsaUcvy2JOfIvZiiz2xkfxE+RsGvP9hmrOzRqrmCH6oMznYFPpIDTCBzPn+jTUULp
oWIbpuf5KfWBZ9stvib3xACVDUqLFeCHrO5sfSnaoIH7iq7j6CtWT+zwOHgguaXuzgq1qFPOpYtw
mSe6Gb/bqo3uSqwoLUvDrgj/M6psXC7UtKJtQ1TKM3OFQqr0CRNWV781BRTH/UCVVh4WUWX7WsAn
PmRpv5T7diCNAARFlTZ/XMx73ocfrR4ShgBC4duEb6H6iNEgsBZFM5vmF5iV4oWlX8m0pYDfWLky
6UlvhycZBCl7CcJnumPrc9j29PTNrbQzFusCpesT4QFSb6V1wkem36QdVB4M2z+jyCceEEii0Xik
tMFvAnGRpteIMwnOsdixdkKxF89D7uz8ZMKmgNoI42VYyI2Ly/PY1m1/pqp01tMqYsd5bUcw3sd4
yrPiurP3stvVd0Ds+c0cqBttme/fjTw96lhpTa6YDhjP7rKsGG95ftd3QFu65g7qESOrEcVJF7nE
OrdeoX7zeZiqjfLbssLGkZPYRTqPb45uCLxqv0yehYFWLpgrfDp1yEXtcu5mt5zhlIl6T/RNx/AM
U8eZiB+I6TKe2KU0AgvlpvbSbj/4XUbeQVC+NGGPIqT0g+Y9qYGY0OF0+Q/brOwXqqcLhcQapNlo
OPluYZFsUUX6QKacMGsaNGxrWOvvql8icypnuv0qYva5l+B2Dhk7CzywxLpQ8IXg/d6vmLOS2pm3
eT9Q6yQb32cXyjPViWGPLNTs8HxBIcNnAXeJAdN1GQ8xEshX164bz0Rx+8AgHoN/UZM2Ar8BFdAS
hW7BFEXgzmqZFYQYP2FrbvxqVXgctGGikkaLq/erYG7JczUsXrqLy9XGXz0HEtjWnlnGC0RBp3iO
CoYXLywSqQgSDzz7iapjyd9WzsFsL0g2+wHdXJ6JcRuhz6TmGOYdu/QqWC5I8QG/QRk9LXh++40K
SpYatWckxpnrm+y60OqPXIZF6G4y9AekFMkBJgvCkdn+xnyGyy1D2BVkm+fhaENt32q2rCNPw8vK
Y1udR/QIuOBG3LLoZaP4La4L+wMfxe8/SGykg9MtP0bGUOfSRlLelkxo/tFZko9YDLpmHz+2/nuZ
itQ/Md0ub3NaZfrTyh+yR8QpAqXEYllOZza7Y17EvqzMWOyG+MA2jK8DBnwmCJ7G1gEVGXozbiMi
2eAh4NP8RDHjPHeVQBka6ADSLtiRu3mCfJKDc2VHbvvupwPRdaPbQR9ou3ArBW5DsCf6htc8B41/
F+Nv3oGOcMiOjoIi2KJxqR9yNYgVDzb+4S0Z4az+2X35e7a8S7fnFzQvC83tK0L4yD1GWB75mGzV
MxafK9D/oawuOlTSOXR9Kh8iM0qWmkuGBhF5gRjfibvt/liPCTQe46FDnueSfFLIBZwK6wfx5rNI
b89kcdnhSvHRpNtiGb/LNJcfbrjr/GwzkpIqr2+b9j47Cdnwhyo0SB5GJKPDy0zOqryJ4VWur3Ey
FPprABl6IGMbKG3idRVRPyt11cPKxJes9WH5FAJv53X59Q/GIcIkVwGmbSMkVuk09N9Bs1Bn9OQl
h9uiL6tbKMnR9OTPPhOTjuIG5FXooql0w+GEsTYT52Gg1JjikL256viDBKgsw3fvrPOn42A8B2ml
cCON5ghUJIx4GlR7No5oGeeF/Ihs4ZZY3cvYoLdZVV3eeTEUmmdIGCJFCRaJE3fG2hCg2KNh2TNw
iL5ckBZP+DUrYCddwihp1YJ+EYn1rqFegJvjFKTdsREod+Ceq//yxJlZKZsqu7dj28w/qowR2c1R
tEhIN5M+Bt5Um4OpQQJvJ0T5/pZ6t/lSkYCx2nc4xm0dxv6GWV3wwA0hX2q6V4Qnfo7no42rXwC1
6g6g96xxb2v/EYpxuWsKzuk9lcT6EkiC0JdBOsRK4ubft8QKbYKU0Ec8JpBYOJjco0ux/ZZb7Oqb
LDLB17jg/6YR5mua6et3nkO/R+/oFO8uyQQvOBv6R9wwP2hS7S80+/xEeC//rqnqS41U5uQDE2QE
H5BRPmkbnqUk7OlQXC3MBGuN7rCFt25vPE1C4H50Ksmop8ncpyCIox+tOKxR/uTDqW5aCfxiEh+C
YQJDokkJjocxjU5kp7HYDq4YH2QK/JSMivN/axFUr7hUl18wkw50izD12fFhXhEucmo0k0XyMFu3
fdH82F+wa4dHKlRKsQBcEK40t3iqjQ1/ylL0GASkSe4S10TLTebnkTxitMW2MhMxeLQFvR8KJThZ
ElfOfeC1NF9UCvsgR0u/dRX4XZirKEfNst4JJPdUmhCfWaUjMTNJ3rC2crN1F7i+iXZoioqPLlf5
e03XzyGvk3uiKPVL3xdgs6hnqo9Jjp/FUId8XBWCBq399s5L0+CrA+TylvszDkg5lsUpmtnpr8Hy
t89jeyyzNXyqCeqrTjEv3p5wNj1uhlDIB9UOyG4iTHe3k0sjvrdjNOHcitR5ISBzV8p+/KT+WPYD
zpiD6LJk/g2Hxo0ODsyVA0lDpC9lqmA9iuwblayDSE7zbRFkkpj05MxtInbO6L7ESWBJGaXJQjfC
85tbMJQIjJMb0ZTps8skYcMlVe8Ctl7sNkgwuejeL85M6ffkoNlDk0vqLCzmQ8mqr48vxqgJpEnw
ZOYcAFywdBdnKrL3xUQvWK2cg4DPd+eieiZ53YsfJWby41p3izmTTN3tOIt6+gWk0u3O831B4Doq
6i2iAOltAt8GbGImjzIjqNv3hWP4Au6O75ZNU86OZyjij4495noKkGk8BVxWpzJP3Q/kD0RXIHpm
qSrBfkTDOlU76wdxQPc4/iDN1K9J2SEFqqPyAyGmOLchDOJ6EsZHhQ8aEol3/odNUb4vCCzaFGAy
N5Hm52pnWFbl5KGbpqnadb4PBauSNgLAaxkHk+ZWPWBsmHYmj5PnnGUTLb0pMmRhTsTGvgxqAu1r
6F0IKhr3hCbL/jVzP//4pddQzo7f6A3nvajtjFa1SZN3J05Rq2XO03r9TRFBdgtRGLwjVwIMtotG
RiwWQHAD6qWDndADjIM5VUTsbMHViRvkFDSisZyn686zdEkf74qLxGjDj7pCy20KZByuoNQBe7rV
hol2AJh645Gg8ciCClg0c59ypmAaROVzHGYDiQi6P4M+0OS8TKN+TLL1xGed7Hu1IgeUDus/LLU/
AmnAbvCMc5kLe8FSzbSyj8byX+zleuOMgstP86mu0JWrl3Uhm3M3RZbcE4gHGiuT2tJ+1lxoALk+
s2scGAXbNAzXlRDlISqpR3I04i9Hh3d5qMwNuIBMXJLM41D1QFjfuxMy/hHq0xZ3PARTVDV3FEv1
XThfzecRUovftPf4vMMaB1JCxi1hxd7gQd/giSaP/r+SFLGtKBZAi/gMDsxdDCtHpGC18smiBiDK
RRzL5qXqZAXnsqrFOWba/BVL1d3McsKCTjn8S+Xe/iGP+YEcsYZzx6SS/zNhRxvXc7xv29cPnVbZ
ZwzHfDOyEX1I46g5QEb3yCPLwLpuyzAxLgabjku9CH5bx6ufuLDmS0il1W8sWJ7NNJDtc1I+9TPF
LSQ5AodrQ+zO9QqtubHe/cwFoMssl0+QUHKmFC4DSH7MVTG7UEuxXFD2oLbOS9wLiELULq8l0wNq
2w0lffKh5gwrwdTJEzIgABxljcWWfLRXXWuaTQKBNOKj8IpMXcni7aKQ0FH4e9c3ojH1X5ZTSbsP
lsy7V2bNBIYGZkZjNkKbVz5sLlu0vxBXRn/D43cVvKoxf6vSVNyT41I+B6zNd6QUx5DHqf/nrUId
Ive+XvNyVzdTTsua9axnYTZs2PAP18oi/zOnYnyh1//qUz896hLsMY56KgRWpEQQNOqbRbwtKPx6
dWN0GQfbnC02bAAGdN8LlJ18G4V9a25cTcuvpuEv0+F0p2PfArOap/65iNwY6lRSXIXnDQogWV7R
ohPId9zh4jX0LSE74dDX36r08uOK+n5bDgGDbdhm3XGBZPaYDaZ/pkvhLIlMb/6S6EG2+7QiJTBt
w6ilD8N8y7kgidsB8LPXa5SPh6tcYUtXSay6AyyoW1S6cxoHfcecYUUUFb0PWtaWbUbkXkTKbHfA
rLVDTKz3nSkUhoYGq6pbmmEbzROJEGUXq3FfrD2lbIe6ikSufjcBrOQ4Wd6BzaF/9K0zbrVNsLba
jz4nnxk0D9Zz1E6wb7JPY/GVQtFLMPmiVM7n2cAzZ88ecZzhqfCcV7GwtvF9U9260hefzGjyLyPd
/pyMSWSOXl0dIURe5UcV3w/2cJE/pi3DsIMU8BcHhXNnS9oY0ph0IIfHYsAuC3UG6+acCxaPhKCP
jAcDI6OXGlf2i/TDfJfgfyOXK4GBJrX4qJV2Px1wbc6xLtzydzIBkhtureZPFWp7V6DGSoC7E9O1
Fcz7r35xin0SOBpOjqm4b8eovglsPGyViRn1w33A0AF8Jx0j2uUOu1CBNj646tghlRZTfyrKGKNA
waqrkVmA0m/+L5sRRuGWvJQuxvKO6hhFVfnJ4IV/bEqempHNaVI1F0wCyaaPrf4oodHjUZkXRutr
lek3Uy2vWXqtEUretKNFy40QOAh3C0yhfTTG9RnjWfaoWDl8lal/Td1oJGPt665BzDnHJx4nSi6g
60eWDEw1YpewbciT90MM+bNcKvVq4VNsq8r4wxZhgnfVKeavV63fO5aHpbmkDD2oprK8IxAIxOvt
CkZ9TxCK/sWAnRiWWVnLAZcUKMFC6S/0bsLx9/04z386VbK7nPgt/oS24MkqCC51eg/Qv4dX57s3
lb1pmM74R0qgGDw3m3C8aDzgCG6LxmGii64ELvcf6BPzB/MT9xjXSagIutL+0xR3Q36uPNbZB70G
AUYejHBm42HT+ie8gKtoRky6m3J3/Mvj67XHho39mygL2367xrQP67D2jxLmw6NFdkJvpxIPZ39s
qyumH4TNGTVbQKpU4gLrLWFx2p2Gxo6VJxJD1DzTOAYD046eGxyRaylO0m+vFL20sTdmtnPyPdHn
SYRSGvcGqiXnZUV2u/xVBa/AKiWkWaZNyESmNQdsuJqyvSmWmJuXL7AsmydpJwOEY+2rSyGIq+fG
K34XkXvcqmirwwNAmrB+xAMg7N6CE/sgjY5ay2CAO+RR257oDtFIl1MrHzwLei8eg5LGtl7jlzyr
QoByBrHfi8vot+DYgGdDNTH5Ztoje2j36eg5yS0KGBFtx7oJ90UZunur6LvRC8IvrAoi/w40rjmj
OiQyftJD2QwjItQCrkNU+F1yu+Zt6x5HMwf/sTftLpU/FnSABHt4KKiFveUtvCKPCSE4QC3Rfwrk
mg9MccjyIbEzQC+c+mgzITqwgIwxFpmdGQwTIBdWAWMdbP7bKWCofghjuX6huQnNRgZr9GZ0vbS7
zG0j9WBHzKOE1A2occdNPYbgAsOhKK9kOEGnRxQpaG7SCkk0Hu98wHjtK4ssZ0Gdc3X/frs0sd1n
HqAuQGLQs0zBV0Hfzx/vBbbTcHYaSi4SnPRWaKZSCiVvppczvQI/Juao8gWaCfOoLbsOj5+OfSgu
LzKpIzhSoFa3+H3a9MnPqjwrd4ir8llR2jKALk4cDU7mMSH1M/85QVOBZRh9ZP4GR7FM39NmMsmX
xSQ/XoxFzo9/pXMMQm0Dja6z3EbkFIoj6oDRnnLe1bJhx5MbBzhHl7rFnUhT3wVODdcJmltMBkR1
rrJCziRaras7krGkhrkhMmssako4/lOJ6jzysLNTbmQpNjDaEFP8YxvpRv/ZGg6KBbRQlEGPnqOO
rHrO61Sl6Cvoj6sQHB7sl+HAaBkMOBfP+owsJLn6V0jCfE5K19EnlYIOIkSF64QMVu1huevdZNdE
ilSkDJ3DBqMsc7F8zhggI5LWX1U2X/dStTB3dLgEJQ+QL6jAcJgEm3EIVXWaGruOB5MEzRdhGm5z
diqSCgiJZyMhSrcqT3TTZCdGi11JCWfrLY+Lkn58nuGspUg6W2pOgDLiYvyJHgVKD4unkO71BTQP
5MeNE/TjeNOMKRMctPldC2MrLuZnfE0oh1sT0UILbvbpvhpnGZ6aoU3sIXaKVWGw68yXEBN83g0F
0xzc0r3Yk8YdiRy/HuTwMlxpHZ13jWpE8+rROF+VwAQvpgUmeVQNeovPIxsPHiyv766YEIcE4K25
a5pQPMo8XK7MrBF5k45ITjkjDouX89D7UX7whK2bW/7JSBEpqhDkchxERJo64/vgLPIJAZSxr2QU
6YdImoBfihgaQCW+r46tbnygdgkTGU8oGv4QeRkF7f8cnVlzrDy2RH8REYhBwGvNk6fy7BfC9nfM
DEKAGH59r+q3jhvRfX3sKmkrd+bK0h4529PmlWGhHn4HmD+/FNSRhnJYjofEyQjw32FR0O+qTBVo
W8T2p9oa+r/IIx9yIPOKpbXEUnqPjujmD17rMPi44bTlY5d+k64IuqOFurqSKskfco6Dcm/GMi12
NdV3P1LSk7PJyCBSc4F0mRwKuG4pMdCMnxP+cHUGGCapqrIcGriXQjnzH3r8cNVJ2wz7aNbhD8Q4
m0w1DYrIjG7PDC2Ba9ibNJHNsfHy5r8OuAi6km3RTdcto3222bJ9kSedrvOkrDe+trQ/4Rai4Swc
8iE4dn4s7kdeLd6uFqY4pz3sX6YzxVHPXz73dl5bsCHWCAZENoj9s8Boc3qKIbFZm4RYBk9FTiBx
HsuleSOhIxH9eSjhqhZORqJlCgTvNke6PJJoaNP3NCHkARVOCuNIKZ32O6aE4+LT/HwafKLkXNhj
AfdGNMQJZcfechPUlnxZEmId/G+QAqEqNGnAKw0iuNCnQFZKWpADbwmd1CDhlbLa4G7zi7cKLvp4
qIah+rHKCXPagDbLZzabBPEhAEU/Xk5GlRy9iIMXGObFM3/Rmp2ALrsTtR/Bh/B5wx0QAR08SJ3B
fJzV4bDTtfKtXcgbuNkvLiL7hmQKr0/X9rxpp7HAGXKuNgG/jsz3Z7aMsTqXPnTgEybYNPlP67TK
t1Y/9snWGtu2PMbAGTNIsZSwEbWYxDOgc9jbkl3frc+TQW0gBPgU6IFWaSzholiXJSMhzdOKKlvy
cEXBLTf2Tzn+rbMNcTPbU6k+fVOhyJuZ/a28MpUANDXl7SfuBxu9orZq6nD8vCQVPw4R24vQZnJw
y3zCW1wJzm2zKCfYk3OB3MxJSbq44+R9IklQfYjGp/OWTy+BgsTASNrQFAaJjSuReoiWg+hokixL
XvSM9LwdwGcNa+QD9zEDHNZsWv4NL4mBzkWHuJesQceKO6vPbLIpyVJcmr5m9OoQXatP7VtavyKn
1herX8aE/NaoshPPPm/bktTo9yhrfPZYh9UTCFA4kR52/AuKnH0SCaeGSGPzLaqwJEhTLmifggwd
26AZ/uXtM5fUx5Z9Ie4Z6s0EFkrSvfmmHh39CjBMzv85cUUhyKoSSHjfuUtN+YrR05UHBkIjV522
BZ5pWMzptS9qfhvFLEbajzw5RdB4IpSkaWqibjuPJPpXAurpuC6tysx7e7TifG+yMHT3vYUc5rR8
dlZqbPufULDf3slSjReBKUd9K/TkAkNDovsj6riVXBSFonLvmlxKJqgSiMyIuHAtJzfE3aQZuYmW
5lD5JKkhik3YusE6QZMV/KqlSUb7wFqgz77Y8A7tnSfJmx8cx2v8a47YbK9sPajlUDYdHWNuM9b+
YbZ1Hh65LUYE8ewGNe0T3sOwaBz2pa4NUn1tKxW81MQi6ZsCCpV892ao1Snh9v+jqIU9DX9s/Wxp
3JubDkrIcu8ltf2HM3l6GJIRqLTKILsQfBD249xCM9hMI9SYk26c4A8fA1s66dlZsA6wPYYn2kaW
4KuFHroZQixQPRRDpoeqzO4D7Rl7a7iJLd5FhOEEtt71XKbBaQkjupAZrdAbctrcYdnS5FJRL8lh
QEWy2OU2+85nF+DasQSJw/gw1r9TgCl6ZXSPh8T48Jy3IqmRBnpvAJBYl23/oOGGMFFWhpE4azP/
hX9T/Dz5Nlg47uzIBjMXU+aUh2EzPGVYBY/5wpb/BlGz74m/p5emFR92y6p308NvfFjGCe4KXXjt
ygfism0beyGOb7mnEMhgwkEtcbrXYSzeyaP2+dM82D6AKnTwtcO5yxrEch4C6EI2yedKIoQ11qPA
g37J0VOLdYXQt1NWTiHhrfdB15i2tiUy+RG7RAppZKqiPbYx9vpulFcfS2XIt1YulVH70UxWcdGz
i1HJCIhhfRvxuzBxvIgttLRWseeKl7LAGbsQR2py51/RkolKq4kbqWnq2zQVft5YMff8DO09iDZ2
qS6bVoXVqSycVTY2sMzqav6SbqUB7y4kVWzCKSfPcV8SpO5tXIU3apURJ5xTUBuaKvqAH/MfrCMP
DKsZH/Eb8v3Ph4UvAbqt/zDxiLqCDZ448FBUd5gek7fe6r19EfIxLMY5peeiygQM/ZRngK/c8g6K
AV6nOer/Kb8vTrWyJWvXAqvmNsqK6hI5cXHoyly+NWHJHcgim9yRhhS8GlsS47gFwzRfcScE28zH
lgx4KI5WbR85QNMIEO3TgUZqnODk5vpFUwNejE1wlwkyziA1MK8ZwjJsUqCUuN6y9WOPmxSYwX1W
pPIhxfh2CQVVQ6jT0IsCJFO8lqr9GZg2hg1z2/xiFhcMEpN45H03yKsuIy//sPXkOkhTDZcFQpna
l3wE7B3O9bjht9dyd8xdC4GnVsWkt70zZNORda4db0xZ9YBnmSzIwfDdeOZrTd0i0nKhdiZIB3sT
eK0qvovZsEfwrYkjNwe8BVCgoqLwJcMZhd9GGdhkeKNlCryDwjcQBLjHjkB6fUTqyW68dicEX78N
j49q/uhsldZrsXShfpispB8vaC0EOySJPY/PfoSzYZXERFL3iXXjXHISQK1SCCnuunRGHAGIPhE2
StuL9p4y5Y1hS8sP10vi30OnuK3R+vRflJAogx2g5lsBECcILYiY5sF+ODFtJDvW5xTd4peoAJVF
9KDx5h44kt3aNrTlIZrRZtdVeGTMLAP+8YLX501Hxq60ztKqnbmNKjEgX0E8w2GOYXpTO0nwDE2L
TRr/7/P3tm44zuYwUl9uzJpvDfco4gYhw6uuHTlb/rwT1ZzbCe8ueS/iyMRSycuCDgmDbthht/Se
oZFFrOZwbiT4/HKV7dOCkWfLmc2KMu/TKISYG+OsD7iP+JrTxwzVMzUjLMYUdNDGqx1vPpANGs1a
11Pv7smoOtHeBXF0bCIALxg7UmOQTto2v5COaNt9X7Bj2YpO0UYRyU6BSQmt7sEbbv0YIe3zb5Wl
cPL1xEaurVfAlgUpiC04N2E2c5Io295TI4OSyCeJztmMRmL3rOlWdIhy1Tr9BdUBhrkO5/jLBmOG
3aRvs3aTR2XJ9smN9YtNKeHvMncAtOl14r7HsNvwwA88cfvZTBi8LUlP9oepsyRRp6Hgntq5y2gR
pIDP3TXzQl8QTxGPF5PD5MbXlT66HaDJftngiOWJiD2ZMZB2X7Ns4HY78PncfJwOCrDFn8Mf9qtG
9g3v6jm3pjOHJvFoWuE8Anc8sJ74epNnDSYdsrOKqHthIogyi6IaeeMD4Fx4ivA6Q5+L2evwebKL
49iCw1qbbo4+rdixnHWQ3zJDOFlrH7bprB1WDZ36xF4KqI0Jwd4NPCkownFwI1BtraN+5+FxwvDp
hnODA2PoQvQm3jPbvvHgNTklqKjVEJYwNEzrpMW5QxzxEb4bPzuwcbPso+9IHHwmVhVQQ2PCcDup
no8QPBI5rFlxNS57m6q7+jkW+Vt6dLSB5XH4caa4mIrrvOZ5K5jxww3rLE6cUghKdBJyjhL+NH24
W34PTQGZJlbeEfOKmzx7Ida6B1btHQUbfuNPn75wm3YH7NMZ9kUZOtEa84j02ctix6J8K+y+Uy6S
bgMqILhJrhTtrVN8x89TVlIMSYav9/eJtEZ/yxCu3dcMPL/9InhyWRCigywivMDnc4MRpSwuAzZA
cEgMwqdCWvp3cvsbyrya6j2DYPI8BARGtqoR5Moh00zhxZYiCyuY1KaE0+Cbet7KqYE3G+AHZDnf
31yqTKTyD+YwyzwmBz88zZUT/03+kNNJVbrZ75wKdakor0ZKgfLC333xypj+UOyUWIIivECarSpL
Fjhjn9jwmg4Z14F5RNQVu1qaWBakjCD7RjMwBqVW4VOKW3mqEqxZBCrU/Mz/LXiKMN6q7eLipNul
CNHOmlB998MidrI2jCqtvxmstBsekG2LlE16XwNhFaPPa7LDlXTnJGHlf1gxIZ7jXOQIPJ42FLxD
gxyK9RTnw8WMJPw3M7aTeovEpNp1QtLviieC12+uIfRZqe+9lbM/nzUe/Q6MrAoeITVTTUP3Rtsf
Z2ZTDlrNsgWUFrZCqJNDeqCtoPuzhyb/sbqMWXjssFEeHQLG4uBzW7/MoCv/wBTF7WPtEJRdKada
7geGmAfd5f59nSjWETGHKTCbsbGeklk11qXq2vI7pRn+n9cnFIC1CnMswoCiloH+T28Dv19iyTMd
hZKRtqCqGdv9uZkH+bpaWX4vWSj+B9dI/OJRrx/DZMaclhP22zvBjVprJy4NYiysIMFpukbI/mU3
sFYUyIE1mlswr3lCMMySAnXfKW7p8zWjs/dUtgDOt0Utcawpy2O1qRWIr2fYmY7aaMyGP8rmXU4R
ha3eBKVjwZpyjKzb6bBjmZNrVKCb5yy6ksOmrcsXeUJUnLwqFJIMbx1hYWMHm2BOU9aqpBF6VUXf
cZtpNBS4Sos7M9K1/IQtq5pdpqS8l1bnvcLIvBbN/AKI8bHM8unRmmbKG/QkLnjLYP3oNHkgLzvf
az5SGWjrqTiWGHGP0jFYLnArp8fOdHLHLVMcMGO3zzT8zFe2+cuWFx41lVNgfWFgtM+U9HI+O4Pc
qo7Orhzw1E6E3fyeyP5lrL0R30Ker93UDc4T0aE7WXf4novQOtXhZG/szv9c+KBsY79/bgHWbGrA
e3gTaLbDyVOznEV5ZB/bEqKJgtR8EFR4Z2Ef/pZEnZ6sHlIB8312SHFS0vtcRl9KgkpKhGFxphBv
V3FTlpyqQ7ebI09++UCV3q20vtGrBqd6rEVg37ljGq+xc33FIeU04CIDhWVVQYBACmkvxJ1eFm78
VU86ALqWpTeENXJaDafst7Ghy83zYJ0K6lKeqhxCg13q+RHzIO0Y2qJRKAz1GR92dS6KIf9RKgH+
kVf5QdMJ+GCZYXmXfCk3PGMDEkL+8sWTfT5yfxJtSMGOvk8ZyUV0ff9foOz+DFPpBrvU8W/OJL9J
wkWfozZsLw5pJALzXX3AxDW8DVjEWOx27UPUBryuNbRIyw76F01VHBgNEiegdWb+XfVPngbRuteV
82pjmlyHvnSOMLjdg2d69y3OE/lvIOO21w7tQFgQxKMjuuLV9/P2w/VD3vdOQ/rYYYmttFU+0xPW
7pfWJtBASnprgUSRqs33olL/KF+pt2AkEPFKJImzMXDB4wZntG9cD7UXC9c+hptA/MXrqOeh3mg/
l5hjGVXwhrnY0DamKMRd2ZrsDSZQiVmawRFPybAbhOwPvqzHO5CuMH0HiQBAFxFCYoS6SLqP3QWy
yRH6wYzxJR9DVjxTuGJcjh65WWQF13oO7kcvfB5IltwV6dJKTuVuPDq2VX7jx72SH1Gf7kAOJ0oH
bLLNdKSfKX5rimhnIaJ9+jyHznNXOfsGQwQBU9Ra8nPdgQ/QI2nhj6zjchalNfwRAySzypux9Kbu
kTPuM6iX7L3wvXEDnBYpyoEBVVOxCKW5Q11H43qbMsj1aU36h+nf3ztey7kAYZC0qtsF7jqmPela
gpEygDSqrWii8gA6uH2ke4wkaDUGx4Vs0K4U/ZGwnY1rREX5htZvHm1957/OeEI++VOMNC5Yz4po
3qdV8GTAPFFfKIajpcbDUwPEbyBMVFP1fFBO6h18UGzUe0MqZMlcI9sk4/JbiXTG+t+b3SJaYlTj
8C4sG9c4bbKSbWwCGSEeB3RKHgJcb2M2P0uqwanAtZJ3qdt4PVPZ91KYlELQxW+DHygo40PhsoVc
1XohokAmDkUen6jzk3Sdv5HwnMTKV30O7T9x1deiqqdU+WAFOnlpgY1italoyOB/oyAz1tprClr7
9zytzTN/E7nivg72gtQ7ArNv/rM9O/oIRoyQ6QTtvm39ytsuCWb+BIoY3F9MM5t6ScSLO7eEOHyH
kKdTU3tKEfZV5A0u7ByG3IKRM8hfeYOofehU06ZcSth4GM3VUSYAy0uFW8FrUGAlLoYWOOZD6dus
Q7tm+bQnekCmGEM+y0LnzHq233ojrYTCwXARQFs/tnH0MfpA/XteT9csCbM/RE/8Eyrj/W8XTb4L
MhlsSBiQ9WAmjNFcVf/jBIjWTLz026DM0+DTBqD+GherUcegSjhAEBSlXwgThFrg97btKUzx3RQy
4u2H8r3WcdQekrH6/4OUTAZvovdssM0HMT9mdxZWzYnTOP0qE+mctTb/bIM7AT7aV+YJ99w6VGOP
FAPsYqBza9E7BsJHndyzwiIK6rIz3+DWItdf2vPO7vv6nqwK+IlCs0jpUvKiTS7rlqg0qznweu13
n+feXR6a+EH4U45F0ErX9uC/gYJN3hBgWEHjeHuwrDL7HJEWniahSRJWMOJbWJR31A480FrgPpYm
EHs9T9mjawnz7pSYcftC9Dcs6Q31aqnw3Ia53kcR0F4GQZe8F0iJe4IlJH/lYNZoPM1L49m4YYux
3TZR7KzhOpkdept8zPhOMC2n1CBi2SY9twTdXxEDAcPmM7pXtjMxQXIjDi3C4MYp+/i6lCGohoR2
PHyK8Z0JqBfmOU07EkYv95sMGLGaaeoYE72B04p05hnKCtQbXBrTGyi1JtnIiBfnyrdZtfWJ613m
OVN3pBfZ5YvE2SyI7vdWosQFymR3nqawPZGlaN8DzQNSiqDdogTPXzpJn4BE4qRNwkfwuF+25yt8
qIh1q8ohoiPT2rnGYC92vT93Z9dR3D5cgzspB/co5vJ6CwdvKbKCUF84FruTftzPEb+QMSiHdq3G
hJdZ6HfRyuAAe8iIU54M/obnwO/Fa99rCTXeBnG4jUl79qta8gA+y9yXh7Cr7SOjuzhMs27pyeB5
f+TNZDN2NM6nXNz4WJD0P7ULT5+INcNGx9JsBwwdApuy1k9zU/WHOpumdxL79SHsa6Bu/GIDCIMs
RJ+nVi13kWalbk9WetZR477kTshPG3Z5hKzEH/gG1BgeLF1Y68JKX6YM1iG1AYBBJbwkbz3aFEQY
A2N2IrCF7TVMWOp7SJGgWb30u+3iZiPGOP4wdn8PPsx/crIbx6wK4vjsdjJ9KJuheiW1hg22BGYa
DfTPsrIdmq86R6Rh22j/Fg7lKnXfDBsdtCVE6IaeC2uIr1R6sFGEevxD7bb3DdFlP/JwJcUDb+Mi
RDXvazglPBSxSNdoj4O76WZq3E55x57qhtzfZHHmphv2R1Q3YtXEwGg1Mzbs2PEyttDVsrXLPtnH
E0Ion5x8XefCnfFdcqvELXOBu8jmN01Nv/enPnjrJ5P9Yg/GXwHSa+MTJP+ba4ENgDNDr3rqgvdZ
4L73I+HWVTT747ghbV5ekUkKeOG+bT07JFE+h9oYHBK+Fe9k48f32ShTfN48E7aUG7+lfdtTmSG9
R/xNkMc4wQsmvqmmJcAji5FTsUEshw3NR0yRwgtPUrxwbp9scCeGO1351j6phPiL8hHMxw24ThNA
ymwe+y8e9e6EgJz2Gfuyhi4YzwAtaOTOqqmnDZiOHtaG5cDkOuorYZnlCZiaxet+DlD2ytIcM8hD
THRzQJeDCjc0C8Y4OJPh23cre9e4qr42mYwybhA73SRCsPhNQuoOmrhhPNBZCpU5kkdqrqP7Nu/1
d89VdBnLIHglgjVs5qRnKcDD26fhyeWD0OqliFaIyc06Rr3+LhTt8ayipotATD5k5EuueUpH4sZ1
7fozZ636S6oy3VGAyZqtsPvHToFhcIo0+1WOiwvKGm7lWbF3xq6X3y/RRGnlbHlvNd7XTdNXwy6J
RHCz/6nwHUOHfmU1GR9dt4rf5na4b5qlP/U5EP+a0pufhIfzlqQHx8bcOasUaMYNlCJA7YS0QIvC
6k9YI7t/QWeGHf+9+MUKbZ7DrU/t3ABb/wRj2d85vPVJdwXzRcZiOtYJ9/ZYsbZBgnT6+4y5SFEe
e6Nxmeq/ca6H+xqC353vkx7D7AlV3Z6IGJZV/svGn9M9S60bR9e038NEiSyC3mkClrUC+Zz8Q8kq
HngGqM95MjTTtEbUr4tx3gjToV50dA+uVc+wHalgeIigHRe3ZHiNOOT578bCZ0coPxipWvDlSS9o
mybmnq2HKrk6yrT3edsbAPVTW63oXxufQCiaHV9Rm+IFKzyhrEf9PkBpwszw/zxb6yzddQoTc+pB
jnQnWhKHA/0y1Z2GA7qSI8+sFWDcHgpZWVucu1nyWfgDhcgE0eSqTKZyl40JL0wk4Te/0zUB2pw9
LZTWawG6c0/lWAgZyqZ/lFDIhPkU7pEhbkFmZOWAnvt/9wRJDtfQg4u1lTwZkwOPcvxDVRrHB1yG
0XSl72SQFyxExYZWifgZyoZg0oeY1IDhv/WS6XUJVHqnpauphQhvhSxhTh+0cLr/gHBmD/Rk+dmX
mUM+bhPvBL7/r52T8SNpt/9gHVJsSn5Z5dpbQrnNfa7FBJn5PQRsSkHolDSr0ZKMuj22bmSl0VNo
CsI9TLJW+ykS3U/Kpf7/3Un4hUfQo0AdeCRHyLBdCLlUx8VqdYZaG7G0Yj9D/SPzjSq2mn3jU0zS
6DfWsFCLNpYw8SrvL/EHjSCDJH7h1Imslc83h8RK1x4DMvZyp6fgC2wppPlmdikbAilzcKnX4xOV
MraxayAcp2bbWkCrQpqUwJD/AU9R4i5XhCfWAID0eaEr53nswUKQN0vPUTa1/1Ktu2sc1QWR3FZ/
ZpxKJ9K0ZpNQ1PpM/Ud+jAj1Xlih9ntLMg9llY8Rc/asehs6fXYoba2rbeQpfRWWXN6sKpHnubD8
EGMezkHMDRXuPKQUyZ+ks3dw4tNNP/nZyXUq/GXT1F9xhdrHCCX6o2hzZ0uYrkDZrjv/vsytHmMn
k5l8VK7VfmQsKjm0kFBU7M3ESRaVHSasl59dksw/0imXxzbsi4dZLT5nAr0WYWuLB9FJeqJNVb97
1Klu+tj7D75VRy8FSNOu6qxva6T8ZnJNdghgid1M+/VnNzno97eOirhKJdKVn/4UGD/YBNTOWVLo
uBqNm5HFJ3EGryMJQJqBr3iMUxxTK7CR8pgY6YLzqfOnG4BrZVJqpeTIJzsXCrwGMauOWdMpw0fy
0/0LcWV9V/PGo8+z2KkRG+/gHsDCuPsFrwOikTff0UBpvpcut2BHLKj9eWSIXOA3reuOUQqRMSFo
PoX10eYyI+8fxal7NygsUTbiPzbOUr4ZXk3RCpzaO6EI0tQWaZPPOFbmnrzy+LSkSX+sudpq0rCU
hniSVLkLSwOHL1gHli5juKWfYdkNlSz3WRSPr0BU+jOl19VV3PpHQHF4WF5Z7rJJBCSFptaJ6Gr5
uDvgNmNNzEkJXP2KtDIVM7y8iVubvN9Reep/MUiN064eeroC8SOLs8TvLXaOxbodvgGjtGaRtx8U
lGTubO8DqTYnAJ2ZESRoOFM64TnhZR6nAJDGlPmo7102/ALQEA7WMJnye8eLt9VNhosnmiQFGLcM
yc7DJfVe32j3TwjOQm7Bwzkn/GbsgJChK5/aP9+3o23GiPTCrhHlqa8Ctn9ZTlnbD6HF8QkFPBG7
tBlbtR5xn0xnN+3w9FJZl+SPOG8cGpR43/y6UtjuuipZpNzh+e8awMNp/okSieeJMtJ0WRH3wdAs
ismv1pXil4HgJstHk2kiF3NeuYTWihEeIsI4Fny+x/iSqRjCpxzxOOyXyboz5Q0vg0sWg5nmZqOH
KSiei8jrUbNEVrGbKUye0smT4mOoIp08jbiRrjCUMEikhUUUGj7LFnIgQ3/guvVBYe1gQinrsMOf
JzTrvQhM0rGyxI2fGUTLP4IL5IbCpR9P2ixiOcGyVC+AmAHCaZbVwBOa2ySWByIOH4G8svklRcVt
6aWwhoCUFRZ/bX8kPxnxukL7qskynh2CrnwZsr6iwihM+vJggIKBv5+AgpEAVWDfILTb+1F2BFTy
uvgYMakyFhKakzdPMp1wplHReck0f5XMdhYgfXB/15D4HKQztvc4aHkCB1XEztN4KaSP1oJtsZ3m
0P5XdBZVKGSl7HMGEoC3ZqOAU/KPJGnTZbOAj1f5/mkchyC4J6mj+N4rQZGybQXWeRamireOFHW1
0aBR1LkSUXCgks1uj2NRQsELpkx83+imTL9GN3+uPwa7SlKFscrZL7yweu0WqmigJuxaKtTGcyZs
7882A0+XMg3VHRAI74GOluA94TDnCYsO+tLFPJK2Ausxtb7AyvZ+1QCzibhdIXdan8BO7SN8WoPQ
6lRNuMN0KcJtULFQ3SB74cig52g/tuX47KC3/lp98UpNMPiWJEJLJctOosGDnGLmb9DCJ0y3eLLj
wpmx1bbTM6SV8MyThsEj4Wn+jnmeAgfqUVHVwMzHhdlGwDhXpeO+83JEYDCVtWfSjt4yPf3Nbp7t
6E7hsScHtHWvig4tNntGCWIOqN99+oTvgupVHAjpP3fA18GXAXC1/Jk5rt+BOp18YqSriartxh0f
aXRY1z4JceBwj4Qkr+EtrhgxRJK7fZedj3dxGjWd5nBxtxU+q40YJLE9mIfULSbODgcVIVep8oPT
dSWWkHDYO5QigqWU7T2ZluBR9Ujw65hWLtAF87gjZ/KBwXG8Q7e2z3migqPth+LD6/v4BCePhqvQ
iprPRbXRXWFuXqnYeykHjO2DHWX/zTzs9zYZa3K1oEYaDDZlxELaMyunCC/h5Ex3AuLgumxsCTmU
BBuehvSlZWHmr7wefygMxCvysnhDEAzv0Oua3yQW5jFsbkNKfAd2CIAlDo7wHJRCPTABhPo2Si2H
/ubUL5hKJ0eETyn0VzBRcBMqEWBd0aoiVr940CpKYFdAot+rUP9F7NV3gG3irxmM0r+YLm5exsZ7
9IEa7opYTSs3tA5sw5C9q5AL2yaccxmkIHImOy6erG5eE8t/GhgxjwK2yk7TE3kP1KFgncoRxZ7r
kBSkSrootna1k6pVjmCtNxNQ+bva+NWZxywaXHhlR5jhrWjlGUpwTBg2tVPmwvFZLOXsrUINv7gc
KTKtOXG2KMrsHHDq7TGY8Fxkd4XeMeBInP1PTSpi1Q/uW8huactap1oRX38IVBTfW5NzlxOaWw1k
rneAkvhVdWW/mZfA7OYpUhuU4Hq7WHBEB79TPyD8+h121n7Xed57OhOHpJR9zRwPWBJ8MRMsi4XI
DsIL3lJ58g32Yy2o0NIxfjujST07JnopE5hx1AhDhJE/C/FHoI6mds8BRupjnabynZX42V8wigud
ZTQk+2iqg/icZ/Of0xZ3HQyErjWOi4Rqt2c3rvK9G8gjblVvI0O/QdOJ0wPW5HKb6BQVsfHnXdNr
5xHJPzz72XwGqofWHI8vAHU8ZqFla1JvPuOz/ErFEBC70cCxcSvv8Dx9A4FkwZbQJ4mNE1wEJV83
e2FCMHRxkvFxsNFSSirfOSXsE20cuHomFWz05Akydu7stasgrdtPged4N7YNdOB2xDV8pqYzkGsT
cDfwzQDKKsRqCrHwsuDx9zCRnKf25m1gfGWcnUtv2xnAE+ONk8fxhItaN/K+xfuJH12kG5s+XGQ1
esqZVjeCFDRueKc/EBbDmjYKs0pN+a9y+fj04WJdNVPgKbR1dwDmMq51mDWX2O1fI3aPz4l2kZpy
LI6G3tEudvcqcKcfYfs8J7zwEqCA8QYDGQTiQu9grgHVIqx3gHpU3HdQY/aqt34M8OIVtVo9JmGy
FqGUHU0ZHEWHINPBD/WCuESKcmyooif2ahv2T2UkzD0GsjsCy/SM+zZbnHCum63rzfGxDCxeu0zO
2SmtB+QNAAH7MbAFKwxCDBUlAJAj85b+WpoKPHK2VGfngrpDS36S6u57jGmlD08jEAOPceyYK9he
PQFSkd23EId2gKXaTRup7DUV1g+w9mE8hZkFOpN09B92YxucDNzqPZ7/Bt90Rsm3VU/+btGU1yKc
jtORuZp7sHGHMzQb65AHg3qkiyX/5EGPPyprPX6X6G2ZmptHqiCCi+OaXTT/ek3moRFp8rE3wBgg
ioXsYUNMUUpHHk2EbpHbQ/EYlq6/ikLHunLdYFwZv1uMN/l+QiD89Nxe/meGEO+MSOZ5bfKkc46s
f3nWZ59D58UPklvpjK64w0wQ3pFyuPhuQNdqXnvJsGFn8F4bjPjcsOCpep4JGZ0/1VRiw24GIqR8
9lmS/Zd1AY7yqC02/IfoZKeLms9iqZP3zKK3OoydYI1AF9ILJL9nd/7XjsY8tSk15h4wEiSD8scO
Y3wf6XIJaTB4aBVeLzupLm3VaraiToF5ubC3FXU96wXnR7ny/VDt5nEIX1kLk+YoB56UAw0m+9zR
3EptEF3C25J9yFAfaVcCypEktjirSXMBKr96Yb9C5yxf68mzG7gdafHK84oDiY0bUTaOf69BDsh9
dkxgR2UVPLDDf0huYyN4uPKuWIb25Na9s8OU3zxTzR1TdE0t08axKW+XCQHLinHtCz8VbeVD/6ot
THFVHUq6/Rp4SSpglrLZMrfRjTbC9vk6CXOyh+k9bJNd1GOxqgnXLJM7wV2vFVtop/ovcWel6Paw
IK4EjISo2Hd9lgdvxUJxyzTnD7YvubJa7Z/qMd6VuvjprBLEDZT/CJSgnPljkjIj2JT811nLcCbR
A3dp5LyG62LuvShykekzvZ/T/vYzdMmDdNLb5Sdd/2KFSbdPRNa9cJXOW3ts/kfRmSy5iSxQ9IuI
YEoStpLQrFKVauzaEHbZZoZkSoav78Pm9aJfu91lCTLvcC4gELfsiy/ped6POVnZD/kyiCpJWods
1NX/Ihk9pyllmHAY+q/OWe7ayxAXJlysbc8wQLJ43cOz1WHo4ZbI9ndMFnmLVZVRmJrM4ygqfcUc
WwekV6BLjl0zJjoURBm3vEJ+c4I7gySdTvXCg8alln2y25nOyNTH6aZrGWEbtCpDJNjqIAbTp0c2
rH6HescFevXaPKIREneX3Kzy927BhxmkZsATlVTjHNb5e+3wXJVGTNUV8u9x8IMDOPa/aN0LKOsu
LGCOXdKcfGUK3PvE18S91UZymGbaX6NTRdmuQwTftZUN0TodRgMbGF9DqPeWLM4G3xysisWhdzJL
IJ2C3Z7cXbfUi0U80bAbTa7NUKGj7r9A6SMYjhJ3paxBzQTPeUYdS0YkMCjzsMsl5/TEcl524fgV
HyZCE1ddfRHlIYY9vBlMlXnQRRStIyIKqOgLbJNDLGufg3fVaZbaIIwaEPcOw0jcsBrzo9k11r6R
bvmi6QuGdbpqhVnJAlRXcBguvXvsZkeLAh/V0qn7RX6/OTiuMe9Z++PwbUtYfcOgbnpJHj50Go4k
EJ1LeM5qlcFtS9S/6SinP13evfIFsljtLKa3yiXwjssqfrims9DgUKt+5KpobzZdRFZGkY5tf/hu
haDsstFW+khGmxS1F8SruskhKge4CV0bocZL1TXo9Z0M4YuyCD3PrBZuYJb8DnRVX8DQ1GE/J5wW
9bo6nmMcX1pDNafeS4PdFNNAlBXntjT+PZctL0d3cvcENd4Sq7or1fIqRRqdgHDE8jhyHHoMuJn0
hCZSyPhQxZj6h05L45W64yre4lPbBHTX77714ax4uizgmENEszgaInlZsHdI4uT1LiY7/WJE/XOR
Q9nlUGGGaDVmqPwm+2OSI+Axwxe3F0F+mBCwQp4gLcQmIkohM5eCBXpjeEmHQTPzQ2tjQ+g3i0kS
raN9qZd+KUFnhQmvddS7ucQzViYYgL3m96mUK/cUSrjpxWB4uQAD3961qVsd2yyB4BTBmPH8f1GX
XF2y1JBP8Wdy/xfXAe+0QB852KMjbpJH+8HIaABPfC6qiJcjBBMrJLPLlRaxtB/3KvLHN1/E9S4V
fvbG9sG5wc25ObJx/tKrwaobsujLoaq7ovZgwKnBD/HUPmLfHGjZciny6d7ME2mdekFRD8Z5xP4i
Dbwz10PHzog4tVLMZ0o7DuIzCOKnwHBHVHZYMLnDVMJ5oRd9K+Dnn+UCOpFPrpLfQSm7R2s4Twqa
ARYX0vyJxD/5xCTo00viQ+S3OXBsyLRn9yXHNxkGVgUyvh3vUVum20lZ3deCRYf8wQA3VJr0nA5x
7J1KQUq1Rg/hLI8mBj4aUB/sHq6bdpE4B5pVxY7vWn0AdNDSaIHr5zI1B55ZElbm3MliEhBSfijT
ZNxh2PGTEYXxxSkUGD7VsS0xyaeVGokTa5dnRSaSdsnMq/Fiy6l8dae4f9eNaJ7qPDb3XbKMbxZr
AOh3yEXnzkOnEOV8KTSDOrVdcjZkH/gfEOuA4+S4dqokw047YoEAsMo4HYo9O0vqqVGdsx8661ce
VGfh9+OP5g53oQBo8eyl/DLhdjndv4QfdHHIS9cjV9g0cAHSbIn6A+sOI+5qFD0T3x4usY697FEg
1rj7UaAGnTyr47GvuDJT8ESF2CSq6yysmVp+NLQnQpe56GeZIkgbS0/Sm8Bj5fIOyLsXKf0fa0gT
tKrWORTwtMLJm8kk53Yg4DJ7U+hy9dovHCQOtc/3phwkBKWJElHM9g/59Wb168wJGA6tWwLrbr78
0X3a/JpL+WeuOu9Q6DYP8b+TnBxhyXcZte24gI55yURpfPuqjpiQWvvrxIepmPo2e7zQjhsupsWw
AS77B3Yv/Uqbt81KV9vmLHAeuDj126ZnTIbfPDSMZL3Xc5evz10dK7r1FMvdmI02ItS9vV2C7CSq
lLBc02oisXNz5ZEJi4C0OFFsc5g/u8GuAQzRouJhycxl8TY4WJVnOY4ZsY224mMK3YqwYp/gCSIw
sA+T8hPZE9jx5AFyQHcqKiJCW48A2YHkWoutmZbtB6swVHthyrjiXEI+qMcnSTwLz9cYdLKexwhO
aCqvdUoQzxyuC/FlwCueFOFSRv9x2l4eLj1qc0NJ3T4iUenTAF7hjdKyBC5CKPCjkRpOP1HE8mHq
cTzkSUDksucfN80u/gd/cggDpjDPVOK/aW5Ux4UA+xqmYxG2XHfZjRma6B6CSlOFjqzdB6f3/pJP
kMcIXyHgBdqK75HXemEa8Lkk6k5AQ41otXb2xU5Md040Bj4X3BZsqcQOo2Q/nE14o5jp6JAY/9gL
OOUJMUTm+FjLwML+TYeMrqyT+PYG1BRzWWw3+rRYENdQTDZoDvkB48HJwsIiuEGYP7He7Vx/ZHOF
DDnPMG6o/TuE9kTzr0tKMJ9ASlHd7XCU8z1nZ3czJMSM+P7spmrwn8jaeLeWpC4QYyCNjYvxOws2
lXgf/EmdwdpH5ZzggI0fse2AcoUzB0mGO9ypWZaBCIjKI1Q5Lccz2/TLJl10sdJ+LOsymIm8dRyE
j1RDHLZ5IJOCq2dKpwEARnhtPE9WSk8LMygsGGZfnHpBRTiaDS5AFSTJsfcb2tYphG+36IJdiw5D
zJQn7zenK8LsUe++R4n9yU91VcDJ5m5iI7sukVw+Kxd+Yd2NRNpamznNJa2erdzUoa9n8tRZ82CH
FNM+Auu8Ll5Y/2L0D1iAq52DvmdRjIdEwb9kNRgQzXlTAfWEySJ5+vLpmdud3xLhUWbNSSljr4zF
t4B1vqa6sEIyMEoZ+RhLXR5m60k0glbINMbko7QQs9/RjN3UTsYpMhhZjYIUfleZ/Dcv/t+eIj+F
GsgkvcHmFQmlgrRl7xICXZhnD3shbe5OguwnfEJYnGlW722/WpMzS8UvuIh3OmjMuHvSS//jRfJC
yZN9BYsSO7ByDvyMei34GKxPR48ZJgiNhbmfnnj/Ni8Tzcz5ROXcoUrFX2YyBjNPDTTAnskY9zmz
rXNP8vWIqFoes6xnIsRmpA8HL9jhD9TYnBZRXTvOLhPxjIcfTLsErvBBmg72d2H+XmLjoJuWFcsC
ymIzFuhbiR28zCO7CnJidKSY1clXbFERAjO+YsZ8QT62ZsS3yVsgBzbWd9UNidqzLgo2ZIQUWnmi
P3AIbc/lQtSLaUx199vZPrbpuFIcGIsLbE2NwAnweLLsgjsVPGeB8Rgdu965UHDJxxpouMVoTwwA
NcTc27EDH9OzqOmvuNX5W7G7BnKfAftLX0JbWSsR/nftaDGHUzYv5cWEef4qkWrrM2EB9Arddidd
1iMw09aPnnTP1/aOoVsX4VTnkB6SuRzGvfAWarE7fL+qo3ZT2pepXR/ejW5ep3x6ZLYpdnajf1Mq
mtR21qQt0Yc4+amFHUig55Ri2xjmDhmpmCCbAD2wm7gZHss04A9wMsWfqQ/UOUKnI9aI9Nf6xbth
0DyMZ3R0kzhYAjp901J4j6nkTjja0xSjTRaEe3IzJ25hFrCJIurAqDWtVVz8hX1XMRfjNXcLqG+W
jJttofySt202mvaWsAJj3PNof/BYr/9yClg+FZfLKWwXOb2itepXd4E+nlHDPlookufCMD9WQnbI
vEQXxqYdvBF/7qn6JCPhcKfvsChNdfbMxj9xmAB5kU8yJG6OYGcz0vIMUWEu6CQ3GX3oOLoK3kr5
3XC0NV7wgOczZBWP6Jav+iMxizHA6iDAlHFPPUo9RjfLWqBK9zL/msvC+6UYE3q4S+F8sOyKK9CU
2t/YoKH5Fmmmg7aYVTEdkYgd7BJJIABwAGxSue17xi/82RS12g/aDVErWEtcKOru+S3aHMu0oATN
Uzxazp6M0kcKjO02+kDM0MQgaYGIzKZ9Ok8UVspR5NtZ6u6PX+PKd7JBfuJJtfc9Ltk1n12jTOck
BDcB+L2hj3YEYdfwGeSKx24tiWZmZbN0BzyKKHTqzzuTmsgxLQP5VC/5f9DF43ChTkw1TjbnxGuf
ym55q0FV2RrLCCgT8zTG0v7tY9TDQNZksb0R2rfnSvzFsjA2nlc2ICESMaz/rreoSoufkihIGDRD
Qw4rDRZKrEa+H9rIPZrwnclsFvXn4mUHNy2fvST9l3s8BCjg08buM8oJ2BC8v9TYrLMYQjIRnhrZ
Nk5gJmUD2N0YHmhYdQhoFPy68kP3Xo5XBn4bHZYHbEuWaW9w7T+Z2slvi6Zt36E+o9xgFKkoOHZE
yI45twRJw21+HVh7f2Y2ueZDM6MCD43ep0EvLsg3XJ1lORxq2szXGMDQ3xSmADBhoE/IyQHXj8Ku
73KegyOutE0CixL6MjVy30n/r2Tw+8IIEEcOCOsHHjkQWkXGD4Gv8V5OnBFItC60wLz6S+Ek+MyQ
LszP9FpsRTtYx9q3361gKmo6LUXz30Q8h/4uJKlkX6TSfiFZ/sKIg3PuVlxCZPtPvjLEExlB3EyM
ZXZqrRxofRK9JLiUO4YtbbkjSd+zBDI4QQgLcn5vht76HXuEgG2fftSQ1dZdDRbnmwaqs3msgtbb
ibYu72WQTTuHZtMDoKEI9jN/u9p0jqPhZBNyumByqg9HyKbda52Mr7ku7Kcli/i4Oml2pBlZnDkL
4pB4NgVx4JWrr87hFuuIfefRIJPgNUWvH6MU6lffxu5/nGP6cx7PxkFpK7sESd976B2GewCyZf0g
4id/zdki8I5IXsxddZNTcRtdfa8xkqjSB1TGxyItHks15Hv2PNatFUpP22D0HFi8BuPVjFWdSm68
/I9bgZ1mSRpXgWGOuvmbpuCA7JbHOkIsLzzq8riEFXLOZqkqILGj9WibiV+E7yzr7cWXlXXNfuS2
km1Nk6174cpoP04VM2IseMDmCFg2xPk8JQ0sUNSreplhGWFIH6vJiiMqHb1jnAye5nTA6mZ8dHZj
TGgwVnRtmsoejlnPn8XrArgILGfucTN2AU4z2MNopoa1sWN7lIRKJHHcXWgyBwE88mB1EbHdRfBc
aEb4ZYJRMlRxTTOU1WDP+klwLe8AEhj7Vvwo/iVyKU5DMUoDb4fHXWWyDxKONOHuPimyC7SqYM8n
sHieS/FH0/oLIwsWciLAGNIqaDcj37ZspDw9e5pFdfATxd9AUCajM4IN36Mh/ctUjCDeW8V46IRx
tEVZUN+rXhzuFiThqTQg6DDYEKuEzAuoMCwBCxPE8gz74KiGHwrNqVdQ63R22QxCHVUTKCqMzT2R
PUAaU0XC29PedFvo66IFNSJCwEXyI5SIYur4AaSsyquPcY19QG7aCZY30XeJF7at7L61MsuCrYZy
TnfRRAh2SyOOLx3hiEF/AFMibOPWg3mVrGifgyw3glfW2LxQWg041gp8SshetP3Pogz84rlxpDcT
0aWdJljwlXQw9zZ54jq3Jpp7ltcIfe+zIF2iAwn3qkUDKvW6OYhLn089+slkd336ygVwckKwmMjZ
VeOXu86Ysi+R2Pne4RbhfXMfH4eTodWY7V2zY4oUnhYJNY+n9sWe0+albsFTQT+O5Df8e1k+JwiY
7msnXHwlIA918qJ5GdRhEAWqugPbFlz72JEe1FlT/pz2WmSGWEW05NqlTDmqMc2cV3xNqi2OGfvd
BhIKG4Rb7iHxPo0oLCPTMCSNMGYzEK2W4kpP1GHMujJ8zviTmPWImMHAL04VAsapdGWO4kEqknhv
raFopWwy+8rVVLIL7mAbqZapvcyebRWvE+gW49CncjSjjaWbGj2ElBY7WcuvtmSd7uICL/pFRdXe
F5WIlzu5y6wN26iL53eOahT40dnT6sd3O/HCoa+Uh8L1I6qNAwJSV4ruySjM3GLpPR+9L3rNtbo7
yhLLATuAdMtmsdAGt3MCa0VtEJsGyIc56M/IiCiDpbbLG69mBUxtjcktJr5+PVI11y2TsxeB3YB1
89o5UVUUv1w3Y9acGJvY8Ypg9zXKrOEpxUgsrjG4WpI0BMNOS9aW7pNVg+O9sZVQPbj85eLIBWjk
sZtP9IYjC8zoJkn4vW9yH24V5JgB9uPI62JGTuBtGQRlwbfVtZkZGGStrB1PnfSL46HDpKKpyve5
zYfmE8CdzPgTJB4PlkAf2ijDeG8Yn43ObIiZ1qlM+ni6YrTPgr1frltb4PrJZ122tdyN0UCFRfOD
v5apcMczmbOqgyTn+EciYJ39Qb2XTVOX6dCDx9n4J2Oh4wMzpBE/6eSm11H0nFAFHmoIvCU/w7Dp
78VoVUdzLZPUJmtUG0MhsSNoeGu0H0jOB4pazhBlJePou+bEOr54pI95hrEu7ZSGy5RL3VXrdbcc
6DB5XZSO/yYKz/WuEols9gRwpv53Yegg/p2xcj6eTXu082vRy+GkPRRTloTaYu2ijy2ZZCOOzorE
kfkgmj09KCQCA2w7zT62Vy5A7RnCSbj9PBFesom/pTwuJicl/rUId0ivFR247MksbfYb49nOzg6R
cQWdJnFxybgr6wIBkQ2HY2VmBH2tJs5JyTjxI9YBywSiaOnbD2XBSmSfzVeDEHeP4SzST2OpUNrd
inXke+NEBgFYB4iWx9q3vGXT4n8OA9nhjTExGh8hwX80SoldNUXmw69VdRKp1/+K7cCT8E1sYRGu
pBd2CRYos2kK3xbq3ayrgUVXFA/04qxOD4hizPONOjaTg+1QcODBTt2AJw7LLn0bkdkmz1x/O148
OJwUMk3pb8KrP6nYHH8YiBq+lhxFM6HyVgxTCDkcPbSN4d6ssQsrUqeoa2wiXUW3kAg3G7M+Z2A5
AKzm8YDYxtBLOWG7wJQGGURV3lns5bc1iH78YH0i7vbZVGdrzCNJ2fBoptTPDu1oureWq/jycCxi
cDmEI1lt6N0Iev/s8jBtpFXznMxsMZAjY7RvYw0Gyz9VhQgUarxaNFi0/f7SGf3gImjG0n8yofJH
gCVS+7+aywykRXh21iFhWevcoGlPZExt4x2oGiwCxjoGH97rylNOtq2FXc01rrOByJ79nJB+g4SU
MahdZDGxAjOq13Frq4KD58AMJqbAq3vq2+Ytb+AriDXg+6GG1gn+acrBw52+aQ1PXmjKLgbmJlGY
J2vuTOTM2pSFOPtsue7riNTkth2gV13TcbA1mwpOlZyUzwnhOODzhyQW+3enTQGjqbjm8roGbU7S
hdhAYhfAD0NW8ofjfxey/UaoKAau+RzYWJcXZRHde/TemjDs59qGS9pibZLtYwnoabAKn851SgOc
tSymptgQmErbqWnf6YD0clE1J22twUBzTdLsMxUk/1jIsPwn5EqvfCJu6ZICDSy/oQxsobwjRWZC
UubKRl49MjF7a+/gecq7E8QJzgp2xc5ZYK3uOKTm83XqecE+m3WL6kXQqLnIcqw/6HdMHJUqo/ss
TLsJ87RU1hfntvKUcjrBeRaxB/SFsHb3rqiWJxgvjrczWxzJgx1HULi8xD9lZRv9kaD60dAHdQGT
HZ0ZbR6vMrVKSDn8DlwWjTunJd7ZU/vI8PcghQriBB0XMcwu/gIUz0kKeAFSE4/n6pjsCdN3085N
BGBAMlQu8THHxYClrZiEsUVR+FKVQbIuXvTD4l8814bBNQ50V3o+C5TfajEUhw76ACZRJc13v1rB
zUCwkBbtJS3DHJey3AbNDC6fxiX3uIKnyjbTjSxYq2udbcLZ+SMdZHDnPxNfj+TusMZM5+QuMbfs
jT04fXLg4N0RImZ0Q9xbcronw8eYpWg+kTkEeUrWLW6EiWXhzB+O5XofdqKtl3zIsc3HdZHg5rdO
299Mtk6qW48EE/2UOHw8OWzJ8xQeHcNWR66YKI5oTaw0xTItjHQXUKOMC14TfH6Pxpg6vHIIpbzF
UymvUvajkW0YrzGK22xy54FOlQCGn3juq01XGvKLk6llvJgmNumXCVH0QNSp+Bgo1I0/hHIhn/E+
d5Iv2XM8OZBjV+OjyuaE+ZdJkuXxZjXvWsUYCKu30qWjI+sXB1DtTLOau+vOY0GHP7aaesVlKTNN
/mtltn4ORpuFXIrVg89EpK809ew3tkdYIDe5NJxS3FWJpy3iL2pT/bwjIRfw1eKPPLpEcCRpcqom
BAMyMIw0GnLrdFPl4jLZIvGehOaCdAbDWIplA05lJg/VxOkKkHDo/r8jbMTEtR30+DkKKMCaSfnH
s3x+WZsQZIifNTpkvjhCH6PZDk6g73ssfr4moTkPTXxxJu7T25ycfXnPGg/2A1IWZ99ibDxwh72N
jWebOZyPWnqdQcJLCEmnzrfp4MqOTC70y8AL2XHwpu8APOmTYfGnZ+9QjsePoeoNp9qxfNV9wcpm
M7xRHEQcOhXdJe4beUYgSLItSYhVLPBcPnBu5rY0Ei2Yk/7G8l07PQnXs4JTlaUy39oGb4wNGixx
xER6Y0i9a7kiAS9fcWeZ7WGYGw/ppZ0ZAxoWpqzopo1bwnvutQKYB+dPJFW2y9kNXSjwRp3xQdoz
OvmylTwMwVY5j9qumuklpe9ZZ9sCOhE9sbyJfbG3eku1L2Uyj1gXkFApEQgiqHwIGg2GxNEn9Fh9
JZBlM5k8wxYxhLhK+C/BjqiygFCR1Z313YCW93ZDy6l5m8EmmYmrWGlQgKCS1Xi2gtWjqhNbqGZX
QxcJuEbLUczDLhv5TOJ+sTtdsMLN14H7155SYLyLp0H8zmjd33w+pUeGuWXPsN9STw/XMNGDmzEC
hN7TQAEoXGQu9foWQd5zgqndiRmuXNE2ZGpJVY+/MYmS5MdX7A3faEkXFE9t1gH3NkJmRAoz6/L+
JXEHzHSn96viAPvHEg80cuj1o3SqQ9JEBppAE5VU45iwU5qy/NEzaZeGWZ3VFwIERagbUx7jidjp
rqzRn4ZJwJySVSJX5mTMj3lpbwwRc5aOxdh1IcE6Z4+UPpK5wgls4OJkQ/nWT36eX3PTH2sC7ov5
J0ga6w9CDUTf2nACi38c+OB3wxdG7JYWkE089eDCN6lXYi33hftOk9PdUZkYwIlVxsWk8MyhDm2w
Nnaq8K0KJlxRQAKJQC6Q47Gr6NcydWOooXQMLjiyeIHc2VeGfW5i11x7ivjbA3W0d68wlPfL7JL2
RiB8Abqk6gPxBNZPsJEyh9zPPOyhjE2Y/fWAbgMt0E34eWT2EIIYbLnVqK7fi4aIOqqlPz44wWX1
O+w2Uge8ZbWkO9hzqlFi5i3QaN/zt5VLdnOuJ3LlEP/jbc16JhlmZcz5C8PRi3/QA0e1U9e7kTj6
dWypt2JtFiG9g5D5Nel5gglYQZrK1uS0UucFRBl1cGnaA3eCJU5fSIW37gsArZE+mKt9LuNBYsCq
YdBajeMZrmLSss5Xcex5gx3HPWpneysIsw4MEQovHfBaF96OHdcalSXPfs8I4WbQZAlzItZ5TW/O
xIJiKoRJyi5Ucuz/usXqg2fIM+dW+nBuuJIye2X3zXudxsEhFZbT7GPbSnyCXMJ9K6cueO2HvH+z
2iD5OwFVML8FcIYV9e5bf4gdjqTMc6GfObQnIEmSiUBCLpqRF3kC3qflV+mCGuHU6OPkzRhm4z9E
ovkRxJkbMTThw7cF2wf56xrBk3uJuKz/bcwAsYhngfcGDps1pCIfh/leAEa/qaDnPx5ogsPiqqvL
OHRV49psoTbsPw1eUrdhaVEM3bpWMV+MDHuRFVJLv01Jm/wKSGBZezLuSfnsK5NCSRTQygrRjnmq
mRPniJj08Rt4SkOcZ9cfJs49BWBuuFairkB95wyk4Hzg1ZlDENzouijFsGvDaFDpIZVdSiK4BdOq
zGzSOklcKxzY7bjYCgMagBsb23h5vPdC4oDR9EwpKPiiCVK8Y0mPOmxxr0+y9GD8AwR6LDbWy5kr
qVeeY5zP34nZ6g/f1P6NRoMxI2H4M1vYNpDQILbG/ptVy2ZUl6VBE6oJUfGueko1zh9rwYbS/zFy
Q0CFEM+CZQZmMKJyGZiEx8DcLghkPNYhnPsEYtzaaC4T67n1FmMeKygZuhFfkKEq5nyF77XQhsnn
TU/aCvRdN718stO6fPVgGUZ3Y8rZp7UjPbGarGQfWLvKUh3nvkgFdWhDvUxA7TfpMR2U+EhctupO
mPSye+s4vVA6L+zE2gVsyEiu0gp67oYe5AhixgDVbzEteIxaN/0tEqt5F24L4CbT5k+RFcGZGEzz
r0/N/pqlvntRRRwXBzvQDCQFlCOQ68Yy/VPO3YptdZZYM7hjeE8ywtx66pIoCbgbciS+zMJs7SuZ
5645Opr/YhJbkI2CpKKkVU9+2kBDtj3n29W9caJk340fdNICE9mdCykQ95bW8d/a5+V/L90SrRdX
YqmDP8Lt3OxWjEOGwmSD92JIgFcKQbvImXi/WLz7dxXzwdYmADx21HpJ9Y1rB2lq+vFcEaYsA2HI
kKlaGA5eOGmePC8jEzvOKmDnfNbxo6VoNoTDbOWgxJfEce6EXYyBSCpH/vPEZAb/jjmjLBM5/vik
eT282HKZ78wHe+qZvaHiv6qKkVTHIPYgPqQqpYC2/tkBqCWpVNFk3nXUX4yHawO8qI5WzHAIaPe5
DdSL4QZgkI1MAM7baJ45dr3OAmfg50USgPSQkahJpcqRW8IG43Q0oHcoMcH24vd7jiCdMt8g1FDq
TwNHMHG2olfUw5Cj0ik+ojWDi7adZXV+XUZOr2bD04cII4IcMtKcfMRA5RTt8nppd/jqdMCRUib5
7jKJBhGc6Eh2dYNO9im8QKAzasMrK2ivAsvp04smUB49jIgCpaSOueSXMzOpGUwHsBGTW9NxBgDP
zVKInLWQnjqm9VmWbQ+2ZdZJbN64RvZE9wrampjoTu3mdCQojhCV893FQI2nGYtvhTZ04rw78cPr
au9YWhVNjbidDAbxfHFyPJl34EM4lUCDBXziva61Y/UXVG55iEehDk7DlfuvFOuHZGCg4yQDG2dS
q7T8mTLHzrjcW8tOM3Uud+x482kchwahNRmYX/u9jDRYj0XN9eMpNaSq77ZtDM2+JRoWby1ducXJ
6CbTo37tVuKWxzmBSdb4KJ6w2XOc+PyDxXRGz/zrEskvDjTZeGxmXO0v3hhD0U3zormDreZVHuVq
utU4Bmawafu48d4KCpfuK+2Fsog3hJ+MkGgbMUIFyYrAXzB+4gTCYkgDk5g8ilFMlkMZ9q3g6P1u
cQYpX5asSl89FFvubujGPwx1cLTz3bh9sbo2q3dsK/iXiu/1f9QdF5jJ9HdDLmSIRXiZ1pRvBFeP
CZJ6XXqXtI75G1DuYQuyuuAD6uyMVj1hr6WwT5PFabwPz5LzETSBS1u2YqQQMc/ZDDKD8Fvlzalz
VG7cO+5ARDgsR0z3mucpjiiWQrnspk7GHqmXwHlLQQGSiEqDqjineOfbgGDyoHZjmdntjTRtWv5X
JaRnv13P0wMjhoTet17U9eM2T00jek4MCkI46y4nBPqwte191SA9pLGJ4Y/Zn5SAMMkIdQX5ifCR
utmTC9QGr0H8CliIi6gksXzMyA9PI+9gLIgXJbccxPubYUV59Deo0a1glfFQBqv7rfgT9Y58rdqe
5YLStJqb07GE/KEFAvg+G2xlUcI0pQyxo2jOxf24hLQQ2B6W+FDgXnp3kVd/hnwAnmKRt4qNFYkN
NCN9BGGBnoN/A9jyDb0rIb+GD8ohxKeSTxPK4RJVU4KQ+XDOfCJDJx5oi/dgzruJgaMYUceZWeEj
Fsz2OfdicaqtiiwijRwYk8p/71CpuKmrUk5/kM+JsXLznEktIDeqHBmSSaxJ/3UC/gu3lpuiUQTT
0L3lRVK52xI16GvmWYwdanhJyQlsnt46DtfPxaINvllJ8wlHxz02yhqWayM019IU3OveA7sQv7uW
OSFmLFbu/eGO4VJew96yX4uk8T8XJiLieG/bCxCPiac/2A9p5XCx3Ch7q+o6ju4DHf09kxkA07t8
eR0s6HvrRrOOh3d3KqwkDPQMO5XJsqbqX3jtZASey7KqP+0m5utJCyb5j0eM/9XNo0RwKRamaNkh
d58tQwQmZYRGaxS1YiEwUbruy8z9wDz1TGN81/7gp58EjCCYTaLNWZD2I+eh68imJ9TkXImS0f2y
Gao/00OmU8t5VcRvPbwu/4VxUm5bfHOCX7Oe9CFwLErKkyovrbVG7hFJi08OsPMR+ZcWpe94fchY
M6hEwP49JDBiA/OtFHP7SVEinV5zvxjndlNrm//nqpAiOnK0/enxstfkvsfqFYwayEmDolhXla0M
F27MFF5i7oLbpQ+c9G8EcPI6zSw1nq0sqPHq8t5TB3tYOIBC5VOHJB0yTJm2ge9ic2ilRovrxY7v
5Lnbauz8J+ahOXLTAMHZzevS/w/LWb0Mrq0hbDBU1umQH79hXqtAju1/Fnwf432kJG5sFxpfW8VD
2j1Z0mrhf9XS0OwxODr5IzmfFqdWw4uw2cOQV8Rs3R4dCsp6B2SuJBsVdLm6+4E/0objpmWIf+hP
gmK3AWlBPQoy03VoSUkfESwmhGzqxSP2qjCK+NkxoLuZ6cTWQ2gsXeM/4qylUsoZJtpicQL+AN0F
tiqlM2eE/P6kuqnRrMkf+zyZ2VOATlhHXOt30SL8/zk7rybHkXNN/xWFrhexCSSABDb27AXJokG1
m6pqe4NodffAe49fvw/m3BRBBhl1pAmNQqOZZCbSfOY1v2ZaSlg1cwo+B8hugLNI0F2GT6FhnElU
aKTbZs4Gd0dOZMj/uDkE3i3ayXSJ0f0RE8Ew2Hx6TSgYIC4EE5ByAS2yZ9lq2FRUdEHRfbRpUw5G
9mAh09XRU1LkAYhxgTkxwkWjVokWKgqV3WA/SEjaPQKmcivpxr2AkRfJPiY6WTrkYnJ+5gjOImsV
GlW+pyntQ2DFCtYbhyL/nLV1TcMj7qYAZOUi20l2C6JvHxKgwvDtEFVBUi9If3TcYONHJ3GN5FGP
u6ht9mIqlfa1RHZLfS87F13GNuDd8VDdAp1X6fx3iniUT19QOEgJjAmePxpjJ5J5Y0pgXH+EsGPW
jYvFRZAYXbb5CJy/dRBi4RN/KxHAnr/CFrADlHTiLOyeC1wDn+ndjgEWCk7wNwLbXfJXVTkm8t4g
FQ6pxhoSFSvwTph5Wu4P/J50PAhkNP2cWvyNwzSgywotVG6cKQCDrURACkGDYtFNCoL4fdkFxZ/U
d1wKALrFf0I3sPe201NrWtrfkwe826q/1tHo/6GF5xQ/Bx4KTCPBdRMeaX5dv+RIM6AcTw3wybcq
SgMJAkG8H4Yz/0y0sIQUR2AHsQ9PcjxrSi4dqwOW+t4exXBMZ1E+1uHgty+AfUb5tIgE1IfWaJEs
2JVdNeEm0vncI2YIY/4Zu6IsfKbFZDCmSOCcSg23mgNmFfYfnIlIRGOnDWktxd2+ch31sTL75GSo
pHqo9Fj8R0Hrg0sPMh84Gr421Tt7NvCpoiwGQGvmSO7hKQgBiCqaD3qRkwR1nA1nlBrlHdOnpELB
CUENYc1/1Rowq52ZWcO3PMhG95BgXDmh3eS7eCbImGrEFkn2HCtCLg/kGVDx941x/pbTBAMoqudz
PEGD4G3f0pOyF/FLIoxNb1hO+UKDzplPAQTQhKRncpBc416sjqHV17SOpvI97ci8hpJj5fJXF9rl
Z0frdBPhnmmwZoA3Gn9jm0/9Jzuvu3eAeNQRxxwN7k5iALjIB6QIJle5S8k/R+LVzfv5q2zLCBEr
MQ5fBXxoiwoT9FDRZ2zhiHU1jwRLAaaEuftMg4k1zjQn1rjIXAt6J75cFpzcLNaL58AtMwz3uOKA
SnYF8bWPNooHApXqYoBCdvpAuDWDw3DNUm4TULj5oejoggZgkE300cEXHjN7tBLOfV9b30FXFnFL
tSGuqAvMM8BJeTShGzBCPInQ+QsEbPR+brK0QNjA6bVP/ewMGJpVri0+jpXeCo+7DBIhWVj9o8b7
5lMitNL/ospOsxbJCaM+hb5h7CuIGB4Wu9MH05zoyWqR/X4itWq+9TY92C2VOOM3VZYi+owbw/y5
0hRRG7mg2hYOy/oX7ojR54YuzhYcbGn9pvcwlx7eme5j1uGrs0Xz1KUPFWNEBJUYZ4NHJPeTT7wL
UJNICaT2EKnKpXsdZ/Aa902mZigsQ8QRHb0KyTxEgE0qvzjf4YmKk7RuY+6AFKo7xFs9JXowALr0
MCiPSStsFe8CziehbmZ16jkeyCx3TTcPZPdy0j6VzqTBM86Wgva7GTh5cBhimDrYKLlW/0NHdjF5
mZoxCZCgEw1lCWtwoclAtKKaHKA1Ne61Hq9NsZXYGWTapjNL+jCVgxcIYval4U/9E2SAYK7+VqLu
emiLfTlBo4QW1Y7ULQtwa/m066swb8Uzerkx/t++Rmu/eYkkUnlfWqfox/cAdbQy+O0SbMf+nv4Z
BwzM9whc/uB04I1xWMug9H4g15ux4TCVcIMUIQuEII74iUB9sCayzw/U9J151xVG8SOq9aI/xKZW
0UDSK2l2h5iHrIOuN0IQyrcqA8Ipj7SLwvB72JvcWMcJ79Cp3Os5+Dir/fvf//rf/+///hr/T/Cn
+FSkE1ZG/0L+6hMgkLb5r3/r+r//xbW+/M+n3//1b9IQVCothaILUZtrUeHir//6+RTh8cb/+3/J
JMha2FflT99uq2pH5jMcUpHqX22DfAK2HzxtiPOYcjfCncheaofO/ZjQ14qAJ93+Ner8xxiKIjde
ES6cTttdOqjnP4bu3WQPvPvfEx24x043S/ebDqelfTD6bMoOGKlAB66SkJDijSNDyrcsQyhpS1T7
pXk+smHSA9JCbfhKrJgc6mzClsUGHKeUHbyDHPlL9xG4uj2m7p5PVyI4Jx3dpGaOBpzC3P18UGBT
lJIUeG8MQIbmvSM7G+HI1rSyDf1YWk+bgWPD1Vw2lv7JMuCdIoRvuSmvs1SUhUq6qTtcXwtxtCnT
xhSx6o6gAIPNBZ+oYXedjHHZPw965ztekJHYvLs9idUnk8KVSAo7lmsaJkgr1zmfg8ECzVbQi6dJ
6T3wpHL8gXpe/9AYAqkuSVDzbTKM4HR71OWf+mrXSt0QOgYrVDHZKJZuLrv61a4t5iYJLd8unpF6
xMSizJ3sXZ/ALIRGPLdbysGK/jKOs6fQwZ3jzja1rowuTWWyWw3+JIzz0TuwsnXTiOLZL4b2Kcmk
9Rw0C0wXfcQ7Qy07fj1R6ViGBJhnu6a5bKFXE20MqdEQMIvnpiWzzAF+bCET1fsuccd9rYTz+fbC
rj+nbphsSPCGjsW+NMTqc1oI9lQj9IcnXCfhLYTu0mahjoGwXJQfKfjTN7IJj2+PermgjGpRwDd1
gyDcEuezpMbBRGm+PRUJIfpm1uz/hA0VbLpm2vzrzWOxTamMOZaO7un6jmFvVoISm/9E61x+JlBE
twQ6WrRUo2DT3R7synKa0tSVY+gmjVa12ikmJHCb0vViDLTQ+VGv+zktbBykgAz4ayTr2EqmkT49
3B5Xv9w3JgM7Nl+Re9SVyw97tW8sDfCo4ab+E+grr9Rkne5riRZvQK0Fi+0GifpomOufma1/NReP
nm3StPgM+ChW1Ny2NsSHgXzORf/lE5IlL67bm3cO8ZXfaJNwUoW2KToKsfqNVVgGQ4N4xdNk4kyy
CTObshx8afMxb/B9jNKi+np7WdYXLrtbGdxT7DOWhCvkfFVCsuXZCTXzyeBsAwyEP9BSFAAfbaPg
LFGROpq2Rvce+km7jzDI3d7+AVc2Ovelzu+guqXbcrXRk16HJtIF6snuRuOUmg2VpDL1AeP23Z2h
1i87d6S5QIK4ZwG0IZchzycbxKPfOVlpPyFo5+5KeLV74PfkhLTzD3lcPpZEfhv4r3Kn6z4qG0UB
OKCes+PtOV/e1ZaruxY/RjBzYa1euRYzF3D8o/WkDa6B3u3o6KcyTb/BpifSL5Bi7VMx7eDIRndG
vvzcPEsOgzoOTzrLcL4C7jzUrlWa5hOQDzqgmjWq3Uj9ae/MifWOptTHFKzR3u/sBRzilI+3J375
sS2eJ55GXSekAG1xPjwvlANnoNGfjJhIVo+HYkT0KZx3Mmr6/9we6/Is2UoJjOpMg2NPq+18LAyn
8d1oHP9JAGfci8ZdErrQOgCRbre5GOPD7fH0i6+qwFZKxSUDI1kgJXU+YAbiondERpcv0PTyEXPD
WB57Op6UhiPfqvd2O4hThs0NIlJTgM2dmm15mjC1mz81SE7+pwBsLze52ch31pwM3yKLVxxJoxri
eVmG8Qc3tNyPt3/2aplsG1A7B0LZgv+Uurvai30zdajG6vmjMefzEdGw+lhomb6jI5c+BaG4dwgv
x5PCsPkuaPe6lG1X4wlwR3iiJxUtSheb2nyAvY6SqI/YP10LJMad/e0J/nOFvQoYmCGgJeEoJL0c
rgB3dan2gCYKUEzVI83k9rNratnBNI18a4diPEVylt+0wUwwgxvBhJRZmxxm2tc7QRLzYBnGeOdl
X99C//17FGEDuxJxQ3d1BvUUUZXOQFMJ0EyehRh71vL3EJd++Ldf0oc71eG4CP2IND7koGZQGkYe
9dnEpcjxJJann+8s0Crh+ecHgUNypOROpLWyOpX063Qwky2fJMjSfosqNEgFE7MmdqgVi494SIIk
pjqLohF2jZPcW50m/k5LIwp3fWbSbrz9i67sEV25rms5wnCW7XJ+klyhDUT+YwsiwE73bqxPzwhM
TQeKD/KP0Kka3R5vdXKXBeBR0F3bBu5sCGO1J5MOD5yOWsdjhWw02sFIOQ3vjcSmw11JgPlHp6rt
8UNNefsFi82+vrNFjeVqWG1RglmeftZfJxBbBe9Nl2Ib04TNYzim06nFpw51UDF+caP6AxG/iZZW
+HExr/2dLQ0bcmDJ41RRM7dxTz3il4TCOM2dcaMAQqEMrDt/Bz0qS4E9xBs/tKPnSSp1jGQKHCSj
zAhu9uftRVx/NIe8mQ+GIqTJG0N99fyjNSaChqTu6ankp2N5Y1so2KjoI2+g2up4FjzdHm/1ltiO
Y5uuBT9aGHTEXX11rEOjDhWC4NrJcdxewPSkAj3SbKwCCG+bNJt4we/sy+Uf+fozOQ4pKe+2ZJ66
0O3VybUhKFDwd1rPbEV5VJS98f2YEC1qzWZrW9X4gOBicWdzrJ5s5ukoi2RAtw1rkXNcbU4s86YM
zCemBI5yaB9mUNSsj3ZKz+RYibKe9qh+adppbPSypWsPuGEbd7R/7kxeXv4QV6A7YvCgWg6hw+oD
5wJ8Tw3xy8PeRwzvaLaF7VMGpjzj+ba75pvZ6Tbc3o6q304GKPVkiK214/Si+shq3rV0XcUXyrsW
VRKkhEX0fZCLZQ6IXmQ3P8Qg/ZKnClkOfydorrm/GhP1zQcd3D4XT9jV4qlEuTUkja3Ay6FqgZI9
2Og2JEwrpwi36GgodXFq0AfC3SczRxqnU1xoSyIaicgbuqzrMXGMgNhvIUtpwYscUGf+HAOwTz8R
X6NJOA7j2BkbTCTQ5r69Zy/OCAm6a0mJXg05nWEvS/wqBzHA7OGJAE7JbnI6pIk/2BtajEjiGHP5
m8KKc+ejLZvjfMcyICdE5w+HL7dcPK8GTBr42/iRZZ4YxvYvBHPLZ4xRgzujXDxpHDGGIbc2OBS8
tKt5lUi4xIDOMw/ABl7OVA5PtSlxazF7ieVzaZy0DKFFTMBDuE94lqRl1mxVOCV3Asz1Tc4PIa+0
wMjolGBcc3UpjIlE9BKLAC9wzeGzWaXRPseb2stx4+tRmV90IKOi9Eh5qzuLcOV4GJSmbMoFiuRi
vdQ66nxFGen4hkAv3Np5Hn3M0DJ6GJZdOELsOIH5UZhFYkKcUpL5dHtrXfnSJDWSfUVYb8p/nphX
XzrMGmOeMtCUQa4DewUTmv3Woix6+w42ALYJnklwvMJexQr9UHQKN3K+9Aw9EXnT0X4vHX+y9kE8
BF+B8+MAcHtmVw4NX1ShlUjMhHjManPFTTiWYRaGXmNii2P2zSMMQmD1Hegyy8AT4/Zw1zYzGsy6
AAXOH2zn8zNTi2RqaYmF3mCnPKNjUnO/+Vwe45jskXrAKiUt0dmY4vJd4NMimJxW/yjq6tftH3IR
FbCZKZFTd1L2UgZehyW9OYIgqIPMQ0bVwF99VKPjQdYZk28mhqXzpsK3Sv4YG5B7WzIoI9rZBRXj
zexYWvA7UaMoP/qdgeQqci31bGsb2huW3NW6GxhyUxBLxl4czUP5YQaW1H+sdAXd3xUIHTXbzO9c
eSxyswaFA6wWgc7bE7x4wXlMJaV2Qk9CYWmuUn+UIjGRNqjGOCDW/yyKsYe275F4BTyEAeDtwdb1
H95RVpM/LHDEVFbWiQfIhtyJeCRQzktlvg/RFvoFzxOp7MSZ7COXmiIlxYRz3htgB6rFnat/KbHk
Sd/xt+bPBoAYf6ucJnqPa7Ze7jHyNX7FxLD6nS14ZceTk1F3V5wwmzLgagdOhYDY20QeepizBKyN
X60ZqOazNRtO8b6ls/H37dW5cm/arArLQgoojfWeH+3YoN6uJd4wuf0ObyELWKyKvJhrbF9Ko3nX
yACvwzKIP98e+WITYAou0VLl2uaBovNyPtcm1XFmqiL2oY3VLFQeI8hAf3bRYwbU+/3twa5ckgT4
FskXND9JefV8MGnBCNDLCis96YynFpLlVp+S/8EjxD1F+0iZhk1itYrmB1we+gjWs9fMCSVNUM4A
SIWuYeSJsBJqCh2uQxNgOD/NHm5P8Np3JDQTtuC+XCrW5xOcAee4rVnEHo5CKTU8ozi06A7vQofh
swbmKhwpcxsY83C4PfJlbEzfYbmn2bC8D/rqMANkl0PnJonXOmahPoYaNaAHnFHCZyMw6OyO2DXi
b1GM/tu37hJLLe89WT7knfMp16Upp1rzY6/E4+UhGUptMwFpfzeOsf1nxIcOO4yggNhCwbW88+Zf
bN6lWk6FXtAtpKoml8/x6tEFPx5ETjcbng2Tblvw//prNnz0AGOR3UmvLtaXDIeWpE4vkElyRM+H
sgB25BSJDA9PZwMaHsZOCtz5JrCb8WFCf4++r8jeehGxqMuovEKA/IlbzwetUzD7k5DKSxHweCTN
QsoKY6BNPrfRoaUBcmc9L99engQSHduhiCZsnobzAQ2VYaCTZBZPHvwB6JE4iMfx35WNFwEWJtMm
jzJmX+YouIfQPaA7GvtiRLjmjbt5eZp0Re2BTgHbarWpTDtOTD/wTa9pK/fQtMA70abId2at5Aa4
rnjJIandmf3F4V0G5Z1azg9DuqvVjnx0MUfhSy9tYjsEwdvNIGYG4vWNS+juoXKIJLWyMnWswa++
NbJjdPqVRBoG4Q938fnSm0Kvud1jC9kluvFfa4WDABIgRfEBYFaCUEbQQDh4+zLTBLK5I+nkUZ87
H3PW8HHMgp5gDuswWClV/OBrhfvRwfHkECx6b6Bis/jOrr5yat0lkqTdZRo6X3c1qk6XYwha05tE
JgWSVE2DulPgU5HVQ8C0t+e4bJWzFGxZVzQhOUI85jw/56NlqepiTctNzyy5GdpQ5Vs69/o+Cqef
EkVD7/Zw1yZHHkC4SODBg77auR10tggFKIlqxJRtWyPCLE8AasmRKLiTclzbr0ttVRqEy0TKq8C8
0qthNumyeGmHVYSQnXvUkOze5yqXpxbc++c20vUd5UvUEW/PUr86TYfbiZyLhHPdyKjRP0BENnQ9
ifp65gBxnstiizzOWG8quCX+gxuBRXvAb0NgsIuBr4lVROBOLvWvVtoI9fvQ9jf8vTFCmWjtTWI/
5whPfAZi4Rt3MAHXNoFCTIHbjRor1/j5JvBb3w/qCEbw7IBE7EGAIpehsmMek9JMYaLdWZ+LQIdN
t8An2HCkTa5a5TAzSPyymgIUxrO2/Y2pY32AlZp9uP0Vrn0Exxa6Y4NVZCestrbZOmMlRG16bVG1
z7gsZY9ti8RT1MzmnbvxciiqF7qkSEkIT4CzmhD2BJaGNIUiQO3F1g9b46GrTASfo17euQiXbXt+
YJdCiYB67Oj2JfAlCaymhhKowO87YK4CtJCVEbVfQIn3e58I/AE4vb+bZAlJRqDMcntRLx96hlc0
yMEeAU3+Z+e/iikkiksIT+SuN4XO/C4tzfdJidotJTYfO3qwh0aIjMDtMS9PMmMCL1LsUSJjZxU2
osiIKeC0iFZQqnsS84iWmRokJo0q/2AVeC03Qw8Lu9B+3R74cp8usRM7Z+lILmCj83PROENZVUCC
PDvObPN9aTaopKOZXCVfbg90bf8s2fySVFFGWOMpes3qq0lyX4SIRHj4d5fvIjv8XAuW9vZI17YP
y2guVVs+4DrPTMJWRJMROF4Z1howNrvFkjKq40d9GNCNS/Kq/ytJVfZ96ET8x+Jt/Ov2D7i2pksQ
QYHGNkgCVi8AuWupadlke8hHzR99NAJxMyLff/sdQ75GeOhwUujWrBFHfaxMTSGc4FlhHPfIm7aV
c0goL775lmEc3k8weRSdaZKc7xHKt7Mzlwp3S7CmP5Q554/wiWpyOPH79spdOQYEu45tgP5b/rVs
oldHT5mhCYjatbyxnLQHX+jZnhr3uO37CodtAGjE2FgvW7RK73yzayMT+nHl2Ery8Za//mpk+jwL
Rpw7B9549h3dpHjn5i1UD95TdGtjlR3Q9ut2AMvuNZ+unAxqk7S/aEiCwFifjCLqIZWGnfJCN4eL
pdHdmto02XWDEx1ur+/lK0i45cL05LIRFFRW70UYa/0/5EsPAjFtLH+KhmNmUlShTozgioZd4O0B
r9ylTMuhQcS7y7/Xy6qhTFWWMdeLHiCo3FunznIROIkkNopDUe8U2h+3h7w2R8Ulo7NV2UWWPP+S
5A1DhTib9Nweoe0AFO2jaUBgEKowEZpJ3DvXzbXPB86BMqVNDgqG5nw8ZLFnMclKetI0gBjwi1Ai
m3ElGZy339V0ZUl2JRWpy7JG1E5jVYpeenNhuV/1Pux3jjUWd077tZOA3odFUYgrRa17bEajowSI
BItXVkgoV26mfcEQIN8FfQHC3WqMZosc449I+W/EbXKxUIeQynEA+5nA/VYxGhr2CS59BOo64N98
AxfW/tIU7ldDB2htjpAj6iUte/N2MQgH0cxckgRpL5f564NftCos+4QaKAWrQxskwc50C/+lQ5lk
V0HQjO5Ehlf2p4EkIpV7lw8J+Oh8QCQKYHEPJJl925iYXEf9ycgN/4Q7Ea12q/l8e34X6ItlVVF7
JaFEDRjI3+o8iLierMjtpIeyT7u1ghidG/CGu2gY4CaMxAabPpKobvSmIlXo6/fFwvQZ6P2i7xA2
w50Fv/I8GxQYaBLxeHE8V195xG1xKuxBevjaNnTNHQzeN2BS4KnamEMe68Et9w1khmMFHOvJseN0
f3tJrpxYcs4FiYJ4Dqi65Qu9+uSmPzt+1NUGfjiDf4jopntjVTcPYVUEdyZ75f6TOuhVWo4OwBdj
9XSiIShRKe0ML84c8QjTBFnUrrO/FPEc/ZlUPL1vZS/u3PJXVhjkOAAAMoLl1l1duq1rqV6Nlunl
AjVfZMXdbsYcAiGXTVphK7vp0RX8ELRo32wRaFePyhzC7s7Ml3OzCuJ5T8HxWPTDOMurz4z+ZIxy
HwnQhOXi96gZ/L/mPjTmt58mcDMW5dalTY/SzPm3LNIBGb5Cl57uK/ouHaKmRdkY0POh5cmcTu/b
947L7QtSha/JVXU+HjbFAw6ydL9qTc9+j5ppe5jIax8K+Ad33s4r23Rp9BtLdk8ouUaGIuEXaLWZ
mp6gcrtF8XXEvbJFRDkwQgTMb8/ryq1E8AEEZ0lBQNAvn/PVmXCTeO5lyauZgVZ/cXuyug0kQKyW
JEYOeL26jn9nyCvzY3OSY3EIedPW2xRaTMxz5hgeBC7xri6skmJfg4Sfjcbp7dldORGUMi2q0//d
eljtkibC2c2Pfbye9AWjYyG/MWwCrMF30Ofgect+/K7Jwd4PCBuQYk7W0+0fcOUegCjn0GzjNADB
XF3CU5SqPPJL+JXhMGtw5OUCfUP5Bu0NY9QRKQK5k2xhZznVnRNypaTLbQvPCeQ1SREZ7fmnhchc
NVURpoRBlprgCvqozQkbC6YZA20cvDQHkb4oTD4Mhh5vewc/b2cOnT9mq+yH2+tw5VaglUqKC9SZ
jf0P/eTVNktGTZBVi+Rx1hL9Dzsj25ZpbL09mH89yrqS2iNH1CGRnzxaIvZ3hjuaeH8gDd06WfFF
We7THJW110X5PTD3tc/Mw6I4SXS44IKcL7WZA+R0Ya4/DvDCzMepRsvhxQ0s/ZmmZfqjHQVagEpP
1XgnaLtylpbmD+USEnkEt1bvTNxqho06ZfyIDkR9dPLGOMSxjnFFEN17v/9pJK1udsf5J9J1FByh
dQDTDvw1id3Fo6pTE0cVUK1Y90RZhslFV3ZtecLCr/P3AV6RmPuOOVjvY1XBOp7xj4ZWdOc5v7y6
wE3S/Vlq9gbX5Oo5J+hJZn/KsseYuL/CJ7Seoq0g5vtrKq3hY9fm96g+l6u9QLe5LGFrLHj21XUC
NSqwhBbjSxuO2SFPRfRQWVmzU4Z5L1a53FHScinPLGQscNTu6sPi09piNQS3Lbar5meoRzlynhxR
ZH3yFuJ5aGQ7MblIJ94+qFemuAAJecHB80CfWV0avV12MWayvjeiSlfzktbZ+y4K82JbJgkt+9uj
XeYcVGpoB7N3ddi169EkxFW8R0DXom7rfEjRQ3vwyw7DGJy+kdCduq7dGuUCVqfc7f+6Pfjl/qGd
tzASmK+iurC6mwvoHWrAhNKzoowKX9pNm9oqe4j2trtJg6i6E0Jc3oFLdkOnnxIjr8EFvVFmaNjh
zOO1fkUR1UqNwwCK5eH2rC4/IE+rTWF4iQNhMK1OxaAMdHwxMvcmgupPRePMHzSI5F7a5u69lOba
WDxrgrINpW4i+/NrT0UqLcE7TR5CQwuwI0OLGglwyMrJveLslaFInBbIPIcJrNcq/oqxs28HRMW9
qVPRTwy30k95rKU7bZ7jO5vy+lBI6tEJBHe6vuew5SgFilc9PIxi/ISsSH40CjN/QFv8Hv75yhaE
J7FATghil6bn+QI6TY9hn5sNXo/k18GpkdDOogHMR4FK4Dy03Z2p/UOFOL/DLdrmCyBH0bRH+vF8
QOjEIhxsv/cwFcxw3HSs6DSFo/9cmJX1XdS+fgjCqY83dUbpxA54x3ZlZgxHI8Vxhqu8xI8W593b
e/bysrO4cMhcACNRg1tXwrIagzgjxvYKwQOkNYwpeFCdn3ghgjKocYwHBELfyPii6ACBEPQyheLl
Ol8H9F1mDnmKOqcnUfH9poFo/jJWIfKZSELs9QbHuttzvLKrltAAAAFcL5trZ7Xy7oi+ThZ1XoNY
tJcjinyixj8flWr0w/9gKAgxABfItenSnQ8V6d3Yh6neeoh1paTbgX+SWmDuQxKzO+21a7PimjGX
MspSW1ztJ2y4O9Sv4tYb+6j55Gi6eyDg1V8odDh3FvDKJlEUoimckBMpa930jFDaKEWlWk9UI7Lz
Wu0eB4Wtqgrj4X1dTQhWzcXbU2oKbnwtYmhQLmSc50sZuE3tqEzUXjHMwE12aJ74QNFSvBszPKpD
FJdxQRvDA617BLEKV6b+b9RZyuZOy/fKTUHsxbusA0qkMrGKB7ouxeu4LsCAo/I7/dXieRCe8rpC
kY4kR0MItTP9dPvmjeRILqYF1MS46+dZNROFhtlsPCWz8TDhvbWPUII5mhrqSbeHuja/ZYlJQ12i
S3f1bGHNNSaYRxGdL6o7vnB/53PkP4C7m9Ax0Pr97eEuAw+LrhevI00pOuhrNK3R9aSNoVV7Licf
SX5o7hOmGccyL/7CZCg6NotfFxo/zZ2zeXWehAEkwBQRLoAXKBbmk4ZDrzc2VvSCvEf6bbCtYIcE
w6KtWNYPtyd6JQukQr2cGiJfIAHrJyYmzCirtuw9CxYWALQ4wa08xVJsOw0tWjNNjU1JMEUO+pLZ
PJIwZcF/klpLfox60pxu/5rL64KzBLVoqbeCVFtfF+GEqjmaNDN1t2oIdjixzR/cPqmmg2j04t6e
uvzIy8lFxWGh1y576/zw9mEdT2ZaCU+vCvzM4gQx+B12dfLzhJD4i2uju431VJzs6i4p7yAeL68r
2gL/dLO5F3lvVwcWqJE+oa8kPHok1VY1cflDH+roT5FrSMu4i1+w1cbOzzcvMFB0AmpKK/Cp1jjL
GMFW0xqw5g10lOXMuHU+5pnR7Jygye7s5CvfkgInwCVKVUSAawiR01hVaFoUp4YikT9yNU4nlFNQ
IBQo8N2e1bJW51ELfPWFo2VSPxd8zPMPGfBGLsL6kxeAmN7TVrXQb86tYwr674jxLcCARgMDE5cj
UhNlfucMXZmpAv7O5+QtIFtYPQIOmrzZwiz1CJmKQ0MqshkwJ9kgLXcvQLsyFOghuiEApKDhrZtK
jdAksWdSeSVg+AfdndLnDI8kbFDr6M4VeGWDUhSiL0hxipRh3S+rKf9gDz0yK+RRgfePWuOBec+w
sEcq+mtWcpAfa45L8eanjH4r0go6+SXkdmdZg1e1IPCx0RSGOEBKPEKALwVqUgTXap53LYJ5v0q3
HtI3km3BOoOXsaVJSL8QqVZjthgTCmyxcy9zhzI7zJVws30VJkg7ZnaHE0pB1ffOZXdtgcFnLU3X
Rd9hjeGkLlj2kLozb07wTPUr62eEZvTG6eADGnb5O9fcexCIy9eFaaImAfxheUnXnTR9XCyIXD/z
6ko27+25KfftaGSQsKrsMGjNPQ2B9XjAjZeq3sKqoqjnrKMSvUNT1x4d8zTpaREgUS+xssTkNgy6
D3Er0i7fLC0qcWcHre+DZVhaC0vbfBEMWue4oijyEL60PGF21fTHckKtdpvJ2kYRu0M7Ng90iHCZ
5exCGvgPgzMOD7dvpItnlc2P2CMFKLAmXAlrVHBdYcU7Z4FxwkCopZhbjfnwUlvgl/buHFXi04ht
p733Ndf39yXaIfhnpWUSvB9KauwPIQr10Z1Y/KJAx2+iYCMX+CxcKOiS5wcrDOwAEGs5ndKysjZF
ENSPI53VrQVtBihFiNsNDNetg68UNbwkOJT4rL01pV1+BE/tEsLBVAKjcv4jdF54LYJNchqA6Two
hwFxFB89pdpfAkfjOyHq+o1fhqOwTuqx8OkJU8+HC80Jk6PM6E+hPYz1pyRzU9hJ4YQd+L5hm8Rq
g4Jtgnsz1m/RRMsTa4Q723GZ0uvnid8AbIzSBIdcgPxbPU/I1kc4aZj9CZ884297ntIvaR2mH+om
7O9Md11DYigKkOw8UA4UONec1Bm7P9EMVodSXq5wnKiaB5sE7M7TcHmsKbXQP1ziCC6wdczoZlZO
J37oT31fTu/rFFovehVY06Sj2DhI3G1un6YrH3HRXuGRXVJx6p7nH9GN4Wfm+tydJF9veOmTgni8
y+Q0ZlgeZnbqQXEzfGwScS/eBGlrijudg/VdTUueaIlQBmIzYDix2kZ2mSikx4PmxCaLMSqIzXxK
99DrIJMklUL+KteiDh/KTGLkfU9Z6YJwtgzP1HmiKM8Q6CwL9OpJ7HK3VzizzyfcuALDPfY1iX2y
cTCBSvdoatfOo0PvT3zOTfTyKKc7bekO23oWvfO9w25F/zDMjiMPqW1E2ncNlb1yL3s00B80gXzB
oYFgFtTbYKRc8Cv06zj9pHexwqCjWIhQPxwXO+anBv9yxDSjECnOt35hUCU8Ezr9GY7JOoQyIzcC
7xvQ+4qqlzzs8INucbZptBQ2Rd/nj50y2r3UI+1OlHp5YCR43AWOxw2xZPHnK5tInKtHe/JPQoAk
jcm9tqE9ZV/ePD1GoTNsktSxe1bfr8Y6uDDMzj9hXGfEm6DpFsEosx+oGnZW6RwcG3D4gxoTwwRL
mgXPbx0fQAn8DcIMcLN4oJzPMlRFPkKxck+z8uGGclPVm66n5zSHif8Tj8BglwRp5yLYZbf3+OmX
twWyNqQzlO6gEhJOng+OLF+JvM3snsZexyRIWNm7uHKyT72O6mPlMOrtyV4Zj0IMonwL7wf2wvLX
Xx0WF6XbPoxHdWqSCmPjQsoex9MacllTaiQATVDdiR6vvKyI5hBwkIYsmIb1o2bbPgF4latTMLcL
FQTL87kg/RATPXJV+RIJyyosaGQApokigucpgq066GH2PmncNL9znK4tAdhyCtSczkVb6XwJ6hQ9
AJr0LAE+FJ4WjC9IhlcPfi+S91mpRXeinSvD0SGxIY4BbF0oB+fDDXmsWiygrFMwxsjitBBDimCy
H/RAHzeToLtw+wtfxncA3ShakL4bS3Vx9R6MJmuJNU3gdQV+Bpu5NPAkhQav/7QLP39X9ZaN0ddk
9p+RgceayMWzJD/e/g2XLwKvAeNDWETl4uLiyGwayb5swGeNenHsGizbkyhMcWqgSJIHyBymXHdv
bOdSQ6Wdi/ojf17SzeU2e7W1M5pcFAmGwENSz91l9EwPbqHyPcT+e+oWl0ELQy3pyZKf0ANbfVMp
qDtjHBN4OIprxh4lyqB4sAQ8zYc+bdy3gl2ZGXXLJYFHcWTp45zPTC+TEkMjA4NmpTUnDC+1TZ7Z
yXe8je8VJq6dVkBBlJeod7FjrdXpKH2Jiaje4dtmWfNeJrh45jZ+ZaWOhng9DOY2HpFHRVMOU3OY
SNjwuuH+9va5sry8OKTVJAgLDHY1Xz/VAlH2rntqu67YD/+fs/PqjdsI9/4nIsBebpfbV5JluSj2
DZHECXsbdn769zfKwXu8XGEJnVwkBgJ4lsPhM0/5l8H67E5z8hCAQPl4LCBjIHkh8LO7y5ZPnHnW
bCFjc+rZj4ObF2q1EQYGCX7RZ8LPwjz+oOgkUQfdHi5Vur8U8VSb1y8znk0E+gcF7bRR0x9BPFgw
87X6CKOsXdGVeOdlygYebSZm4PJjXJxTPRxyLcRM4TRXDX2Cum7Uf4Kq1v6w+xR/lBre9Nmc2hGj
56lTH2dTSV6xAzRXQtJtCHyjkHGIgWZR3siQ9duXWZVza0Bbrk9jpbg0alt0s0SaPrqlECeNCv9w
//y8qbxeFxVQ1khZKKQYFVNlXy9Ytjgd4mNSnTzsa5AssbNcKc8Ikzv21xlPCh7YCHJUyqU2zaH1
zFp5GXFFqR+sQU3rf4NamayzHU+K/TLgkIqBjWhy408n6ewQe57BiGLfDLo4P436VHV7TxsKVJpj
gZnRJtF1zDxxH8TddzMyzlXjzRSGnvEaeQ4OPgdN1E20t8y0B68Pl0L/oWIb9zcaW/gsumiFO7ts
SML02S3KvNvEgSiU3f0tuo3QyBhzKrgqIFyQXl7vUGGUOhvB74+bKjh44/zCxHQ8MhjJ980Enlcd
g3El97j9rEnVpYYfPU85hVqsqSgmbtd2ipYrbo7bWODhrBaWjccVTciPPh5wKdIqiBdUegy/F4+X
THkRKXl2GutJ/25iYRFu29RtRj9w9G48VP0IRnkWxNOVlW/LMWb6EHaYVPJtg1+9Xjn3wlwInDNO
NgpAI5z1UAV9ooS4uNAMSfeuGWMeWfcYuM7EuJXIeftaqQChKtDYoXFGF/R6dVhfteDaGk9WnxvI
c8MlpJMw7no6O49F5s6fC0nEvr/Z77xXj5EEkzWarzBGF1dGB1SamTtm1I4+RvWxL6ANHlW9jFDI
bj5+FyKx5hiob8qpN/Ou6yeMQywgJq3pT2qtWju7wTScBMfbzImx1qe62cw3UJiONoBDWcCw63op
B+XmaSyj9lSBtcROM6t3mP0NT2OoauciyVIsVdM1TOnNZkrsCb0fplugxBjrLxalrjSHMm5ObRCi
fU87zHpy6smr0E+rwm/335w8DldxEoUlMnLQSgBKeX2LJ4ynBN9N3FlOXTN4u5H51lM+VN4mRKJs
N8Fc3E4p2aPbFdKpuzZXbt/b+0kWXhJJIVv2uAcs7qc0BhaF51F9Kg0I68jiewezGDJUp2cRfULV
OPMn5k4mvwBX8S2GxLWOt8iHwe0k5+D/6OYzP+AkLzVrUq/ERtnVxCmfDVQo2s7C/gA38E2GpO3X
+3t+cxnKtaR6iMFkmJ7bIgp2lo7GJkq8J2syQLIWOGcmm6JFyXRPRLH2ZlQH2soX+t6aYMrJdBiq
IT69DAsmChvCDupT3VhVdKxyLRq/2ULB1bqkLfTiQJv/6OBH7qnJqJJIJEfFS9XUwMlGJe2smsZe
V/5jw6Hy7Tm0v00dGh/3t/S2ocxaJBccZHIrMu/FnlZJHNhW3omTwhtOOqazVZGFfibahpatEkza
kYTAy3duVXnfSNQraxelsd68KLiYBsmmMeqyXYnF72w6iSWQK1Dvssu6+FGoirQt1tb5KcHc7RVI
Yv+T+j5SNsD2+gN9qbD5+GumiU2hKXWJ5Hd9HTuqYrYcpTTyU5fldcN0etTibYRD2/wzMFPzu9Fi
HbmSY+ryG72OIbBdaD9CmjA40sviRE0HI7Zok51mgB25s5n5cOLKt3AtnBAxkW0yPcqqKTobBn5F
n227SIZ9jUub9TTVOmI2rTUN5d8aTjuGX1laG765LSY4/HQ2XRAvDlWv2w2R56E5hw/YYG2iCtuy
r6ozjuJYz3bVHu6fqHfenRTEJYdwbUBHywlFVBqNU4x1Biq3jI+FYunHVBHjTq+sb5UbJSvTB1ma
LvaQdjElq9T6pqBcxMEqz0utipPmpDLfO6dj21wKZ1rrI75Joi6Wgd4HeIIrjZt62WsXkYfC1lwP
J6xXeudEhVsgxaJiMbKvXYchd6CA5be3o4JTwtcavVTtHJKrISdtZEX6I52xG3nGKXoIvtOe8aJP
iYkH3LS1vMLQdxgKhvj9pWTK0rd1rDBmwzzTPlnDSEyHD+qiDD/VmbGz4jRoD6DsY+UIZZSOWyGK
GiYgkAP9GFdmr2EGXTnWJp2zyfmMrK2KQk6QefPPtsSpFidMrL3+KhRNjXZ5oJvVU+RpcbzLEOwY
/LjBGWibufU8fs9ME8mXWNf7f/GgyKenudDa7pJNkWIgU2tEs0Z+HhWFchZejdzQRtOR1Ug34Dos
7wnJw8ClHzlhRXT/kN1e9Qw+yBWl9jKE6SWgAywLv4Ei4NQipjsem0ofceoOozjzocw0/9xf7SYx
BSQM5IBcGHU4jsEisYBBHk4eQ+vTaGdOHW3RFDfrZ/zqHedQTGOc/tPWYdJpWxfjMmcXjxisvNz/
Ce88MLBsCJ8wleksLOOTMogMOPJU01sYi1cDSsWrwHgG61PsVf4PS8kviYkPTI7ljecVuTPZcSFO
LbLQ2usMYWL4oaRkqP+O6HSZn+8vd5sqsrVwE2kpvukLLnrYQ1cnFUAA+4QlXPOYCxzhYLieMk10
jxivZhvQg9ZK5H1nTdk4pqwn7kLmWgQNMwGjijMV1rBiKrqt3rW68G3FzL/1YaP4iNN0XyIP65v7
j3rzEiV1DOyDpORgHbMs5klrbAbHjg2QrTAfHUyvzzHTakwt27V7/SYKvy2FjiDEWsnNWxxZkURB
g4CGfWwipf7TbLxZ7PDaTJ91xFBOuTH3K1/kuwsS9KXQO834JUzSKKOGPr1iH21z/itA7fpxwLJr
q7nzr1xX42/3d/I2/UVCkIAPI4R3CBRAXgu/9UVwp5nxmHTMY6kq6Wets9QfZkcysUvSwo6QTy5K
zJKToQ1OuuK02kYNEI3a4j+r7+7/lJtCwGC8Q6sNeCgkHK7y61+iukETuo2jH4cet91/lCmaGmeX
u+6QtA/VaCWh1CPL1Kc5AeTi2zWgv32SGvnwev+H3J4uj6IZVQ0563Lg/Vz/EK9rGGDGeK4OcxNu
QiNSD7rVFIceLM3pw0tRPkrnHo6zCjr2ein8b/Gyr7ADxfXWLWnbRJlhf9FFaI+vpGmu9/X+ejcB
GBUlKf0DQpP5C2fser2EmfE0qkp3sBN72DW5Hf01tThK0foRh8isoGu7bXgxzSre3l/5dkTKJ4Sf
AFALlES0m5FHVsyuQOKmPUROg3kboiIvMZa/F8UIqh1bVG3huKLwozktQGfNQTKxnB+aRo1Pdlfi
JmeiHwowId+iT4eYV16VpwxlZwozr8bytO+sz1Y1hCd1wOkwC4T+ZGqJsxLwbr5O+RTYW0EAh+3O
KPR6A2PgKqGJ6eGBfbIvUV3Xp6xUEz/BBmKPrdmaauwN4J8ECEwIoqrU4kATlqGOZMAuhioB1GWa
UbVHzT1ihG4EXYbc5DzXevhlRGm0OwsnSMNPHUj7jEwBOM+Di02H+tUbI1c5YK5Jq22jIKZkrlV2
b5noVU7HbyR8IKVAmQXUeBEjFTSCrXbsxKHBo+GsNZO+ESISm6aOSz8alPgvO9eNnToPxuNYBhSZ
6Dxs2zrB37ZKkoPWqe5WM0McqaIo+YwNt7lvLKveNnOZnlDzTx/wIMQKFK3kb15b6XtPxJafERxP
VdTYGwtz1T2QEeWIafC0cnJv4pJ8Oq5vF8wSgmtLGTKE/hAQKhVxyEOn2EKvyh7eXMPLSujbIO3a
xxHNqK3adu0Dw7DooyFCLk+7CfEdOYBfXkCp0JAlHqPmkJcTkNM6dg+RqGe/t421Ouo2OgAuZSpg
kLJQCiwJpxocv7GyjeRU56on+q2WJk6wHywxJntjLoPyydXtxPgZhFEx/zkL2n/qymbfJBSwkPi6
DGY/JDJgtBbfl5UOaiYKfkKajZcoLBsf99Dm0Rry+tzYfOhKO8/H+7Hp3UV5YEhdMuAvxcUHBFyF
a4fpyRN628e+aFEaR1ncLp2jisfI/Heq63mS+kVqimZNafzmukEIiNMlxyOgfskVrx95GkSll5oa
HJUBLbDOcsB39066o8+Uruzu7VJ0Epnh0cSxCShLiZCIYsaO88k7lo2dHWkh6p9R0HD8GTveldv8
JlByydD4ptCT/X160ddPFU64IKtO4B3HNA73ao5InNvr9gU+wHeR6ulHxzssR6+ZGRrJkZyHXi+X
jiVmS/jwHjOI8jsVNXU/Q0ztqERYZSkVAsX3j4yx2Epm6CAKyHjfxhfUJ4tsmz6mGpjGoDyYwERy
0KFlPTzkGM6k+6jr3Zr2Ye4gyEs7LRQb4ahV8Qeev4N6SHGJtC/uYKqoy+JPgtAsjEV1Tx7dzT8q
itJ/KSmxak1mC8zyTPma7Ew7taeDBTRgbrYYT6UP45Cq9l4bqzTaeCj/137QjuOE69UcjMqTB3v5
GVUSszsmE3xFHyFuJh5mALLh6CSVNW7nqg7CQ9wGTk4JnmuzsYb0WAQUGLbgO6TlgUTuyHL/+q30
FtbzdH7CBzUzgoMQ4nvfWvZXIxgd3zE7e5v0DnieqV/rey2+aBamwCR/g5ZKpmGai4U1qti3vjJS
ZSFCGqr2JxwbZVenrX7SInM4SjGP/f0j8c6aCHISow158BFvuX5YDJPjyprd+mEMXfsYxugVFF3l
XkRiToiMh+kW+N0azfgtK/7t7kUCHKFVlpSATcQrlwV82HO9W8KaLzRwTHXX9+6sY8vTZiUzNG2K
fpUiGP6oU8XAVLlsMtN30SN/CbE4RsAhgWfv17XdNJsJvdAns64LsQ/yyHEewyp0v1uz0MPXMsmV
rCUSA+ZD3juLDGzK82iqsXNjK6qNF2Kv/IROVpts+6l13K9qrbnFtlbLtvpsuNWsfRdD2ecPDrZh
KS2VYEpLv8jAUOeI4nodJ1EKxofIAwpcKzB2GECdvtDZQ6/DV2u7AqLjVN5Yb7WwKcS2w2/o0jRw
1/bcI+lrXyFTt2FuPpyQoZ/VXcy1+WmESvcrxdzuHw+CortpsMT+WKTjDTCbeZNxY+RGqFtcWaUX
Dd6MpPUl9zSBzpj25zQF8ZMJO+c4xYmxkoHeHDOWIykkGUCJiJJ0sZwABxeMQBoRjLSSSxP0JsNZ
fMED2lb7ubN+FV74Qa6lfETgGHxKYN4BDSyV+TzmQc0I1/ZSdWJ6saq5/KPVO3GxDea1nhTru/8p
3QRXNAClUQI4cfxbqMauPyUL4dE4JDV8qiNrOiCsljzMc1QeAD3Phw8uxX1PoMDcEFMcyYa5XmpO
g7qAHBw81NTbX1QxThvsi9of2TiuETbe9Il+/1aBs/DWUBN5E/gBbHe9Vpq7tUZp2VyIlSU1mGG2
+dnSB+WnoSRmtQHiCQ5+SAzvBXzV0PkKYjzeQeDJ+uJi/CvZe/igHFuXTjYMKEQ/6qnTXtup1dZw
2Yv7W8YVqbJE8JZ4SJKT6986hyWN7bo3LnVpTj8KqDl/k1gYL5Ne/KkkolrplclH/31r6B9BJSHR
tSC50RteBM8ibex8KMz5Ahynvwz4FD8OrV2vhOjbh5JlCl+N9LKECSS/rd+aHWVX4VOZVsMFaEWK
NcOkxk9aZbXPYzxhBs6VsnKQ312QxIQhMc0j7qPrBZOpBx0y6/3FHOYJBZFK8/w+da0DgrnhvhCl
vabvexse2ElIcxRihAigLtcrjlMxl0pB7uxEtar6lYHSeRwYce6PeTt9UkNMh/rJS1d29uaLxeZY
JtAEJTmmXkYlRUOqHoqadmmsud8qqW1vKKn+bWdvTRX6nZUYh8hPlRE8JLnFR9RCu0yLrGsvVoD0
0WbqIeFYJjXiRrMjsRId3qASi3Mpox/jSl4iI/HFdqoQrOw2C9tLkCjBttO5331FgE77ozOcVmx0
PC7bjTtM0Y++Nfty03qd6SHKqgfGRmYK2teQQVh/rLu2r7dmZ6WYdujKK/egV+7y1urOs9diW2Zr
cYigmhCa+eBgnc7IioFAsnPyvvvLLGw19ZHgKT8jgKqne9Wcpgol5E4wMXGace17vN1lWPzUJPgy
AuiH4XN9jODwjZZWC/Vi4d12yBES3fRO0D8xuxhWUunbb4RgRocc/R40GxCEuV5KNL1mTXT/L6XT
/1vUFPvBwA0myfXJxqrU8u8PRnyKeRAiaBhJ3RlC2/V6AbC+wY4GNCUz3fx3xHto17d6Pe4nJ5zW
pF4XzQN5drjApG0oAEyC3CLiOJMRxKL0zIuF0vO2KkxUA/jsL1YZOmjw91Oyx9tTgDXWs/lgVNGa
aMnt7tKyYOL8prrBJSdf9G8hL2cqXU6Y9l7M0B3PouvMyvdSff7l2sL6ZBYiDlbe5+3R4d5gsAJY
FOVC+BDXK3ppnmTYu9uXoO7mXYQZzinsBncXjvG8EnVugx1+Vcjb6uTdjopy7/VSodW7ZqhRTRlB
qu1UNEOPnTlyK1bIXqiY4fx0FSxp75+fN3+832OCvMbpo0IK5OMgfZBb/tuWJqIMQtcLqgsZc5aA
YHSG3O/ReZ53wlDm6gHFN+cPGGKBCvo3qOdDpYa66SP1nZfbeDKrdCPm0jWekmhw9pUKG39DO8/R
90ldxOohC3TR7+7/6uU5kD8aahl2pWAhJPzz+kfrOQoE9gSjLCY/TD4XXepq2wb62F9VFFXV8xAO
1gdnJ9LSlYYg/D6Kcok/XwSR2R2tvren+hKnffYXOY+bbxXRVo9eknTN3gv66edHn5I7SAIw6KXD
5liCiRw4sNk0Bs1F9HX5qDezeqQJLl6TUO0QcDTW5DOWBS5PCOyDmIVULkj+pWI077PXyxy/zRCc
e0gFrsXtNnSNPDiVAiesjY1C6Dd7rhR/0Lv59cNPC8AQFQJUGml5LMVgXKugOzVo9SUbRtvc9WZl
ub7XVV70OA6luksyix/y4TUlwwnYG6MaeimLgCZNr/PAsbASm7LyezzqNZrcratuLK3JP8eu0rzc
X3AZTrgj5QxGtmBJiG/K6sa0uRZ1ZbpISuwxY/q+Fx5Qyi5r1mqB22+EQgA4FJGEnsENrq8KPL1B
K2S8DJVm7GrTLP1y8tRDWIR/z3QlVyq5956MFIbVANlJ2u/1JynxHYMBN/1SIHoZ+QJKfLcdIrP9
aVXxRwU3cUWX6YYEYssJG06c16v13hSbLsDrQzbOw87R89cBZtm2R1LvIe07c2WM+abe9nuUZD04
TSQ4zE0l7WaRObmkCwOQ0/pQakMEjZiqJn9qO9drN6CvMmhUelwdxgpHyU1YFMYbDC2MATa39r9d
pKK9jgoFOK2hGctnV0vd11oRjb4JED39ojaeUvhFrozMm2E1uj520dkuTJD3BCetdLuwgC9Og0kU
kT+FaOr5kVPl3+4fzuX1/vaQslMuwROw/xYRjpQOz9a+FoehU8RT2CQR8GW13jMAK5gJYbsz2nR2
tcLMDo4XTCtX7fXyqMlIXUgUs2mtMYAhsF+/00LLWt1l/rSfRjs9BnqunydlSHYGvZZ2OyhKhQZb
XICtsKofYaquqYQvQG///QBAI5A1CPXQHxdH2LFqL0zB++2NBjvVQoesnGiz+hKB+N1igzw/jrpr
fWr1vD8JrQl3NSjPbWIr1cqlfB2I//shmO/QB5MUOn7N9U7kddQp3uyqWIUHYABoWCEdGSKc29VN
dw4gSj/XnRPuYXWYh/tnQP7V/3vQCRWyuUn6IXm2UkNtsQcz7tsALSL9kDp2+DUN5uChIX9fedXX
weJtFQaBXG707Wn+LLuLWVzOamfOxsE1KcoxqtRetEkXWy8J1voU12Hwf5ZiAE9SzpyYUut6LwOA
VKUTmcYhdjr9U6y0XF5CG38E4eju5zlYS6huHo2OPYUGalcM19DYWmygq/StJ2hAHeKihwCjQnfB
f1TZD7QM/PvvahGVeDZUPrksSQ94WzDsF1+MFXKLYxCoH4TVts9z1wVbTXHdDQxT7aC2ya80j6oT
9fH4Dd/DeRNakfuounH61S4wWiK7aw6cQ4ARRuluJ9Kt82Rjd647SfwUR7nyMtspyKUBFWcBu/DQ
h24O+1l6SyJjsCvsrv58/5kWI+L/eSapjEEgkkXx4pk0q5noMXf6oUYn9Qu3c4JEgDMfjdQQdJ8B
T6tm0R/1Xih+lM3OMStswQxWETvXmNAycBFVvf+bbo4Q2yzBi0y0ZA2w3Ga1ijSjZ7x0cI3U+oTw
8ud2aqajKFB0Lcv53/urLT9++VLJD7jU6IiyCYuPv7TnkcmpYRxg43hfUw/9Ms4AjWq1UQ/VbGqb
GtLYj6QiNH54ZeZOJIAI0dEDXpbJaUR+Bp/EOFR8mudIAyuTGFGwcZxq+qIasXKJmlk/BUqzNoC6
fWa4DjRCoDgS75h2XH+khhUIeqRTeMxoE2+1tuv3RoKDX2lmFJauKHdZlmPX2xlrmsy375bcmseV
KtoWRcVit/vKKgTAtvQ4e9CaqtIpd6VlRI+pS36GJtcaTWixHpM0aZsg8xbKCKLfYr1sNBGbCSuI
QUYFbX4/pAo5WU5h53roHY8zKqd0Vvvj/Vd7uywNLYhr3OscKkiA1xssnBhRZVtoxzwwFMwfMerC
M/2XWQ/jPp7DNdjX4irnKWWn2+WlWvBV6RZeLwfHoQtNFKWPuJCJbeM53S4te+PVKOLop6V47TEd
XXvLTqubnLe9ktYvjtPb8kjFuf/5lPOH6+VtvKG6CY2GY8Z9fu4AKW7aWBkOdZV8ivNW3WVx+gP2
orG/v8vXFTzdHpoEYFvITLkBiM6LdcNCjb0mNLVjVgfxq4srpG+mQ/iM5Jl+mA2yO6a++Upu+u6i
tEbBXEmXn2V00mOE8Fwv14+jsIy9ktsuSgwETLOJIN9TyG3rVlszGH3nBaM4w+dCfQoJ4kYDC6iv
PeemfoxAlR1wJQw2iabVByNBjsKmrPK9oGuOQVlaW4g5+r/3N/r2ONNY1wxKYyhhKFQtLokBqVc9
nh3riPbzuMs6K/d1Z0gObmQlm1mNPmYVKF8sPxLaIIk/3cMb9PoU60Y61Kl9TJhc+Hbpuk8RGA5Y
njV6kyvX+nsPh3gRtzpegbIQvz69yF4Uytx39jHlDB+xcxZP+iBBk4M5fM/5cFZSvgXh4L+ng9kH
t4LIS8N78bXW5TwihRI7xxlSwaZOjPmhGob8i14GsiesGQcR2cVBz0yM3cBKHibuwE1CzXro83Z+
SAK9f2kSTNWpEcpnoyry59aBIlJpWuQDBcpBoaikREMQDvnHUkn5aqjMKMn4L9iMJb6R5mpvlEGC
c7M25M9Wl1u+oaHHW4tuTe7mNqwQtqV5iYrWAVm6fv1i5j7Qisbp7WNdusnR0yHEaKBQnofGBnkA
I9Yvs9jdxzVijffP+yKpfHtIOGxcUQAdpUPt9cp2ww0ZuQB4ME6x/pg9fsCmNmo0dwpN+3p/rXeO
n/n7Wotvq0KsFbfx1jk6oYZTuANLfXI6+2xDIfCF2TvH++strGE4fpKZDhQMZBjfF62K64eL56qz
AybvR66m7kWp+udC69Kt3kTt10F40a/aSy56V1mnHtGQDcps455ERfJPlXp7/8fcbDR4czDg5O3c
ligSLL49p8cQWoVTfRwdxfYRdrbO0DQfI68xvnx0JZJcqRwLDBs/uqUCL8gz01HIbknPkTdQklnZ
DZWjn+JUtz8YUBicsQTUCjaX0c/yoTq3ncu68LSTbtf5pWijPxW3+hVnY/6i5eq0+9iDyTEdKawk
IdItvdFWwN+ndsLMMOEc2aYvGi958ArMGrM+XzMSW159LEWRwJUnQWBMCRf3bS8mgcUMByNWm2lT
Ta0tz8Ts522g7aLJ+EvkprNSoCw/j7c1qYSkeSCEMHVxQqwpYSJpNtYpQn9/rzeltsVTtPBjW8S7
dqbLdn87l0FHrieZTPREAAARLK+/jiZD4r+gKjkBJ6+3nVYZvjqCHdxOtEn/7hXU6NUx92a4eT2f
6v3F5V/+WzcArQO5OGuDdeYKWI6Y1aBwun60LDCUtfrDqCp12wUCV6z7y7z3Huk6UHRA7uOfRcgp
88rqPHewThi1KXt7mr4ZCsydxEGWGk2V8LEOnXrl1nvvPTL3oNmDCtQtdcZG+bZq09g+JYYbXhCP
7z8ntpcSwqfS1/NB/ev+My4ji9zK39Zb9iHMotLtlE7SqRzLb6oY+gdUCqd/+thx19AO7y1FmcHD
yQjGsbk+MvSUINqJAR5LTacqa8v8yeGi2koyxkoUe28XoaqDEwOtKBVcrpdK1KEIXCAAJzfo02QT
2KHr13GWkjcgbrXp7aJYSXffezjuesh2NKqkONr1innYmEamRvYJMwhxINAoj50eWKcUXOqHl0LP
Sc5dXIK0RlV8vdQ0GZ2ViMg5aXH+K8uM6UlNsM6qgmpc2cbbh2ImIPMKBnGUS2+8lt+GcF0/uE3p
dM6J6UH0CZq8gVXJIIUZ649BKqhxIc4y2wFTKDudVNzXD5V2STkFoeGcDL0725l0S3aHFoCaC1jN
gZZvRPb87f7Zvz0lzHWgSEKDkTiOpd/O1M2YErpzcGpDoW9s6KxnVWiS/N+YB8CbH5NZe3tGKUJD
Aw5yA4Zni3shD/pxbMgQztyl9nYqRPjsmKmx0hZ6U825jo6enB2ROjM9pWWzWMbQwsyazDHEKdDL
D06WNX4zZ/1LrEzTZkjy/qmqGRk4SRC91Gac+KSoQ+SjXh7vEv61aZpeP0LE6Zhd6r2zElXfsHo3
v4/ckXklajw3BjFmP6LMlWnKKbH7cNMAEPiF/VP/ILrhe1YifKRktrGHVG1sjbZyfCsvvINlFc12
CiL93A9jeyzG1DzqSWNIWZnnepxBhNZZiLi+a/jMJsUfFm6FPiZ6BO4MET1FscOdbSX2rzQZ7EfE
stJdZZrDo2IOzqkY8/HYV423tQQg6iFxwpX78p1PiWE9QGTZUeKzXXy0pZ03JOqdcgIpOp6zCLHE
KSmsc0uVuLLB7y8lUe4MBRh9La7mMhWNaZWTcrK4oJ/gnyM3DZbnHPaFWFnq5oa0JeqBISUTAYDh
3uKoZQi9pWigxGenb6JtnCj6yYsadeNEjXIyXGh8pol+1P3P9ub5WBRQEsM2FpRWQ9ehAl4gYcQY
kzPKY80h7qzmYLhxfyjMZO02fm8pWp5SK5ihHi3t66UcBb5LZAfJWWlLjGhGe3wc9LH1xyYvVqjh
N8GIp/p9qcXt2GW9NVmjm6Bq5nYbEWnFboqMaMv+/xWGDDDvb+ICJ0kwkuu5EnHFNUK+uDiQ3gRd
1qnRA+y70vILpSy3YRpVO32csfhxivBhsEB5WIXj7CfF6AD9KzO4YeQT9EQrPnlo7Xydwr5CB4bC
pKyy8KMpLb/QwfoO2Amni5dwvfmBU1RaYqC+QvjPPyWd9TrqWvgjY829Z2blx/QL/9sRphXAIxmq
csCM6/UweAkHpPBTDFb6Yp8Us3hKig6NksJRNugX1Mpm0KPan0ndis1oNsnFxgluJQFckEXffgbk
HEBaUFXA+y1Rfrpbq0XRqOnZM2aEGxUVfdyxGmfzadbTGNOlTHh/2k0ft3R88vnvRg8YsHhw7+uP
xiwJM3wTAqf7DcVkcSSB06PzWrnpuVPBG84h8laQ9/O9xde9stSyccdpZNBMGgGlg+pzibIQbdkn
JTZ85yrN9Kcwz5yNBex8F2nO8DgGte27uCE8R3akXoIQn6/7X8M7H98bGcsChvdmcX396kcEBcsW
CbFzofXj3m3U6FwmarOrpnL6YjHUXFnv3ZdMg4grAaS5VLFfLDjMwVzlfXbu7dHggKcD2JW5rTeD
Z0eM473I8mc4AKE/Z53ulyOyOXyUa/aH7207OGg54yAFspYpeVAJr0eLMDs7ozN+GQGB7UNc085m
1n3n/wyvhuJlvj01sW+3GPOsXB/vhFeZVYJdoGCm3pGv5bf8sp3rcAqqOTubXRbQNGrcp8au4jPg
iTVjvts3zBGm8qdTCoqWPsr1UlUPcb8fvfys1NG0KQdnoD3sKX+i1flV7+J0Ta35pn0k8eeArMEl
kozB2VxEL8hmoGY1rzmPpeP6aoLIYoOIMJSlqNwoRYGASg4LUO28bNcbRndAmsb9zPjRenV6c20m
e3PgSD3oR3LkpEwewOXFVtdFa2eTMo7H1Mlab1MDETlmDNV9jlqFNsicP8Xsw2mqevMHY/76EMfK
3x/7ymiFyj4lmhBsB3wl/foduCKxyqGEMNYZ3ggmvM82llNGF6Q4xsvo1Gvt8WV2Qmucy4MOAZcH
ZdkyUcDImGSrsLSzZxbW1gT9vjV00W3wJdLR4tAzPw0LeyV+y5Tnt+wWiIqUfAQESvbFRbKUQzLr
oC0BvisP7lQa52J0omelVXsk/jvGsm1vHccSk468KNYa9O+uLHUwJE8Ypb9FuB7HkPbQBFtOSy31
XIaee8AhsDn1JdLRApnETatqEYUNzn33X+yiH8MzI8hEA48unoygy2Z3gp5I1DPNeWzARW3TXgv2
ySA+OKOUq/BRgQOkHKVMXMq6W43TtF4x54/jqHXHSG2NTdiO0aNo1NlPtVk53X+qRXR6W49+hUF5
KAGwy+Q2B+8zhNaUP2auk2xtS4RHMbbYgM/62rj3naVQI6MnApcPIN4SYwT/PO7zzM0fqXJ5T1UZ
OM4mH9Ar9erEXSsQZdZ6fUS9q9UW3yEA6VlpcjwrGYQYjh8LOLDdYGeM8csvJPLGMzd0/bUyhfeI
oJixwclZW8k/F/FYbq7sK3C5EJjANS3C44BhS5pFTv5YCjMPtzmCVT48TeOLMMyLqeTIYd5/m8uA
/N+KEshBb1a2Mxa1ytTyyM7EHlvhPF1Sa3rEZ8r7t+iU+tzhn/fZ1chyq8R7bT0nUP3QotOBEG7B
j6vWuJMLfDORST4/JTr1IHonXBHXsbCLmqbB8rh4TGdLYfIrMtvv68aEf50CaGsT3kauhwd9cHJf
CbI23GhQTB+BFDc7KzIRlzboEoaVa3/vSkQmHcQBjG2QT9puZePeOy4afSa+Oj4GXtr1T20HjbG5
ohaPfY+BZQqRFuX/0PadwFQfYoVMpQUf97N2G/NbUybGLnR7t195fYtY/rZfssRElV22vNRFwpTJ
bNlN7OIRv6wZRMRg9QzP7epg1X26CZJW2Th6+sF58n+rwuJ2pJQWpdLilAZK7vRuzlsKU8N5Arj6
RzHqJSCXad71IEn90oz+KWvV/TaLfl75Tt8LClyV/3/xxZU9BPWIukRTPFYM8p5aBPy2UPPsc6xX
P+6/4vc+RtIvnY8DghiSJddv2K2UICqrqXic6qD4CSA53TlpN9AD4qLe5FRC+/sL3l5ViACAtGOm
hcTHzbRC2EnV0fgpHkVcV59EhM1ZENvdYZjaZ3TKY8RM3fFrz5teienvHSOwLsz0VIorJjTXT6oa
w9SoiVc8KljL/D/Kvms5chxd81U6+p5z6M2JM3NBk1aplFepbhhSSSJAEARJACTBN9rn2Bfbj9W9
OyN1R2v7piJUUiZoYH7zmS21e5oHE0iyDo/I0Y6glL9UQIX89d3+6aAAIEcQZkQv+zN5FQrI6IGY
SpwI1cttHUbdhVfBhzAaeLAp/Wq4pl34lTbyZ9joz7mL/GKVSQQ4DOfmx1sVjV1WbO4wfUjjPxvo
8O9wcplC9rW8kU7wDlfV8DKW1mMPCvsJxh0Disih9xV7+s/uHroeICggMFp7cB+vo5ydGjIufXvi
TeJsfBPqV5sk6ExPDf0+J0F5YbSevnjPP1/kpzNuLUkByokiEZSIP71ogBJiZgzK/O4A+Xb4qVu3
vQ7A64/r+d4ztq2yqreXZ+43wQbAI7KNaGLwSoTYl6XoNmj2kgu8uK/qPH/yOKBVjfIvDnpkIp8D
8S5EY1WHnJzQy4HAko5NHgWDV0QDVBGNE5dbY5pp+zdn4HrIIBzFcgNS5A/Nz9LqKs7gwHOSI6lg
dAVIdWprAZMGBAP8cpw05GOCIfziLfzhXjEswm78A+QRYv5PL6GrfCsAIZycGuU47w0cpPeAq7BD
007f6LqpebP5Khb9NCZgCCD/onqCyYbWCqQqPk63bpbMm5q+PXewdqHboYynuEmBqhWByNDOi9SV
XSrdbBJXmfDvlaww+FrbhcIIcE9g6n52W68XwlGwivRZ9Is4Io97QIUL7KVZOim0TeYvDsVP+zag
kEgu0QQC7mPlgnmfypO6G8NA+IECk1ltBw1+5BQwyL3D4GYH7KJ39dezKMGj+481heEAxQcQc+Xh
INBPPp2Gg4j8NvEm/8aGXVo2u8hgeA0RgBAKbQgUzVxM9gDHddK0F0xM1u1fD//p0Ph9eEwpZPLr
MfVpNgFDAC63R/0b6S11kYzzuLf4YAMOaZK8nt27YIrDDBTuIf/rgdcv/uN9/3vgT/ftycpTpOr8
m7hmIpeQvrquXTe+++tRPk/c354uODFYKBBv/Fx+rGDy4Ped9G/qhFnfhhFURguZ5sbEUbUTfZMc
+eCNX9zaH2cQXil0j1ChgPgRULYfV8uQSFbZ1eLfLEpMG9jFhXmogGiGBVqQ8qT8CvPx+VT6+RJ/
6npDRwMr9bOGTEMj2oZL6N/0Y6ez1gn7DO5nkKH3hMlBF6o2YT3UmwaiHncCiraZS+zhuoduyxcl
uE/R1XohP50ZPESUq23C+tL/o/bEZGwcRuvghoRVWwS6pwdXgse9CPGVQsufPGQYZ4G/AtYToOOf
xa3CqumBBpuCm3nUV300OgevCoLvzciAlIrm/iuy75/MJDR+UEZF1grE62fcQuvKpFwGHdwYsKp3
LdfJOw4AK58gzFGUvklgA+h/xZ34k9XpQYIG9MfV4w1738fnCdM6r2auDm9gnwdAaVKrfTJrEI6E
8k9LCT4FE+LGt2fzlZ/j57N+fZWo1iOMXItKK9ru49DlBOsv3TrBTWdAgW3CHi1cH5rqJRCTG1Pa
MK5kFS2CCHZDaJXrjQAGKCWQpj2Xqg4L0nb2TlbDV8D1j+8BuBEc9Ai9Vsg6MjwkJh+vy6kZIajV
hK8rUSI5otjZuMeS2kOf5KXnAfA7tqoeH7gWVfD3xPp/Do5hwYoG7gk0k8/wNTJ5qK7Cvex17iK6
YXBhOOAhkpyF0Vf054/nwm9DoU8B8ik8FSNg5j7ep18jYom9OX41gKltm8gZNpPbmF0SakgvWBGY
/Qmz7fsYDmBpDd/Sv3XqoiSKwQFXW4ttwJaAIfVx/KBxZo3ydv0mZhBGdgnUFe0r2ZMxfGQ9caYy
taAasHyxdX4qKKzDorgIZTpUbXHqQ0T647Au7Vuj/N59WyS3wJBLSMgKCFGF/T5qhm6UOQBEtr71
QDeMrwADtetLIzmRqe+WgLxDQKIsVIkM+ouw6+N+gytafY2h0o1yNzp80If6eGGIuADZC6n9BpQk
6DU+Y86mLls15oHk/be47cavKPgfd1PUscF9B3kU1fwVd/0HsGRsQb1vjALyjnKHhFP2PN3DjXBO
Hc7J6985J38fag1EVssbBLOfNm6iNBYcnOzfQdaj3kWdaGDdQG+KmzvHraMrMxJYEGKtRcEXb/zz
c8VMB4geJAkU6CDC8VlnALVteE0lc12lbIz0kcattzVQ9fdSGoXWDpID7VdK7394roD1QgsIdQ9Y
P2Jn/fQqxxJuUDwhsI21IrTZrUoFWVdhV9e2qLZ//WA/7uB4sBCjWbdu1DrQ9cOi+jhtLOxhkaX6
oUrrICx3ouXo6zdiSk3n0PO0RP4ZkmksJdHCd3899B9uExDbtSyHSbsqYXweelhG1AmhCwmncT82
l1ViyoIjZzm7PZqAf3OsFZ6fgMgF9hSQOJ8b35JaGqCWtsRt6rL+DrnDLkyBFtMXfJGJ/CJE/8Od
QfcI1VIQo1Duw7+f9kbm1CiaL2wiaBgDZgiUEeOprJskSSccUl+M9odXiOwHvR24TmFrgsLkp9Hs
xa+Wym1CktqVb08YDWqh6RCQ0kf/ownYCuYFKyEJjDh5xo+//fWz/dRmwhzCk/1NuQHVQvR0Py3O
CZXbxhu9kqTogrg2xIS92uTdxOPmIOYEvl6DqGqYdttD/EpiiPynTCX2N6Wk+nueX7iW1ed31fZH
i3F1Qv50LQTR8hIlU0RSHXl0q91GHZXoRrzyqIUj0fKVFMMfnj66i6hmwbgNxC3sD58WkDvqakZh
EmSFdlLyBp1UvYG4lJX6TVPuCRP6ugq9KQ8QhHyxgD6HGtA3Xo15sHpx26iPrkf0f0SzsDWJhpiP
GHr2av5keHcD82XvXrQ2useRa/YMcvNfbBg/ZYD+nRih04SYC9EeZERRHgVu79MJOJYUh5DwbJL6
iOHlrd2DR54PMzdthp/9Oy8ks9jNzew+hYrTa4+7un0OG2e8kNBjnNJAMHMf2C110jniprugdet/
A2gvODmRnK8GTUBap1UwWVsJwuX8HbvhdKFsUI4zheBtuIrciunfkoP/+jH/d/Umrn67B/mv/8HP
P1DYHGhF1Kcf/3WiPwYhxbv6n/Vj/+/PPn7oX+fxbVB6ePvl9NzJXza6fX1WVLSfP/PhKzDS71eS
P6vnDz8UraLKXOs3SLy9Sd2on8Phmte//P/95S9vP7/lznRv//z1h9CtWr+twmX9+vuv9q///HUt
Zv/Xf37977+7fOb42M3//l+dfmlor99++YHvG57fB/rjmbZvn7/j7Vmqf/7qRv8AfhNqctDqWPVi
1pU/va2/cfx/rEh4dGFRjoGQx7osWjEogl85/0BxCEguFIORqUCO7tdfpNDrr9x/AFSGEwmAHHT8
4jWo+7/X+uH1/ft1/tJqfiVoqyQ+DXY6VsC/5yoaa0B4riAuuHZBAR1max9XiJZ11Kuh2VLB4cCX
qimQnrVTXStXbKC/8wf7Owgt3dbuEv3dX2yZ91Oozl2ciEcnGufzUHUw9mTQTNpUpZM8MJ++wE5m
KCHyiWAvHGm4BbrEyXk5AaFCBzt4i7D9HQLuhPnPb5zhs5tbunkxzHVyIxUEnIcoFjDj4wrNd8Cx
gQjo5ocq6NRFH3jsxp+G4CLEuVunsejw6dqqs6Uf6rPolvC+JMQ8zGMdZUrLV984qyT0KpAsgzra
dWqExltIvIw6+Kxt5rZIyqY9NUBTSnSVzoRydqaBfq1rFV1GDZ/zEO7k+7qzgblt5CuvSuuRtlyd
heLIV51IPFqzji5JULVbTaxxzw2NLrXq5DuFDDXc8Mh+/SQEMqNLm3nBHWxGXvuhNMexS5qLKsYl
TxMGn2creO9hg7ejlEW7eKlfogoPcIk8dgYyd/Gyn7dBWtgQdGAaPf68ythM7Gy7fXQJk73XieJT
DJXdqvOcnEotczEH4a5F+y2vLBW8+7UtHiEZNsC22Z3UWYNesgskYecgKcnehUlSriJ8wxwF73ir
c586A27CtiypILDtOFv4Q7F7D9bsWc3JKoAwThvKcdvVeuEKPLyzAdqg0L1h58mHIk0qMOMul9DF
nVi4/CDq7KPWAHZlJmygzgnzc3sHVhP46g4+kDp9NOU4Od1XDmrobmIe1M3CwKqD9OfL642yU9Tg
2HZ9uDWB/ukyc8sDwaQM3mEn9tK3DUb0plc+1C/Q53Aztw/Efn2skP6IdomPW24NHrDX8xfgudps
tDBo1FXhexyb4R3+pnTvQZd/B8eSaFd78tWby/DSD5i5NNbgf3fhJ5iReLxkKpiuWmODzCmnBoxs
+WCX9pXTIBHIIAzk7qOYWlWqAau6HXoFrXkIMZ0t2rOjg6xnG42AnsDwy4kfbAZRT1YO9jlQJi46
6cUXHAl1UYWJgHOtN4kNwh4rt7BsLyGcrQu7m8sj0jLvxNqE55GrhyfK5ikL/ZnuE4+RDCqIY07Q
F2WpJaPqdYGhza6FFU6ZB+AQ7iIde6+ejRZeqozooKeuFdTiyiHIPbHIk6q6LotFrN5qyDZl0QhN
JxSSwWnxB6tJEXLI86q7DgJcnZpkdroUtmLBFpju8Lq3J++x0/F0U/sgbw8VkIMwtTbkuRqxEJYl
HI5xEzgQiDbTjami+hKzXj8OxHIKMPj7MWO6H3M0FyuAoqBRHC2TvXE4RVQnhQT2wQn7QriTe2mh
bXcDC1yCqaWSK21TlkPiLchCu3dPzCTLZdXNQzqVrpfDh0ZlA4VsocG2AUUcVBqzSiUjEBX21Kdl
W8VbulZYwVwNL1WovbPdltOtLUqygVO1ncF9qjo0HXS5Uiuew9OkmffCMSwkUppgr7n4AYl8eeNg
q0T2AKbOoeFBUCRtchlSz8rbCv11p5d3zlpPLibWDoVnl14BmwLo9+FH+LJjSazJQu5SF0J1Likz
3fLpMFr+g+gTcUW041zWoaD3sK4bDm5r+S9Sdj6yMxeNDSu0CYruvWIHLt2wK5IqBlq8c+6lHdLH
BOnho+7Cg7cEfrqoidyhMimK0FIxJhwYfIvDzY4uk6nTqSXq4LeyfAhci2SUKbMDzEdd6ZDo3cBj
T6QlD5Z08piCtmjHjgpayKcQfgE3NluSzC67sQfbVPtpEEJNCimAtWw6vVCadTFtXruuRKAhREqs
GVwHBzCTcKG3WtJkp63O2HBSFZHC8VOXGxvGUTDbGsJHWbcQW4b9GNRDZgZ8CokKqe3hEs9fpxox
f5I1vD4TKNRs4j7u76upX1LYbQUHIuzqqqpmCFaA55gPgT8/zV5Ej2QpA6xqnRRrdTgNZrA9YMre
FMRFrVLDyD21hTtEaRVVz4t2cU8D4Sl1e5Xbi/WNAdwI0MggwHnzZ8EOSwzUDvx3q9wdXHev2znM
ByhlA07aSpZOzpgUPZ8TlGHJrvI7LO9SjT9GX58GUJtTgfQAJN7gCMFYP09kA1dI9NF2XdkAjL12
do4NDFYKtECGE+sFXgeEHmc77UbPOZI5GY7GJdzGtg58EnyI+xsC+YwdgpIp4yhJZiaBpPFgo2I0
jDYvrCmeflimihEDdHdybOl+EBA2kjBxf7Ch13A0MIdcl4R3GZHKxSbsG/cAhdg+SMMqVLCinazg
mlIIcgQLTMHh0NZelEZAMSSIxsJ1yyYHZq3NNdiWhbs4zWXZ8iqNiey3HBdSWKCeZaONNgC6Te4e
lMKDXHrvEI5lckaGq4q5h0F0t55UOO/qvQtUyLVVVTeN1sihgyk5UtgNvurJESkcIUzaiPau5A32
Z8edIFvq8rfKQdsfai1zKk2HWVz7YjPoRVzxRt7yygBwLMIy2nBWTm/eUPEkjWdTywwbvtwlJXeP
cRta1zYP6zLFTI0OIQZMKzn256Rj9muN5tVR+jF5cMP5yTLSPwIaGQC04et2kwSUXzcyFBemwqYW
ir5P+3KZMB2puFnL6lU2OEGbuh0tz0r01zMaKFu3IyfkQ/01jUSLD1iY7YNC1wvfvwksfqWtuc3h
fTLetpPkOauhs1ASfu5I8MBMNF9ZdjnmgwIGseyrMYNjb+rjwIXECHBRME5BexiTWMb+YYoGCQ+N
jp+job+SHg4Ayt07Urd5yJcXRLAmL2dKNiIJvielg2mqYq/oBtvCoqVBCkJdknVRc+vRyNkMUFaD
mMdsH7ixghRhmpXZiZIP5USiI3aatnAmz9kIDS+RtmPjyzLO4jtoK4KiTkGH8xI4M1pfpX+WreVl
kT8nN7RLkq0Uk06ThCzvQzIchskebyFcU557l1qXQRuPBcqV1WasPJPzHudcOMXetu5jmJrTfti5
cOAArgW+bSgfm00N0ZVNN2n/h4daVwG4lukL481B2ih5j9b1dOL1jFYyfBetve/qVS1VWO6EVeMG
6OusdFDTovA78/CHcSDM3iLwzYJIkkImYQdCj5ZbbVS/oXE0bzx0fOBgEEcZmtOQ0GXzgSQBpKY0
lvTBC9SJwN4kG6GyWEgkpIe6bvlWCED0/ISl/QDnm2SU7aVlYZ+I0WK+9xR/rAd3KhbH7QsV+dY+
5AqwoWB2U0oMrCIb8IHrxhvgCBGUaWhN13MvYMaxKq/gcJiRysIgFbhhnlYiWFAYs8xmQcabQYUd
Uu/tgIVGRnoce/jM9f6kd7Gj4m1nADGx/N5+NYSF21omJrWlZwrcU5lDux5CzBAkvZoRFED3qP9R
hRwq7HT4LhOPpr5v6usF8coWIBz/Qhgf0fAYX3YBOVsLYjdnJmD2yNa+NbZzViFB3cGFa7XQJt7i
YIByroncsRgTS/6A87P/1OB0+1GiXbpHCRizS9iLA4/AKXY2dmkAPARu1TspVlo0RU8hdnNv1NMx
gX/3PvIb7wortgPjyg9OkDPyprR3FEW2LtlFYBNxWY4w2cwMeCx3o4KTF+0WK4fxBtklC7YULR0n
c4D0BxRkWo5xzJcyHToaQsUMLjSpHp3+JvCH9ponlvXkeGSwM7Sjy+3kyVEUOFUilvlua67GCk7e
GkuUp/BwLF9QRyh3iAnlQ1DarEKItJi9RYFIQ1YMcaQkVJuyDvotynV1kwJep+YU3Ib4akrQ/Iks
u5lwGqn+GtVjYLO9sJzhFtqOeg+Lie7FC3n0ioNi2Qd0HN1chRW5Ckd32SqBmUecWG8hExk9THM9
AZ9HJpHao3BOVdLwfVsm9RX12o6n7ijtOaMxTAYJQ5HDGkgeRnI5EMirEaQ7kZdGtUvyGanSjeUo
yA4hsAq1H8MMkz+zugNaUsrxGM8tcFIELdI5TKa0GiEya6rg2yypyeA7f8/Br8naaHwd8F9FxW3E
jCBZphrn9IUumV/MFrITDrmtoo/iZ9XVS9EPo95VAxkv/MpuLsZKPTPNIe7kaGszA0qcVhaC9RKT
9hVizCwDWeYmWrptzKA7gmt9MCZC13YCjUbD/mrUPMli0lubBG2udB6D01xLevLdZXph4cAuG2L8
dyfpnOupqugFLARorltYTi2GVsXs2XyH8Oc6as1349TQIaJjdZqxXvOl1lNhpjI8oKJcHdpeWQUD
sSenGnRALoPURlKaD5Uvtp1Flstu0Gxn0IB9KANrSEMoLGU1sPhp4KqLkZlX7J0sXVoS73jkb8RA
WGEnfNNYyUM58Ds2m1uoSfONCiXLamruWtHmNgDIaTtO9zMH0l/S2n/qJrIcBUc3wjNle2/NfZkC
lvaw6PGp5Et7pYMIiokhBBNdLIVT19U4zfUrzC1EwbjzMnPRpLOG/ZSOW4RbQ6izCZq/G6igDPe2
JfhFjXvbC8S7m36pb1Fi2EdEM3R7JvatAatzrOfljAqCl890eDHUfmnXWIpa3h0E+FdlWJYzRLaH
mjNY3QfsuwXXlEw5wS1EJd/nFnNwEWdhz09A7Y+bcJ6ueCCWtI2kuSjL0DqEKi43S+jljed0+QIt
kEy2EGDUjvXojBM2GGu5mHRco2HCImw3PXAbkrknqGiNRQ9VggOrEE0quwuA0YpRsPC7ZhtX9SXC
UsBM1wp5XaNNZhMIQnRh1e0Xt6EZmkAXXjCKHyBXoCPBNAD2deAseYJDLlcweb6zqig+xsuYfIfP
uMzHOKiKsakOve0i20+8H2Cjd4cJmihAKG8AYD2xgAfnpG/HbY1YOEMZ6B0uG3o/Ga9PlVWbtBSL
uynLBPNYt0fw8r8Lf7xdBl+lYeKeKE2OIx3fp0D/8Kpw04JdB50Y+IwipqAqSC5EWx6pwLmJSg58
TMttgzKQ5dXHup+xs9mcF7OMxQY1woe2sY5WUt9L2k0nvzPWTVfWcea44j1k9UYP7is8E/eA+aOp
6yCTUwG71FDfz4nuhsxIMhaAXT32dvJIEd9myl0924Njx3DMxTqpUhHLQ1NqcHDRlKCTFd6OOCQZ
JkSK0PKJxTO00hPmwzVk+jbZQEJbDjTKkRZW4TSkVl0htdZiW/rRWVhBlbpQOkpRgNZ5oxqex+40
Z31MFVL65R0TfMFnTIczwN6WfH7oqoBfo4mgt1bSHqBL1qEA0NzbTrXljVUXnPo5ju0HSyUXnW7m
g2vrN9TnoHTamacGehdWSqR351rlI4cq9HVX209CDqsWnfzmWP21CJw37nNAHJOXyVTvtR9fjDAv
rjx4fnvJe9U4+7hD3O02rgt/HrX6upGbRatnArOh47TAUpZ0ngaLWO4rFQ7fOsuCM57jsLOC5hZi
RbuElryoi8DyorypCEOgKZucAYWVWuj173Diwb1FcrP1G5Kjh5DaPVSAmsDajh0/zBJKRsIHJaRC
VgdTyr5aXttlniEY0siU9cuxLvsnPMxb1ZKd4OKyjclckGbcaK/Bsar3FG3njMM9swD9t9k1C+k3
TSvCM+DtWYM8La0n5xbwCcDI+3FjU4hlLLbdbQRNsirqbhhiczQnMtQ8kTY10ZVqyq0AXyqG2elA
RRoiq0iTicMIKRwOM6EPzbIqn6KdzXX1DOEYHCK2h6hv2qLYVN5HCiZ5QGtsysmFYdIYdTvE8dfW
Yp2wHrb4lptwqc/QkZIFvO0u/bLeq3mYMhM30JKWN2OHg7KEjLuNQDrpdS7q5b5bKgMTX2qBrYpq
hvTJNTxMlpQy8+DO5GA35dnXJIOWADS+GbiTCVgUpGJlFlO9C8OuuvPaRGV2qJ9CiFgjH+7TsYWU
aSgcWKZjK9vO8AVOOxlh9hKCkrDooO+4LE30PMC8LGWsTjIVWbHMLOZ2N7Ib71EkdLaygZEygX0m
EPGQQGWt7JuibGv5sECQ3ks1EShgJK2F5AfWBGkXYVckMFs7CUgi7FdA5makOkLBoY9yF1XkOfVQ
GipAv3EOITplb407xntoQyMIIHJ+UaJNgIPn4uAncjwhUm1fDfObxyWphr10FnpQESrDqBHADjhF
a6a9jQZCfpTwkXhCic2HUKV2r4DskfeDrDXwGQvYrqq2kZar8tBEzBwq4ec6kT8vSTwgMoGzlED6
48C5+SARqOYwun9bHKs5YtkGG7RX8YBNZTZlHM5XsY7adZ8A7Ngia9FIhUjlCGAiMYilhRMNy5kt
XXkyQBYUbpOQKwL1r53fOck3pnWYUTsck3Qk/UM0kvZOkoY9V4b1W8A64WTZ4FTyJuVCvmGyrkdq
4eqJpenWdTQ8nz1YOz5BMaMEtm2OoQvvxgKhtAsMqI80zNZq2jZDNF4gW0fBQQ4dMsr+qU16VB26
UcP4Eg2XPKBBeRu5XZInU+9kMPTqdzLom80I/ZRdDzXc69gsb9BBLk+4pXJfCzluSsERadgVEl4H
DNp9Syd1wIkC52/YVm8hr+GyNBo851tYT+MJSUdbEBy+G+OjRDBBtp5jDrAbkhhzS4So9lHUN69a
q+iGBPKbFwSuzCNtnTiSwbyFp3ZaIjA+dK17HQ4lyVptRI7eOhZ3j4rGgAt6LmlsbrtA2ptOcQ6Y
hpm3CGP004K6wRFKciZrXT7s/B56phqSpwhfHCi+V1Zz3/cS+bCDHbuDe+0FAdL8QuP8u5AwJc5h
FeYdKmb2dVKjcqMDuQfgRO/ZMMQZRECsM7Hr75M/IFoN6e3iIW3hXX9WjV1ddDb0HlTc3lFfuTdj
UruoNcONM9UKftlpg4RhA5yVyuHZC59Gv273DU9o3rGFXQyhALwIrly7iPewtwYRkaectOMeXyt+
LGzURyj/GWQM2ip0tb5YuCAOh2rQsFOB4e06M4uqDJ3TJLslS/zptuKeKnQNuWkYnUNN0PBg30a8
zmlSi6KSpsl1BcgEEPBTSrluc38eqwOtG+d5dpAjKhe4MujBoGahwg7cNYyKpHLKnLiKihYPY1O2
Wm1p4g6H2MNxU81BcG7MeKc7Y26AeCWpqOx5L0w7IloWEOxoSmi9BvEmMAPLuGHLoZdK5HA74UVN
ATbo4UexhRjJVNSotmUd4SRbakJvMHPVa9s4q95JX6VNjZ4JGjZRTqGot4kafVsCVnyrBLBMC5o3
WUOm9hHYcV2E4RwdoNMCcIGZRM4iKJsPEWny0XNBFx3BTnZCK7h0elSYhrLury1mhadyDsoNruck
JOBfMwu9E5Sj+IUbs+/+MJGNAul+r4FJ33Z2hAIKci4eNAy7YwKVTIe6V6Mz6fPI2ihzO3CkCSgb
O+WQZhNU+kmHncwmFsYXZeu3O8o021Izv4yDXebCQFIelcmlOiprti/VyMbXqpZ+nXK+OAczTi08
ee3hIADLO6EVVW8QoG5Q4yrGsYfWga8dxNvtkrtN6+QOVzH0ra2ggGGsyMIS9hMzqhBHFC3tAq53
dFMHDPJJ3Duqmsx7D4iAorJr58We27iAFuacE7TGM/BSh2wIUZ/tbBJv4qWfD2PXsiycljhX2Bs2
c7e06WD12NeJjk+owUT3o+c3p1WsP5+IBEEdvaCsQq196BqW9XyQd2yqVZGo3srasMcKrOPhAM2g
pMby0c2+DppnNBubbd/Y02nEX2ee3VhFbcEVWjI7uIPyXZwqQBY2IgwuCPcR2i+BXrKK9SyFNe8M
QSWOlR5ZEjc5hn6aDLOd4XwKryGQHw5p00FvNOuUobcjgx6jgLt22kQJ3ZKQOxIg2669jpiPThTw
kffOiK6ZA9vvnQWfnh+20t1lHyzTG6A6ZO9YY5SkM3D1uxIdw5Ppln4r5wZpGGoqVwttUa2IIguV
X4o14LTePhSL981Z1vKqbPhDHIwcdVe/eQiR+eSNjfozLjO5MhRdrtkDD58DvJsvyTjej/34Simv
LrlELIO6fjg9dKM1X3a0XjJ7ka8J+dnFxZfosLVyV0c2zQXc0r8tWOJXtolKbHfO8M1vaHLlwand
zUo70GVaYpdBaO4x+7GHEGw+9+H4xCcz9VknpiDItD9VmBC1SFJX49oqEr/PCIpQb4W4ZR7zds6l
06nD2LbzQz0omdcICL/PpLYeu1FBGSeu1EGH8fhkg+5+7agI2qMVbMEuoez7Djo0G4El86MnHjvy
FCWjf446xz44TFfg1Q14mKDfYX+LUOYY0IU8QXVRPI42nh6ac+9wooPMPNz3kG6iwQmNOYRiisBG
yMCLJVum2XkFhC5Ea2ausdVV9QvI5tN177XTvjUG5S/Lt7e9a9BR9myZA8aTXLFhKvcAzFBEk3TQ
7yteo865GUOQJxKEV5ELlwI4GbZ5s6CiQTB13Bhd9yBapQM6B4n1YPAfmRnxiGZi4E3D5f9h70yS
I0fS/X4VmfYoA+AYtwAigmRwTo65gXFKAI7Z4RhXuobuoRvoJu8k7xdVpddVqVaV9ds9M23a2qyS
JAIBuPv3H/lp2WRnZa7JjkA9fDOFTnpu+eCptJyLc2Eq56W3FVlATcmd3US3MPrweWmKaZ83a1Qv
DQ6tIiKLgWtraUhOloDStmgGEL7a7JoxeXW3uoomVb1PesYpnPNNO35ex101fbotD0tYV1x+ObXd
OTR7d4E5woylM2ZnmV+LGxbV8LZxuRbaXOsptpVq31e3E/oTq1DfGXf8GX20XbK946wwgydL8PS1
kNZjJMTm68PprjR81tt0YO1Kupr/XkwCZFdX63ZLjhacnHjvtxKBQEvO63ggDnlw49kqnDOwPhHV
ou/yZFsCa9eeuHJTVO8YQSyxJb1Y5s8UaDcOqZNcwXJCq3mFZlfufWF22XKlqoaW0SJ1fqx0aYUx
bHXeXxLiVMxJWuX80dSihfc6XDr5tTW6XvauHLrqhiwolOlB61tHuRabs6Nazc3v7cq3b7rUFIR6
G1huEoQK7SmLpXIHdpOtYl5mXXA2wvLH5SkFRUm/qVnSX24E2b0sAhvhF+yp1yb1bLAj2av6tC2r
g5HlDVoY4WsSXkaZl1ZkD4N6MeuM6Rfku3ramHrYTYfNeK6zbfafG8+R9b5ElzBz1p3KY9XanDbQ
WXk8iKH2JNuVDF/w39jqCprmcSTwOtlmI+3eCIdrtmtySt3ggPl/vAiKVrO/6dS0aHdpDQvrc2P2
5wSgZ2syV1LFLl/L49ay7EbWuLk7n07sF9Md3LfJnfS1MU+GOKtJaOmgY8veiew0IzSlmNocHKJv
7k7F5DFck5VCwWYspGc+T9QxQ6aTWMynWRIE0J7JCdPbh5U+G3rjuJleGs2VieEzH5mLoCCljGiI
Lg5rVQe3gNusES4qZmaZWcM3c84ILqiyX6rneaAz8+DMpYnAcMil3M3QH9V4APpoIERb3V/afa8A
K6VX9UVcLvagYO4sp0rySRYiCVAtzFFb5yfVItk7VzmXQRN7diqPBCsJdOzmnveVThUlJcXcMshV
YL9ZbPph9V65DTWwrW33nzlBL+LGLtusiT077364W2bdGL3pEBzPH7unPIsZWRDbChPWyP7e5KBk
HmUt1vIIe9p5ID1dcUNIWObsxtkIp4uGq2bcSntaqk3NwVWmeJGdsM3vnMn2E2plijmi2IG4wToT
dKUMNguzGQ0qNOPJ33zkPdlczed1H9YEETblNvK7OiMM98MC1fFjaUMZNwq+2nfnIuH9I7I6XRMj
tepzsa16HxqmdwMiMhyMVjeXVjvKvUaMEwMOHLa80w+ckhHNCS2/GE+aIVqGdNyF/rrjaOflnC2q
J85oVxu4gRIlsHHhreeOtajEwEIYt5s30aO1NHfczQImb30x2jVI/HS981siU2mTgTXrbB0bo/iA
j+T42+rnnp340oEQz1e65ekf+T62mwu3bt1pAIzPkyOl6Fg6dejUB2seEC5IJhPQ6yPBeCKhMi69
xIH6rVaqjgsnOHey1E5KlwnJbRpwidaOSn+N8w3UI2+ThWgVsks4UVFkswKlqZIhOxvyiKPKfuvG
8HUlRSquLDOMN7qg93x/4mFz2WQJJH/YMgoMph5Evc0CkFGWMfipnb9MemdmTfCM26Vp4t5iIpSL
acVyzLiI1d4Nqlw3HlRWxKYABVLt1lwXNFM/d1AgwEndUF12fdM/uJNbX+H+fazJ2tv7a/cUgtDO
KRrc2fAJYuf+Rp1c3fo6SP2gysEjPdyZfWrJE1/dRSWZgfFWtu7Oaa3lFtBguthaqEiOP8VBa3eX
Z+kSuVZ19Mf5zq3rpJPurbN1ZyDG51SEt7vekU48mMYt4JiKZzxOnH/VXZoK1oHSN+uIWvo2Lsin
J7E1vG8q2NwhmPdabHkEYXqJOryIjdy6GU3w3LDxun3pbFncbDZwm1O+b3Lw982yNN/MqcRJ3C12
PKerfYDuM2OQ4OO4mOWhkYjo8NpRK+lpjo79QJRAkG+cyBmBzCRbc5vvMJO3fQjkmSt9yMxO3tWV
d8x6grszxKyZVe0M0MHztpDPjlMns+6zM2BAEK20q6qLUAYgfNbYPsGVzm82zS5HAHMFQlk8G11e
HhtRficBPr9fKvt1aRsV03pp7MK5hTabzeHgqWwnwmnf9ZRLrIFLV2TL7mSm98qal53Zl/PZ4EwU
z0kxfhEZ8WmVOYgU7Y1JX0MMVqJ7KiGQz+fBDa5RJQLCbXl1WTWlcSIcuwRn4XlliGVPiJ+d2C4M
I3aO7ZOVqQAIRl3h9a11WbuK5nLgFwXIE2V94e3Q1b6kbFTjkreXjlGBdGRvzFEv6aBlPFrIUFxn
fnRdqwcsr9DVr3g+BnTSN04B4ayd9S1YGJpF4zEASOdLUGyUsXY1N4G1QVwHebvna/V26YCwhORK
ylUC+ebjYjnRsXBeSHkj4a6aexrOMbkb36CNPitDcahYaLExC6kTf92ucrsJzrvVfzQcf2HDR0aI
BgcqgiKK17a0/YMjYDFW9wz0g7TyxfkuiSE5UMTL+PCjbOxL1YQfwYhUxbO3DfFMzXEla9SDHCGV
LKs4Cy1jZ6lsP5oa1Nu4WGvvlsy27ThQ3nROFI99vebpXW1P71J+az15UxocjvrQSYDZjibeHEfg
kFmlcWtnnXFGkSsCGlG/+6pK1i67GoY2femm9rnU9W4tFAfFGbq9N/1kUGn6MclxX0zV+qBcGz5y
vVdBAKwV+BcWtd25vbW7Zqxiwy+/MwgnQZf/oAvHijBdoMqiwnVWwG9BaeyLdL5YK+Fy2BLhgUhw
TuheeyMXV+5Rp6wXVp21wJlZuhtk8LI43YtUlo4LUTpOZEqnpoxmuVyUyTVO4d4jMTMe0EnXkbbd
K5ehpB6X+cb2ihvPrR6DLDjPpVMkRlefbwBSjCETs9b0HsoOvLfOQ3Lo5LVbSQBqXz22Or/QqkzS
snsTHP7K3hgiPTQfg2tRxlPRtJgtE3xPk+Ows+PKlk+ZTw1D1qEi1Heh2R4HMgT9Yj7bgpDgyOpM
FPpatp13HMyhdAjHHDj5TJS1SatKsqa4cGqEem0D/Y9YNvEVEEbTto95oA+icdI7Vc31jtjL/UaK
ih7LLznZ12XbHxlxrKgMGplIw5sis+Gpr3Lw/8BEFyOXd2spOTUAZ+9S0brfRYlyaMrzIk7RNEQo
kKpYytZnvCYDHb7O3itjmYHz/Pk+HDNxPs0W2LilkTtatD0mPVYoetlt59IbtXU9OOxbNk9ASqhM
Os5rbGnXzYtkVquu9z4a0g1Cp7fa9mjXvGhh7qCFMdfQ2QVFc27l6Y1CZHMzVyUTDwKREKdlVM3w
Wh1bzDa593g7nghfaOMcre5ZwARCHDhbOeOcx+rpEJCqeidGUsU10oNq0BEgETU2KRhqPp7DX043
jhJOjKXCuKXIMhJDM8PslV3sj25/2dRBcFlJdPd5Od8VTkq61MSXHJQqMcvROQDhBBfj0JSHeViO
WqjrwnKf2NqOZuP6pxbfIioq00HEanlnZat5CGanvtNiFrf9REMCt3+KgzK9lJm168fijOEEahJk
qEy7Q96TZLp074DTcA1SW7HZBrGzBUZSuOpc+/OloRUoUHZlbuK81dUTOxF6tSURdfvYVTMK33EG
tWk5Z0drmgafTtC7TTx62h53SGXcr9kRxRUBIZShO214lUGHXuRFLySh0UOXpJPrfHqCc1zR1z/K
kO0S5Umd1A09QYk/BHf07AJHrWWaoMvFl6674HqGMrusg7b+T9gUbrqv5ptWX18aB8J/AdsByWR/
5TuI//f/0l//7fPf/sf/JJesUH9yG/z6o7/ZDQz7FwIAcFTjOMSMh/GG3/qb38AIfiFfziGMjMoQ
XF6/+kH/j+HA/IWsKXwr7KfE3YAs/IfhwPlFeLbwianAQmNiYgr+FcPBb+lg//AbMF3YAO9gzKgB
0ZTYP8d4sr8vaYWMbKzTTD+QLRrqIkZY540Pg+bAVWCr8wz16pmyKb6PyPDt+yEbmVIZEXpwxmQO
My2Dz6U3yjTd0x/rtp9zLcJxJBEzaF62VMmMfmPwgUuYIvWt1wqSDbFJcztBE72jwave0e7mz0Hu
kzdDrGAQno/FvBK8J+cNlqxS0GmdtS0/Qrj8MOKS6ZEcsFd06HCDpbgsnXpeooA4lIdp3GSPpNYa
XSbbegH3m9vyzkSnc96hrv1CUj6B7yisjAk3BYp05egmHlrLsMoX21LFeJ3x8p3h6qy/c9zpGTe1
DsHEcj2vP/LGsu9EtbGnb8GYf3d6FjEOi9l0GRgzxd0e5QbQ8GV5gv/L3HOny3mTbp9YXlCaCToX
d7tb6xbRnR4gCGNfIzB/ItiQAs6iE7K1wCaxQe+s1q+DvWcvYoydKpufR3Qb5XEtc6fbmVo4T1Xv
e1XSWkQ/URvactQlDa6b0QPh5jvHzmLoKxEYvX4H0ZT+ixAFyGbX50YXYznKvcRtR6oPgPgIOaFS
bR13jBPkQHqZKofYovtujSTKlTpeazNowNGt/jP1s7E48bod5z6MJPE2WNl1iODEiUQlwIsNS+gH
A1K1jsXmMYt22my3awMf9gNawLRGnbOYzodvL4CwIp9oZQkrK8uOeZhDE7u1vRH4pmTRk5nV58NB
nlZtrJcNGgfYQsk95+BIF7rOxxu+9NPGylSfMrFv8P49jFkVAbZb3k5aY/OqArKcYlRAgRf5gw18
jM0hfGqaFCGsZaXEvmQhtGKGF9zBETAGadzTNx1EqkJDxOGVh4LJfmAD9eBVP+cq5KGrQli5uGjy
ceXoO/pFVOU69Y8OCvFs7/hbeEtk7/bWLTOM1GqmoRXNtAnoqC0Kj4DNzlm+B4a93FvK9N+GboG5
D4h5L6KpBC/Zz6OJsnQV9OfFE7r8N2mFNJ15Yx4+Fb0WZFPYS+PGTsbv6DH5vEijbu4mv8pOI+/A
GaO3qz5p67l4p3rb+UYAwTxH86SWs2oaDPY6ikZ4fYgdPgyFn21n3J3uxywVZEbhivDRyGX9xL/0
bzukf/nOn0b9DbOewAEhkc9LZHAYOdB5n6woVd0gUHCykREvnF4lBrs12phPF24roRnRnHf2D6u3
2/tG8HLHanDsOUKD3nvRWs76OVs9YGx30BwmK6ukI3Zc++qajlfE56PUw0e5+eZNxViGBr137DKe
qs27RtiWzXvVl6Z5PtQDhwvaWHWcInF/q7dFGjuOr2plFNTU4lh11cUGwEMV4b6b+S7wEiJ2wvt5
4SHlejXnQb+LxR+gZ62RbGNHTypqoEFUbNLWPsPJm/XjZkn4zMGFKz3PMqUvS8Mw36uwmRCYjzCh
CdNtfccfdSSDKzHWWAot/8Y2l+LZTgOXh87S/XHAEP/erqDBlJXyc5EuMSEhcc+vhz7tvvVhmfdR
C1rwmE2mvifbThwXUleQcNjY51u/0GPk1/n4UtRzgAgqW5seArTohz1yPPe1AtiV52lvpEC0Rlrf
jSXFuXziem0jgfIeRUFv9iDuXtcmlEob1z1yRlK3EcZ9q0WxzInNjvgNiaVC6+fq+sjnblVCQADF
ZfypEAKfOYfmSdkrcgz9unwdVdA89eTgWDExqrMJN+2ZyO7IHEGHaMnisiO4F1apZC2CKWoFB7sW
aDyiBjV7N0RFUAadbL4PvmOoj1LVcr30Rx8cLlSy+lrq3F0AAtP0ujZ71tKtWCeAgnG+5TjvgYy3
XHVke6gzoiVHWmD7i5yiGZ+JQrK4kpJHHyfmmA1BIFNu2Pn+TtDPcbCHVNHiNMu+jWpCKH/YnTe+
CmlkwEvusCEuzMwQQStRuw9E+vpeRA4P8gjKmOyrAbwaEU0AHBNJjgKP6FbFPU9KWkRmmovPMG1n
tbMZQl4ywP6HejERdKROOzxVxVqelz64WGRz2i8iWfbpez33wC32IOrXuXJX/2A5Le6P0e14rJbC
G58UXxNKs833GKVW+lv5qsvgQw85LKLwBomGXAY+2pSyW/a14ZA5xa5QZzvZqdA5/X83iDDgd1k8
UOPEczTgaWFqCfODNKA6iVkt+iR1DKTETu+mN40A+I5Js8iNRPGZTw5Ecz7TTSkQIgiW9GisARUj
A33pGLkduyG4PHSdZhXlKIqxq0jSgAT5ztOAG8FGZTx/d+N6iLHPt0gvlelHEMjenGxT5b34g1IX
1YitzKI+CFkxri551jkp/1g4advvEDjP/b4253pKSqKhl0PQEPJ10CQiD1cjnqo0asJOPFqyN76A
v+XD7IE1RltY8cm0vUCtsTSd1BlO2sCGa9FQuYtUCXFXGNr5AWuI8VDXEy/DAuvOraLRWiRzl68s
dsj3vxtAFlPUYPd/S8sNNVKt+QVwvqX9nnUKb4dNyBwVEyiZ71Knt340vpT3aJb9L9qCFo2QNi1/
IMqhGIYBj2mmq7blCJukfviIvj7Qp6AXmTtP3hIeDdDFoQbN8rahkuG2awgoWNjtMhvs8iMgVjWL
JzG4O2u0eedSyL5wH5IqP8aEZ0gyHJGacDcDHp8pDaoPKFQoeqgCPe/sxcHfE9CI8zYM85Ins9Dh
B1rC8lL3lXhi7/PlkecfQD+rN7TwWYeQvWrdsD6GY4CKTpXNcjcH4fYZWjDBuC3rIimayrsRdseJ
CZRraOJMEQEY++7gfHWhcrxIiXy5sZwO77bL6gf5C95RRx7i+hxp8zqj6PSk+U2PgdtejLnVhYfW
0PqIiyyjSBGO/aZSCvV/wTMkWGsynFkN72hXwMFyo/yBc6NnbWD2U2CxJ+SoroBxff1qp3ZwVK2c
HovOnwPwkUYemnqbSYfiieEwinLsVpUcIBKWvcYDR+/m4zDa46vBStmzambz0eZk4XPWakL27xnF
eoxwQDYHHIT2Mwwrr8YYjsYlOWEnV9K6tm8q5ENdqMbqzpfSFG++Vuo+wx5oJyibC54bk2Ki3l2h
//IWqiJqHSP3eK8U2C9Wf2c/+4brMrOX86MFOPcjpNSlicLCc8wd2XbleHCccQIkTf3puyvHrgIO
N0DcQYntC98K5tdsXZXBkaprHhBJyG9UJm9FEjROEMNEIUOo5k6eVWTE+ga1V4hmDO/c1Hb1JbpM
PoyI9c2zUmjjeXFt8Zz2dnj0hgkFqKZjBdxaD6iCzcybTUj9bUaW7dAD0o5ZfbQW6XOezALjS3Ye
J4Sur5owKQOFQhRlR57vM6dQkPblasRLM+TZPpwtpEwuuqV7JDl+GTVUbl4Gs8oWeu7TwUxygJcy
CscNUW6FQqLekzqDow+Q3tu7Q9u54N12eavsEcTRmimkjly74NAfYo9GXjdlnhHXfcDO8eso+buZ
/k++8P/w6/8nbf3/xabqALv7/9vMf3h7/7P3//TPfxukceefmg6JC3dd3yfHm9Cb3+bo4BeinGzy
Sm0KOCgaDXHM/z5G27/8Gt5GriODNAoNHP2/2/YN8Qvj7inyKiBLln05sP6lMfrPpn1hOp5PAi6Z
IozrLr/tz6Z9h+Ttnp73KFc9GFbbgncVUGPLYIvrP9yQ35+MPyYEcMl/iAcITF8IRv/QcklpoaAp
/ClDip6hlexkwfrbFbHfNylWhc3edXmqdn/9l06xI/8ABn7/S4KqPj6aQz/AT1EdQZFjdXQFgGCf
JrZEO44cf0n++o/8k4/jBXydVkAqF53HPwXBZG6geoVqxi38/iwL2+yG/nK8VTbysb/JnPkt5uNP
n4jkB4+YKZfUNwI0fw6ITkWXj+gbce+i/uE8qPv0Kuzrotz1SxUAmrmSU0q2Dd6O8hYxHkF20iHq
i01M0YiWqImxuGkbMDNjo0DA0lexwNCqorDU7fYtHKEKdukq0EbItrFpCMmH8qacha0OqLCzj54y
h2znuiOKdYO27GcsVmsdZ/PSWNdGD5Sywxrl/Sg4ibgs7HlNlXc7uT+KrYCF41fgnVzrnj9sFQYK
FmPBfEIiEyS/MZ+UOWVXhcFFKn2vi0dbqJlog8Z7HDW2cMzLW4nE26o5Qiil/Q8fExGACzlfEslb
yNReQly+LoM5veSDQ3t8KFOF/rCaJJs+Yh4daV/UF1Pu9vM+9c3hqynnOt0hVlrfpzRdnpe5rn/U
VeFe9W0JD88RcbyHaAE7LjObTAuDYxdKaUCQl6BuHZQBuPHeh7H3H1OnLh9T7SoVgdwi4rdHK9Mk
PNZyfAmkrGDerLzWL3WA1G4DqpziJii774QWNfe2InIKUfAsL08OgDKeGb4LIJZQvyikeu/NUBTv
vDXjG+Yy9EYSnEvEaWt34O3CHt4Qj24VzTl8M6aRATxUGTEcSQDZPvOL+/mVMBDLPdTBCnyKEz54
zTgQXttiCO+Uyib8LLYgBN3up5IeoGDtI3D6m62bc6riRl1+a3BE9HFT1s4TJS6GAfu39u9FGOpn
kLj5qacCFJLXW4sPXDHDtyHwUAAjQ5qvVDkvhK6jkDajcsuWyyBcvCyhr5c5Ke8W88ucZ/kxZW0l
YxvjIc6iSWV3NoKRMWE/xYegXOLtDoi9rQtkaI2AUC0MNAsVoqiyoMooXkKdtslcI4LXJiheXG1K
pAAxK7lQFkKFibP5Vm93gCzZbVNb0/eS9KL3TC2Zf4+UInsZvQJVS69zWGnVw9HFK9kaYEyjiee2
13ZLLjmF0FnE8EVL8iKt7mPoB4Gqo/DHF6urW0YefxYf4O8cu3vaZrCDp0vPodw/BRmY0iiv8RdO
DrZrkgaiatlqwIQgv8QyBhRximxhog2YHSJJyPJ3lBsOO31v8fIvwi0rTjcVbxlZn2O1syjm/ERw
YrqYIVwUYTgSZodj89g+KjltjyXLfpgo08s/RwdOA0dHjjpN9IgJkUVDYlR+Kk8XQ5YdXkt1ZzKZ
2EdSL/Ae6NIqu121gBFGZkcqVtLRaM7s6tTu6zAYxUcwePUt5z+kBitZQD1OjIzBvJAmhxfS7BDn
4fZDoLS1y/Sy1TQBRTPv38fCA3QvpP3SUho+xqUe5+vBWtavAKtdAI6Q0tqT5k1bJWGZBrsya6Gr
gs48Sb1aORpJny7Ok2LJ/K5SQvkidxRzzzzvq/o89NLmraAHHVrWEylPVLYSfJq1A9we0R8QN3l+
CpxJAROBQMiOuGqJM+BjOsZ8w8/V1JGeyHTLlAuZYuaJFsuyXPzYML+/LCFJUIBUHvWsS5GSE9Ig
rB92RbVWdzZm/GpnO+18n/EByv1U0qERdN6UeKqiDsJBQu7vB88hPDELIMn2hO25Xdys1GoeJlJZ
FgxmNhZQmiu8I9PN/Go1Lo4NEiq4JjoecX90nbZZzKq2vHVTy6Cxz2zLXVh0ZpA41ZLhkXRVTQde
BRNXtMBYSUFoVrTghkLYI1if/TQFF+3P1zEgJHuyfCAxpiMzpA6hd2/VBNgbkXZafDg8rQWA5oge
vMoD7EeyHAVKlmwecYkC9bxWXVasFyB62Vdhra6zy1w53ToEJExJJgGG48DUy7fRo12Mj+D0667G
vu6ckTGCQ14gzilgWZG20TcyDR/4XbGa5CY0cQJgy+I7GNo6C5vMDlEnAQ4lna+cZ6BSII3B98kj
KQzza2SEhuKkb445kGwYEay5x2xpE1HgbFogg7X789JpUOP0Fhr7SeUuZHTqHNfRrR7Msgrfjd5V
361gwSLkGEM2wCbq7Mqtg+FaC7MTB0guFHNtAHsFtpoXRVKrqng0CKJ5x0u+3DvWjM7GdzyjPLSD
Lm7rJi1ahiNbfXTlbD1n+cSsrRGxyRh9NlKwXk4ozkcyRN9N1jY67gOByNZO2/cGXdNdq0zIbNCo
W7YF/3roFAExxmLvbcP3P2hlLdbIwpmGNMTTozorSee+WWfv9Jxnik2ml24Diuk3wwMWlfw+rN1l
3SuYm8/SSeFfra5CWOcrJN074bN+RY7VqQujQOsGvuWbWYx8g91H2TpYsDNCTtC7bLz33A0dwyfh
rJzQfZ35dgF8VWeqSJpwcG8WqynaXU5Ez5nbWLyRWIH7b9nk+28Fngc/TrdpvuocTBUEitroboSW
9Tl773BATQQCjuJhe+bZtN7asHeMaMMBcGqkX0s4aotQgZ3ZAIxiKpH6dVvLrMQfX7ACFGpCBdRg
R7nxgTJr3N6kRmBUWZHtdH3Yv6Ib5zX1t7a6W4Mg+JGborse2Sh4jnj74IGmrPhu69P7IR0xeoll
ZqDnqOCaZz+wiu+eHHIW9sk1zhyMd/tC1OmQGErMTrwUAaOpGU7sDuAHHikhg4OFh4HTicg+0rTR
qGXs0C+BbGDJXPlcM6dJ1HBbpi5XsvbA8AxRtKxE0HPcU63ZlXfUiIbksGRkEdyh3YQusnqnmqD/
6R4U533mOne2j5IiMu2B706wRlFw4mYVoRyp279PuLkrTGNWFATKYpemyhTzwYQGO54J+EXJQ7ay
d06cElPn7LeW2Om5mG5lZtvtYQyI+Tou68nYuzCuExeCvW4+CcbVA/DEhA2cHwGUo+TlVs8AYrug
DtQZ9pml3BFcMAzR6iLxJx7oZFpxrHJ5b6BfaHAlJ/1CGn1PQkxe1gViLuLqbgTEimAjMew7e7Bp
48b/t5LKteDrvtW2x5lo6Ff2LnOzg0uF6WHC8OlJFKcZmRbXud9Va7Iuw0kUsFhedQ1Ptrwp2fZ2
5LIv4i3EapgnUgZIoW0n5QSZ6yWIHC20HeVOjazEBuoCeiHDpOfBmjyEU5ueLshjGT7HbULY53rg
QVGJn7uOQS/YcLJBDXOMVnECvKetbIgXzRpstqt5Plcoe5DS+jhm6Xzp+jscisNwpSchQ1y9qQj3
9E5N8B51HoAbAdKWSYU7gNgVyxPv/mwNp6QThfE8rUIbfYdyByluCl3Z+zE07I0ksankxQBvIC+t
0M0FtoWFTAoMvgglipTAQZYce3LOqHTWaZcMWQhK4Itsq0890qP3ZuUc/6M0ZQhhX0bF570D/oul
Irc0YDuYsjJ0rvrAQZZppVX3YqUntcFqDtIkgqNdureikGF/WzpDDyljO/S1IXFmD+Zc55Vfvw5q
/x+S+O8haZB/AUmo9qup3prPP8YJnn7kd37fskgNtB3myVMgLGnm5In/zu/79i/+aVgPPEpFbEAG
ZvXfgYlA/EJAAjmCbkAuBI8W/+l3ZMINf2GZIxs59AgjpFTnX8ElTjP6PyZe8j39U6HF6fcQNgNR
eZrx/xi36emVNHI5X/ULdJKNSX/h2OvosYA3t+kLMILLtS5aw48q+gLgP2vh9U9pMNXd3wAXP6Wf
n66FVEP8xoQuwpiKX0M6/3AtvouOnh4Y64poF4+03Io8Tn2hUCIbjyT2dd6VKDlUojbSkgP5IVv7
ST4X1RI8ULhYaAaVumzPjSA0VtJTChHcDUZTbOd/+Hr/CcDyf92yQDg2CaUhIgOwpuAnKGdasDYA
e1RXhm2yz1uAscvVgsJtfm5Zewik4dQqD7OyMxVNHHpUgiifyL9//TJ8CzGiME/P0M/fnFgBWZeg
qq7qjKnsnX1ryve2oJwjErXX+nvGqcVTiWqyLjxKc6ooTkYaG7z/9XX8lJTr2shQvDCwGW7Mk0jE
/Ol+0FglqQyYw4u6DNIcdy+WAGIE9Ejw3bErss1+0EU5D5HXrwZStyYvMY/YXkq9dWOuf9M+/M8u
B2rGJQQaFQy5arxuf3yi0Z5nKUnW/gWtY35zh6rtVJPJUr4iultC+N4922ZJpHdoMJ3DFEycOok2
KAv2dLIOxfo3kbanG/DHd8z1LL4lD8gopHWMF+3PV8S8U8xLSiP86A0V5RBt1qvsIHXmYtcfMunD
eZtVtQ6MpKNbyx+uxppU/g269Wvtxp8uw8figrznBKdZ4KM/veqaWAFlm9Z2nnKGaNLvWHWHQpF3
M4QuFAZROR2ohIlUtrj2R4CPNM6dsMs5l3k+Fg/CKeZe/kCQ6ZqMTy1nJ9JZqFu2CV/M8myF+KGY
/ZhhKPfecvCcYacCFxkZM7zfl28U8E2nzxgabfmWTg7/iz8uI7HtX3siT8WoFjoE8oPdU9/1z5+U
qh6EOMWc7tMw5HQG211Na3suXFLgGIQQbBpAOFk/nf5bNVXixKUD1fl7OAJM7SfbkuYD//Vl/fQY
CKpJWP9tAVbKEsee8OfHoHPFv5N2Zs1xK+uV/SsdfocDiSmBiLYfamRxHiRqeEFQEol5Toy/vleS
7NtiSU362BHHPqFzKaIqAeTwfXuvncx9ZQ27QqUq2+GHBtthiCXK1zSDvcsp5u1dOVFs+PuGGIjo
ozfjbSnV5QOQV4Kp2LJIFWcGO3oA3DFkU8n6s4MnIdQF9TZEAQWQo18oK8z8IrbTTl23CQSJlcwm
dQ9soMbygYTePahC9CPtwSIBLMvEhy2Ngt7ybSFqZHnpbrxhFv9ewtYl6t+eVOK8qbwLh0UT2Div
zFFhGe9AV3UhDpGoNjx/J/CxYiZA39NdgG/N7zBoDdMHL+nxvMFFuTk+pR3wNYFHWPfb26OQuYEQ
BXSN18P0LwdzSYDSppnhXjlxNy47BqCK7ga/d5oT2ZZhfgF4zKFwYwEwsz54WLSW8GgMmE6p8pDm
/EwUPvo4oZXircATC5XGDK78CqTUthdUJJBtTYLFb4qHG69e2vakiDHxexibb4q07TyM5nL5Ri5l
6D0GRupdcBzBFut4iGSo+cEVWsVjbVP2IHilXNtRQsvt/Uf9Lx9eYOixLCpo2AECmjS/z8EUNJwR
VVG7y8LeH24oSqYSbEsy2Xt3oT5+v8CEnK6GekmqJzRGFKrQ6LkvO9L/72P0/Ea9fY7wxqGRZA+l
UxbE0cfg/GkaDe/5LpksspgzW9z0VNr9dRoNDX3hJBol23BTuPV5nqg0OnOdNmo3wYTubF+ggHGe
ctDaeMTfHx9x/CrqXC+TnR2fziU52z6aC2JIMSmtm3oXW+7Qn9bdOHLmz5u03wgJHQv/kpptQFwx
h4IsjPtmg9A6iXZ56uTyk+NU4YTzJ5rru7yCwXs1kXOVXfFkF90H4Y3Pn+VoFJmwoB2w3UQMeryg
UtXNZ60+3NWdLD4rFDXxlkY5IqdYdDVQUiF6ZBnUI/rVEo4uRchZ4GGp0cp8kbQ6UCeEdrHu4mIc
d3PnxjtOUP0En4DzmuM0YKqo7xod1Y1FPmTAFKbTqaiHW4qXDTzNxKfvG7kDgZHgKyjZwlMx0gvS
HTnm0XOKmjtpj73WhztcQZZQVbcCvpR6eP+26eflaCR83VzUOQj84+gZ/rcNasT+pa19bJuTAOl1
Y3b5iBddtZTvbG5ec0gWNzmXJgXN/8aFffqXrk35xdOni98vrPwKOBn9ph18VHybgQtak/yCKN6Z
Rdn0p05iok/LO6HU1ftX/subTB+MR1UGLgBzTz/Iv31liVgvtBZmxSJe3OmuSF35JZja4nEpShV8
k7PE/K2mOgO+wFK8UOpo8+yD1+Uv4852hWwc9OisBv7RBgqlV+RQdVa7PDFRqTXUEvq1gSasWteu
iMabmviiTWZnUfTBSvS3K9NIdfVKZDL2R0umaIAe+D6huQDhe2/XDGERPtEBQADVjR5lX+WLrtqC
Vm8/Wo80xv3oYeOAh5ffZQU0ufjbka+yDBvnHHQ76SKL2oBGmPT5RwSnbd1DHTKNFFsu7PlqFwlE
0ftuMDxYil0GC6jCBlT9N8ZCujx8Fh57trRHdyFF70BNaeyYByARnmd+UD+S9BycN5Zh1I8oRT34
uFPcf3D3j/dNvj6hBnTwUbPTiz/OmVzq0qzpzUFDpaniU04q/U9tbXWfxroxmnU2NnW+BksNOgdd
HrCt99+A42MpGwNUBaR9spl0IKgdhxAlNCGo0dbdLiOFLOhXUdmAosxkIjdOirRPmJmJoDG1ande
Nwg1ryqiG8+qUaFRsZmHrgZVYxUOs6btKPZ3g7d7/yP++ZTq4XH4h4Ip/zqal1BO9jr4lk+YwAvZ
ZCBE5q+UbI1DAMW1+2oAP0CJ4w8f5Qn+bWw4qguTKRF5BQ3Dtw+pU8SyD2ZM1jX9oE89+IR5k/Iy
hWtPFJT36BdMMFeU3cGCxPfYB15JBkBkaczugoNnFpUbn1NNjR+sHiXZB4vXX3Z1KAds/cnY73I+
PVpo63hYFlo/zU4lS/ZzsGO4i+5MQ3o706OAx+Ra6beEG39rw2Q85JFfDmtbFEvzwVP850RKXoMl
JQVCYp/Rar0dKUtlQw1ood1FgRcbPMsFAFw4xpZxKK1KJJt5dM2pom3QjfVpZIXxNsUvYN++/6gI
vVS8nVbYUTo6vYLyBSF3R9NKoA26+FGbXQ9apNg0dJaWbTogi1yNQTFgju7C4QfEOMQqhjmE3wC6
GuFuzslayCa5pHue+fLzWAjZfzTl6TE4+mz0aPBKuiDnJSelt2MUV0XfoI9sduxGPNC9g5+fG+bc
XjbI887YWhSoFFIolFCd6o2LRwrSHW2WvajG4rFNyNL6YM4Tf0w+HJiw3iAawqVDOe7oI02gT+tp
YLj8sbMBz3dV+zkMOnz+JEBFHo0RH79Y7gHPH/PpIly8Il97nrZrlaD0fLZwiuEbmJyR/04y4YSH
OWGrsipu10tRmLu+txCUf3Cb/1g9WCg9+XynPZcK4tHCZc1Ll7Ie5Dtn9HCLbGQxFsnnXvRFvGEu
neWtmqZ6+qXsqMwewE348XUJM6T95mbY/1YWFML5ozhH8eenYh/ucawwdX2POOe3N9ipAQTYXpHs
OrOqpIGfP+85ZxsWaMUrQOK+d9r3nWGwus/sC+/BocnhFgVl6AGOKKolVTtMA2V19/5wPQf7vXny
KKiy0prM78QtBcclGuhfCwgOM9y64O1qe0WD0qLyacP0HGm3yMF1Tiprjum3DHIqsofStBB+wqOg
rbLra5f/lJo1FY00M7NL/t7kntSYI9V5nYyjczpDkmldsDlTOp1gfk7NX57nN1yqAXNifBT3/seK
AMyEGgMLpq3lWccDPS9BQvHWDLaLz6+HjUjK2pmhSjRgNCo1BRHDPPr+nj5cefb+YAbHq4LDGCLW
IpScaYYNg3m0KoRWO9lMJul+rpspDa6mDN47coURfGxDU6+NKkSYRjAO0/fEHhw5HDKWA8Tz85KW
V15DS/Xb+FwzSm0kvk+xM4w8J6KPdZGsT/JqQl9rQq5PYSWraOr3pmvCbD/B4lAs91M5VekT5kYj
/xRhKXK/oczXv4EqqXfXOZEHf3QyzGYGQ1pwFAvvigVpEo3COiqXe3vmChViiJwYsC3tqyAMaKDT
E+blzhS/dp05bUoPLpHBzI+MRWU29c7Me+Jt92ZPQjIiDZhmFLeYL/WlQzLg+ZNfNoBtNlCa9MME
XbsnnQBDhH50YsCZwGFjdGP+ZkodIMfkqEQdcIQoNWoeFir4pTfdFvTax2lTI8Kav/dFN6svyG5m
UZ46HsUlJvGh5M/byfSa0N6HAyHxmDn8wCq8FTO546xHIhD4GkVT2vpwGRsZmn83Cxm5TT8E+n+r
M6/zLsHXE30FIEr0wj3xiwKYDB19tchoJxnsKb8yCs8b7RsjsCPLhMKuECUfas8JQ1x2WAdqV98f
wJbeGRhA3rBrUwzsni9fP23S8CAJ+DeTpAaXTj2e4pXHudsyUER5yXIfzpRa5NpfYmG4q7R0O97O
EPstX5nHKB+rM3PqqDFiCcettEZWw9F0F/WpiPpTyCI2D15MVZShR01iMuYmNjMGNrampefE3yq+
8RCrdLmnZNDxhmfYjZ9ISkm5T/Xru1+NQC7XWVcUDElYNvoFfv1TNS8DAySTGZ/MwbNI9rhHVpW7
tzRu8+UeJFqrsL+F0ZNHa6D7nPvLSIsOd9B0Xoup6I0VR8k+NDeNWGKnR3cRxNzLPjP0RacY5SuS
9LCUD07jNsaNmBNdwZyaWd8tiNDM5CIvTfezZ1F43dX4W0YI1PHc36MQS/nI+csnjx3qtw+yCktc
IW2aseW4qa3RyIK9glHUgQfE4FnPGzFJn7dCVRjl6BiriMIR7euo8S6DYAFBcrDGWVdMszGyreAU
zHGg8gsLoZG9CjEzIwYoijyvzmYlSDjBLCDH7npAreKV2yQxwYuuomBYpvNmILAEVEfFXEHQeOAa
wz5q6RKTJIINMwDDX7KyfBrnoq3uRYs0Tqv0mYFWXaKyaUIxs1T2d6hL+iOnvEtseqfKW7JlDaV5
LPpTDkt8x52k/8mrhSLYHW5NtDTM8aXbZMt97auSsR6XnOfAMhHqkuXc8PBQqcECI+prBAikYKyQ
GXr8R4G6vra3iacyz7iEC1clt/A/9RJCOrR0TlI8szxs0gWhmuzdcND/yoapZDg7I8jSp5e3DGKD
/ksOh2feW2sJ0kEjJUdhBCuKjXX20BfEDqHzihMg+TumGH3TkUC2elqrWp5V4qbt9KswwrYBU+84
w3eyYl3w4jDc8+AkJU8ovMXMAA2zyFjxANnBjbceTeJzXJ4jPEp81MmtmTsjGgmQnRJIeEhc6mLQ
q92Ivt5f9yk1xJugSdvkvrZ6SCiioWiMNTOmwjivHAKw0ztmwCG4FbONNIBqMjE84Jc0a+o8bDgD
NevX+7S4tVYx8NMmU3sxDSz4L184iTMZDAh/xRhc6GgF+n+5U/c/pZqi/gtGCkIoNq6NqeWiy2eY
Ryu/IUpMp07Ufb11Ip6hX1UrGji9bVtm5Y62od/eoPbM0xOvnrz4ma5aTeuuX4wzdHHREG98UJLF
yRDRNruEpynoZYVhptJtmxvGaGBMSsLo3olaNBHaGUOh9vWVQPzGjXrtaTB+RJ6uBEkG0+dkkRVW
mSWGh5ZtrLnV79Go+mU+QxOj+ENYRbrn00dSL5U+5pL5TMmkzR5sIBM8hlPZN+4hyjp3hsUaEqZ6
qxqn46/Sepm4p1TpdV9jHLEQjavCVRVZT2FJybhnYgHoRylZNtW53Q9Jcs4DWzYHlMlCoGrIqdx0
PCa+fyoDw+eFdsaUru86xsTFJepOEd+6tVmLDFKPAuJ4qKK+LGxsLtxp2MOW1totlLkivs5BjI4/
lqXT6/XrXskRoZ6uX9fyDC4PG0z0J/o9iuE68vt593WH6HX5TUmL5SO8LhJW6Ea8mq1w9HbpZePl
Kk+vV0MJhVZbpD09iUPn1++EuYCGCliNEr2okp2i10/CUhNuV67CVA+VI/Wr/7rqVbaVhP2a/m6Y
EO3z0qvzcLVyBelNbWCs5nK00Fgz6guYopcmUQ4/U/9mZek3KqiITdDVylk3nkrfNxjLNIcX/6QK
coSrDb4+7hPAzJRX1iXrootucfwuefs5NXBdeoiBgH3sYlFlNbOz0428lY1vRMy2zsu+lP44zgGK
HmNQzpuOd9C3T5FhR6yDSjUtE8RkQH2wD5KWAWuIqVyaXoQ3oclkVn9Z+jLAv3ouSCv96iUl8rlp
i+PluZX3cgWZmaXjwr6h6GBCMceH52OtKrLM3AcQQSNOhl6ll6eicb1GfQYaZ9T5fdtCVcM6QyY0
jNzYCvWoN4tE+ovofCJaDZawu8DRE5d9YSEJ3rsDoVHsdyqhl+WunKjr7Cq7RIJ3iZhGcNOxYutv
wY46ZyBrHmnnpDYHexHXFobiNn1YysZuxVUEHJKhqJLBNdFbDaPBb4cTrkz2frA7xPA8UmUs9fXj
PKQdmhgITAFtvIyNSLJE/ai72e8/z4Zt8zJiGlS6UI2DaV47UHUYZaibif7Q0P55nmytkFBrL3Yw
CF4mKYrke9xAikFWs5dxO173HiBqK36+EY7+klBp2BHfjS0G+1t8YAAIYGsjYYQVlutfSGIDtI8z
F0QQLxFqAmNia4X8t7M8OupMGJXjzCuLeBVuJCGkunmJdEt/tNdfAe2oYVvS1qrio7l2p/hJpFsF
rwiBMAAREW4njvQ3lZ0SnXFRvTzPZVfpWxcFpn6LXgUhQHg9Ppatpc2XpFg8Xw41BL8yo/RBu8Rt
qjJ9ajvsLjp6hTBfqZ8Q/TXTvFXdshnTPrPO8jzqEhTLBL3psCobW/0l+/4quZeD0ZZfgzj0m0cZ
cD1YUKXpEIsju7r8SrqCSV+fcDgyFlamWbT1cCImrTdzC8iKJHI57DxRlnGE+5LGZgNLfyqSBY1L
3FDmRKbbdUF/XeG3nL80ZWUXyD/beGkxYraY6s3N0HBn7ItYO6yh1wcAMGELYHEd+i0PtB/nn6eI
OK78M/xFlG3k0GV5P21kFk44Vpp+KCaMIzSZAoR3dj43oPR5oK75vS6lC3BWVvkrUTES93WjqTrN
irHJpDhXA1Ll+tZHlGMC9zbzwVVX8Fkm0lkgN4VAuxVZsjdCULBSJ1nQ6evjjfOndNsQqsGfnFzU
yMuyGfv2trCsnsyoboC5eTI1yieoxZezgkLERi62xXaBBJdAM3AWpxE7eoPhzBpZplV6MnWVyWeL
mxJlQrIigUfQ/SnsuDTaixbENxPfyOOtZzztPr0NX3bNr1N2nVgBshj2NkbOTOx5eo6nnROIcav8
dE6xidYutA5knA0KNsVxqLhLCdEljxcVfuRiIu/c4AteO8T6q7HPpadwQepguwucsqO3cg1p5qj/
jNqtSZiDx6T8L/4ieG68JGxhLDqRwHBiub3erhZVq49t9ssilyLg5nW00nnmK9gvP1ISPI1ltisW
g0BnWrH6UMYBpGPKeDmbAjHVv8vpTFQPbeny9qblZC/TNSYXBze9FwYs6TwobCaX5+MJKPHndSHn
75z1ta3XenumLGLr3EkWCVLC9OrtMa31ySaY0SNPOwq/YZpcvk4XiDBKVoS+rvWsz8YvbMW0ruhi
xu05QANLJbecE8MBk28GWLxF4p3o8wpgeD21z52h95ipX+gFWPoRbyrzlWRmj0fXCtX3cPa8XG2g
kD/vSbGT8TFf9RJgSDlm2ZGvJzwsNpI1oxvIgb4P6n5gTK2y1mKRFCpkOeyy3knb7MTzMDv7+wBV
2bSterNsbmxlNxb3umfYmDV4alwzzCzWVVFPdKpfl3GobhNz5OximmBcXo4xRtdFAqgnws5y03b+
gCYUigkzm4ktmw+2xMHC37IrRFwn1su0nLBv5YD0snFWwAqoe0ENYI4swegwnxUvU56K84D9zOvi
GtYG0YlQtwwjJ8UMv7IPPTf0F57h+mXnk6hQz3n2jH2h2lh+pCdV9bJdj8JCHwcrujX6QDFjDaJf
b+tSg5h0ftDe75OeBcLvhN5omQ260mqbJ/joz0bAS7P1HU/9NC57lwHWaAWHc/yd6TSqijalRBj6
CChShXfBMDfZyZLERrhgaTAGPGkBz08BBCVuwIlGlCgE2Wg+zodHygQmPt2wmb4DitU6qBjHdLp3
iiGpD9YQhfN9HWbFuF68xV72UQ1A8RNbq6UxiGcL3Ck5RfcvmgRWZbVk91MDHxQTdCHKrTXEBLVR
XA5GkkAi0XdwJ5sx66vbpGgWGLNJbif+CXVvI2EhW+Y52ypweQ8IWSfrYJBflf5IFSDM1FkquS/t
iTwb/BULIR6LGozhrqAjF16hFdfvZVfiegj2E3bH6Al1exoFG68jcGjjIFnxOLPkWe2ezCSetWrT
FVhbSBhQrOnJhT6ahXtTTKosqZExcmweye3udjb9RpGfu3HTLT9eT1yvu2y2AXrX81IkeDmvGDae
A6a5PuZUGREDNZ9Jm8N7uZFVj4BuHdel5KHExawP6rCZeVpenv/pZQ9lvbxVhHNRbhypHvF4JIgv
s4eXI3cWLnqr+brPfX0liOXR2+rGxF8w7A1bNeY3ygb1jwZptKTD4uj7vltsv4bX5sq+ICDWQgs0
MGljPwvnTayG1+2I3lonKbbOatNlS5ti2J99ApqJwwHJUhggSk7lsHgZmvEI5gnuF+TlvArkC1tc
PoCfy8ufVUWoDzOhyVGybjLRsAXtRZAhjgy5w7BC5hqJ8iZLcO89MS/lTF1LPYtgmzVTMgGYqqYx
/8Qr5WEoQeqI/WLVuShFDqEzF3gWqVaPl1FW+Yun+YuLSfnEaxbY9Uk0dY82YOjukb1En/6IfZTt
92ihTR7DDlRd+kOlhiDsV0m0PRnrhdc6PVArU5+nknnUuqelXEjqqgmK4fNOJUS/xxQJSZLu8XMM
/JwDE4q5xowmPX9X9WDCBnkpHkl6+RVK+RKFI5lRRq2Hg9wFk4m0ZcfA3qhJXP4wdH5LNq0d6pVg
ElbJrXqdw3jjfMoTcYcunQ2SaAQmCxKP4N8Ll9ze4rqhFckN817Wod60Cz5O/rKdb014htSoZqmn
r0As7EVdw+Kl2NS8Es6y+b+LtC46MexVpp+BDE/8cu+NVu+1+9k1kS5SNPVr67x0K/3wJY1Zcb+L
nh01UWCdrQsajVcDldyQNxFVYO4kYXvQw90p5MGcXsWDFIHzgJoHIQ8Av4kJDTQZPshIIQHnrGsA
BS4N5wR2Godoo5l4f0ICpX1vDZBwVgdfDYP5ZcE3TeSXLWrvUiY1GOaVjwFr/BQ5oh8+va6pZlk/
F09HhJ7QgiXWsx/QzxsBuQoxlx60aO4Z65G+CF+bLbcepjCeDGZmMvRSt8JQMHf1miVQr5pQGmfF
qmk7FIPXEmIHgwHnSABp6rIp78vtFNjEd/IX+nIZz17LADRj9U6DAkTG5NC+1vKow7JzUErqSeT1
sAi2qeNIUQBKh0HPsRK6ySZphokHWA2zN+9lYw8+22SY9UwnbeeOujoEdpf1I4GLwX2BPuK5akVp
1I9ADA+p/lfpV3wminmN65Q8Q9hjqRkh4OArRIanN/hFAsH5Pqls/QcjBuE+XCQyGQrVgMZ+rqgl
2SDtc8a9qi9zRb3vcUlyfB4s2BNQ8NgCDojrxR8n68tzR+EfWQs+VQX/HGMB0YL9i4/wnxfJT8RY
1ZN696f2j9XlQ/HYHf+Q/jT/+l2wFl4/3eZBPbz5w5aEHDXf9I/tfPvY9bn6z//9okjTP/lf/R//
1+Pzb/k014//8W8/q75U+rdF2Gl/dxHQKP6t9aJ//+vf01/gP/7t9KH+y8+/0hBc+AWojnEHvLoN
+GX/HqBcNx1q6S7S2H95DRwXcoJtoiX3baTkmAv+5TWwzH9HT4BsDNlDYJsYEf6J2QDJxJsOL7YU
7r8MLF5PLeOhE/i2AVgifug5zJfXSC7I2zUqNopZ6OC9NOlSIataS5ZhQnLGz6B4L1MckfO+/eYQ
h5G73iEZq/PefIC5zgrdP9ZAMHXVcdV5p7iWdjsmucvJLr9jAaT6fMPuh2WUXHgLn+F6YXGjZVJM
m8h0wzWm3phMjLFckSvx4ED5XsnFSLZj1NKjxS2xqgtInri9k7UfxOTHEMWV5F8x9SybMrV+wTsp
1iHTNz7/qy4CIpNWP9UC4Zg4XPAotoy2UX1nIVla91S91qoNbKhW1hdITz8dq3BOgkzGl0Yeg1ev
hlxnYBcXdif6kxRYdHadXnt+cKKC6HwpziOnBXBtHoLlDCfZrZEv/l5SPuC0ClfWzCZju0TR1waF
90rVeKiKn+DcVxINSr6XgJ+dYB3YuzSm9Er08ez8ZB+iiw8upF2MqNvJnss1dHJag9soOowllT5D
Yn8eaRdOI5M2SSye9ZPIsHRA32Eim14oaKySKUO30FXiBLwSsGqp7KfaaNuraOn9DYZd56vRGg8F
fKR1QVbKlhMTkK8ILUFgF7/Sjn5DBx99q1ryrmdY3HvLnMTaCYd2XQ61sQuX6ufQT/5mAbqIIDDt
TjtYb5vJ0+up444bgH2k+ZRmclGMHUHsODE2oIMo0A5d80nlbXqFgU7ul8lBIGMM8XkytOQHqOxr
1IBTlQaZFzku1izNq50aSJuyNAd5AdD/1XMCwZsvisuq47Ht6+Y7gnK4UDMoXkG769weJ7kt8I5q
6cW6n+W3ksoGwwi+B7mFxbpB4IVUPRaN3L3j5iXrsouiU+UwaUpccSeQSG5mF6pRXuchmPMKzr47
V3dhJqM95IXPrm1mO+pOFUVnAE5RX5IMPI7d6TIm4bWpQn/XkUB6VpK88s0eXblVZO9tmlJAVG5d
qENm0ScPvUda0zzoh7zPnDPZlJ52H/grm60KYVJzdZp2pTx0BaBNa0BPbDT44bumiNb9ODvnlLz9
VTiBjY4tE1JSDaK3Y8e0qgwEPaRVDnoLWbrwI5rhKQyS4YIAVzAPtAytLcD4ais6dnO+3CVitxvG
UZsvFhAixN5dGdzIbZIRJsuJCzRmAhogW6oU3JqBjxuoEpGFqK4pAZTrLizinVMN9kkeQpZTDhGa
os2ar3ks6DeLJVj3pur2lszbM9FN7ZbGr5uzw6MM1Kp4XFdVm+0YB3JPvSXfQmSmdeQSbkiUfX+I
Latbm0aiMzbCaKuiihJe0JYEdoBBmG1AknOEnpp1NtrIaPhcTjXZIYN97xkjHAIRzKeOzyyGNg7a
tiVIzRDgEmXyJDmYbNQAHGrUInKjn69QHlBNACqxDdpCuyd5k/Fbj3jhsaA39IS2bI7ECiSkv9eL
8gbldHOBANg+tEFK5asn6jehlcgBLBRb2r39Kg7z5JRwV94TOVIVi6Jly/6ZzTk5NsQ2NAMihhla
ZZE8UCYNyASUFWgl0P+Z0c4E27XlCdKM4VD0yzff8ct16gTRxhyWeANrMeOOtpp/Qd5ri0L4ZLBy
hJIE/65+W9uuX8QYv5sC3ipxXpaOQHgeFBhtqHG1wOo3JapBD6wZ7ba8BqF7VgT9hgYH7Xp/EyC3
1SbKdSXCw/vXPFKQc1EXbgLXRImJoAIK79uLZiO57w3E+GsH2gx9yXUILzRLf6mRkSEnreju4Ln4
8sbmfbIhpb5/fa3S+X+yFH154L8C8q+J389GgH10+dqse6Cj5jUMshX+ax7E9y/wx3oM4kMbgjzP
ZmPgSy3Y+W1QZwO8S4upFCxZ+p2j+NfGpvE8KXv//nW0TOrNF0F/Z/JeIuuSXO5ZZvXbdSjOp9Js
cve6bPdiHjbjoZ6ISok/UJD9MV4e4Q2ewDoCAYpLHt0ujhvwCGQTXBNlupqDn2b8gRz6L+P1+wXk
kbJlLoLKamjtX3dkv3WXqXOTFg/vD9Vb6Q73HD8HNiw0YgHUQNIy396SEfGgoRLHv+6xBMTDmcO5
ZHJuTOepjn++f6m/DFfA+cmHTSVNtNVaj/fbXWG4wFUkIrhu7NOx3AXWB0qgP3+/MCFosQ21+DJI
gt7+fisE7tnRp76mB0PuHBuN9z//n0NFwz9g64pFFZeMc7SbrIVnCYM8kRsd/UeeDHL4eG/X61Fs
37/Qn7ddBC4qcF/wbVxkpG+/CKgkLVYd0hs/INfU6O6oZ39rx4+slH++JSLgvlNbYjfu8P/fXkZC
h0qoqic3lrq1l/soUkieflJ2/4fj5lB+cLGqc0uEi9Dy6OtEVBsAis75dVxf5PnV0O/kBEUe5sfF
Pxs3LoSqLsA+IhGhefo48/sDNrtGJ2Y/Sq4ltXkrfzCSu8z5aI7W79zvcwsXwemH2hGbAm/Ms9fm
t6d4QE4W8gwCGgLWapLtOzNfBjdJfl6aA3F4/dp303Ua3r//3Y4fbiCt+rTEBMqrg1ftaBBj2r5E
QDrpdbPuw8fS+Gi9s/Xdfvu92Fdq4wVLHv937BdM6IzMC+FT1zSZYJcMQ3VByJFgL0E+mWWShFTM
QMW7oTK3Y01+1IC09rvVM4Ero/pqmSNFqQFuqwWKhNy1YjjMpvc4RW5ynRCIvJaB0pVVU27FABHH
N9hCdPFCWjkrbbRCn8yGm2D7lW40bHGJhle+lkMMTgf6uwhdJJHu+IEL/PhVY1j51kjEaWoQCCKP
3oEsnA2/bmRyXZknQXMaVJciu/7Hd45L8M76WM6xqB3NsHkVtHA2ovS6PHc50Qzr93/98VvMN3At
duuWC7efL3K0CNUEYiHBZpCrFEvlk9E/qUmuZ3gW71/nzwfw2f5tPtsxXFxub1+urkiRhI1Nfz3i
fPA/ycr4H17gaPqGkWfkQl8AZQ087Fpt3v8CTG56Anj7jLMqaEeqZQmbpeho/5F6aPEio5FXkhyQ
dV6WYm3JLDlRFjJZCBZEXLKn/2pBfFmDGnP2Y5cKE+KgrsEFowRBG2UXHKsx9A1baM0gbYcgQfoW
/3Q727tGuNmfUm8ld4Ci5jdsMZSWJzZbmyYhdamtBjLPOatSWhitS7A3WgtUzOvWh28VwdslqimV
NBv7rrIOrpmPWzJnx8uBrv6nGADUfh6nPFrHdvQE7KnYL2WdjqcSkuC2dcF7kN807Vr47OtptLNN
ZLSfl6kdYhqLXVSuBvbyFDgrrCLZ4uQ7m96Ebp/QffPrbzVu9v1QWwQwsgauJ2sKLhOQf5sM1g9y
cs1MN5lkV1ph+sWOCW9Mg5l4GsraaKIaCivgbK4QGDe3SDnI7QGU8B2CdjevZR3G5x6Y8s9OMzUX
sFa8UwnQf9t3mpwKBGmXWLEDd86zTn0XIJg3woVzIVn+6kI1rol1wpZUj+Z2omRC2LmAY+T55sH3
OZAYkQ1k3Z9/Qk9MKYQP32RM+DZgGTJdc/BH+Rw3e3IUIPhF8a1p1V8BeMEu6CZvl9J3Xo9+Op1F
IM42ClSeu7HsadgBMmekQqe+MGE7bFGnUW/WaZmczYBq07C/qHJnuWzQVe6UC9CG5hofs50b0ujr
eg/YQnE+dUAzRW1/QgIiEQq4V9ZxqSJCkIyKkpIy5QU++PwANp06gp/7N0KaXADobnpC6OO9UCY9
eyPNdp0NBNBCS0yela8OokgD6M+9cy7a0STKeXRXWe4up2zpAgSAcbLzBpDyC45NzuYYdHdGV/vO
Y9q7FxwtgeDrYKocDdAtWBCHR6Z3HjWtyNnGfts/0pD+Wvp5eJj8lnQl13bOgdUm63wIltvKDpqz
vijHp6j3fwyF0Az61tt1AfO9DQBwx0AbV0rNC65cl85H5MUnogyyrV9N9pXvTYJ7Ku0ryiveIZWd
vYshr61SScayFzV0zVz+WlBE98EUDdg5dcSemuKdLWTxFCD7X9UuUbxFL8dtHE4eiXjCPyyizU8z
U3PG6esfSMLmBqdglD3luLsudYZDyeN7O/WINOAOdPZNOwxIGnp/oavvFghfB9QJRQQjb3HZ7Enf
WJEiJFfd7PZrLEUPrUPrsbRJJ1FO3Z30OEf474bFCTEt9lT6okc55O3KrgB3u35BRETWh5slaR78
Wfnb0jVvkIuWxF1E6gCfuiJMYND4snjY+hGpXllA7Ain0Pm8RVqwa2phH1BkR/ywB3ayUstmaUFx
eXOPM9RZyNQubUmIpO+MZ0EjCWSj/7wTUWuuqjYn46GmflETp5N6JGxLYoZPm84hjjecT0OEdulD
4X2mYnLJkSBaQw2qzj02VOeZXVOqwgixi7iDKz8lVrf85I8uAa0Ef09AQPpmTLaDnf1ie3RHV0AZ
zJiV8x05YovJZ/g8evD8SbYQB8BA+S7uaPTRPQ5PkqIlcQ7p3qmbSWPrjWl8aKnbnhQV4UXIWBRy
TFLF89GGApn7SHgNBM1kjufDDd2PnzMElM0YKv+aChBFKqcFZmgrorkBBF7MeCAONpJilKJ9etLn
BolhuUbohTJG5NsOmxxPOVKrZKq3bjG7txDDDEgF/cVMv+HQkhKyxaRiPhh0ac/wHBIfzTS7b/8P
aee1GzmybdsvIhAM+tckmVZKeZWqXgi5oveeX38G+9yL3creKKFxHrqx0dhQZtJErFhrzjEjphVU
t5abRDPv6eBEh9Kscz/L8moryRrbCjpsUMvS8lYdacvlsZbtCzT118NAnklU1x9LUjlXTqIoRy0W
dBhiJ92Uaukce1LTesP5NWfi51gspC/F5IOoWRxvGcGGm2Iq3uUgeneR+uKiP2GxTEGKwnxv9xNu
oDu1HofPRURp5Gq9Ll1hMrEaqjo5sSzWhw6G+5kI4+omLDkrjWkS72Ynvld7q/IrgmJdiqMHY1SH
fRGG1pZI+vhAv0i47dq67aPE2UULxmqlKNfglTk5gxNUNqQzRm5fK87PGKq3XyZhfpidudrr5hT+
ZO5t+Ug9mH7JPrkdTcX24yqoUWES4LUQTH6exyF3p0oHeVdL2IBhha6/UCoLC6YZulkZtPtWrttg
wHrnGjahkJkCg1VlXgkp3VbIYlz3h83cTe+ayRXLRGPuRa+lDw4uKVJ8sjmmHRiII/HhpJtntwQ7
pgndXGt8B5wsHtOFnk+T1PqOpu89U8hlq0mksESVk68WjZ9IuJhoFwUG2YSggYkO9bXeE6MbUpK5
4B/owCfRZwWvdh+bi70xGM7umXVJL1egxLKRxrfMLt/KuA0/JKJBT2uD9sa2kvKNEDdosJGpkC0n
p+psJZpk+TayXQ7U5EDUo0qczZicJltw6XrqiL5M3vtJzzW/aXGYeTiF0rvINgF3FmMSogKfY0Z0
YUP0B7ylXS6T8HYm4w0BWisWYGtldy4pFXyLBBS37eCf1U5j7aBjJBi/o3d6ecitp1rCbtN/jNgh
rssyfBP8CC+H/pcTPpeVwE1XASFJly07JMlkDzpSRreOM/bwomJgawRmdwchD4pvZ4izCsfsZIsw
8oEKzETgLLmzEXpfqZBUOv2oRFboAYFTbkuQxxue+faOAWizCYO6OrcF+zoSEwIF8C+idhCtq2lB
7lvlEL+MnDIO+drKLZuIP23IX2LuwhOyItutGTn4cVCqW5Wzzwag0UgCXd/4Q4u6Han7a2Son+P6
z2g0Hg9OdyQkx+ndBujTtRGOr4nJSEjFlUoonsz2U1Nnnwy3VOoKm5dVE+96Er2Wo6a8Em0HrU23
e19JhXyczQBtu1EQlkhToTlD/mDOE+CgyPC17AdYdEw27NGNnUi4Y1y1bmwDk2+JqPEx4mRk/haU
G+0w3/aZeA3LMhnRZjdv5E5/6mh+DzTziAnRlWlGNGDFpykrYt/MmXKM5vCmZRa/WYwsHthxOC93
PVumMoxnc5XAAXzSvFliHSDdsERLNZg3YzifNeZIndD9BkBr+GKHuIlUG4TyiPZjHOAw6lDoPAJz
fyv58tkoChiovg03eJ5Nl9d5PFF5lNscCz2nZ1Nu5nLsUX+Iwa1MqyVmqBlc3elq37AS5ZoBOA/+
XBd76uL0umTlOTNOK4i2oB87rDhW4hKDEgefWf9kpgA2k7vW7HoEVbsBRbDHgSD0cuTfsPJkeIDK
TmRSKn4VhPjsZ3ShOLzM+qilWr9Tqtw51p0p2DlDLpu05QaOjr3NJmPZ6UuAOy+LwA5m5ruWdMRT
CPB/dtKbpxLD6E416uhJcWifVhoFfNql/SFtYrr6DMIIg3Gcq0ixzo2TLW5ZLMozuEZCkhnjPMdq
xpyxYJ5Zs9XSO0+KJDr2tqkxrphNvto0HcOcXNK61u372aaNLzVYYBl6BLfUu/diaIOrsV/06zjT
X010bds4VwlRyheKhBg17D62M/IcLKQwS6VXXtdboBqL3thjLOze8LoHZxjR9VU0V4SA5JV63+gU
tTiaoBDL6IDi7I4nTvdE69g3YBTTWwKP+o05lU9ThONQa1GajonSHIpG+4G/BWZhhC61CYqPmWLJ
Nx0kHhGtpx1MdBWeRouDH9HYfJPVJKpaSP03oooH8sSD+aCWU9S6WVTL51bXlq2jq5xlmPE0dI/K
4BQhH594z3rM6Bp+83FoglszAzc6hEZ4zUI374c6U/ag1JutXg8ZAxsmbsDqe57fLO5Z9YPuOgaR
tdGayjykM0EQoIGLwsKA5NT3basZ73mRJn5e6REnlap/zGehs2vWww5OnP1I1tlMssvAjoT7rOcm
SuNQtkJ3FY5Mx45+4q5teQ2RVHZHVdgfuDRMvy4Y+JYhkS0mKTUEihPmSpVg+MVkKJsAHBy4khi9
yiL3kHqx38QE6TKHqK4dA8KJNHt/mNtzRqD0HEQDo7863uLPekvp5AAbreZ9WIafoG2Xa6fl2e/K
yDlEsRGd54kwCg4tOXYfaklNH5QtfkCSiFIZurJqpceIKwo3DP+Wh4lk9JsAiSe6zNkZvaHXxb6v
nfBdg6+z1bSu2tVLxDy3Iu8mm9XhLS605doUJfz4VPR78jHmWxs22jOpffJYLwPSNQXhiQNW71oJ
FOPQ4ME9VfPgvGRmnTwpijqAJe7QIEYKoF3J4WvH2N3CvqjdG9GMHnEyIVYvgZHea2q1byjRIYNs
EEMJsKui3FG6RUe4/PlzImpKPARSLwOjsC3rZ7FDlj56iPE0F2g0Pa5RmdEG9uRsR3OwrcTywHHM
ZOA9k4pXRri9A0q8PfmXTPdjdXwt2sL0e1wqNwDjCQ5X5+QQQ4P3hBq+h7XzwHQX17EN8zUYU3Of
aYlxPVh1cm/yLB3MoA53esv+RaFKjK6hT+caLR70j+ln3DI4xFMWANaV8AXNpvKXhX7AoEaRS5QW
BWEKn7kzMvM4xn3rxZg0fDFb2nXTqb/xe+SHkdd4ZyqLTVavmm8b1kyPw/pdDMXkAGyUYLhsbE6m
mCBZtyqqBwjDVxZyAJeTcHQuC7O5K2SmHdWiMPzZ7AtXlmCEszYr9k3F/auTqYPwFK+RTGa/MLWy
/pKtOz+rKP5U8HogVTNQoSLqYcTn/OryNX1K1X8gVMr29VyopKw57UlqccTh03nmuMV8f6CSGjoC
dGULUR15rUqGaAGyPtD0FYYKcFsfDMB+pAaSNssiYWusBDHXpdBj1SstIFl2qBKrEplIE5ZHUqKo
y1AkbsJmGckqBdZqo/M+DrlhPunxOOyMUDN2sbNIV8fAuw96MguwK6L0dGQCLVupfLtXjKepy6UH
6pFow1H9QHJAliA27ytiw9+A7zaHISXrS1uC6aarw2kn0vGzt3rnPFdK7SUMGVgjy+kQ5vDuo4bF
PlKS4lRqlrPPZTP6Ie+zi22+2tlBwnkq0u3j0Fv6yzhrFlhyafyUTm8fiEvN77lwIU6BKX2vJ2V9
LPJf+qBNrFfamffEvCoh/G6FQsKzBOu0yTStIm3C1Lym5HwaVSWZdIXMvR6Y9ba3OcjBOAk4l8ad
P5AO5oYDsbZKzxIjRw7RU6cwObYWMLdBTxz50H0GZUObqAKf3AqeB90ObZ+UuB6MQh8SMl10Xo8N
+ghUPN3acYLNsSB3QW0Poi7knhfDjUf9gEbAuNHSNH9UEFq6VVc9p04T+DoCO+j4aC+dKE62Narv
Ta9mNOCNcvQtpdUPVaK+6FFIx4ASDg9DamyWKh22WU70EDlF43UFaIadSr6kTaP4Islbxs3auKPL
D2dbjPTUrVJOO9phzkYvAUduFk7LBwxS6wKrFDtNTQneAFGEb4nVTs3WSjXS07VQrX1tWbmOozDO
cQvTgBQHVJ1DQeUvQ+WAKve31hpAkbHOek1mtX6rLuQm2LkJlllP78uEGsqqWyLRxrk+KOPcIn0e
iz3a9HBv1oO9HXSn8XNn6K75CQVuDz271qNRvQIh1r0mifoTpQCo5gn/IOK72QtHkA+J3lM1RJaO
PS3j6B6E854uFqf3OGKCv4T5ldNG1WMZJuUNs+HfGJ0hjQLrcE20spuOhO0bB23/nu/puCSuUqjQ
QvUHQt/PErHfxrCc9jZuANGMev+2Mq1Y3uigZDJObzjHzChr7PAczwv5cQ24hUOdpuUWP56zTyH8
gHGk8z92KKki3I9uhjvhCNfdenFCIV+7RUMTOU0gv1oIzC0JgPsq4cVMospiwbZq5SoIg9CtJoOu
GgvzRq+GJ1tN8APCXidpvJP7EOniAbyzesOwgvfATpqdSGr1DukrSpmlFRSYQbwDq176CsSLbRj0
znbAvrIBq8avqfUKIEnf780wG7agwn7Wuux2BX2xW3AgE4z+WttOkmd3Qn1zkxjxsAOepu5Cdd2q
ONttLVScxILbDqddE0p4bb4M+DT3Ev0NLhc+Ji/m6A6BKQxJ9CnXKGxaL4B4c1gm6Nk2YelbG1Pq
jmhsNGVVnB4CoPFkbdvEk85SR8ERm/tQZ44D46TCoEpnoQCpuK3Ao28Lu2o+gNREDwQqFJ7Jg4pv
lFZ2EK9NZI6LoOcbbbtEtDjGHUBqj80sdtuW7aMnQX5se/gUWiav0iEjOsRSaQJgzqOaCxG154Av
8MKrL0RDCjdMyHygibMazBdyw0kTIaChp4ctnWJjove4kkJORyvS8l3AUcivrLK6knbXkr6qF7sS
o/3G0M3yesnE6HWWmbq1maq3EXKnPQGp0WZRCjJ00/zAQttvwUV12yXv5yPJtPR0O4INrbDLdtzI
AKftelY0WgdHn6G8aBkQmnxNbYw0czoicCqPcavIR1h4Gn84RARlRwLlbvtG8xz2dbYGslqkgs15
tYSbRSbG1qY3Rq5nqu56PU1IOrMQ4cisojHcPIsM3RZeH82fpwT8CEPsQ0gE0T2a+02LKW8zKxWe
DyqojapXs5vbzuxyjOzo8XF8J1LR/pEvEt++pjyaFu3B1iIdBSO5YH9AWxQKK6fOAABfLfW7ntE7
YGxs+aOoVTxSS3O79vhJuLHZpqU1f44RWHDuDiPM1T5NLGUa7tO8z7xar5UfASeGK3LHCy9OM0oG
DveEOAh929Cru0/SW1Gc0kRX3ux8Qr+rt47fxCnXVkUmTSMT9K3KzdU1Zb6O1BT66GAnO/xv1mHK
rf7RiAKkibHoT1Ms9F2rhd02mEAhpU3d8MuzdfjQzRvNjiuyGomnGYAB7gKzj08jJBdvyLUQsofZ
vIB50E9NpjYPfV3YOQdiwguqLO2vS0MqnkxJIYYaK58Zwwyb2KIQ3EDsCxkvFAbt0jz2gxwFkoMA
mzyN20lpfzTDOgUYF2hfUTlwh8fmynJonBTATD6QkA835BPVN7LkOGvlctzZS/ycLEF3QslHRlxW
mBXrGDmomzBOSAiliesXklJH78PyCaSM/K0HwgZ1QMLSZgpA0Iw2bbfOKMW5mJzXWV3MXZ2MKo2p
jLJQNATYT7N9Usdl8SQL3i6RybAdOdi7tF3hpipzutXwoFxNiXyPTCKP6Xdo82YeCG3y4yWDQWw6
YXXTAHv92aO/P6Oq771uWjSsugQz8uIEtxpHRk7KmXrXJtio3AY+6tpECD1SLUrXhsd76mJzPCOb
arcopJcfLY/uTScqUg8V7D7IE6sf9VAg01Kb6lFnmIdY/j1AQMG8gs2GSJTs1U6EPKhBNN6YFFwg
cNJhT06m4hltrP6ynVz85pgIHygYz8zfxC98gMlzYpY9sQ/0Wo9maMcbKa3ofrVT7pRRPOqYMTYY
US3WEECuTqudefCetba0R08d+/xR4GPDn1TBr+vJDKI2XXKgScxYib+ET+AvVTVT6vCsYFSmrd1Y
xg2nzA8WxP4m0GLVJXLqnhlihAN+6WnuUjYMksk49IOZAVin4b4kk8CBqgzsQk84E+eqhw0pvcpa
+SHGODtxvGS6UwfDTSNizqQ11mvcsWgtI33Nux3fkJ+YfmTk0a4nAaMiYFNVrmaGD56N3NZreVJu
k5E2wtAaA2dpegDQIaipkka7ysU8vKoL+3Kqh8abZQaC6UM+TDdxYyo+FgN5JByeBkemII1V6Fm3
NEYbN49Y91UY7b+XfFTdyJHZvcQ7/xDXUf1k6kYHFDBfdlQVg6cSY/WzY1YvrdjPfino8vdK0g2H
SNSghcdpajdxEkTsTnH/hnFSP9BjHm8zYfNY2qPmHFmRMIFYTfTDidPqqBFIdRrZH90aILSXRLZy
Xc5MhEFN7qW55jsy7/I5jDU0pwjxIU+xmN2yktqpGqp2V9lJ51aaIH/cSq1dXjSJ24cSSp2TjTNA
KjuB4VXToG2sqDogHUe9bJO/WsbUaXBbOm8pG/tTmYdua5bBukdz5pLrvwg5UbAUlvxejblZlVa/
Aq1T96pMPiYtXY5MCEkPWp7tpPywFEGruo9sYtKnOiMehO5I+WT3zkNZTqLb8ahmOzKZVXecunZy
Be0C8ohV/YNobIJnu5CMiyCNNMoH+ldlbOZs+ml4BdNbu5uzJWe+VVtHm3jqsb+ObQkouVqUa77T
soGDhAxb5mSRK5aNSgmS474Fl8qZiOcFzUUSat1mSad513GLdnBihp8RQI+rua7qc9oyoilUZJzx
ytXTmBGe6XIslZ+aQ1j4+FdwFztlzszOUX6UJllwNJx1l35c7coQ6nPMCBlfb8EcMRKLR9gGASFK
FJ0CRIBHEYXhPgrooPQ9UaRTbKVuOaqMXYqUJ5J5yJ2+RMO+qmcOMoSw3XMgQ/Ra68N2csxxb6hU
0QTbOHDrdAvINbHkhK8tjOZZA/psqTxd2Mzm5nLZ5wN5YTZ8Hx+XLdydkCg2ICFk7kEt9oaRztJE
MJdrfZA/nSg/h7qa2ckjem9anXDcdprfseIspIKGuqTDjbXSbdZ6TVsDirgbr3rdiA+a3KLj783N
w9AUtt/34eSmZdZto7QbOTmQUzSJqLnuyHbaiHmUHqDRYmu1lnGyJmtydbPD7cQGxbw7/uCsLb1x
SVC9rkVa6+SkWoe0LjRmNK6omDqJbn4l+5ZjNmwkqg5W+NjepChX3a6f30ZVtiijsc3EQ/jAvqcD
N8JIQP+VOLjYUt+dOifPrqlRLIBt5LyWpAw0aUCxtL9nppXeakyZ/HzKTBcgQnY/947xknb59Ky0
Rld7w0QP1gkz6bVDi2uvGogohDbPuNN8IbYUB2HB6Xnlx3q1HORpKRSYGDF53KjFGEZyIBpo9BDy
1CZVLFzBQOdVmcs62iYkQQB8JTHQm9Lp1xjwgm+WBFue05pDTqmakp1GEXLutQEJMYVDJcnJFarZ
bCUM1z3u1I4v0A/7PBzDI9J63TULS77MmWqITRLpFCuONd70dWV4sISjkxlq4peS6VRMRhuUW6OY
wMiDnILlJPuDxfnl0eL45EZhbq/BUigObJXoRGAKHO5nMmhMQoCaQASECTHNBk6RHHNRSQaPSO8X
xrVuRxLNttNxwisEp+34NtOOTDp7a4pA/GiKmva4CPRjMutAl21VfwzziGo/6QHEhJBnsZy/BVPb
40YpclIWReUhUx5OUdVCnlExBPt9HB2VRed+JJKiyWJyDYegb4zOs6o5e1TmLPlgMmi/RQEx8CKY
ht9VFZdbDvLjDu53+pDMgbNXRR2/TSmBQqLhPEPDbeQQmXf+ElTpo8Wk9J4hIyNVqIPwkp1SJVEo
HcQN+VbsA2JAja8Rf35HP5xRrWh7iVkzjjnRjxwLhgbzS2/lVImYtg2jqrdOrwnfpvfR+6oCDWPF
83lDZDG06/V5C93grCFSvpkw4GN00T5yqyDCnXT086gV3Ulb8uSw0NllDFWu4hvFeBd9TnuzsgRt
QeNtJg3ct6JxaTDeiE9As+VmnMmhJrrS2gL/2yyi2ETD6A6xYW6GXEacVidMPJ1C86cMg+Qh4sG5
T6Eyf9CZ6/utAWD8lqEiMn1el93Ql+hlapK1Mx7xCF+hJBpCa6JzxlCPNvwiDllGm5xkLWfP1W7v
YL3KfGP38haPKQPKyrwZKHvuDA5uK9AxG3YB+XlbQLzFWgQLXwpC3so0a/zVa60YJ4gzbPsjPtpN
lMPUMjXR+kvW5TRHLZW4QsHM4iouIMvkdZQfNULVPnSLNvoEeeRkltL8GeECxGpAQlqVrdUbRcqW
QQADOyvE8dpbzrFTO92DhfIZmY2ymjvm2q0alpPKwZWahJFboFMkoyullaLJG2YT8mfOscvwmoXi
vZ1ooDDnQDqQGbHeuKY9YgGvunYvVZ2mgyniYId3nZZ9oypnrLsIsayo8ZWuNZhg4bMpS4NrEZAr
tzOaLvs9qHrwErRyuUuS2HwmXJCuVUJMGI5YJg+ZdT9qid66lJ7tN+K1C/IruSggabGZkQOh6gwu
LoWEtcD33BlhfRtb8tpiKtxPsQ9K+WTU842uFU9dGPwSqBAw7vp/Frb9U5m3Sp5V/BWOg3TzEpoN
PY/wABa328hdmp0z/kuVO5JqbB6Y9dC6MqXTL0RzEVZgxTGG4EZl+elpAn8Dzf3n13eQ4wnosGuG
ivkPfeRUCBAbMrgRU3adOoPXKcP2z1dIrt/x78K/VTT7lxGA0B9E7msk89+VwWlP7ERoNvVZqqFK
X0kh6ZMo8fEEHQbfjZm3uH70xQ91i1hVpv7nQIiUXF3Oy0rSZp/9YC8cWYdIHIewN3xnmuL9pHfM
o0UI1gWpyi8KAqYAZF4wg/jz9181nP/4+o6FZAseNnSEi68P/a2pJiuvz4wRN0Nx0467mLCuzn4W
vKglaeBt1H4jl/zfi/L1U1epM40IDCnC0oz1xv1N6UzebGjQ6e3OwMAb/E0WDdNUpZ5CYrGMb0Kl
85LpxOUWCZMvmUTrFUJ8tqHooO22UMEvlTM90nky9jGt+XX/HJ+JpsGzVmF16uXaR8as8RDRQNkq
apjthWEYTDWSjuSJJja3pNEvVzMHPteACeYzH+29JVeZLzntIeOU7IE9c1wmz8+DxHWMC5QkKUfF
7pw01r5UZrqWOW0QJaTVXzTFE7QcgxoNx2UZRlJ3dRX9EYUgCyDeQJJoFzRzVUGCcB91Jyvuym1s
5SmueVV9mPu+OVsjT2mx1I/pFHQ3sSraUwGtd7YPKgmu22gK6w2+eWVfkRzgTWP1TjXhbHpZt8/W
qKA9C6fOa5BueAksrQNAqiNFMnV7FJfjUdGzT55V+w4iMfN7c1iuLTuvD5bqjC8x8wh60INpbedZ
rXgaOQ3OOvX6ZgB9srVs5/ecgWJD+a94o9SybQtV36uNtn0oV9/rBHPinKH0uKuqMDW28GWXw9xw
xiSRVfO1ycyPjjOHFQNRNX7EIGn4OqFTLhXguzRriBiryGnGyXvMA9XsNhOgCQYzE3BK/j/XUUYo
HNId3HFpPJG/mWbZQVHm5L7FGO6Nljr4WlmhVMzb4NM2s8gfmxu11n0bXrEWRqcZe7mbxDmWSzGW
tzMdxk9pFvSjJ0Zr1QaT+xpeiuC0bU3rgFRnvgqlrLdZkRWbSnFoIimO7rJh04IhaTM8OWb/gdtB
u3MIQDq01kJpryrJWSUZ8rCQ0oKlw4Fz3zVUI3PaYkEMhOKOss3uYNGTQNnWjMTtekYbMxiBvp1t
Wq+wEfL+1NG39NQuwNeHt9LMNr09M0cwl/dB4b8VPH8pKSgpkxFLVvoW2iUVcVTFFbOBqH9BH87u
aS3prktnyFtF94vhSfwUlgN9nhSRE96K8Fx3YgIx1cTXIKXo/iuD8Jaxw00TlRXBq4kGkxCPzV2l
/JzbH+BipVx2yEkxAjZR9GRr1a3SlFcxx58hD/Jr+FRIAyN4Q7Q/nouo1X41SZg+hDWJD4sTRodK
zcdjDwn37IyVfUXtQHOPb7AmL2TGxCHBMk/x3K38w7L+UaJJfALyNOdLu2+ISWX6lxSqH+MpYFhk
TXfCYpwXFsHPZp7eg1ar3pTGDtxEXYeJtCrts4KoBBmpQRL0EtI4YVbsYhvIDvSKx6OwopnBVc+x
vy36ZYdQ3d6BlAhIbmy9RPpZ45nJIH/YA9rSXKcu2FCm4EtoHELMSeEyGFLCC90y1pHX0TCHx9BU
PioiIXY4UT9DBEZemyFs4SsEvxHSVNDtSEkelaZ35Yw/e7bq3/PA0dOMLBrc4apJzYS1zyroEoMh
R8ifismtjk3Ecap8tCUH8ZEsSpPq7UMlPeAYQvTHMlzo1wo8tpNizoW/aHp9FZTj4Fft6FyVbcbh
3qlJDDVwUM5SSWn+Y+jM9Yp+cbck32U2XWzF0Ik0/HlkzBlMGnF+XWj8yZYw+iLB4cTTVFs+9+XP
+9h3f/9S4i+rsqXRU95l2Z1Ds6v6xve3Win+tmP9lQnADo+9kF2CSuxin4ydoA0SCplbYwlOpFzt
DL0/ZoO1ji7IIWWmWbDM//k3/bfP1G0hSKrBR0X99XWXXJoREKLZqbcyiqzJR4+23Ag4mA+hXllv
nW22T42NqLNA4x9/89lf3SvYwyhlVveHzohSdzTrwpEmlCC1SRN1znWxi0cfdhvJsX/+eevX/88l
XT9CI1lprW+BYqnyL9vQ34qAomeJn7vBOePinz4aOC6t339Xn333IReVxpJnpR5ofAjYqIygb9XT
YtdIvP/bT7l4uukfZQmEKefM0WcZz4F0JYLI/l+5ELlgjo2LUl+TErlcUlw8gwjWllknZZfNNu63
IVzJczIP4TdP+uUVc2wykkxL07GgUp5d3vk2VdtKiHq5Zcgcej2ZyLs0boqtQB5xVGT2XZzf1wrU
VlHSk4UCSeOvd4sy9OtTro6hYTPuyO/K6Acq9GV8cVp6j7eyfQniAvnnd360rz/QwvaIBZKsD2P9
t4Fb9OsHph3s7XkuJIPuyEeC1glPkFoBovvPD8XFkvSPz7lwZ424hOg9lPJaXwb7Jl7s2ScvMPj1
50/57tdcXL7ezkqE0/yaCuBFRCfvnRRdpZ+/WQ8ufowjbQJCOSDgTuVt5Z+vF22KtTqrmqh9iI0M
t3ztqo39zeN98Us4Y1r8eRVHGQ51yC7y60dgxQm0SGTBA3N2OsM0R2eLFvI3q87XhW09SbOcSnzo
rD0G0VcXP6TQocqJuizvO+mtShTLm78z2a4P0H8WtvUjNJUl0yZbSBPc5YvVAF+1rjGiq+8DqrJY
q7wgOjbTPuF/jYb1L28MH6YDo8Erjtdw9fZ/vWpa3We6XcGjk78YrjdPf366Lm87f51FAEMqJwBh
6cbFkqOMWucsgcjvc3HgiCT+XQOAK4XfFTo5Nx4TKuG9X7+8YUw6TApDuR9GZxPf4eH45ur8825b
kjfd1DGfmYghL971GsDuoAeqcb+d02cRaShuin/npGdGLE3MQIbDgrImB1285hHzEw3WT3NnDTOi
Fn/A38Yx5F/eB8kjhVeEzE1WLj7p64WqkxwKeha3d/bOTHy69v+3P3/xUrROqgdQIds7bdhaJAls
//znL99sgBP0YbjXFIBk4lxeoqnOg1jIsboTxggo068HgdvgOUdz/+cP+stK/OXVIzyKF5wRJuZz
rtfFA1VUMPzSJdXuzKzVOKSox8bA9Gh0aFJLuLGrzJAxwqlt8f4tE6XH+Iwr6t/1nXgkLFQjBPfS
diL3+rKpkla6kbf1BDxxHyi7Qvm3b83651m9eB1XLMFlQ1AFc4xuyhjupVhejcp4gYT05+v4j9ee
TyC6iHWeyg/gwcVrn6ngawdp9/epNe1/KkwW/vz313fiy236631nh+RZ1tda8+vjPI0T8mWWrYes
qj1wpyeGZx52IhfwzqFNSz9UGLX9+TMv+qj/KDQukRcohskdkEUOTasBEaAnV40DkXGOPtIRrO5U
Ma1CsHZUyvaUV/3dNx+/XrP//Ob///H44G1eAmldupxnLe4QQIZMAevmyO7w0i+I/NHZALGPvWEI
THovGNnmyjyaffKoMFj65iv8t1KLZZzKnhUXEsxFrRCnjaZ2DLHupKKdJ6W7HrIEjYhcftvl8kK1
Qvhq9DpNzXUJsc9oIJoyfkUNk7wmirlvklWkqrpTTtiMbE4Igr9Zh/7rFySEjQWDMldcUtX6IcQ3
ipPgLst5hZcJyQVwxU5HUVVgYjJX8KDZvePX+Kb2+K8PBwM6MuDod5ssUl+fyLZqVRDDWX6XYt9q
ZyYDBacSGu258cQbpg2/7PZKmb5ZKC7Wq/99KP7+sRcL78xsJ2oqHopAn+gp7evhbRp/zeGdETle
PL2sdPSsvUGpgw81+uYtd76+hv/89IvdEWRKicUtz++UlFkq9thTZtUwqnOcVGb+NpiYdruwoEsQ
4Z1Am/DOcPczG8wHIyPDRhNbSPhXpGwwnzIOumBIPKkVfon6fYwaBZGCuDXozm1VoJLVyGc0S35r
rxIOupk7YHQuO6q9nYf+d0l+M5j4EL4AXkxasWqBNUgx/aTAgb76mKIJ4NqyvGB6Odlr7Lk9Vng6
Wy8voy0AcE/TeGBCVpFRTvs+qOgUa9lTFoSPZiFug7RycapPG4xHyJcID6iKo12rvj7XD6PpbEk8
aGk42stmzM3Ur4YIAhazOR0bMTk8Oc07lTyXUu4aU34Otf6K1wvr69j5Ta65De21GF0qwhdE12H4
WMdt7yat/KG24cmyP1OG/DRrn019FfP2w65aeN2BTJpuOKrorYarudQfJ2W8KpLaL5FbugMe74pc
hW8Wgq8b8v+78cxzqL8oVOXle8Y6QG+SbuId8Wa3jJBBmjlThY5JOU6h3EUzHqkcf5O57LRkOalT
8BTFo6siS2DY9lr0yh0Ol+9WyHXV/7pCInVl2vRXtQYt5GJ50koG0rFeVndp/WFwAOQ+6ehXFPWp
TrYOcgplfu2GR1DEKJ1331ySf74LyJ4Yrhn/Q9mZLMeNZFn0i2CGwTFtEYiZU3AmNzCKlDBPDsf4
9X1QvegSlZayrlWlpZSICADuz9+791xO1876/35fAHTUdIMz59Qog1adF8RgO0sz5TZVYkGoOum/
JFKoH4uvMH+4srkF4fwDcUVyWgxd32qFReTb6Ktb2c6Y1oA5nwSzh50OLPrr3z+r9TsoZr19fFZS
DwUgGory77AJDz8GCk27vkj/mA5faQ0gHngEPN3avxMoVbL+Otbf0a4GdXtjufoPCf3QXqorOd1G
EFEw3ISWRzIUCr/qF/l5QaFJ3l1s1AWzRdASsXU16SlN8fzOz/5fZJT//fhMpIkB5l7T/Pm21qZZ
3DBSm5vLItQ5mvO7PG1TKAZa/pcF7h9WdeokgwKDMSNwju+FGLxHQ5poBi9VgUibYU3yhXKnOCjN
/SJarbxNfTFdZw46ACTp2AzSSfyl9v2H54r48JW1RSVFm+tbKeUQlDhGfddc0vaZZMz7qlxQ4QDL
dw9+8Sn04i+b/J9bKF+Z/ZPGjc1gzfv2Eml6XOt2zo8bV77zKQiAQnMDEDB2VXKw68l8KnNZobk1
cDwopA3//mz+49e1qHt9V2cW953IpOk9qsG2ajhJ6Di5mW0GcV3dp6osg2HWjyImnMJ3/vL2/l6v
/ueJ8ojSJMx6fSMs89uX7vSEHKFl/ZET4KYdHQp3+v9XCPyw/3eN/7yU/9WuTEEva8ugmosw98TP
BWoWm8Z+RsaMoW4KB39bGelx7qu/PEDr2/BtVaRLatGKW7PBOMP+vjA1loHrOvL4RQ3/kTQl1GbD
04IG799vnPHndSjH15xmhqT0m7/3/doUdbVZufLSGfZtF63hpANa6eIQ0/XB5xMCeHqEt3FUQu7q
kZglIbdo22Dzl839SG72v3+gdcH9/Xv//nnWJ+2/fu9ibMp58Ui5yudbu2N14slBbh1ondyN+eO/
X+zPDXG9mMsIk0YBPrVvP/IElWjBF4clLU2Peo2+vVfHxSsP6O3/cg75h0sZAH5oPK5tSP172zud
Wf9mlGyXPs0eHLv2L7nR+Ls4M38RVeD+5Vf8h7vK1Vyf/1nWCvv9/VeEGdwb2aDWq1Fskf2su9W2
NP+y6Pz51nMUpW9Hh1pHafGHkMPHJqiSqbs0ttx2Zf/hAhCwLY9VIN9mqrvCovKX1+LPV369JKCl
9aWnV/3tlddm6RaTwSVJ0zAhaRjaWW+18eXfn4t/vAr4Qg5Nuu79cWgjh0grsQzTGGmqSzWIB8tK
/vLbfcuSXRcvm447DR7EycLGJvj7LUJULrCBLfR2yl/SrDftOCMk/po8joANOocpFNVlwTKW+clf
no5/+nr/felv75iFVSf2vPW+dc2hNRRqwwH30L//hv/wCK6dEHY/ED4mR/7fvx8pKm6LxN2+c4eh
BcBkOde41csz0PXlL5XFn+8WlRscO2iKNBT/uF1aNvjd7GTppbddwqAVsu7Egpo0M8YOiW9Y/rJo
flujUMD9J5kWcZRu0ir5vmzkMf3svh7my2CAk9WqstkvvQ4buJibLYEmPYeKzrr699/zj4uiLmZs
hhEbRsAKmfv994wKkyjmvncvXtT1u4gwCjJQ5/w82KO7m/h9TzkBmH97Stf/6n8tx0BVdbqPay8V
NBDD+G8rpNXSOikmXbuQ7jQedWnkO0XE5LGvDcBCpNjcam46vnCghJtEqXzyyB4tN3LI89fFzbFl
EiuXbfx+LC4pSbfnEsvC3RKnVCpTnZxqpAT//jt9e7hNFHN0mCiTDR4pPv2332nKUtLI7JL/Pogh
J9kP5sO/X+Db0/btAlT5v98IgfnYI/2TCzgNOdPIEVMmz0JC6vobIPTbO/S/l0JeRtOP1hn34PdL
sdWi2GmN+lIvGBg+syIop7+NfP/x6/zfNb43/YYuB8+C2viCaUeIF1AM6GYiy/rLckBH5Y8neL0z
/3el7zWqq0/OHJVWfdGNskZv7Xs3BeGO4dQyBugwFR1HHrcb0srScyfMDzrT2tZwEfzYrczCBuYW
TSn+Avg87yhbA4kxcVEogolMSg/CUjEmTaEFuFUFrJ648n6lRuUc6tF9g/7AHLhZfuaa5l4yxHth
NretHfaJS1M4tWwFbsT0D1VZgCSUcb5N8B7t5AiaiCVkFeUnRE1Ohks64qgCiT0My+FTgYhjBusX
4rht9giVPz0lE3yjRr2J2/QdYc7XiLdgSw6U2pZpBwKrEzjHltH5iQSOw5qZQx6gub0vc8B2xKGT
OddlyWWZ5lO1lIexU2SCASjQsCDADnA609vUSUUKcts3j72OVv4aHEEKw0oiD8KeAoYhFSpITWgg
Zu74gW+0BPnYUBlYr31wMFBqSKuKDo6dNXdmXXxaZSy2WADcNxdDKhzavN5XbdLfxpqOEthEksVM
Baucrsaw80pz26WsOnqeQ0hJmU9ojrLvO2voznqDgbPqqQAg5TTHHAh+YKbtGo4S1W+uiru9Pfbt
1jVxTfo1snkvsdxTZfR+uBSFtpUYUUPXwpoeyeF9DbzeVHZv/CI+Mj6a0h6f5tYhmNWepx6AFgip
WUh2zWXVlMsmwkTjWfk2XUPIFjLZIBDPYxsgOrP3cQvYyPcr9VQrR4Q5QYXA9IB1XRVjYl6Zcfmr
NXToHUvtHYd+qAPU1s5OEt4e9BVedrwrJkBJ3v4x9UgAH3zQQRiht7oXOdu5Sq1DI/ACIjyX12lO
Jmk5SnWw/ZlRLaNObqVjnJO4/cFz4e4Kc7be4sXBCmNCOBqIUD22qFuDWM3FNpPzlzmeR3jmQzU/
tm4ERYq40aBJkuEmippob2dRRsTDYh+mfv5CQq7hoPW4H17Vhg6cBkjVBZS1Bjnj3jWMbOt1lTp2
DiKrsUGGm14N+Skl6npApoOq3SV4zTD3yKjjQ9WNhPDVPTwvoBYo7AsL/9Uo8o2V97/kqL23s82R
T7rRPnKledOJkq5f1ySsi7P7CktmdoKuIJ3QSZlV55Nc9l0hXWTjnYFvNgbLQObXXTXW3hk9j9op
O5uCysS/0PfpdB4B3KCfBJKnkja+7lzxU/N15O6esjdGiz9rKDBfi9x9nwxy0Wk0V5sK9feuYOYb
RMqYjmuAHNullV7LPBmOXWREhPwt6bFrasD/U1vf+jNWWn+BjoltESBjBVBeM7HXCzJ7EXxP8bYs
UgN/reXdEHpIcgCumr2X2J8O5Ew8eojg8tb7ATtxBciTUe7lJh6WMuJ8UTfyjN2cTU+Pr0cQF8eK
ZEj6oKOkBZLcefpAglntVc9x6biBxT/uLNHb4QS0bjdki4txrF5oT2p49bIIH5U2mrtm9dra5O+F
ba+TC+BjyU7N1a44YQ8qi5VjV9KYQmUbXzn84ybtYCIlfU1y+CKbz1jDiQv4C7yicDWaE307b5Tt
osJ3qiDu1vABz0tIj4jJB1VehZI2n5D/O2AmPY+8hCGuCeDSHbw3qjs7USoCNIDDZozb/iGmQbZT
q/O2b5b6lHjoyYcK7INTLy2u+2WNFGrJYVJzdGcskHz0pHnL+tTa5HMMQKJLBR9Zcv6zgGnBqiBN
dEY3niSgZEgyirZECPjbOkXDt0AY25Va3tJmrcSPMpr0TYt/apO27rvEBLoRaf41Vt3PBoMPs4Xs
a7C1F6vp4S9O1mcVlRHYOb7owPgw4P582jY9G9eMmo3R9yBbrSwLFyjXaDub5IFTZR5ELlSZSmmP
Mp/4mK1ToD1MkBmW+oJcFXRXrErem1Li4/Qqa+9AkQjGlsJhECJm5gLzqBpmFF1gDLon/iBvYpFO
eHtTybmAFeMpdTu8Qzb5rm5ZPjmoNV/6XivPI5a907zU8TmGLN9iiwUt1a861zWTLMCWpn2ueXth
WWFhxGqI8NOP0Xf6GnYmjvuhkfjOqYrdn8JDi7Xg4r3qXB/y2NhpAUcXnR54N+Ex54gXy4HpKrHy
e3MUYjtkJbwM3pMdpATnPuuNcY/AqLsGfqZumkZkJ1my9q4F7RWVch7mUzJia7V/sQg14UCSB8sd
qTaDoxA45162awZ/3oN2mXYJgyIe7bGneYRTDOMYdk5hzRv22uVkDv0YLgTIPjRZ4gxIlfsecjbY
yn2KMBuPkJ89i6hjVzdru/rUGqAmAaAvTF1C8mPqY3zJphXLaw449nyGXH7tffhZpQK4mDBAiCC/
wVWXgzUirCMw8VKCBhX5FfT+V7ez3+y+f55tqDCSoL172JY5XgZqQHugZHCc2Q9g7Mhz0WvxnZ3C
HCC2GzZaZ3Ekn3K8L2M0rUgeWWJFSg1hHaIi4ybMsS1PVSOYvSDPwQAWx7cmd41ZA4h4N6/IuqHE
3akC61G10nvg4BcB56yIRPQYMLbbQ0BJqoKg6Go5Ta4gg1Na2bHDm3cz5IJRY0y4rBmJnyVxddsO
U+JJV0ptR6PwXiPIU/D1yvpQ2ExD8AlYOw/iQsjw3XztgKlBPkJLhudmsR+X2cP3TE4m/pnYGO5L
+EQ883p1bQiMC6NW/GoWFsgkQ67Y6Y6Et6qltwTRpqR8D4RrwuO+bZjT86/J4L4SzohYGwvoeV7b
pvCn4pAdL3roVCH2sd2JvdJBgBUY1HEj9c1z1dKw6svW2/BRjZ2G0G2vKhyUm1pTEjjz4N/iRec5
nlv/05NYHTypGSGcNv8Ojq63FfqIYHpSvK0FxRPQ5gSja/NsVpr6cHAf4s3K5xLm4lLaWC4XFnsz
7yEYiFG/GG0bPUZ9DGukb6d9XpFyHBNtTUobQzW/WliVI48wF1sr+/2i5vhRh2NyLyeUg6PVeLyV
zJCSMnKPDTlqW46TzaNYLZqgy72t0liBADMxFZysbIcc2dunnp6FWTvg9/Xpb2e99+BU5L2ZETVk
MnpjTR5U+9PCRQSFsxjRx+K7Lwznpy4YgbUVJW0nmfLp7MFxUAx5/QNKq71jkqUHKEHFLs0WEqfm
Rd7qakB/nPl8YdTddXnOUkM9tv784XR6RwnUf80TfLR5suT1IE09zHXja7LXOzfRX3MaE/vc6JFx
A+ICoMecHKaJSQ8DKZwUHmt70ybGTcJAJtAqVlRPpcuukTYTAnyyOzEb00M0zc1GS3gjk6J4GtHA
g9zIVFi1hrM1UayWu08ydx915LKgjjmb40eZ92NLCNAIhyLQp7Hfo8TGaZPNOSMcx9gBapu2oOAK
TAJRsUU6hnWsiyHSeBS/59k2ODdkhTqladHe222ZHdrJsTaAqMZr2NXqgx973ptDjp1tBHm/zdz/
nJLbjq89FWfikzJcznn0iLUcpzsWxX3FERaGogeYltrDwFGQyLOZGf2Lqj2wrmiaQ7+pvGu07PHO
XqiZrMZRdxCyOATo4O3fu4wDxy6X83hpgFdIqtShfSMo6Gqa7HcrG0frKxPWaDzarUot5vpWXRxS
EG3RztZl/Y7Ldn0Y8wEyQWdZeNvtYds6ag3UqWx/QxQ0sFLhTcP03IFFunZGtuXBEW5QYu0/2grT
aOn6yV1O9PrW95r6kC/pmqenvRWdIpSvTf3d0pbWR94anFu8MkmxQ+Ki3cRptfoDM50qytfTAHsO
qX8FzP5Noaz8SK9g3g5k0N4ZDeFEmAOk+5CkPnBLKR6GER9LnDD5Yq337pwUA07kwghtZYvzCnK4
q96QGqKHZNbhnRoqv6M1aOmuhSxxzArG7holdVhYXROmw/gFjMRe88TR83c5QC8BfJSmVgnumZpH
J/wch2tjHbPGffFR/+x0T/LtR4m/ltUsqJLorYhUtRG5MIHFmlmYj+s6iJ80aJws4cTkAZCa5uS6
JDZR35huVN6UMKqy0Ac4R1XvaXxSo6CGAVjCcmln8zUIGLBtRmYv157R3OVt8dbDcDuMDl7MoLdw
WWqFL+EnQN9xJ12GCRyCLerBcgfGkq0B0i6GSJ5ObLTJM2UAjSPApF9OEk+frh4NdzOz+gP/gQla
jkpuYDMiaYsX2wD87A4RC4JRv6oSp6pZeRa8o8k9mGRuB1oE7YuSYziaae/e5pHkJa9W4OJA7AJo
r7YMZTcD4PEi/5a+Few0u3uLXfenVtBwNDmBnCaC2l4Qomp7Iq3rD3+OgDwwxQrxFjSbRIG/0MpE
YYGMNMaeFsZRFoSNrbXaAYMcvS+GfYEOjD5so1heOSPWCN0i8stDqRI0HOrNIKup8cAXansxjsRy
OSDd7vRu8gKYPebWiOAK2XG2BGUO8ZCgNdpclrtsIPUYoZ9UP/0YkEhTgw43qlgEFZVbmAr8KllC
NDiBlD6GKE2Etd8vd6Y9m8clBfgIrm++jq3c4YzhN7TOpNwL0kKvZGdjui9tD/Bf2t/mpd3vEZj1
74DSvbMzZdrNiI+RO5UOuxLM/2vCMnMGT5CH2ZQDieVxMu8oaqFv1AncO7/uHyC9/RxGKY+JGvyA
idhyZSYPfbEj5i/bcPThVpi58UbxOrC+UPM0mq02Y98xI1aNu024XmjGph0YquHIh1E2D9MkyUN9
9vxXUTtY023YCj+WyP3AVTU+xWZVH5WtEQagExWdHhlpwCmyWwNavZco51eS29Mxl5MVRsQObwud
CXPTROglDByu23Lu6ptOmV+OZWknMHtTQEyyicUCRx/vVQqrYOC9XwhwgC/hvFeOqw4EX9MgcYVB
6ScxmNcWE8YqYziHM/nZ1+cXgmPXo+UM7K9rqO60Qtu7PRl+eTmBy6uoVtFhgUTKa7w8JBXw3gFX
wfjbgUhYLrQuBhRqSEUYNTu31oDjLnUZ9GUtmQFpqSeHVETxwWsreZ+YnvvAl7ICx+WxTD1UQ934
DpIMv57Apq1TQAX0cAGFqKHfjnkpXvq0SbezKqx3lZjmjZ/lZhq0Xez9WlRBuhqr6XkQaG4K1YEO
0qMXzGOoIxKNlD2W0VAJmGtVIc1D5w9xiN32xyLzYQv6Bje3Z7FuInXcZb4b4YhrfkxwwZ5oLYGy
ITNtR4MeWpvgFs/zLO4rN3laspF8SXKSkdV4Na70uQzpORIW7PQ/R3LoNo2RN4ekl4KFh7unJ715
rGe7u7eHSjvDJHHPcJSTG1cUy67MvXy7QD+mX9vwNYz1xK+9+bVV3yIypEpVlaSpJ2hbxBGvpf3J
rvKTqBboV4ggNmLGNK+0CcPZaPtk8iIVitPUZfOEKt86Y33rphpWxgoqQwU/hM/nJORnmO021v0P
BsftTuuriYOh3X0sA91H1KKUVd24M0Vd3lARDi9TBTnLklEScGCsYRnach+Vfb7iSTgQLI2TvxGf
Fu+qajBCc7bLLUcZQgv0GUt7o4rsoGoY67Fr/gL1gbquWZZN09qA7IT3q2n0Fu5ykZ9Ya+1rtENV
KNSIICqOLXnflv3E2b1QOPikgHmLsWTnYQsmljrqdg2uxsDKyh+oXxNeW/mVTNBmQBwY1smpePr7
xfhcbf1Bojf05gBJU0qT//Azj/Cp1Z1t3JbY+rcgtGnEicEKe7XCRDPvyl2AAluIME++x6JAR6sn
7Sj34FMAtmD6DdBLS7TnYu70y2AZyUWSmXzt5577ik2SzhQnUpK1bajvC6ADkDH2QbjdvHpmrS1M
+HIrHMiOukmlpsW9CRer7so3pZzoDI1QHhLCDg+R0SV3wBq7sCL2cD9xW0g9H82zNXBrYidmEddb
e1uPgLXKKFv2dUbglwn+AI6fgbfUAgFPGl29/0+WiIy7HQnYH1rSuzRcm8k5qlEkOywn0Keo2HYG
kc9B12jjgSkcXC0v4XYUI8klqXCO4yQOXpM+tg6whqTu+m0hFIcxPcmOjMXbGx8c+smkNXteAJ+y
pUhD/BoKt3lzPPUaNUVyNqCB7fMOItKUZl9xN418fBq+YlmzCyPV45VNuwiGjDOFDD1pUbUNsGo3
128Bz/N+29AO5tjXt2VtqQMvp7Uj7ERgAjSbkyan6sGMMvd1WrwfbjXxvOisN7hI1a52wUBNWuUd
hd2S05631WOneV1oCgoKvSJvyci19G0wXXVFIGmxsVMNSDJF30ZbyN3MmgI/Yqk1T0uqiFygIwE8
3lFR9MDNMDjxFY1PCCh0BtdoADI7SP+MzrHfiH8fTjYLBszCyYQHLfXxia1OrB1d84jYQr9NGpoS
lEDDYR7cFePIFglbmmmngABTNtT9xDIbXxnKFgKgh47iOonBr1R9Uf6i5YogzJOsyHM/OdceaU73
VOAytOzceZ4EKukMjAkpjxEpJcTU7nC2AX4QPNm3ctKKMHanmr6FkhsvmslrZ8e0r3uHLtxigjQk
KPUVVyqqgKn9idlyPJDzA2VlGhXyCB274I7BBPifsal2lmEl16asR3ixLmRkH9S6xA7y4szileGZ
TqHWvNt50oEkaDnzw7BRR9Ei9NQIrjWjqP+ySt+I6eLigmWC2aiT5wOmqvA44FRS8tUsTcg4suzC
AS+2Wb2uSL+xezBrwdagKvuXx6J/5ZbjG4rN5kSWDxh+eky0Lt/SEtHxFBPvQ8tAbcjv4SRJVMwW
JjLrL3XvW+ZCyjJL3M29crOHwaglo4GWtoKs3F2UVclhbAyTsQNaEAJaylPnMGDllbMTxI+9U4NO
6/1z4xvNm700MoK83pm7WaRPvZ9wPLHGt6RZKeCC32/DDiAePLoEMJT7Ig2R4y/Qr8tSgH8urSjQ
s+i+ScbxOiG7NNvSh267pxQldb/LlFRPlknivd6lPkSljvSDNrH0EwxT7ziBgn2JpN6FvLZMIJ0u
OsYzzWLTT56ZIOibyosJQyFbbh9BDDhwsImOeASM0M5ikptr0oHIyyNIPe6KfdaPdO78oV6xt3bY
es0Pkt5/5HVpbECQYsi3XTpr54GDpNwWUX9XeNAoew/uNTkuGaelxNy2YJ9o6+Y/eoNlcWjKYk1p
Zoii92700upzTRE9+e2BeIutn73TN6ujq6rqXesahvWIdnRQabqXjIBvFty9CJ5EukdSR7wz2B2i
UCUNrtIgOcDRnK8lBwJcYeTB/V9/RgSd0418li9ldnbanfGwfgEUz2Fd7xznLMCnwf6HsiUmOAns
IkG22A9tC8KijoiBMazW2DsGbFzFEAkEFdDusmpgGgiWibnp1clFyr7EgxbMWf6EAWBttEljlxWe
fU9s1Y/ZNM5znj8uvPB7HTEjKSf04gvw8qS5XYtxNogm6kgD0dOfgJqxbLhnd7gr8R7aAC5pchI7
T8leFtHrQjV2bZbMdzburCW/GjH2j5njde8GQLrQn4Er4P42FvZ3LxPbrFTDxdWt5eSZ6btndc9x
o8OJL0BOKGOg++Vq0N+nWnKDq3TjQ3t9tGroE4GAV3fbN/p4FjXUNlrCY1CnGiYyjUZ0ldKO6Ks6
puurJPHUHEpBMTEesWB5WgM8fKAQY1BU5AkVBh19+kQFkw1W4ZlfayNGGFNDYw7EIvTpDkAXGuWu
JI9lrhLwrXRoSB5hVxNu/9hNzFHaNHHPRTa/sZ6be5dRx4ZlT78Fy56FEeKYTYUG2eHFxxzO+ZoZ
U8KZ/ENg5mNAaK59H/aeoCiH7meJ0SSwcq/e1h21GvgFsqjG+OfkTsmWRK6l2jLeeG1ZfzYMViBa
RdMHAQ1QCOkMMYTRKUkAQ+9MTXAkTJtJ/zK0rjs3CiBGRgJPENO7CeRA8i+NJ1jvNAou1lyr+yxN
UHsPumHdu2ZZURovTbuZq/HdYpkKC4jjG9hIH+SsM281nXamR9sLwNuZ+DBjz7hmXlNf2ywlfBD7
R81R+JzFzgxp1hYMTHwk2Z2RYNI2mMiWUc7JvHjT47gF4p/5J1rOP1TS0+z1vHVCGeEQyYwumsNC
DeqhBfoMoiaXcM6gWaYFEdK2GyePQxP3t1UpPwDhm1vR+kgPM7Zq6jjidaHaDnB7XTkzfOlfRElY
AjDO8lrrZdmcSzMvr3UmSC7KcjWB+R2yXT6Q6KVBK2BrT6qrIZqiS0MPH5hfRa2o9+ppxE0fWpk2
watv1hQJ87kWtPRmE39/b9vZaXH9/OToa7ktuRcMUjk7m3G7a+M8CaWv1E4OrjwwqCFNq62SHTUH
JI3aN1n5Kj3waauHUWa/kqz6TDifx0vdJdsljcwDKV/2wZ9M6rdITd6OEeV8P1govJQ7WkcAGtN2
7Lryqp4k+M/OW0KfPwKlFJpbbsU+YWkOAljhTNfa4ntnN+ZvkJP8XndwF6fcYA6gm2TOd5J4GJLb
N5x7WTMh6F4SQyYy1CNH+oHU8/haglhnJuOaAWN0mNxddMdiIkjJioyTYxT5YVAiPawMYA43ZEIa
mc8BgSSSbT5BsEYLT87qTAcLmBQyThuBAUp9yQSQYCw7ad+EYVRBumZMTXRxdyqmJz5ksOJ96pRg
yJvyZFIYMd2I881ktN15wuFy1u3U/MhJw+KPIFcfJVQzwKz1wcPJdzGoz/Zx1l9y0lj3mdOSfiEK
41plq2hbWEMIZ3U5I58WJ8exm6PQcDrUXkSgmUzle5KmzZbuXLERVKKbxS9Nthf2AaIwcsJx9OHB
GhjIAJTpzqQcSHC+qtva1cJakhjIug2bGLhmUXzTmewoP1+Wg+/HznYYRLIfi5ER8/KytIM8kFNS
b91B9Pcs1jPjIvyNGcbTg2VE6VVjyuYMMAaepDW0l8bOPKZac0+RtzCNbePstpPjg6DwPGiTRVNM
aYJ4wXU6LfQP25fd9SywVlSuco7dbM4PzdDTbaLA2LgUNRVUNCvJyluZOLwW/viVAi55jcfKSYJ5
xVs4OetCM8Zf5TA7u9xLI07PY85QW+cvDCsMsRrFhQNF/KFsq9oTcEfqksoZ6saEYeeZO9ygHQbu
r7c6+1nUouGK/RORVv6JLdk8xnnWoPct4fQ0OWEIbMtLl897YuhkSI3fkjzdjNeVUeYHFpF+LRO1
DUlBlMq9Nh8MramQNDjUx3MNUXuck8DJ7Kei6f09Ix55apxuTZZrdU6/AyYMR8ENjXyIMnW00dJx
ummmuAb8vZLHLb8mqsj/RbDlp+RMwnz607YIcHI8rXgZLZFfhnkeN7qM+63FJnxLqKzY5gOjXdOO
q1Pm5/YJ4Fy6z8r8KRNuwUHU0M+dbU78AAoWTZUDlWFiw7gJTZszIqljejUfTTuKX/J4/qpU+4al
JtkYVACbsu7omA2UAswEOfpp0iaL15YoWlz9No6QLPtu3u1qezED4nDMMGUluq6KLgnyeWZA7kxP
Q110e81PyN5hdnozOlEJjdvQnsmyOqLEvJlrI90xCbghXdPbLYP9PpgqCe2ZndYzeMRB3iVXPnd1
zznNuPEhGV7QruYbMUGRIprY30V94X1RsBlwTd2aeVEOQknz5HHuoO1Ys/0OI6k5oC9FTuJHQKb7
yQoqzsa7hERUXgXr3cOSyxRQtqBs17NZq78uYkyv/CrqTxxqcDQwDE8D7CQjCjS6Ayma+40hKh6X
JrMuxMXl10YDSHRJMAgtSdJujbQhM7KWxq25jg78itOhQB0X2A5Ji1iZy4sTOx4shvGlpWQPwVJK
RAFrGJPR2Ycl8hm/O5r4FeGPXV8EhCZu9gyRddgsrvZlO7oLVrN58ycIN8nY99c5K/ch0/g2sUUD
qOnEMzqCZPUkLYeFsN6Ns5QXb1zUi8MnC2lOccN1MzprhECGuUreUPAAgxb2ozmkbmjEyfjo1a7L
l4BgbOf0loBRqWOj3GXXgS7y1PBcR8wSs5F4KEP2KSAd3w8Ze0QbTw7l1k8MdTT7Qt31eqT2XZ5W
jyDSrJB0HXNjxDapi2ADq03Ujs67berdYfBm6zWGKPKkNV4M6rMmUpGpiYcdrLCpbZFKdRyttl5C
r3Bu14pIOrDpG6e/SKta7odhwF9EL4rghZWqa+TXltN2H6SjVVe0pQQjfjd6hBnFq9uOYDPjajNy
ZGC2yRSMw6fUP/PO48SDc+rHoqL2tTC85TAlmbuzEovuIpPHWhOb2kecBVqFev2nqseXRIsfiSAj
o2PV50wF7UDYRR4aNGd89mKuAKCx3rYdA0SOR30osO7e2tkof+iqHZ4NnZNPxmk3KOoJSKQOYMpQ
7LKdp+k3HBZjYgJ6d9PnI3BcUCWh7/bGNvYRH0xRFQMsc8xHo7d+6rafIe8nUHkyrWxjGG108XE9
BZ1dG4TEY4tUDgMMciQI8jGpetCegndmXHEwrIZhvjZkt1Y08sBlVCddKbM+GCC+vyKDMnfp4D55
nWPeW6IxD5y8UOc4ecsC37CzeHZ0FWXtspvHMiMzJnpIoZaeGRWWT8pGVlHNXnFlOCdUUeQq5Vr2
Qj6Iu2lql3jTmtOP8BCTMaDQ7638HaUs7ZwLKDXKgY3kZdVpPqfQmXKG/uNzVu4M5ETMD6/b6nMw
sptomYEh35G5jaNfN8+0aciepm6Jv4DRs1XS+i0g5a0zfe+6n58QMu5sRx6E80jCDWllvJT2Q2Oc
bfvKrW7j5OSlByDSKSMkHciu7x3slirvigiNiFATv6w4/oigTF8FQVCWxs97WIqDU3757oVjV5Dq
nBy6KxqRxsJRSD8rWp9Vv00lmwqMJ+7WR+Veav3J4kxV3SbpvnMpYu3jXBMPVPwsx0NBE6rTNmbH
gKq+mukqpUdjulM0mXomjMX/kHRey40qWxh+IqqIDdwKUJYtZ3tuKEdik5v09OfTPne7dk15NBZ0
r/XHcYAUAY/jauuGP0LEmBF+ey0kLrxT51n+KDyQZny3Jt+G7KjFolDHR62Sdtukfk7sd609G01+
cCCqhf3gtv6WW+9cxzd1TR01/OZJiA4pJT3pajv3Pwv4hVMgY2Sv0qfXBWSqT6JpRF7AYkTkXQWy
XU57Iz/ay8lL4VrtMnTsvV4+VM1zxavTsWhfvAGgn4DQcSjDxqIo3Qu8wQvr8ef2rYn0jyWT9lGc
zSsNHJHj3dfdm855mTTFsTB3k3GiFeggS6JSWaI5GZT+nad0TSJCNchtXkgAnJ7iBOuSIiB4/uEE
2kiSHhVYnN0cu4l7h/j9AsO6Xr3W4iBAImjO3GTxtGmtY4rSiCeGeyTkUxfptjWuGn269kdSX0vj
MKQ/t2x5zEXB5PALvGgmxVIXX97Yrw8wlsl98Imp6R0q4L9t43mZX7FAbaA5evsSe7sGGgt5u4YY
Z9jl6GekEw3GT4lKUXKrEnSerRrNZpc6vstsOrTQahUXj3tc0GFl93q7rVl3yd9H+yVrrYPBHe2X
dHSqA+jup1mYxR0Zm5G7sl0Vl4m+aI9yPoavoZuRQtlXj/pxadHeXFLhy6FDmro4x2Z7Skm5NMp9
6VabiWI2culocqDXhzAhxLmQS7II3fliUTdlc+T5L2PLyevDq5UAqfHGHl9IKg9JJApapsG82GXw
yhOuMlSs+yXJsDE+zfR/yYugWmdmwXf695zccCJX4Hc961KQkOQXZLoN9878ovuPbbzLEWCuzR/4
5E7rXvX10fRfkm63ln8TDRQQWHVr3Gzne33MUaPtbt0mpkNq/fKRtS8ZLY+jvo+T+SAmPSiQbrQ1
jlmfkH5Ae4YFGITDgurGRv7m013QVU+98dpbjJfantn2UJu3Qg3KQ7JfW/kw9pKSAFx5dIU2Y7WR
4msm/VDm55VvS2VoQYB0ljhwqhI8SbsiKgoJvJwdGfr+D2V9XL9XV/wg/guSlPR9l/xAAPfV3CmS
r3KO2wVO/nBTQcJNyvTiLwYTCQcizwBLU6iVVZT12uuI/IwY340XPxTOdU6LfWH9MxG1LxUxxICv
SfOvHhP0Wc9EK96uwvkGAdhWWGooAZqNTxFNXjKRSgNpyjPdtDqbIi0W1XKx6ZW0sEbM8Zvjo8xI
42NMuLIbb4bsx9UoVLEiLT+11Id5t6zO8WqQUDh2MOEQRoysnPttSE38qaNJa6EaMXXCxHqtagrR
+Y3MLDwIAmpBbtAW0pMv7FkkPW7HO0KKbay7ifdvMG8y1PmuWIZQavFXPzZhkUIyVBexHDT5pqZv
R98vcmfk5E4S7el/1s4VI3CQkSlcWMSjimPHnlg5u4qmqIm2rsLA/fvAvZqRtOgE5aQFs/u9cuZO
7XdXPLvOmfVi4zQfifpAShY5qAZQMCC5vFtzNOz7Sbt48x5n+eDxPlwV3VzyXas/QK3CxmbHdT+1
/inhTRmyrZQ7M3/tx2+3anYLElvEBujbnmwSdFr0hZWm6DzOObIJp5OfdnJ1e9JU6wP8DG7+p755
W7yTpNrhP7cy7T6sf/xgVIzjV+Ncby2KvrZ3xGM5/0F+1P0P+to9meXsz3Kjmz9yoTLS3y3tOW+5
PDnFByKxXWSKVr5b5bMCR8nWe+Fcud22zNMB2QbxXwtk8kegMZ3DvwPZKMlrPj7oy7tEJWIMJ40h
K3H9YX8TFiPPyDiRBEnMOcKliMar4VjS3LTj2x9IV63pgbdEemqt8jrhjuKLT7fML4GYHsYJ5aAC
I5R3hg8CmeNFe80mCkGdb3f+7RGg5OSKOzNR0Gty64yKeBiCJf/V4B08ip0GtNVTaocoSBdH2wEu
0lPyhqQsEvF6R/fQbp3FfUxLN7x2ZBR41FE5lUJ9LIa17ZOD9N7hC1ily6103tL4V9wNZBPqct9/
eod2uBcN/+PErrwZ5W6AkVvH5DClB0GNQkOgc7qeb3qecXmxOFULyZlxOyDsH8k9RSM5wVJXV+IN
o26ufvSo7WgKvuQPDjGfxkHC7qqiDAX1zZwtnoH7Zv1InKdenXP/l5qFcjwm85nqwo0YLrc3DUaa
l+jgM3Gbd1nzGJsQ8o4bUcHGT/uty2hhygMrmfovH0QMEoWrpwu6hCTs7DMvLg3aA2IPVhEp701z
7kzzfjEOXc8qq+/t2d2OXBuWdzQ0+Ih+a+d3Ao5kWh8Qp6JLv1u6x2X6dA2emI8y+6ellM57COop
DGq0i2pD2P+IJNFAHz8m97TWVxI2a4jBJj1PGcWbn2A/WjXvyV6V7bNuobr81N2TsB/j6YUKozo5
rM62S0+SUKt1h9U+sOWdDzBbT/dlfrVR2mbDvzIbeAhOjvcyOruZWyxLMKq8OOZzkl/VeNYTGutR
SQ3vuTgSCaFWj3klyjCo8oQSI/vomxSeEne5FaPD+/i+Gve+iljkQmf45j6C6yaLkNq4+HcW9OtU
Z4+GZKekaEEvo47AWPZ8e3hIC0JOTfKPc3tj6FvRYpFBFxVzOeu3QrKLpIwrqQ/Kfcz16Tya/xIV
70rTB6qmtay7Y6MJhNux91SbEQZj1neYCmlqbCLGdAZmsGs2AE3odDGzlqR3dJtsXC5gr3rE8Yz4
9IUKbk67/DgTll/23xmqaVkR5F4dpPGbju6mNd9yDgBTz/F/5gGYtGSAn2ETk+lXLWmoZQsW3uU+
7yUpIKC4gGqSf77Rv5Lx1jfTQflXDBWMBMl2padtYeKY3cglCbcRT6Yot9nUP6qE0oDV5pRJwi7+
mB1E+9NL3FzK2Am0lhYwoKrV+Rt7Ga7p09R8xikJJUg6c86DGgiz08JMv+9957r6xXloaEa1ubES
uSECC/uGGUwUEfsmukTBiafMl7bkaa5L8uyTb9uCscp/27GCi0Cyj5yGG5EeenUcMbVBbXPmEvUP
4FzxIyu0LTE9wC7gUd49jeM7NW9iuCcYH/EFJ3a87aofC4KdDFkoz7/ai4Syd0Yckyads4m3h9RV
29H4aduO6GfaCW85PUp2hwYIVMeXQ6o4el7tXcvnQ12pA1IT0NU5+evineftDdRtGn1Gy8xFlj4v
JnnCdRcB/J0H7Mc7d3WQ0/81HlWe3esgrFezaD9XXWxKCq9t66eVf6njnhyaMhKiN2T5PnUZGzp6
N1hAuOZ1pELw2mhcvOlr5r+kphGpDk3v+jWjC4mfq+XPb6khw21jfCiichWfON3b6+HW5L2wJZbi
X0Kpaxfmq74f3fGsxPPUbkXGrEL8TK5tDChhNh69+6HOUrWfjvXQ0ggO3ZbOp7belsa9cglGPjiu
QbVFiAsjQj0RDMyIosp2ik7OCVWfqT8M3UnZpw5aXKQ/0nKCGQh50A4mTGkDkJsbL657GTVjh/Bz
o7NLkTBBaDTfPG4VlAFBdtvIAG7U62xRmqFoaC0fZu+HyrGvlX4NW9pE6d7V1jNC1U1Wz+A+v5zx
dnzXaSfDPch8pwo6Q/ls0ObO+ug7f4rSZ1iAstvK9G1yY5JEOY2wIR01niIYA2pPzvDPlvNbJQ1K
0WfokgydG8YVglry8k+fL3r77KBVrc5GzsOJTzDR70SD7Gvf3cpTvFPTs/s451H+WUKECSUnHXhV
9iwUbBP9Ek17jcVLMTnBuNwNbQzdz1j2ZqD8WsgFcQHaWfp4APr44pIyXVdPcnzV2ieve5yW3dg9
0EsZgP6CoR+dkj/QXLv+w2SDsf1Tn+mHGjSjWJiA8BnK8pWC3vs5u2u0E45AKtofS/ckxXtO/Py6
DIErqH+lyisloJk+vdWAl8d+ZwGuSlbqlLlOz/9G6jUatU+aS05xZlaz5nJ7V9WPT80GBeq7zNhR
q2iZ1MWTzJ0sYZtT7pg0e5W9jpRp4GyDvP7Opk9/4F+I6kCz3ivzq+3GXWotoaUfaIxA08VzvHrq
QWk0D5PCKmoEG8SMD12FTXDcrlQJiRb/hU1hVjF92Qj7Fr0gYUmdcXUdgRviDVa+VypHgpWTGi11
cYx9sH3Nu8MwGKxFdS7rBb4clyN4D2Uw2RKZY3/sie7i9+EibvCKWwFXd7UIe1GGhh2ujWSMs7+1
gyLR/7wOSZI5R2SEf/gJ5iGw2Ip6+VFWO4QVR3dY9gP9NPpN10TBGNr4gYT6wtQRSa/fRmzed+jQ
yUVnBfN3Vj9Qxn5rEhnDtrL37cLL7i7TwauTdzXX77at7f11jDyhn+uaHtZmDYDDNmIpr+CZkTXO
RzD+D4cBUfjjcbLyBxoUw2latllDgbnp1gQ7CYKh9cPgaWdZJKfU0rYV7P8GNuO308RWyfkxWXSI
fAiryQxWpz/0vDWZj25eWh8oX5glaLrhNu42WaEFpPU82S4KsFQcKqv9NxceAvGaxAC/9I80flOt
Wga6sjatZkUr0e4BgdjY+/4W+TD0T8IeGZHXamP6t22ufIceuk5ZsTVmrALuclzXZI8a7lr6WpBZ
/q7qDJhKqnOM/lJJ6L0Kkl51+zmOr2Y2krlC4ppa+zu1ylOljbR+V2Gs08UEuExt8snjgN4ka3xF
UXiZCfKpEufNbIbNyKU5FCZOP3Q5ZnLCnhSqJX8xiMWazfWlX/vI58/oqCPVkgT+nEc2B0dLn+O6
rAh06OlJfPQV605zjHNfy73V854iqZwosu08N4K6/Gg1b1/U06Uz5qDGX9nTjwerSYUz/dyvqPn3
opsfgSPfplEd7SIO6VajXpKiYPJRWHtue+1UM9v1wPLUAnlLjYTXvtfVj4odslO0fcZ9kupO5EA5
U4YHVqRvUbQ/aA5XsODtHZb1lJZM7wUeuEEYV0sfI/FfjxORfXYfoi4L0rTbt/1Ab9WwU/pMbxFl
djB8dNweXLMOBfY/q7i9P3x2Lmb0zL8+JXiT4R57Yw1JaroTNRPbaE5PIyDS4DbbRAOT00F+ZmcO
S0B4oKlfffEfMxKLAmekTp0Z7rer+b49GTUOVxQS29ZEdGYxQtLkTKe3HS8R4aaIa9B+TEN+KKYy
9LvyoOsV7s58187VB6xySRd6mvCv0bZdBxVz0xyaFZUDdPaE7jSTBBhvoY3tSOG6T/OEyP+a1rSY
20Cwl5oiOxXeRCFRsovHmeZzX0NU1Ebl3JzqhLPcW19slK/jwEDcUl9Azx3013jrO/ZBA3W9O6Ev
OhQL8a5Y+WI/ZSGh7r5eDyiHFGsdPbzCeqJJL6Su6p6qqJKY/nUnu+St5eGlK4LkG/VQWS4xfbZs
aNvIn6zhtRjZ8nos8YbAGcivkyOjbZ6cofjIF4EWkNZ6p9rPMqEzg8lKNYx1GEIRQFaIzmQ4QyrF
RnnuYMOagSOZ6YfHI+f+aFVzv6Ca7FNeCqMKPFQQCFgxbSMBXznl44yyM96EpmXAYMFxuvRYxcMm
j5uwquG2cTfQTIcksgm6mouIaDNk14DzTZR23t4EYCWuMcrHOSoGd2MW1o6qjNB0qjvGzCMuXzYt
huJBCxJyszwT63on8ArhtHQxQWYVeJhNySgEAWKDvA6cEkPW0B59qlHr286WUoUsjX5vM/V2Sv7R
o0FLnbW+GxN027hcRjbDFVi2cVE9e6TLojT2BkK5K05MgXeoUgXInonLj4j4i+l76Gxb0JX61LMQ
9nUZGNq05WQ43JTnS9+FJto8fypfG5Uf1ZzrAXrZ+zWN6XSz5WPtIFNERcFmiHMtt6v33rBRhWCg
iS00sbmhX9oRsNzjg9Idwx8ZoGcZyW4l2+kOW1Y05TC/K98iwCjWpDCO54Dosa0VuxslPNQE9DKW
AgsZ5b8T0nAXSL5oLDAT/Kh8nwsSp2zKpw1CL76cW5X7GkcN8VzlOslAaA64Ri5DgTO56XSuXUxD
qRei2AqS+bavt4FVVWfdw2VscLLUfYVYyaTgW/xYWEuCpbCD1EYAoHsop7lKdZoBS4FZv+9/awbx
hs+rrRNfaHOaRRfFqx5ZwHuNYV0MoP+WEvVNMpIamnTmqbLXZyu39qi7d5TPPJHn+QArTCs4juRZ
7JQWzX4NJppP+5R+6mQQO4xSIT6yKPbzB31gVIWH9HAGEsLx4Erto5nQiHowf4a+snBgwxApzLEf
UsUb2MxwqdIefYv1baoOAxM7fZh0UTozrQQ02PcdVmfT3fnzl83tNdK22mOO7NHo0h4+ynAQmB34
vwaVXtnAKGwnK9p3+3shpAvB/SfPHgcs3mEb9fHgDu8lSkerzO8nALphpr11qfB2Jaesa3f4+KF4
hkDMxb1t1wdDYYerx50p8ke83+ChsLMQ9wddmAfD9v9akdH7W2C+SaunmmzRG8Vu6T6YDC/F7A8H
BV0uY/taG0OIfZ5P2UsKS1EbWhxIjvu+aADxQ+/eMXt8TEgJqRgdAXkQZRW3H1iZEEv+W9HE51Xh
TJsGVJVp8uxX82UoFc5BxP9OQ3uDWvgVWWO9A2KG1siwCVJgm+VQDFwONsZEhNc3QkWLshGH4zzV
9MkuH2ZONbY3IupxXOLzcG6bQVYqRuhBP1J5AhUQNyQxOOi5OxjWKB1mOsUQrsUsqaa/7m/SzcXt
LxRW7wgvOrlqUXsoth9vtrZOlp9nUEZpm1GTiDc9Gbcq7uy7aaqBDz1CLGqfncYLXTjlWNB9NJKI
6bZemNxWR7mwy+NJ1VknRNfftWXMBm6crSb7qy3v1/fWS0fCZ0Mrnm33zIXVcepIu/CsYDbTo0Nn
0k0Nw8wbLh6CtBsIBKYkAGIMswMzmdeN5SSUlgLA1xo3tgeQC0CZ3C5DDbdNxrpqdwviIyq32yJl
lKOWLxckZcg2iRA1bGeT/u+G4klo++1YQrz2mMmruasPdmoHJmkK7ewwdNvAK8QlrBaY+DDu3LJC
Y6mQnOeVLSNFAsyjtuDNz3HT3dWNIE2UvhHWJP3B5wVtStnRgevdaKLRfDC8uvG2dJ0OO5ml2DnH
0vvOe+9L73T/TndaOAiDCLLX1YLGMp1z3+du91Kj+3gjK6fcTQu3weQopNECtZBFquk+dunj2bR1
8ZlTknpfC2Rg5BeQNruL06Q624ooQJwMGtuO865Guz3RnvO9Fr3aYTHMMIxXAjdcV9BtmMb3pCdj
7UzWdOYNSk0EeQB5JkkVuvfaNJ35biyJdzXtRRaBmjtzZ4NpB5pH66pRgTgUY5wfR9M5Nj5pGHaH
mXo1J+O/hsw9Phd5ackB2fWrjccN2+UeJnaI2sJFs9Qj2psFluIBSyTiITxMmNP6izR/yYpHZZvT
k2N5rvlJ7SiqrRFNfNIMcH15Eh/7jKVeFmrGhuqbUE+YqB9RpqWHvMNjAEaStaCxbf6sCtU9yN5B
zI+8dr7PfPBj4vWJcDGx6zzkxHB4xJck03VqMvdbSIeUkkUBe3rU1RYjLcqGY8dUMvUaWuxpeYL6
3yYJnZvu4hLx0NPZNFA/Aio1TvLbM9Z1q3K+Pb0kvgN30qeatSlBG9UD7oyEDWCjDHM6iKAV56Xn
+FzSB3cd6r9iHdhxs7piC7VN4SPEdgkawS9sLs8FYoloUvqTnKefRu/yY+UYF+mUBHOkLvNgXhUE
3d/u28HDZOwQrnL1s8bdOcaAPbKbjHfoZ/8ZhfL8SsoLueX0RfBSLOOp67txm9DwdNJ9oV6G3oQK
9uV6YI/E14Ms64Fnxb5WpBBEtW62PzqCyV27zuO+gjolFlFkvCt5DL3TJRYj+mRpP66oyoNRYMJV
GXsFtoL/HvuKPAqOtSJvMS23On9fM30XOlko/kxKsbVYT5nXmmS3oCBhdmkK7YhYRQec7gGsnURy
SBmAwuCB5Sse2pv4c62cLZK57IwsxgzpMVLHpiI8BVp0mA+jKZF9CKVexnnEmeF7YIC6X7/QbMh4
Omqc0QXWFn1T5jbeuRzTO0rG3kYS4gy7+kbzNJPvfvlZV0Y3AxhZAGOLI7Eg+1T0jGVl48wAGQkT
dZZ6AYH7E4Atx09FatUTfwXHkwkDXutS3ZmE6XCAzjcuWiS47AAWdv2Y/RI+nSFvnoCFqsLHrNDC
f6Wt5L/WhjLJsubTGFbvkf9Kc2opF67cnqSHJUV16wGH5rla7jXK3jIA9KPKJoreult6FHnbuctk
4frNvqmLbyten2Ux42O5jJm4eikhcFgyiePw5wWlH9KafdLVHOVm85QzR1HdlHKUSs+e7p3YqR6K
2fK4kMjFZyO14wO1qbdMCcN50WYFqkmZ6daJ+U0XsY83pBfLdXAlLWb16CHaBWIIZ5PWYp8VVjH/
vheLUWO0NMfD9EJ6QDpu+ejdIevXltcf/JWJUNWhpAqNitoy+bH85B/zyXox5qp+LwGG7OUlKRsA
73iTEqoRk2eAszwJsJxywMk4/uuoNn3UlRf/DoswEkjxODu4sXcfcwc+TZPdnWwNWaHUaFQj4M3n
PLmdF+VqRLOTBX28WyxGWtvDgVp2/XhwEHFuVEJlecjUkzuBnk6+Qd6yEirqu5IcA8yuzd7CUBSQ
hQvEuiQLDEne6h0OXKDWfDbROgJc0T+YpFu+1uSgUV5OcRYXs5UbPICrZjiniTgHZE9sCueye5fd
+xb/SDjFVXppbbTEJvPZ6sUQtCPBy4Tr65ti0BiaRbu+ayt0tz1pFs+E82+ZeVoGM4tGIpRQxrK0
ENYcA+VrYGjTzKBHGjd0cd0HbWfHu17rbICfvN2qpSc4pPVixo3JkIzdaK6GzMC5IkvGOvwTDOh4
+0gW18mrSmOBDxe1D2+9XmzRx/L+KImTCJ5705kZFxHNuqiiKY5Wic4OI5mQE839XHE9hKWu6BIv
6FlggmNMLXwbtHCI+6DJFvKJdOwVsY/5Fp1dG/RplyBcEA8JrpEkSBv0EqobsIoUVV5TNxXHXTiu
zaWZhl+dWN7xUTCRIUGI82s3WeWh72xIIpxKNih6eofAzWaf0MzpT3KNk/RlmV9UOv4AYflRM0lW
Kyb9IvBjWD8/GY+j+0VjGdoC2ZoNMQemhrKWCGJuc/lWtY75gL9BveM40oOJpARUB+a/YahzK8rK
yWDoGwgcS8gyO0AYDAdvRW1jE856bW+ix9wEoHLZayJ3KOS2TLiBMWZhULZ7/9qWJgLG3jiVxdzf
4xJokFZmLYCN0PDYNOW7t5Zk8njNJ1urQpOUFA2vPVOJS26IHfhlz2ns5WlxIaeA+UMvkTg49nLf
rOIvVtltrnXmb7S9P82C+Glu3XtfaPMlTmMMvYbPluTq7ThE5NjZCXEMoufZuPU7+Tmg/jyLG1vu
a/reqnPjEx06lZAiITh68eUVD6Vzloq8hs3kTyn8pzk7rxINbOQYNwCMEmTtYqboHr2J5m2ShKCH
cUsEuU5cwbkWIvcfssSHq7ZpgFwSAcCvwZEI8liS2f9oB+SaZFMgwnay+wRUu1VGkJjv8cAaAcgS
1ynUwOybvzSDPhIF9tjaCnCwGa/WpJ2rrmhf49jJkTy0AAJqtJ4tFNcwIP34I81ehzO2X6aB7uvK
la+0C6QXO03Ui8P+wQ4/A9RamNPpqX5YGgqDKue59PBP2Xgmub45RTdr274N+SzuZM7kZwuNGKOM
RJ3CrqeP1kKV+o0d53nFIijv9aZ8bZObTWxxobOqSTNcdO8UHRGRJINWrRADHjeFBzKxkePwV1aS
kI68AoxCHiQcKOiWACrelTxRY9BYGhkMOo9pvDMyGnQpqrUR9NM+tJkG7NMj82jQtlq1E5n655BW
siM/wz8tQ3KrUvARL9g5gW1dCnC4sB0FpHQRmdZb5l5ZNfL9bPRrI5xzaRlwrLZBZH7e/9EwLqOy
GMloWBFcl6v7nYHEbas6+2iaCkfJwuLTlNq6yclmCdTitoAHK1yHR+JFVC2p/G6kLj/JR7uJuAtQ
ycjuYMzcxEWGL+yG89pcYB8t5TaPhpkbbPV62q6Eq+XPwBlsnNxeyBF6GnezOh3bvTb5zrJVXWFT
f+rNxoGGyIm3PzZQGXZLTJBOgkD8ld1DHLqmIVhiMNAMzvVcRYYY0x16Wp0MRwp7r0Yyqe+SV7uI
NE97mxbxJQuYXkLjqi1p2kRFuaPzO1qlqoPKnO6nsR9fHcNH9Sx69FFZeksRIGGV9bB/hr591vFI
UjqluRiSzGHbltD4jNwpJgf91UqpItkjHLEpQPV+R4/LgUXHjUbJ5rxtCWM6WM6KA7j0FnnfL2Bv
rev3/CGHzcmCF6ebML+kRf+wdtj7mOFMBrKitR8kEYHQrYsOT8rMtCkqRQAAhgzoJ74TqiplmPWD
C37Svixi8h406ke2YzrKUyyUGTHQtOCcRMd7DiH5G9dO/W0b+91vcQtlQ3bCoDi62lWRJ/VDMNZ8
Hmx7PFlm3x1m5YIGx171JezVDjWpD6wgujrzdtVBafOYEYc17QV6pMvoi/aQeZl3KDtKZz07x7g6
DTVomWHDb8zVfTdxqsgRXA2E0rphxdiNOpJIQPE0dJ23M4N4p/Gd/BoRFK5y7urKbD8Kve+PbecX
D/2cxxfTGvM33aW715w0FUxFtmzHpYBuIsrq6EJjMA8qO8V90i1H29G/V8RpGqlvG70mOF3mvnYY
sZrv7cRUkQMoFuSu1exBRtApmDonucdHi1PLPE5VJj6V3hrB4mRTaBJzEOpa/lL8X9GFMhDTAr49
yi5UNGca0JpvxFtjNH5XNbyLBcO9nuvLPw/E5mTNOLch4Osj4fbF06ojpdPLeT6j4BZDgBMFurmX
z6uTDZwmQJO2hnpME/lXY3cMRsxam94f7D93cHgdmZ4D+tCXRwxcZjDDT20wmRkbOHygVXnM/OWW
GKQ1wVzQnJyjreTcX6c06hVHLs0cHU21+Ib6pDG23uwboa7DqKp+achGALpykLNIZ4h48Qn5iBv3
1LmG+TeZmJv7WbEODZm2bjPG7p+CDKbr4usI1dKWqZ/UnrOajWup27+ElPWbLh0gphhtfeaFQhCx
dsuymd3Ehn1otafGLZywEDPumNiqaJmaTOF9CtWkr8wY/jvmwn8Zefjoqydreuukne9qDDS4/LAR
g/+09VvaDj0EXVEEPTmkWzUa4i8Tj3Zd7GPhTA9tSVDkViaQgo2fcEuYS3dsLS0nFEDXMFwyY5Ok
Vr7bU0tIRI1XAlhxyd5o51lYOzBC0m6taLRfQW9uaaknoVVgKCmqJqZsVmxwkmOlVR8E6xUhdcHP
Za+9GT5dKoioxzP5VN0Lmuf+DgLawnqYgFgZRXzysfJhGGyTbyAbCu11LCleE3ff7UKGiEkh9Uax
LH7U9aoDWE3gKmvnnHm8GiItrN+y7ZyAWU3uU2mv5skxk3r4mV1NZFGde/1ZuYkBum5mpw7B1pEU
kGknRzGhYcqrZzlgInVLanm7fAFf0hdzZMbFthQHPqu1ta/IzcXgLQvUG6AqY7ntJOdr5Nizd5f0
+QQQbVin1sbyuMh42a8o4J9sGFKE9n25pd+IkhZsBmejWCExc1GHpq8Z9Bv4pJyWWRqVa6OFq+tO
LniSjsi9Wxpr43qCVKZCd5DXLt7bkIG8F6aVFGFlra/WakEYkRllAY/GCTrPBflREzfFfjCMzyLl
YlqaBaahb5cVojNvuve1yBTyebNGKiDnlObPRhHZ5BrW1TO6EZDdtO9S+pMfYp3wpXlEEjMruDcC
vNZIpn23y6fk9jf4L+5QDl+mAb7W99gATDRmIQSBDAZl+5Fci/KHfuHuXDR5TF5cXE4i6C14v84V
xv1qNx5m7s7ZNkPuRSXr2lE26QDTBwHVi4rJIDWcOxpy/IdWd1Toi4GUew18bkKct2SEns5rub6Q
slvv13oyroalicD38uGKN7vaNuYqg6U3KDNk+QwaYcdf5ci0AS7JrLBa+g7vK2KNniM+yzPStir0
cTHJhbvSqw2yzUHS8Yyjz6I2jZIeh4Gtnz6nvG/u80o63wQHENbmAN1LQh1XPjLM3jq32i7t3TQQ
jAshvv0xFLMhL2uzIFSwCh4n8gup7x6JlCmIqd9Wi5FhXk/icHBF8mLlsG9cGpr1qneaxLg+aGfq
VhnruRp2QHT1bu51uc3myrjyFtzYJlBMmYKAEnRG/8AofZKC1D/Vxt5Gw2m2A74tI0PP0rfZXfSj
1FX3LBVPCAoLiZxSUCuuaXCipa1rqDXThsBT0o09Yk1IlYUAK6run5Fm7c+0yPkJ7F1RZ08fWpvI
5q4a529diOSOKULyXKFg9ru2xRS1VntfNNN1bSpxwglMQB6UYygGh2gZK6lwC2KIGz2O9aaD36jH
ls7rBC7Oz8C4soH267LuceO0BP4i4Vsn9MdkI5M7TPtztWwWohy2Sc/LZgDRh0anM1IWye0B5iBb
FrCLAVPN+j/SzmQ5biXLtr/yLMcPZg7AATgGNYmejCAVQYqkqAmMoij0fY+vr4Vb75VRIRrDMlWD
tLJ7M8OJzptz9l77W+y38qEO2KgR+eQss66xoTsqd5NYMt0JClWLKByf2HZS/+YgDIvDFtQpyERZ
OdIoHoYhZmVim0LzB/ILBvphK4Ek/gqQjWFn6b2dSHGOWimauw6uB0V/zjN6CCZf2nFPsdsNN3TC
zG3bB2wweZRf5nlr4eCxXGQst+uMeASMxzloqrb6PgqUuKHl3Xo2NnZvzKJVBVgKpUrwK2SrurD1
4dvYISauKs/cBX3ywC6pWSqh3ScmG7ZF2svyqbUTJD56rx/auHqTJGvASMBef+MYGGTVqKW3honp
syHh8osDmf5bWSRUpaWJKK7QaW0F4Vs6KRrCRMM9FqwgK4PYiysxSu3K9yRHZ7qt60pIQHmOk17D
50M0Eky+Ma9rLFjWoMQPjq5Uj0wNZcrQmMZa4/1YBjYbtlLq9lblHIB7U+8e/SjzblXdVoc8zLo1
ByJUfH0a3tPIwDleoQYOgRQHiwkX1GKqwh9uGub7Lq+SPTIM/nTQSRz5fWTRedvohyQuKKuoBnKU
6YMrZEsgk3uIY+aunTL9ROcHPXedoT7rMCag0Jmfg69H7D6mxqopr5bmd6sX2S3vHKiFIHiDnYFQ
LTTB+XgmUogwJ54uDBtzVZuUSilyANdrMNJYhWYslMzYmcOO9lRqrgcM2NuuJDPKLyv6qk5OMd3I
SjpDczxYW5twGA1jPwkUNWaA1hi9JtKvJsdigRxpMQDP2hpTc5dQPqEakt4PrTwmrV+sRe73W6Ce
4sWZBeTgvdz562HfKK0KQa4lbuxO+6EnfbUJazmUQF2Lah1FencNdqSHfB+9YLD2lmkqUO4aCteu
X4qN65bjPpgkZYUOVhFsuW5TtobgtAUK12mDF6g26cZHTgHcLB4OeZZzsGhcBEwaW/9VIAv28QLl
hGsb6Tacamftj0nVbJCh0Yye3GFp2hqHRgO9lqoGWpdDs3dxxI4HNWaAvDzpBvPUHx8Davw/fGt6
oECF3atm57Qv8twgGC9pwJbTLkXMDxGw3hlAzN70uglOoa3U0QtQDlcEKH0hBW1GUuGhZz2KI6ri
0ZjnyNTR6OI2wkUTzELyBm3HT7rE1q2XDcEXXeEAzKgfAzEBwWUUyZsI6KhSrMbCRx+blriPqTKd
5GNJmNsugFiyxQiLq9/2BbwRglf7AvSp7U+codiZbzUD90+tU6pFK2uvpOm/9JzRd7Ir+lMAHmkV
VfggtLYMlz2z8jIeXHvfZaRAOUP25BMiuvFdbL3xmPc4gwK1bvTR/FrlZJY3PZsrXWuSjTH2s/SS
x5rK/DnyFSJgpfE+d3xSpl7/5DRLE3Uy8NBEE3ZSCCX3Rte4fNtiNiGgu+f7gFPU1x2eDbY9lqRY
nHjATdPGbEB5WLV7ZVFDRyWaOrCcfPogX0088d26nsLxGz6OeunW2JrhKHYLz54p5frIXq9SaCjM
gk1On8TsHZs+unbNYVzKrL3PSgpObcKO1ek1Or9wonaG06lDL/EALGRe0nsr85qXJvKNgYZ2Jexx
n4YGiNhuiL56RfqTCRh6eWbPbaA8umtHb7i30jZnVoqwayoHRbgdGN9GgGsHOYwxG3u0PS67dRiT
QfiQlRH8/QnthucMwSYQFO+l7Qk0HZOZb9EesLNX7pvvpC8Np0tuih5uJwIR9sVQElLYO+zzigqQ
bAD1jqUvRAxAjVE8+IAokKoh6RWAsimVTv7KHGxdLSJ6Ciu/nEJqyJrZUEAtU30pTG5ZMznGPUZO
/c5MI4QeJr8Thd+pFbicotNulfQeOwLwQqhXc283YSFA44tibiio2Gke/Y2oo4UrPCbsJNR2aVsF
3xPNpktAdWxnaEN17SZOvkJfgW46A+J4naR6w7KqNQOPhi0twML4QEwnipSutjbcJHIOLfeN7FSE
36Xv7hOz4ozNNwMxvJg4cocaRVs3qVj2PVjgvocxlcp1N+6TrgSdH+b+VufgtRnHjnLl4M8MkIFw
J8+OSljcfr2WZp1vIxVZ971pJ/dj6ANTcIpoZlSYC6vGWOn3dHZadiiOwck+qIznjiS8LyP4WLDZ
Og5jT7JumXLTyyvPeOupUq9E19rQ9mxfv/eHoH7UVYwCEwMPtfK6oWRUc1W1huRBNG11XUkt+ioV
e2SjMW0qJG27rjLkZJoZJW+eFsWnvPFBdbJ+v6gQg2rccTSEDj4sqYxjy5K1AT53hGWtkPVlnW1u
qf2zMa6gRgL1Gej1RcMJVLR+rdlW8+KVljUjxYbq2OmwQDQV10s9KX5SWjDfulZnOqfbtraNiDOz
AtQwaTFyDbwCOF+kvfBKDsd6G6QvdhKb67Yfmm9Zy6ECAAl77F696pAdicX0zA1bCBQtyqooy9dD
ewpKJ9znLVVSHWnaYHazhcXsA2YdPX5WNPA5sKNNaMZSO5aBSr8kyi5PBgUsKqhzBViXOHrsCdXl
MNqI4eOQsAVI+dg+eifbKJPDH622lqCK3lkFwphuXYutBO5A6js+eJNcMlu1JWwGAFetQXUvGt5Q
k2c7pTXOBvPwuAU8WO26kuwAgRrrJTH6fkJoLetdzoyxklPNfCqH+DD2aD5GoRO1G8Gh90pStZKE
2qWJmuOG0zKU+h7HDUQqZr9cf2PrwybNSuZluKqua40NxUR43BpMJPmYOhSKuyjzOds5RXDUsZXD
4AfTdtWakdq2Tp9iV7fLrVdODbgNZ3ypSIHY4IlnvoADyPSPdZXuQPOYBCPoLJnaVP9nLwnbg51O
W+nr0CAVF72YboayIf6TvNMtkFcQwILlt9cN7dZQsttw9DJ2fdUEPwpvqneW3qbLKR9+dBaxek2e
hr8yOHvoG4d6o0d9semJl91YVLjgV/nmRp8Q56aSDW4K+H8jyd5AhYoGLcj1Wm6TkfJiFBrbAQL3
YjRxY3e+BWIh8pr1ZNYOelLCMfKms79VRU9pbp5sRzx8V52peddqoOa9CIfqe6xJ9V2OFZ3D3C7y
K1i/1co2LJ4HpADff07bGZ5c2tmatoO3cyI8Nh5xKOuMvGRoEI62iwM/Wod+qzG5+tnaHJEhl4b6
1UgNANSM/qK6A64niKGW6BEr+1RSI4Suwf9LaYHOZq3d+SKX+znd984o02ANcT1eYDRBl9Ba+pUX
06/rbUOd6OSQoKPsZ3YWxgHuv7a3QQmySYEptTQBKa8wBr/RjZvlUrbjLEPhwFqqc1I64riF+Ri7
0VViodZOYKbZ7h6hJca2JEq+OZkGejH3CsK8cNoEQF72WlwUT1YLZsbGYLZueZ2+mGyBriM8/8vK
RoGSRJF/49CBOvS8+ixSTY/OAfV/Fk+rtMtBBQbWD/pB5hGT+SviPupxxBdvu95uVqVv2luX4981
aRP6XhljvWH9LbbJxOQXVZmLvzPtESnLcBPGtftM921YcI4UizJF5uvaBFRkY1Qvw4qSCS/gEloZ
9ZIU7WQBH2RByyX6QbEVBhKi/xu2iPGS0zguM9Ksl0Oeo7HUOgr5KpPzTs75CggAJwScIFBzEA8x
sQSzCX0MtoHdk9UYZfkysrVXFvlQghNjYuqjSW4iz/EPqFrR/U3URpmNEdLqudwYIn2i4OWvSwqJ
y7EzNDacWrinchesR81hw5QW4tcUuA8VFpcHO9H4pDwA0yenHcQNXuJq4yYheyqsbRjnTVJ3gRQv
Jgf9HuFialVNiGiCdLB2voGUxAecUEHycOi33prgEp50H040p5JubwjejimfilUQTVC8AtyBmfDv
4I7sJlLxcGiV9OfIAGUPNiYUv/ArGlqWbOMUJzVbAzwBtSbWdQL9N3BEv8xFJq4o8AKhSMJiLxzm
oaU75+qY/eh80QQKoIaKEOAvDDtx7mz7odZvAVuqhZ8Gb2mRwP2hb3eAtz0tQ506gWuH+c6lhbFD
XwvQQGdfs0kNCAFDmD3WGf1xZt7gyoSf6KDsH9k9FxAtF4NqnFVPJs3azMrwSWYjyR9UDRFqUsO/
VpplPqFrsjb1vL3ouq7YNgbVZ0picj/hH99FgLg26YB4Ngw7OBs9iuFBpvljHDrZnWZhtOXsPCLU
ovodJ8VXdxyMDdMFDDg6L7smFs4pCbR8g3zDeUTJCcAjUXSiUCTQ6sx1/Ko0aIakhSIPdnkjYgge
i4E+6UrNXSF7cs0JiGuMZjnTS6QdtUvRWTUsEihI57xCoT3IOAVSkQTVg5YOoLHoEd4CiOZeN0V6
At8OjEOCj6ynol55Vl8AABfU3+MqOXhJMX3N2YkdyJs+9kAqVlHWvjG7cFZ2/ZaNIVh4jyQTQCJs
dy3kPQubHSMJGZSZYa9RnCApo0m6qwJC4MFLKd9UJcVJbiZK48HUkQ83YgtS+1ugWB8WWRsAOkb4
5SVdIVaOFf8C+JkfwkK17IfialvXqHbBceinwe9fcJN8r8FaXPVTMD42FMtX9GO7zegDrguzxmVr
ENg3dNTybe11nFGwR0NSIB/HJ/XoHyUWtmiAbC7FiyUsGXcRxzQV08LOl2ZtlzCGWYsqYttfic1O
D6UK6R12bGyFmIIbDnclxxTEbneFitOt6ly58kbqRL0O46PozOgeeV+/7Jnf2DWj8ulyNYDlpJ5Z
ZyES8NxzDoNRYJCND1N5qgWYE4j94tkqWutHaMzsLAcvkA1nZRmBOr3Rvd5Z2m08brLJszdKuNVT
1NfUFByOyAQxw4O3guGAwlx/ZRbAZFqLgR5hNjwDTZc3gBtZUA2/xppD+znJ3PSAXjRld5WzAykL
7ZWpmF0X6BFcGcLdksnt7GnwxWtjMKElVT68KI+KShR74UYvw47YxRl0GXcooBG7QbM2KWl1RfsY
Iud6Emzc0N1iLnU6qlYL1yN8KCra4IFesMfWPInvelJETi4IepT1Y/MNWbexAbfGwcSWyGz4j+ix
d0y5s1BEXJUtRctlTMUG6XuSoH8Nk6o8lHFWUjcp0yumrOnBMAvt2qBvv03KlnmGHYvesn1CCMMR
MXIw2nniBTbNE5qAUwu7HYQ/RabEfSj6h9yhuKdTyflSDo7a+wjMl22DeI6ua8CrkuevkT4k69iP
c6KQndkxTrDfnTvl4spIW7ITKNhuTSMOvxqzBUw4enCgaBa/pSZNaIFo7FbkiEsrvR3WbjMkew4c
+XEaUrnRSDfbAGQhj8COH0PNLPNlvYtyglzgxLnUahUldlJQVpYPOXmXqrWJwFFeBekNflVAJK1H
a6RoDDwdEcUIBeFnRqI0j2E3YzUUaNOqT1GToO2kFYB0bzDDCap+la+ZScJ1kyGfxKdhbXgXyIIk
VXOTVWaFtj73plcvTySvwCzoyMLy2q/9CGmrBpld8M8gI8uTNU0mTdkhX7mycbfK5HHZFQQC4YHy
guvzSI1ZvJBiZO3sKL/zhqnaaFI3/9HLYc4mTnyhDy6hRvHwrHpV3OBrCl5Z4oYbpCAIdYCBptQq
sVC1JAOsSLFJjxSGx6cuZy6g+5rv+sR5KMuhWlQOP9Lp3qs56UZJwg1nPHjTiAfk+DRyFl9Y5hCe
NPoy28k0wBYkDW8LH9o+arkN4OBJWMF40vJ5SCCGc6QKpahi76OfX4Q2+yy3CdYtROIMryyb9mD+
BxB23KBfNs6xi4PyIZfgd2DxBv7eHWJ5jXivWNnjSNtTmONNGaWKBbxRt3pGrYy8vmTrty4vTOe4
qIDou9MLJGdjdKtDSeX5SFMjBAeb/cCn4q9hRftHOyj13dDBi4voHiIlMtJr5fv4bVMj33YmNDmv
rfwvQ2m/QqTPrvW8w8xr9gqwvjctRo5ut8RJMS2jH2e+4MSuD7l3Z9tIIn2noLKSAXOMaWNSC6no
HnHuOQ4OfoJQp/5g9kCHmqhQt1VXs3y6ct6n4fOIBhFTOeSpjQLDUhwTncDLrq1JhAx3oUJNxfHN
mBHP2a7lcwRvy2TVNy6ZpCHOE1gZ9Z01KpKmWCxvNJ+sJbSLGtYbKJkcXENWUlX88OcddFaW3Zsy
uvY1tVt/kxDvBUwO+kqged2WAmZ2L7rRJ/1FNjS4YM1GEdIcxxQjJWtQgx7ikn3j4LEmMJQcCQOY
gBy5SKNq9rWDN8By5fhYO6VBgdGT18hw8ILb+rOCHxFFlJwAHDYWuDZyxKFoulsLqcQtyK4QExYa
DrLs+hWhXS2qi4JyWoJ2WMM9rXsYylRSEKSQeQOcJ6g9jZsIYhB1eV2gwN/YZudelelUbDUd8Uw7
adWOD49ddU2xvYmccOUbqdonCGBXbO+YjZr2W4GKcFcjmLkr1VTzbpGNCDUh2lCP7q9gfPK5OjX7
9lGoB08Xd05i9asoH+VhcqxvRmdBkE9YVZuMJgUCS3XXYqA7xE2Kdrvh/Sgt1NiJ1gY7uisRkAaS
MUaX+OuqLOC7pSUfCVVT9lyaCbKWvtMN6VbBqo9N3DYwtjnb4MCux3pkvq/zve7iDDBb/KGANFtw
D1m2g6ElUHq3EW1Rq3xh48ouB/Ep/Jc4aZkCpWiuYGrx4sID0pAqcYZNf0hZ0VPt0m5TuFVxy3tl
XhHINgGOmhyMg0FNFl+e/WQLhCPWaYpnJ+5wCnda6yx0TqgoFA2sJRXSD+p6nNIdU2euRGI0xBX+
oxijjIbe/M7k42IK1OXKnnCpdLLCVhV69VNVVfVJ1GQ4+qWKt/44EE4eSGuFIPeFzj9tQTibh5x1
Z203PqD1ooa2gCN7iZ7H2SUR4ACzdZnsR+N7OzjloaZ1j6mIFlCto1ROUHAvOsKJVr3ev5CPJra4
69VGpbJ9I5jIvtbdiO6RK16dzkw3FajVO7d3XwJHIWarqCDQQPuJnldf073hoBomRGBrMN1U0aMF
kS2RWZ1N7U/kW0tCjtLxfQOmsbyNM+IAlCR1raSv4ZN3Sd/KByPniy/MdNdqpn80rCa9k5wbEYk3
A4V7StTXvFSvZUOfokhzDhAqYCHyOrHuDYGCtNbFwnG0bDVg2l3IMYNHyPZtOUyYMFEC5uvWZ+Vr
PDpOpPEF2OHCYTtogYHph4IM1ZyxIRoL6KFrOc11RMzFikfBUTwQ41ol2S+DuMQVTKfkRzNS6Lac
VnspCfSi2GA2OA7lXcnG8pYGG8wp4Q3f2e09oy6zKbpigSHZdFhVLYWjvkOrEEX5Ty6OTzofsHXM
GSN5RDdKFUF9PSRSLuqqrE4B084uKIBiovOjQ0Ff1ciwrCPBIUWFRoaB/S22oluL4OeVnmKYlSEn
KGcgKWVheKN3ZRBowgbLGVERs6aJCdRMS9IHIimUTLVTTdeu28E3DlT81HhUrpVB06GOWRos0ZPC
CjBxmYQRymbKwBB0qxpdTv9MtiSl5ThxgIkI0P24RoYh39Gm0ZZxjN2x081xjXRaYR/BOCF68oWm
DKekS8LTqukac2vENW70aiQQgV7jHq/JlyiO1QMyoGhZZqWzRdsCygmKx5Jyf4BNoGXpR1ePQUag
L3a0+mA1dknTAYENbQLJ+aIdC3+tOueX77adT4d0GObjvga2CncUjhlrlfejpPjroUwGgwtjLrLH
9tpGl+6zAbTapiLPymeWW9qK/STtUf0JudFTeSAmkrqUSWhPDQ4c2YJrdbRaLZiL2lzxC906fu7b
BiSorcE3B1iIVs23ruvCp6KCYOOn3Q/tL9+GUihh+2pJ8aYozG7R3hB1Papx/uvSX7WeylVn0swP
DL5uoBCQA2dOqWACXoYKaHcawPgRX0tAmYu8okOpEtmvSlvE2woZ7pVkU0UaIru2Rc1yi8fNiXcV
0U4gTAGahQqPSusaAIFjuzrQxJoebbIQ7vnvElbQBNo6bUNtLdtgxLaHAAkFoviptSgvKciVP2Pb
DDklxGQIDCW3xpxZB7LDtW+binVe0g3EOx8/1eTSRizr/qwWrjGvXHEy7fAWRPVV3FLvASWv1gb9
O2AhpgMZJLKuDT0OyQIdNmaJB7mgVQqvvus045F+Np5IaVChtB37WnrsLFkuMDSxPVwX6VjdQA+3
1tWUlpAhiAdwqhA/G3NeOpgggSx+xKvqkojPGfxBtRoNWhguZdXCrLEtdJy+pW2V3oVbpDR0FPC4
0/kxu+dayvarAZ8LmiplplNpojDLCRtaToUHctnkXazCEblAWD0quuIbx/viYmJgjzdHkogJiWup
IaeBg0zvjsCXtY8tDNXn3DbNWvndZ6/wrczojk1dIg59kFnHIKUyq6G1vxNFgTttcF2s9UhaEUNW
FOctGrw0wfFcIfh2LF3f2z1WSSDlz1M7yyUNOLQixEbOQbJdN034LFkWF0lHsYIau9zy8lOZk72E
QINgLYQDvgVkh1pCwGKbeayaxh4kEi59Vx2/EXs598YiggRtzFA9cgrWtx2ecFzQyvOuS13nu4lI
m/P0aNgZLGAoYbXh1qHMLXZDiQaZiLHYKU75gH3XQ1PFfESxzDCo7qgkgfpQKB5bSnBP6FoA8K0s
fUJP/ug0NlNOlxJjHBIhbLuIBYD0onzi9FtDj7Xj1ZSOoMQIIF64JY7YMWA21wb4ZA1/6DIqNetu
QiCFKC+snoiGMbaqSPr7OLBsVhVeu9qgoUonbaKnDEJGhYbcGwZqdtZuHdWK2dJapaQlZxhCWGf5
dmpM9ZpHDdGaMHsXvody6vN49A/z102lJEZT6fB///o/xevLXcg297/+pf9ftG/EJYdwiqGiwSe0
n/7dn7dMw3QNy6QLZBlC//3nWz5YTtxjfsL+/NWfimWuj98/H+LPRHSGsFz26qZhW1Kcpa5TZ3Pa
qOzykz4dRvWIN86O8SZjefw3x+EWCeVKqQzq1Wi1fr+UQiQG/ahcg+T1Eo8rIsJpQcXj/u9GMX4f
RZbWFM/2rVPvqnu+zPzeDijyoqPTDmzlzc3nw330+HnwgIoN5ZpSmr8PFwvO+mbolCcWHpbw0buQ
I3/p9+d//+71ghSQ6qVwy1P5nU4NgT5/9+dbv/98QZkSHzZ/vhzXTrLNvdXnv6/P158D18yzq5//
9S9lCIvH/e7+zC/fu78fN7GDw8wroese1aOrn/wOghkaQiyrSyBmYDFqdLtPk3b3+ciXbtzZd9mg
smQlkeVJs2DAror2wpVd+n31+4UVRdoHtrB4MGgtMZYHf/ngz77KEZiJJiaeTDbh/b7DBvNX98cS
v//9jsuGKG/4fZ9usy7x6m4/H2B+df588g4hXYAzdEqbvw9Q03ouWlsrT0rdl8gOwX3Vr58PMT/D
T4bQz66BSjsBVLkPjEkOazQYi7ZlS6WeNASPGSeYz0e7cEH62fylkCYhwudTxByDHL6vryp54aW6
NITx+z3LzcQ1x/lrR1CRYQtHdDddGOLj9/Z/H8s/H+y7DxJglq8jFCxPqCbzbkFT4vO7dOn353//
7vc9qOUZ0qby1LOxxbF+//nPX7pD879/9/O6xpEpnnjkAI3Clq4kMrm/vIKzKYuowsQOE1WeKnaV
zE4XHsD8P//jpVXSclw2eMqSZz9fsNjT7qyr05CSAcDOPIqWHWcXbzx9fqs+fBLvBjqbAVWtpWj4
qurk0rYj3R6G0+cDfPgsFLnk6PYlh42ztS91aNbqdQRBfOYb4w+2yy+pc/N3g5y9T8rDd2YTGn6y
Q3C8k4WD2aEHmF1/PsyHU4krlUKybpi2dfZxt+nUkb1oMlttkSyiOD+aIwjN4+ejfPjsXcUIOgwQ
oZ89EqurNUV+Ecst9D5vbxJ8ubK/fT7GR4/dNAzTkS4nbss9G4PctKbxzK46adD91KbA6vh3A5yt
fDat1mqyGcCtl235PSyrCwN8dJek0KUwTEPnEs6vgJ4Vd3AqTulLTYTgsKVSXOSHz6/io5dX6spS
ho7HRp3fJi9pPDi0TXGy24OWfBuq20a/sBWdb8T5ly4NS2K7NpVum2dzlXIT5XdpjApjIDTCLQ+a
ULcWMOvY96+xb0xkbQ3ZhZv30eN/P+jZ9EJluisp5BXUw14Xhvvj87v24aN5d0lnj2akr9anXVKc
KKrb/pUXUp1bNe2X/2AUybZBCjKEpHM2sWS+itiZ+uWJalX4RQWvMv42GRdWkg9vlE1jyCV83LTV
2RdvCKrrBQL1kx1f49O3Lzz8D9+vdz9v/L5QTarucEgJHj4N+Mg4sVgBafr8Pn34gtm2Pb/F1Abk
2RZrSos8MuRQnHzai3TjKI9AWpyb1jGFvJ1l/ke37H/HO98zIj21kzFmvIRtSTrdj0gtPr+if7Zs
f3wzLk/dseU8R559M06TAr1uvfxUOchMtgFyYLWB4EbbGjNn+gNO0ucjfvic3g149r2EQZ7aacWA
ADGJ9AgALOW7z4f48KNx6Y26FuuLeX7wtayKZO6MIUjG1AcwsOXP0nIWztXnw3z4Nrwb5uyN47O3
JidlGBgM5MBtQf2XBoiIaNXRKfMZ+PPx5m/9/FFZQhfSsnhOjnH29pXwGLB1BsWpzo6xh8hgHTuH
EkJ+d+H+ffSlvhvIPNvm07bDk6MYSP0K84Mpbz+/jo/eAEtQltAtqq/Cne/ruy2lQF+mkzjIz5sE
xKFhJiLowhWcDSEFHAxpKulYJl+pfV7FcSzbErV0i6PCBdmRRZs1zbaKwgvzwdkT+Z9hpO7q1KKU
49pnT6RD2qhkHM5sW0xiLTPnSbrXvH1L6Xz9/KadvdP/DGUxyvyNSkc/H8qxPRTkVlIeR2K3Fwao
7izQkM24V0HiX9jInr3Y/zOWqRvoQ5mrLfNs0eGfk6hB7+Ho0R0ENZiu/ZQU1E03fVHhhaXn7F37
f2MpnZ2BJCz7fOkZEYh30o/Lo2oeBLZc61LB6KNnZLEd+P8DzH/Au7dtCiJDw8BeHgdIparb69Gz
FEROvJEs9/kjujTS2VRKKyUXHujsI3vmHoHT0icBuL2ahguvwofjWExsvOGuwWf0+xWVHr56PKTl
0TeR6zS92IUJLj0/O07S2LtTcGG8D189DOs62xwl2SL+Ph6+APihHdcVgJ0Qr2QMgmP7ofuvn9++
P946umrzecDQJeBrtqG/D1M2hE9ZeNmOk05sONk3YiIZIrkHbrYNEm0fYdj5fESk6vzmuylVCsZ0
lDQ4UVEidS3z9zEJ0h2ngus70iNEC17ZOuhOZFS57aTgTIktRPyMib2Fi+/NZnkyAfInlXrdHpRk
tNLayb0OTJyCdN2mVSfxppJvV0NqT6KNAVJuWYmOf4tAxR4yB1dq8hT7fbOGGomv31cdPkbNXAkz
Mu67wvGx3YBhVF7Vrzs83teJHU3LoUGvjYJH3442YJ4J0cyBcpW2NsKwvW2w7jwnAuV2lGOXaOCn
B7zoSCNqJNW1AhOY3OfDQe/juyp3rp7A1QMuVk65TO40um/9ydaMK3xiCfY14viKqUsJdhAAGfoU
6ZtBay8EMzJTQxNCTfh7h8GPViEhZTTcckzzNe3/qBjRdhgJgTYpOkdHUyaROOm47Kb+AbI28eyl
iZkJ/tqm7qaWK5p9Ag228NKWcmtE/tc4m+wNln21zBsQhAV82qXQ/Tc8zMN8Ck3WWFAzWuAmoO5Z
ONfAN9ho5CEukBswfbRY5esAZeBoElhSFByWBjultyzctzzkVF6m9D3NARlBrWRw1UdwzCtskSsz
NuG2eZDHwkQHudmDTBezlj4woL4OFtEeogPmoZWhBW+EMK2inTDcQkRE0pwbyxjxD/2Q1vtmOVZw
3aY0fqrWbTeYY7UvHE5JcQfd8ITxgKxmjdDLLbCEai0Gu9u7dVDwadlIIdFD76KRHrNgGcAEnkTh
sS7N13GwxPNsi7wqowgfUg8GcdAxvn/+Vcg/5hfFcZlpXwiTL8M+X58ntB1ep3fZERf5AVwdvEf3
VND3s+yDZVm4KrRTYZt7J7rFOgnscNt4zd1YbtF9Eh+UrNMQ/jK2LUfzbtIK/S4IoBJNOsB1XiEw
Z1i1eiT6sS2Ia3pu05+9LtCM4chmesmuC1rWLbI7Tb/x41u/t5jgqPh6X/2yw2HwxcA/D1kyxGVU
SOuOROILt+DDO2CTWkjnhJOKONvZZWMSVlM0ZMe6+Mnpe5nS0PUmNFO3GuEAn9/uP7Yq891+N9bZ
+uQ0SOR0p8+OfnsAUwHxYRki4f58kPlHzua53wY5m1sDDaERnmcuyHpykvvaef6735+XkHeLrEBf
zjTH76dBSbDUi3tpzbt0AfMTezeAHaS1Z5BVfAyYlKbFxe7CH2vc2VOYF4p3v2/JWPoOFMXjAMq6
AxSxsquvRF9+fpsuPeuz/WKSDXbVYiE9ksm+LEi1yoRY1dqPvxrlvEpfZEQWpxrXEkNEK+86eFXy
wq7twu06L82bjdXbCICzY/kLy2OcHwDNGWrz+XVcGuTsK1ROnNOJ5ZkjAg4xN4VfcCDa4i/v1tkW
YEqzmiTqNjsC68EuJbEC9pf2GReeu3723Es3ba0gEtkxwnW/jqWWARNEuI7KxCTcoO4IKjCGReqI
FK+wZq1Ew+KbZ7BpsxpVWZy+6oH65g7OpYlhHvmPicG1aUgLg8qcfvbeZ2CnE2lzoCxTh6y6o4kR
cZDP7C+6EBwcen+zv1D5/fBm4MhnXhXUUM63r2M7FUaNDOZoe+t2Tu7cJm+fvzj/FMLPrspgx+8I
gwrAn7XGriSI2SD+6OiM5ZVq9gZpPP4hzGHjhDsoS5u6+mZVD30Ea25vD+2FA+5Hk5VAlkT/3SKU
+bzqnKs+G7raSI+ec2xBfsz+lM+v8NIIZ4+tjYeAauqUHhMT+9ISV97f/f7ZC8s+z8P7w+8LEssm
ch71fPv5CB993O/ukXFWYxgUUtjGFOnRN64Dl41XgCRREGWIlPDzkT56396PdHZ8qZEsId3naQTa
tM4NIgLwuWMwvXDLPr4gSg4O67mjq7MVKhKqtDADp8e2Rq958q0dESP4ET6/mA9HkYhTXN1x6Vyd
XYxoSbTTfIf4E0C6Rg7E4S4XP9vx7vNhPny/KDIZc6necmzj9+VwxJsBXtLlLEb+EzyNC/fqw59n
AuC0hwpGyvnfv1ttySCp68kpuFf+fZTdsjZfGOCjZ/5+C3v2MITs9cr1GrYL7rZX65G9dHXhBf5w
CJv7I2n9cHw8+0TwRZOCCCzi2AfE5KGrIoruP3hzdYdDsWBmNv+ow5ADqwrHZbvgE5GbngrzuTIu
VM0/ehLvhzibSIZGjBpdfW5UuAJA7Ov/yYPgTbU4Yrvij/JOSiIFkCk/OxZI7nsPbjuWej3/N8UV
8zkeyQNHeUU3UVHJ/v2FakrZxo4WZcdQBetiuDLt7MKHZ3z05b0f4uyTqFuf1bMNsyO1NwzelT1e
KZSQMGybdhX8N2ln1hs3knTtX0SA+3JbqyRLsiRaXvqGaLdt7vvOX/8+9HwzrsriV4TUjUEDA6EZ
FZmRkZGxnNPzMNTG7LXPOC/NNGN7mEN6Y4x9DWYD/ZH2GNk0ZwZ/WTFc15NBeqisSX4XCY2PgEUU
27Ecwj35CHNv9S0gFrY37izG+ekl5K3kKdYb64oXiyZEPozf6CHSs6ccoJ++/tjWbysl/z8BZPXm
yoIlix0pVhcnA5NY6VNk/N2MMRQ8t7KarGzMogXb/xMiRrtdKQNeOSFkUmJlY0pgbfhMMr/dH4IU
Y5qybMscRMGfZFVLPJEHGRnRbvNRBuj4+vfn/14IWLDfP98XjmHkMSxa1MREvI797DjYB48x3Dvl
23Uxy2v1R4zgs2SIGfN5DOCpTb970b3h/Lr+fWU+BFf0sIVbPYPhqRzpg6A+kX8IU4+Ruwlkgegl
LRVYRBjL8tS72KOdVp0GeqTJg+n5/vqPWHTMf9ZSjC8tDcY7r/CIjcqPJhwCo/faG2u9SYsr6QA9
T8uZTul//hEnN5jnS1M1mln2ZDDkqZOI0Iy1qvyiHiciZod0IkJPYjptuyp7kkluDUMLPsAdPm7F
8takCJZtRWCswQ2dPTmAZVaA+XWhc/SHw/U9WVsuwb5VfzQ8NShYrmlH4NJHK+dz0TmfrJVg2M5U
NTWwa9lTNnyJ4fTtmBvMP8XByvlZESPWYzObYbLeQo2YVNAAKf3kwz+ofh+0d7wgYKP4r3mJ3THU
M8Bd09Gn0jx2I7wvJ+mf61uysvGGcJ+FHqTiNajKTxWMrV1MuAqcfBrZb2v7+M8dcPLA1M6tOEUM
WCQ8MJX8AVY7mMs+KeHzdVWWt+XPI3a2vpOTAlpfA6dBmT11QKhFzYMkATmcjHsdnJvrkpbt+I8k
4diHjekXIzNwT970LZKlLw00a/9SxKzsiTK+5QBD0CIiHwHChzPgBRy5m+tqLO/9nye4sPdMYIT1
qHDo63Q//IB4E9Si6xKWtoSODl3WZggNW+yUAHoNdFkVA46VI6PQGzV8dLK9nxgrq7Usx7Q1MOod
SkeC+yqc3nfMzEYTqiYtY0kNM6f5eF+EK51kSzuvyn8ECR6sBNu4NQoTDybfV1a9zeBCvL5kaxIE
Hwa6EoDFORIc424YeTq+4ySeaCC+uL1K7tVM5fuN9Y+sftHKD9Va48C8COL1fypCCMPVUEkLilEc
j/zADOlGLZ37Gn/fSt94ZQJF/+MdS6bwrDBovTPgVTg/KxO1i86iNvfUdUDtMMiSrYxqLMVlhK+y
4tiEZxedcU7XSIA1pflTplSb3Dh2wd9BF+9a5/t6u/Pi4lHTVcFKIXVkCp6y74EuiwwelKr1Iap3
M1fs3/5R+1tV32PKJ4JmQzzxMFoYMXWmIsieOUjoY9pf35VFRUyF9g5DU+CSEpwk1ZlycmCpAuYX
wAsN9P/iKcu+A4+zlfobKfh8XdziuTGpDStk3BxaPs7VoWYdKzk4HZSnN4X/aiUrRrZoAyffF4ws
Thnx87I5nqRyJcFLuB2cQ1x+hNLnuiLzD704PSeCBF+mtxCQhAaK5JCa5/6LDBRcHqxk7teECH5M
DeHe0CyEVGP12nX1YwLUsaKsPZhmZ3WhiwW2JvNNZGEv4mM1l5VSS8ndj9Ehpsya/5Cn9FACKhU4
6bY2sj0gkisedPEyOBEq7FRgRlWldnNm2XkKGEAfgbHSsp2h1bt37BQtgJpC6K/w73OTqxgX9rrZ
whvl0agpCh7DduWQLurikDBxyGGT0BCMYdCbvClkJX3KKAx4zn1Vgk+SfrTtT9dVWTw9J3IEe3DM
iEgpH9OnQtp+iYuVhVr+uqlYEHtxNG3hbM6TSK3tAzpSlMr9oI+fJHtcCZUXDdr5I0LY9D60JqUM
Gt7/X9XANZr7yFzZijUJwlaAgMGMW4GE2H9Ojaeuvbe9lTTcsgi0oOlKo/guGBQocSE49F361Dnf
ZaB8umPYfHnPRv8RMW/VideHciT3JKVPn8CljGFI6VaSPUsnXuM4yKZDEwDlpPPvS4Cxm7ZP3Do2
8i2kPxtGd3aO8nk0fuX9a1A+GkxvX1dp6YycihRWjRSy1EQqL+TQL++7JgZJogCLTrmrhuj1uqil
DSKapVWI86gZYrbXhy+0s6yJ4CyktaT8W6thn3zjiNvvt5JmkO1VgZK/HAy1tRqKF2hln2yaSuXC
vPXt7D2JC42qGO1wikzeQjBm02/bOPHK5CneqNNxtdtu6cADSm059HUySyD6/SbtVB5JQfpkOJ+M
9qO6ctiXPj9nXBSVbjSLgOzcyLrU7ro245zAwMZIY7xWN1j7vuBMpKEAztHHGxrJwc7gwl55rojf
Z2jVJE5lBMIyNUZYhUNCFKnUANo0DwG42pb9PYcq/rqhimdClCCcCS0aelsphuYh7m/k4tEEFvE+
No7XhSgLevDYIrRjE1SLaPV8HwbJGWEJDpsH8D8+qoV/GD3/k6JlxyT+O/VdO4igrp8z12DgSp8N
7RvtXmDOQii68kPmBTuNM1B3HnalvKBQRlLF9vUkrIE1suz2wSud51R2/gYNCJaw0AOXPI6Osmre
Drp+Axzr0Srl71oQgws8me1KBkJ0fr9/BqVsjReHxVCysOp27ZS08PAzFGC1HAu4+FoPds3Yvw4F
xOZ6TNnfNkBd0Sbb311fg9/JoPM1cHRTdxyaXHWHPn5hM3zIpw1ba6uHSdd5bUOvdwe25UM1we1t
hd4R8rfPBfP7D8VY33mR8VeldT91v/qhDNBiMlkMtIDnyjZEnp6ayo8eZBsH4AcTSAz6l6RQVBjr
gUEJGzA5Q+k2MKZNMAwHIODuNGd65DrbWrW3S9qQOsWQAUkBbaI3NBt9BCV1yvMNdKQ/wTe7Nzol
2rUh0Ca2D2dDYRxDGi27mNJTXfoHuGJumdZ7NOTWTVV4OSQr+Q6kYbyyZJfmSzBCZEUL7TxGJ3bS
O603aTDhVQ/159S/0/yVDofZh55sCDPYFGipz1L3YCKMG+r8dIRBNRlj6mTPRfQRwEC98HdMIW3b
8FtZrGWJBcu7kCXEbxVMoiHcMtnzOHzL/F+OBk4OsPMKuLdJCuHLB6hZrtub4GF+S7RxXvhgnneq
Ni/uSSBBpa2LS/hMniHOasDByx+BpYLl4LoU4RE5S9FlQAsY3CNPhXGfS2kVYNeNUMqede2O7D2l
sfrr6Nwk6k3Z/7guSmwXuZAlaOQ3RkJZH1lUL/YJjHvt9Ax1NSRCP+Hm2rYScK+ADPc/HMcdYtBN
6xVlBXv8zw9ggECjRKowpSpcO76Xpw7kPWBa3FkAOmU31xVc2DFiiz+fF+zR0Yq60sZ4jinuwxI0
w6Pk3xVvDJMvlBAs0Z5TKHaPlDK984PdpN+2+t9vVgRPj/HhyLTLmnsygGwJc0D2/D3J/+p8AOwc
4Ip214WIRaxZEbIJs3OYB20vcpeRb4x6DdHrc/y3tfkJmFhoPdnJHTM9rXSnt49wHATO5+tCF1zG
qUyxsgCvgkaTqZ09W367h0MqLpy9D8Zikrue87bHhqifWFyIPEedtAD3ZINK2scWbrrcKuPXd2gE
bDEXE6lZ2RDMIZsskEkNDpXqfK7THWihUudsWwPihun7dVG/b3nB4dKqolFmwDYcQFXOnQX0YFYv
N2gE5pT1IXmOD9rB/GU0u2T7qdQ/GZq379rXwLgd4CAKB/B3ddhWPzr5Awg7oQcC4Mdk/BgNt+Xa
hNDFybZU2ZIxo7ml+vJhNyRlI0n0N70wivy1Ul/hjft1Xfk1CfPfT9xx8z8JWv6cOU//8uvCynYg
3MLDzu+vFJg54p0E6NL133/hnIQVmv9+8vsrzwTflcfEiwVKb76BiyUxPqxd+MqiFFK4qjm7V7C3
zqV0CtycUZ1oL2ASwhFiZDeq1+3NDta4tv9HUmHd8etndUj+UoDZHozSBZP0yY+So2kDidelQK0B
lXa8rvvl3pnwGstUSLjoeFgKjjnOvUGR5SJwW+eLab5GK3HI2ucFpfUpbuIe/GS3MvdmemjfemvR
F0YAoMgaL1Yy8ELcWcZhAS2GAerpdNMOx2hYsYyFn8/3mRSnskOgLj5VwwygRVIW3gvQs7zF7Hf8
fNU0eceA2UCTlXpuEhA4KYUl19ZLVT9UH/Jgxcsu/XqdRwnkuCRDLsaZYl2LfGUcvJfWvxsP1fD2
vaW5FJ/H2JyO55vjwpNjoxS5UURS4rumlkNRnm/efPBp/7NVmz42DeelCd/XAh0CF8mSXkIJPNP8
Uymt5IuW1udEgC6fKwBPvDJmlQ2DA7iM/jHLV8LU2TOd3QlYJ1nBeTjTom/nIoHqAyGlNbnvOi0z
uRA+bkbjHQYKTYc597Xh4e1ZxZM9KOQimmjbkV5q/4fzoPLoue4eLp0W47Ea855zuK3K4hSrITWN
NAIx7eKBRp+aA8/HG+eNLYC4n3MpwjlQpLFqKk0L3TDbNyOYkytaLGz0mRZCJA92FZyAHd9vqtsm
vAUu9foqrX1f2AV+OaFtqIfu+NkKDna54qMXNoHrwqH6p1Ndkm3BiYaG7TUA8jNBl+1oL0g+8MKS
wpU8xkX4h4lqDrjSJt2kKoLOLakuqwRkfITIbcOM2KuX3UNQUgHA8sZ+n3m3ORE6J8OiqnmRQUvD
trBgY6nd1H7knQhlgO6slJgunqSCiHlFT45FmQcRXr2s3Rjmp8OQgZBt+2P5APai/OTErVvXRvjJ
1DtSkF5KC+V1e1gSz/uAlm+G13TybefiwUwPIKdUKxCqQeGvpirfmpJvPBaq1XyMCqM90v4QQY8h
G7c1UfdKmX3BHOlo/iNe0D4L5EnWJaVyD+XwNZa+XldutjbBq8390kyAg6ICKItwmIxyMEaYqyp3
UD5Xk1s221GB36q7dex2L/m316Ut+NC5asMwrkPi8gJwyIY7BOIBu3LbhJlzwMtL46dWrKWkF4wf
ICCDO34Og8hknW9Y0mSwtuZG5cJB63Xhbkh/9n25cdo9WK3XFVraHIOZDN4JFKQu+zjDktGQfqhc
KD1fKtO/6w1t5V5bWjMKdmCgA8NHQUfYoSoLh8mmEOlC89O9eE6g0gPTSMDPSvLKFbdkDNY8wEzC
nWSsmIX1wRSWIy1vXNiZ8o2lfYUh7qZnmgdOHH+XWMrHwctW7jwx9fvbgYAwpxL3/XaIwm5BA9vC
0ITQFAD+TdGbhwC87OTXpAYHH/ld233po/aphzKwc/ZKEd6kjn4oG+vl+l4uLfTJDxEbf5uyrwIQ
Yxu3CduN2T2PoKvl5ZfrQpacyakQMcZt6cotoqpx22Y3SR/j8c6wgJOHfl12owA2sZXzvWSgPJo5
bw5vFUWsn4RxbMTFiFIyLBRV80xn8MpVsyZB8E9WxmyvDk+xW5VgNU+GAYu1t3LMfq+96KawflK6
jHjMxdnzI00GXO51Y6zdWnqCHyKH1CJUnpzyGzWCG927qaEMVeDxesdmnUidz8vJxeNZdZoxtVS7
yQDrV3eb6Z+9/k6ebuMevOo22ZRQJVwX+XvS8UJTOsIJDCgLMqQhyIT/y6nDoHGzpN7Jym3afwu8
p8I7lj403LddCJeL9BMWsRVdF7fxRO789xNd/XAclcIPkRvoHwER/+Jla6nlxQNGtc2WgWOA1Us4
6QET+L1UeLWr8X4xH9Lg2KiHleWbl+di+ebFs6ki2bS8nqvh2TCnhXgUl8ohAN/ONnKezfpJbe8p
oW2V+ldugTTxUepeg+IxfTMaK5EKcHoQKFEHYGBvXoHTRUwlZyo1zsI47GSoVN84RvfbV55+Xzhr
djT28FzyfViP4HPQ25VH4NIFcPp94ZjBvBAnMbzHbjuSufYiuClK3S83paUwtD6TCQXJGLjSBMz1
9Y1bMr9TycJR04O+hJULzfJpwol0mzS/vS5hXhvRMtgY3j1kxW2wnM73Rhnhd03TAsswbxzzs10T
4jyHyo/rUi71YC6FFxyVcKJvS8wLAdUNAGik165ykDQIWNV+d13A5SGaBTgU2/9zSQsmNlm+DnNa
h4ABboGjKlcb4t53yJiTWvDMEK5djNP1jNmogV+7fXYs432iHvs1nLDL3UANHikEnbyrL/q5HH/w
Ol1CRA4OXbOTfW7DfRyvxE6Lu3EiRTgvKQxaVatLlZvqXyPto5Pury/U5W2OFtRJCTV/r5SwGe2g
ET4XBhdE+ZUqHdHLEeYNuOTu0/pmLB9tZS1cWtr+OTIDuInFs0UfSjkEfDXVrt0RBjlJOwCoQrS+
cqWvCHGEVIrSaUM9JlbtBsXHyTg63a5WXq6v3KWn4bmIAYDNwxuYzNP5afSiqATwn/Meksdv9ka1
BYdGj3Z9sAuLFa+2rM4fWYJvkQc7SKoqJUJpjpZKIekQ2Suncv65587lXB3BuUQRpG8wcHJ7gtAT
AcTQWhSSDHWjNpDFVmtP0oUo4UyeKezQALaODwF34wb+yzxCFkp3cuFvamXX2DcWliglH8rhblBW
DtTSsT3ZNrE1IPLKgX8IJzXlvos/qv5Od47MK143jjUp6rlxdEZbQX2EFKK9IfrmR/dB9cJddF3K
ilmI/dFFo4at4yMlkOBr2YEGBbLRdRFL/ud0uea/n8QDg1nCTzliFjbEo/2mVldUWPv+rOLJ96t2
aCavLlFh+DJ48CSudCoufn9uPKAJn9yAuN15rucyjX6N25ewi+aPU/3jHQsE/hyJMAoTsliwkCIo
5vtSI3sUfQkOUfH5HZ8HqAbcOYbOCTqF9RnkqO16pXb1YaOVW3XFiS0uz8nn57+fLL9O2dOeBj4v
q9KeTGSbHq7//sWDAMEVlW5uy4sHOexb2giDXuVaUX6XTZ8rck9kG/YtRNrXJS06sDlDz9ALT3Hx
ndjacinBW0tY0cMlYvoHxWTKplKHFGw2WNuS6ea6wIUn3ZwwRC2G3YEFEG+yuIlId5t65XaJcTvq
/TYau53vHDXrLrYe+pQV7SQgn1bkLi4p5Q1yr/NTRGzwsiA68luPbF4fV3CD2hu9e8xSxklWws0l
7zKXBknCGtSyRMv2+yhknjMlaRnz0te9fRirt/Ggr4hZMkGwXOhtmRsLLmpmkg1AWWZpjQt8jrM1
pv6YhJPzDuM4FaKe23mhS8ytJHrjliQFgVgZmb2vy285pG7VSuhx2TtDHvlUlnhkLRDTqshCFhgC
3qeexkwjPIxytpFkV7YYxLpp+P+JvOkmbxemKxfc8no6NFrNGb2LGqHaUVvtqE27BnQ8U90+wNn7
7brlL4kA0QMqFQPMUor556up0WEYa3XauqT1NgyAr80ULln46ffnv594pQAQPb3W+b6lBdvEnGCZ
fbTafbYGT7lk4fSizWMLwG5cJHOTkjZJNc1bFyDomwm213TiVdr2h+vLtagOqDszmrjs8IA7V0ce
a9uIpAx1THXjmwdn3KrqpiZHd13OQkSKH6IuY3HXKRfQjV0/aL4fyIOb68XWhDl9Um778tYKH9Vq
V67FpAtGQJ8g70MS1SphvBAwSrTVRkXajK7p/wDTMXtrY5NFMRK0PWMGRSKNJJ4iuNc6I7AGHPeu
6w9TettMsIWvLNnvtJsQ9iKGpMc8YzYP5pzvTSq3ViJ1E2smVRvNfwX1GzbuFyl+1q1HQJKMPNjS
dbcpIguky3yXVfJWh4OqfjTBR4SS6voWLpgKLeL6nC0nYmF04Pzn5Lqcm2UTjm6bHiGVi3taLO6i
v64LWdy5EyGiPcZ6p/RyNOKg0s1rPr3j8X2mhLCmYUfaxfCz0YXIrfe3VEe05HhdhbV1EqwDLr/G
gIcSFaJ/5tbZe8nYht1atXltoea/n/ihaJDGqTTZjaC+GcjX1s//TgvBj+rNoPgNeOZu1N5B3OV1
D5Nz71j7fydlXssTLaD41himiUc3ND6YgbQ1gDJNnTt9rfayvFqc1nneBbI3QZtc7bxRDvLRBaVU
Ac7i7Y1jeASQf/77fUEPehqUEByx0VWmw6DdRMnKU2HhNjj7vvigT+yUpoNqdP1p7ykgVoGVeri+
FYsiDPpHQMyniUcczNRsP01Azh1cEyLEYg8Llams7PbiLpyIEFap1KCfrwFDdtPq0ey3U/lyXYW1
7wurFFRabAQ9Kjjt1up2nLvr319aIvpYNZgXFI0rWfi+PFAr7Bp1cg3zJZL/GQvggKOVRqT5G6LT
N+brZZ7GpCoprNEI32w2hIXs0tS6kVTXB60+im4s6y7s3ojzgRO3FGOm5QN0HXXEdL5SF0D/9o3M
s+RDLUtbOBlW7oyldwgPRGtGCze5kMXe/UqehtznjeL6en4cOeVZrMgbo9G2EDp/tKLpKKn1dwjJ
76ZoraFuKeZAL1DRmXACz2rezhPn0hgGaK10N7hOPXdp29GdCrGIfnAgY30zER1LCYUBkSFw/8S2
gqw07MeJjKvqtrq8a+lVrKLddeObN140jFMJgmHUU9N5IE6rbt/v/MfoMPzy03fYNzV9YPixPOxc
uLn6MUshqdcVV053QJ5m8U3krzwQl46ozYOUEhxFKp7E53tieZ4+TEYwubkqbdKY2re1osSiBGyZ
cjfcMhe8C1IkFcEEkpnb2OEmaKLNj+v7sOQEqD4ZJA4Ig9DiXINRSbQGNu6R4dVor6QPXiTtpTVo
hiUlToXMfz8x3RCmcl1pitEFstrTNqq6v67E2veFbWiScYpKByU0/whj+mDsrn9/yVhPf79grMmo
ekaUcV85PI8YcIPO9bkx0n2hrbjLZUVo+KIayTNGbLrTVM8r+7gb3TiCaFCtOdlvV4XkHH2DikJZ
6yKTQow1WL3W96Sh4oOSyw8aeGLJYOxpTVl5Hi89z5nQmSfSZu6zi/RJmgZaYmhl7w5ene1kZ1A2
ed7DSZzZ8j5T03CrdWq9taSqOZR64Ty39VB+AiVEuhnIh2/HTh66FRe+sJVnv0nYyhFqjkhq+E1l
Fm6b9EcnvZTqoy2vvKmWboozOcLlGg5SCrR21bvgEGyG+FmOXv0ZSqt4Ku3nTtr3zaturjUzXU6P
zACgMxsI/aCEhuIdYSjkXqvY79xY0zeWQ0mxArB/B0FuMRwtHxD9CPLp7JM+Ae5UrCztwl2vUgYk
AwkTKD9CcCWSk/SOZFutqzh/R0rMpPID5ONZ/sEzVoo0i5vIZAelWeIKwotzf1IPscfAQ9a5k/or
sWuw2kHfGGcSgDf304GAyVQ5PaRcVjz5zwVFST21htJ2bg/Of7oJ1tBKFrwvDbZcTzYdg5dpEUsr
JTsfht5tq3ZLyHyclGpbaWvl7CUxBtZA9ED65SJ0kLUxzUu9HNww3aUhHPEvyhpb1JoI4VxVVRgz
PYSIwQFKdyspwMWt2NeaCOFIQVIx1sOECE06jOEHBuGUNRNe8L+kQfCKc8IXDgJhv4N0ykcHKS5c
tfLOlt5+mZ9+/rfTOLkHA9XKClnj8/1nW39s4rc/q84+L2QbdLNJBw8fyl2+j6QPGbSi/UrAs3Ty
ThbotwM60UDO/Y6BT/bA/1w1mykH9mqTrQ3MrOyCeLynqclgpKgGt7WgaohwWj+v3+drAua/n2gR
KkHdWfN50Ie/pO9J9usdn5+b5knZ0d8j/v6gKXS7zjnVYOgkLaOc8MT/OwmCAqpe+nKdISEstuqt
tgYGtLg+1vzO4IkzJx3P1ycdVT2bgrp3i6ncymG6XatVLV0VdML+V4AlnLPSTjpbh2bGta3HJNkO
dL/4U7qbcYztlYbw36stvDR+U5AzJgQ9MX3Z58pAbj85UzO2blK5irH3u1stenWKY6feN5a2b9Sj
H5bMSO97hm8j6/P1nVp4tc0BEM4XBtBL7I7C17K8UsPSVZNx43Tlpk/a7ewmgRwvfLIGa3u3sLRk
NPFgNn0/8CUJXtIco4Y/OIWrpPmm9m704EGqhk1VBlCerA1Kz/skrO2ZsFn7k4NU2poHSaRduDrv
+jy769qDVD/7yY84eLUAyDAHbcWFLq3nqXqC5SSEOG0QeoXrZcnXusEBBeqhqcc7pu03pTQCLNK7
17dw4TSQP5q7+UF74CEpGFAIvoIzyErhZupm/JGvfH3Bo559XThrWiepWWvx9e5jMnwerVslPjrZ
63UVlnpAzqRo5xtV906mVxpSxvGmj8ENDb/UfgiW3K+KHmrH2UjD0avvaj15u6c6Eyx4KqMa7NQc
EFwwy06q7x1X6tn356DhxAKlui7TiWE6l6aDJt1Av3l95RaCDh3gHY0mQCInuILPv+8FaddQVc9d
w/4WlveqfVfF36+LWLIvpgCJnOV5MkZkPEwA9wm1ICnc5F6adsYaGuba5wXzla2IIaUxLVx53HTd
165dK0IsCviNsUXAxMzhbOEnW9D2sPtKkpa7o/7o1E9eZa7swZJLs2fCAaCPDFjaBA2ysdY6g6eM
G+b5hyGMDk1Ub2Kj2Pi1vVeLfuURvnQi514DYHIAWbvoHyc3DWFjwJxGZ79IuQdFaAKbq2utvC0W
LMugFRDiZnobZmie82VLQqnwizor3fAXYAL1P4x2XberBVfJ1DcXAWC6kIGIYQgZtklqpqR0kyiO
N5Wk3+V9vI/a9tA7yq4qGgaw3gwmQYfGqUzhuMe24TienZZumf70JGkX+O9ITZ5JEJYtVSwvg+er
dIvR29jpIQYq6fq6LZjbmQTBntPeztuoRIe4qjdBeGi7DQQODAxY5pfrkpZMgOzqPBHEda2Kw0e1
LVlD7/mlawyuDZ6Rt2lX0ZLmOqZwRUOw8z8ZIrjDIHVlH+lcmFV929TB1pBef6MjmU+69zHtniCn
NNS1W3rBJYBCw6sZDjO4+sR+HRgbzXiyVOICe+fZx1ValZXvi02nYaPi0Cq+n9gPurarh5/XN2bB
BZz+fkfwOEEXVorp64UbNHOBSrV3cXzPYv07Keq5B/CDLu/9UEMKoJTBra7uvGbrmSvJkrW1Eq5+
gNzLpLXRpeuar6WW33tFdHNdkTUR899PbgCqt+V/lqsI9jXl4WZ7/ftr2yGc+VAyaz3XWKippm60
l8o7X9pMa6dxTQvh3HvwIMiljBTLP6bJVn0jHuVcnzozKiEyb/NWlTN/DoV4ejJhCOfewE32+fpa
LXqvP0dPJFCs6mIyuxQtIGDr5HuVIXr5EEVP0VpLj7LovU4kCaF4Tj+JpqUcQofqUOhHx36CKdGG
tFvVQpjGbK/YT7F69OT41pZa+OnrL0ko35RSft93sG92gfXtuvLXDYUuUcEQcwWcjIwlztN9kG2b
+j7+xvjjdSFLWdaTjVTELP1UpqGcxJwor1WUHcFPsvEKv93FddhvgiKZNoR7LzGbvQ+DqdrYISzt
rWOUG59Z5OP1X7NstZQ9dRC/mI0QrEoJTKfsS957UJHG+WEVF3Lp/Yy2fwQIbzynKBQYTszCjbTq
xYqbfahLRxtYjLJW9roa3Ui6c+gG465HS9g6D+Qwj1UpP1/Xc3lr//wMwdomOZ6oJnOP5e291QWb
tNA2dDTzgLZW9nf5BP1PktgvnwVabxoVkib98xR8yOWnLLjJ/Q+rE1rLB+iPIOGWcSyvatuOle3U
HfgKEN9zKK6v2lId4nT3RDKt2Iv7zMt4oZf5SAvEq5k/luljKD/oxX0lH3v/+xiM++tC1/QSrgNf
tZuCBA+3v3Ov1Y+pzeP8XVfnn6Wbf8LJjWM1palWswhJU/ZK1T4bpn875vWh6q3DdW3+P8f9j6zZ
Mk9kTf5Iq0RpcE0Hj436I9VfLetz71UbuQHvrvinU1+d8a/EOAIls2KKK0ZvCofbqv0u6TQspFaO
dXOQndfM28ftioaL+2XQLwkAHFk5sUlDSrRiyuCNcnW4BcJnXgjb3fU1nA/nRRB6IkHQw/YMNUp9
rgqjunXaGz3fGsWnWDqUwd5XPoxr3E+LPvFEnOCytK5yWtPquQPNzVhsyLpdV2ft+4IvKpLYL0Lw
ft0yPn5p1jz6ymKJ+QCaL2J5VFisQNmR1KpAGP7phRsrv/e37+n0oD/if3uvCT4oscIOYFFUMdSA
WTR/E6z47RXj0tTz01Mmil6b7chJTQ4w7hnyx6G7/VfbIfYwxEk3BFHLguXVuHnpomFlu5dV0Mkg
Ah1iXswJF2oaDaPDfa9VN14HGbp99Ke13qJlm/ojZP77iZcxhtzRIKXk1qluxugJ3un3LNKf7wse
s1PSus1yvj8aByO8Td8xpIkh/fm+4CVrpg25o1kkpX6OpTsr+KYCe5tO/3IvBE9iOdQK7HheJn8f
GcfMJKZaEbF4/xsWjpCmIRqEBYv1qKMBAULK3h72Uv8rzo5GxDyQ9VdO2H59Uxb9+4ko4W3WUZkN
e4MEgB/djPqXpvvaMqxfWytPwGUD/qORYFuZpQS9lRLR1P5XE7pI80Mcr9wha4smmJfaZlGcmYSh
fXNf2nta+zd6cOfV9tZ03uVR/mgjWNpYZkBu/c6aOJukpGwDs8d79sXUTcC++ediICftC2ngeYOD
L+Odr93b2UNePpjtCobK0pln4MGgqDDTvIilqcFK86KNBpxvsAfETl7b98Xo71SAYMqWMzlJ5HER
tgBxp9/b/JhY7SbsXhrr2aj/sbpkl3crSi3Z9KlMwaZLSGaG0O4K1zQOWbbx4oNq7dPqy/WTs2Rv
p1IEk6bKE8RKi2aq9KUcj1FKT/chVHbTGkrEmjqCYacNxB51UvNqB6c6bfq7sqwOiRLomzgbV6La
OS4Rw6RTpQTLtqzWSPMGpQyYSuKtF99BVKgOu15+stXX6wu4pte8wCf3jTL4NFN06AXC9hjSwHwz
DQ/x8I4k96lGQiSWtXKtjQkWzmiWVey0kSTqyhNnWRFAmuehbWCchGBMKeXBiW1uhNYE47soXhS7
P4ZElmBLvaN7zICF4b+yxLxj3nr+oMzRUnXr38h0NMPwuFJ9WPYJf0QIAZkEhoyatqQw7PSoNI+2
/o444FQFwSW0fphMYzSnSAD5kcu/6+qNXGK/81ynEgQHMA3N0EYBEixXmzZvpBG9+Lpw8Fu6pOh8
IJ5M86NZ77P3XMmnv144723qx77pz+Yk30jtZzN+qorv4RuZkC60EE66EZhtpJpy4fr5Uxp/lsMX
qdtfP+BrhiQc8HC0LFpWOXrDePC17VpVfDH9d7pQwtE2ZC/uHI9tbuN4V0bhzo8/B7Q4ZsUHOFj1
IT3Qdryxre/6cNepD4HzU9MOqbH2RF5TUzj+eQ38heVzJFs6Khpg/Cv3+jpe9y80hZ07Sr8oWs2f
HzCq8jzoN2F6GIKPSvT5upTratCvfi7FIzyb8hQpGi897UYbV0LAte8Lx14xwz6pCt5IaslgxG2y
1ik5H4uLq0ujs5g+RnjVxSYJJolMOykqnnlpR7OrtrGH6rtXqCuB2aIaJ2IENfJQUUdT49aqq6cq
/OK9lVv3PwfzRIDgvMJRjUoQQIhjC+6q5qeZf33HRp8ImDU8uXcnu+mbbkCDdNgpE6ju77kOgT6T
Ye5SGI8W/BccF6ZlAfhC/882qmByPCrSPulXYvDFQ3EiRfBfqmST667ni5CxhEHZ98a3nJA/sdYq
iWuCBC8GAX3YBR7L5fvDpvY/6dmnDtTOsX/P+SN80KHP4H/ijO3YN7E1Rbj9SaKPWMd+aZ+6vvOL
R+R/IpiAPd/5PJaT0Jvw+bJDamczeV+qNTCUxeNxIkLwIqnVeSAvcsqNfybAGH5eV2Dt68Lh8yzJ
HoaRJ37jv9AqF6842rXPC0evkiq9VDO2QLKOmQZG+sr6L5rSyeIIJ89rNLWCsI0+LvNoH/Jvz9pa
ZWhth4Wz5xddWppzWdpItmP0SDU3X7uNlhcJxE0LYGZIrgQjkseGFiIY4ebKdNxv49WCwaIOHADb
0WlLx5efW2lJAJomcUmeKI02UK1szP5DaD72gXJQQmejhd1OyV+s5vtkQKZ+XzDXFzn39D6u7Nba
7xDuda1vyqTuCn6HB6vbwYSBZc0gltbSBkh0RsD/TbR6rmoWeU1mdH1Ko49y4yTZTq9/Xj8xS0qc
ShBOTO5N6eC0XepO2i8/f9TLWw1wiv8j7cp249aV7RcJ0CzxVVK320PsWN2Ok7wIGTVR86yvv4s+
uGe3KKEJ7fMSBGiYJc7FqlVr7bRhI+gGVg8IUTGuL77s0aCBOvRTU7ylpRSfoiI0HxHtse7LySSC
u0Vhk7+45T9sGQRxMaB3V1DIMQXFGS3m4i1rVDdJUNQzQpO08brs1DVPHdWcQkrdZirdok19yFrE
tDwpcf6kpyUk5FW3iVOg02XBEKyCAfgsE14H0EUaI5jgTw7azZNU9tVb2FiOZrYHKbkUAPYqyZ9W
pCm+OkU4W9wpQvvarqxsrN5s+z0iqUO1wo0S1YnnWNCr1eLhLLHfrzyFSTbTqkJu980Mg8MEsVws
1cMgLBraHDwbFYB4DwOByNc84EjPjK6oqjc5/yOPpZspL3EYQkFR8vJCpG+z2nLoE8qxsUxN/G8F
xq6sIInBU1S+gZ77i9HGj30aCRapyAS350BZbOoSkj9vQVv8TCX71AWBIE6zYQKkLwbY8Q0NNbIf
T6OrmdGnvjKkLC/f2lR2y3c7bwR92FhkCwPs9ysDSDioipQU5ZuaBE46PODUOI4DORiiO3ed3ARZ
ynVXOP8qRNIBlTspJmR+MZQIzKetA74Rh9aNNxf3kJE4Jm3raTS660jipLWgSHBjKG0bGjXQaWcM
hXyFVWUUVl9EQ/Gmzfl9hM52suDls7G+GeDdBnkg8KPgxl6OpZWVijHVUfk2jsFdnzBF22F2eijj
OFljBE7RpAKLG31ixe4fgnhAeljcmNqSHUZJAIu5pOKG/jmKvO8tAxB+0MBay4qP+TI/q0ciJjGM
4q1rv09RdeiJiJFqYwESUF6BFgWKoAC+c4PWpn1boLi5eDPw3JVfHU+Jv9y+ttj9zV0lsEBQZg6h
tTVdGTVAwT8WcvEWQ51OrwbHjH/lRvPY0tFVBtNV7MMokoXa7tU/NrmjIR1bjaLwC1fliOJP3W/l
S6zkrjHe3e7bph3GPIEVB6k/Xho+68sOzAodFjWgT8M414cwATRuKK3ezUBmuf+iIKiuZWhl1H2u
dCijpqMUzIHp2zxUSLfQwwBEUiXvJigEaRh8TiZ1jmJIJEKXG0nq0lwiAUmYltXkFaIixa1Ffd08
NzlqGM0dSPqTt5LW+Utt6OWDZQrDe+tL9QN0DWkZBuZfMUTVU6ZKQPtHb+0QHaUoP0AB5VALJcjX
jhLKRU3U4erg+QdzHXd319pYQPxnbN9Q/+Ul2mlKv1vRg2E8yuSY05+3l9t65HAYGADbMuoL0FJw
501jZt1shvAApyl0O2CudyuE2JCKAsk/whY20OQ8VL23iq4bZqkEzkU/GsOXgj4lOriG5u/W8G13
Xxam2Na6uvnGIS7burTKt8x0SOZUonqOjbFSgEuEtB4w16Du4g62UKPgUwMa9i3JgsGxJZM6TZ3v
vr6xakCpgqPZhoPA87JjWSUQom67N2jnyOXRrFHP7toi+ruNrqBMgXm9qOyFV8O9kBpAC5V4mKO3
IBjU53rMs4Nhx6Wgfm5txUIoCWBuODsgDODRcAYeYXMdVMElrFvDg6ZC3eje3jlfmuAOFluOpEEB
Wc/FiPxsPDen/6157mAJpHSqWvA4XsqPVUvT3TVOeD+iXISwDC7LGHObXc+NrB/byr4EfXWYnsNG
P+zuwcIAtylMDcykdVjbl9nGcrUhIbg3Z8v1gDtBauhd6nht2JexaDygdZxfBArXiEgLZnp9+jJ3
Am8NKMgoEKPmohdxOshTXtrZWz49TnmUOtqEeLe6f80uzXALahqHYgLfUfam3lXR6OmyiBBkvSmA
kkPZDgKseHAiUrI8pbRJled6IOkbin8d+9TLIgDCxkDBAItEYofD0eNn3AiCVOuk9M2gLyjaSpTv
cXe+vajWTgruC1Bqg7mSFWnw13neKEWW2n2KuWhR/uoWuttGh5KIZLI3xmphh9t+iRLQCWo06Vtg
EKf8EScixlGRAW4y7NRqymaCgXLEO3nUXSXem5MFlaSOmAdTrtLgDnOzkYaVNim9OVzAJIansmfP
Ii6x1XzDgiGzWnF2YaxkiDKbFKNNh/Gid14beqF1GGqBU7oapqUJfu/hpZXkZgITChJzL0REPrBa
Tlzz3J5L2sAK7QHNB8pD9zdIUAlQPhS7ayiYFZyw8ETBcbwS1qNGmpkQthgv8YMkQ0AW1fU7dwUM
sGcoMps4qVZVeaM8N02szf1leu3N+z54C6b3TiTPuC7HxU2BIwp1pazkc1UflcN8YNqDCgIC3BiD
8Zj1lQvJ2s9z1x5M8BtLUnDUJ/1vASF7WRJduOvc7Yd9A/Ey8I4wXqnl+ZVXc5jYVaaCrYM6paF4
mnai0+QihecO+kMZfeqnp7gNocx7F4CTc4xPZut3onN6vWbYMGC0jQ9lBD5XRasID8CkV89WEbot
KJ2biHoW6u3yca8PwDqs4MEJpV4MNw8RrVCTIEfVpJ6Nd7k/ycbeKAbXPNt7V17rPCj6QEs0rw3j
AbD6qBUpAW4vGawXMOnJCPfyHNFGJTW2XRnowYAH3lA4Bcq4g/igE9QmHAAVLs1jPlhOKayHWJ9N
GLsry+ytc9W5YB5Sjc66em7kh3r+NISPdvx6e9etzyaYwDsZ3VMZdR+3HlFsWXVFpKrnuHF6y01n
73b7GwtNlbGlcduBhBDv2GUXQFoShCVcdiQ1Dm11oo9NBeUDgde/MU7gaUZsE11gpHlcJ/RA0qJY
y/WzVA/3sdQ/xdr4qarm4+2+rAInjGEfddY23hbQRuLd/rSO5FaRax0gsW+dfm9of1uUwwTkpVGP
tAIgSRYVEm/MDjBPCuqUsU1RZcR1rGrnPCe5ZpyLOHJr9XWsBPHUjelBLEvFUYB3JjIY3Aqba6se
qyAyz030OvSzU3yvAeksjcvtkdvoB85bxnSsg0VR0bl+GNpsWQWVjHNPjqrkaoJeiJrnepGqpELQ
Fs038quB6Es6C8B0WwYgMY4ENdhEwM7KXbF1ReJaDgLjbNaF89tKM8Hdt7GAWcRPhmI6S6bw85yS
oK/zjprndHyr4wB8DYpHrN2+FIQDFCxh6B6jop8XDyDZjDxVMZpnGUh6Urg0/L17li14B1hQMrSP
wdW53OuTmsfKOFTWWVeOXeTpIkLkjVlADASjLxMmDcDnS3JVHrQIobxzhlocpBUPyWFvB8D0jVoh
HCIwgtlYdsDsSEVHMICetcBrcreiuy+rRfsrRzDARUURTjjLymP7hxaC82m9maGZBfAJ28fQk9W4
8c/J0FitqQTnIYudiszPZGyerf67JRK2WS/XpSH2+9W9pNd21IOdPTgn4aF4kMaDSK52qyeM3F0F
2au2ZlwdVSvqw4oCdEJyV0m+mfpb2DtKIwsujvWKQigKNvDEALnFirKnRfG0kuhleJl1Nw8eI13w
0ttuHxk3Faos4JXkBoqWo1o1XRteEBhM+1MiIgXbah9eFYI4iINgY3ML1h4wSIUWhxdpyH2jHR9S
EEsKziaBDX7R5uDICRsI2l0m1NMO8pFYonW7tgBkOt7ztmVgV8MtXi4nkiVEyolin1sP2OtWtFrZ
6b/IdyBKcN08W2xXq1VT4zxCUMQ+T+lhUEdXy2RX655bzXIDTXHD/c892IM3Ag11+Lsr8s02jMuq
V2MCymX7aLbkKDjH17tv2T7XH5PMtMnLAP2ZIZfjBd0nef99tzTB39cTzTQlhQnVPEqtU6r3tw9a
9vf8lDBaakZEppmr+zSYxyacrVQ6q/MIyQH4ncXJDk9D8EyCcLeHizjRlS0uCjLGKa3HCbbsxkdU
mOQitMDG8kUNiYo0Ph6P0OHjnIPA6i1SSkZwtr8koOeXo93ciPA5P15rgHJu0HvKoQ69E6sNzs1D
oZPDrA2H29OxsUMWBlgPr3ZIDVBFUwdNcFaS9C7srAdoxhiZV6ueqbanQLOPt+1trOCFPW7Dm9JI
qZmiQ9SQf0dpd4qj7DRR+ue2ma2J0YE5UJgwN/jnuI3SjVVexxm6ldBXsG+YgtDtZvPQIcG7Bit5
RRCdZHoMrEAZQDnhW47i+3x32g/zDnARmJcgVgqviltYQ6w0lWnnwbnuAZQ6VupurxaK4hDaRB4D
tDur0Fesd1NnNsQ4a7XXKy6l3u3x35pmvJRYwBlc96s4Z18AdxCWpn6mYf6c6vRJ1bq7sCJ7k/7s
SXZlht/gUV0MHZ6H4Nnx5F+yqCiRrRLurFo0zwU5DZCMQ8eE6OcclIxVnLqzlbihgYtKRCC4OV7g
e8BpZSNByif7WrBFJUWSGKhJnH/KKfnUoDCoTZK729OytW6RVsSjGy9ZoDK4w70v284C17V5VvrW
bYrjQK1/M/EEES6WmGHwsOV5At6KuAS9EhbWPEOUpwKX6GESHSKb3bgywnVDlzOqDz2MgI8ZqZnX
LN6bf2Pr6soA96osk9xOwxAGuilDNUXi/AtHYWGA897kpkDxBhsmMIl55JNF9r9nGP8YeKlZdhpR
W+6clQua6FFgaWetmO+HWDrMpeDlvbFkFxa4mVb1vguYgNI5kN6n5lDT0/6lhMNVwykFmj4FMCJu
KRW0VOU2Ns9hMN5LEBMoxspR++PuLQG1BR1FFMAxgiuIW0tqEzNO78A8l9GT/gKtuf3NIwIKSQcw
ciHbwCXfMrMJxl7NzfOQfLFfJO39XzQPCCHiOAw8zN8TUaEU+dBhHSFcrH2Pp5+3m984AC0F0E7C
4EJkhfEMNZLRuZSks/ndNHpXoaZbGpNbEFFafV00C5CYquC6ZhT8wG9x41QoFp1no5POcjwf5OGQ
549y9RyPd7GSupbmyQiI24Xg+thYwh+s6QhSEwiIWJzRWa1lqUpnch7C98o0DnpZnmi4+yEIwBh8
t/83wl3loSZDeo0ZyY2X4kh3Q2PBFYyBAyKScbKv1u+kyVI0g233bKXQwuvqT2kkH5o++wRCV8GT
mW0F7joE9gFQHkBsLJRpc1slHep0jruAnGfUy1vkp2n6Ab3XviSKCBC/MTFsOYNZSTGQneNTJbIZ
tzUuFzju/XRX4x2l1Chja9S728t7fY8g9KZA3RrIFCAH+ajSKBnGXPRZe8m139mdUf7a3zzTBsXx
CxltsFIvD7AOqjXjmNvNhYyf7chViv+xfe6ADMq50OoG7Ye2a73tlmYlJoRcoH/Ivh9vG+58H8g8
zmNAwrdJvq+NY7P7igUnPoYez3MGFOXHnmQBEEdWXF/6k2VmB1KLCJHWk/vhPsOL1hVEPflUu6RO
AcLRWXUBAp5EBznYHdFbts/5nq0cmoFu0AqUOumnzInzSmBgvQkw8iA8QDgN0WeVT5/ZqRLOdt6W
l4KUP9pucknPsPz699urdH3G48BlBwhysEhx8KjTCCh/Oe9pc2mGb6muuRMwugES+lklSgitZ+Tj
aDctsLcRILTY71dvTVLX0WCUbXuJ+ruKOJWIsVDUPhvQq/bjppdirUX7WuiNlhP/vj1Qoua5DTEa
NsQUh6a9SMjRGt+hsuXsNgBAoY7XmIFQ+kpLyxyasgpsub1kIPau7xUox+83gMsVhTcfO4LPZRR5
r8fz1NBLkn1tD/lu3VR4CNhtSJWixoDJ6i7HfzbtyczKMrl0ttdADUFwWm/sh0Xz3PjHoQT7BZr3
qPG9us+7b7tHZ9E+d73RrNECaUD7KohafpR2dLzd/tb3GwSOgMlEqxB8Xg7PNCnqPEtpcqHRQZ/u
lOAwqoL44DqaA0yZAmwiQ7/incfdCB3J7HCWkwSQsosdF25bR26bgIfYtgDSyZ1BVPi6sSeA6wQM
GqcUFFv4d6veF7Se7Si5yIPs5NF93V9uD9raAAEZDDK7eEogecijOocmQPWoZKAANX0NHL3d/YhZ
Ns/MXx0ZU5wmCMSg+TkZj8Y4OYXSQkrFFEy9qBfczsCObwo8/PNL5RSJB3Gg24PEVv7SMVv2gtsZ
M/gG8dBA81SfHEP/Ih2m7iuwuLuPD0Q5kQHHWwbeMnKVy8ECNg8UEzEdL3VROhaNnVpwFW0ME8vB
ocQSEbs1DqigUAHs1LG7mK7evVJ1tyfOFGaQooTyLDx+/k3cSFCD7zN5uCjxU5ERNwrz/fPMnH0g
KmQmWMj7rcg21NPUkOkSxw/hXUR2R+2Ys/9P85xDGSVjGIU9mlfN9y67mIfby2h9QMEPAwEGaigg
egePeDm/dTlVkmEW8gXk8tJDISuZg1CUDZRQWwt5OPm5RpIVmsR48ZkGDsOV6o9O8S7KKm2+VMr9
Z6qcbneF3xEfrcO9g4A3omrwbpZdMZVpmJOymi92NtkvIJYvfUWizZ1ZyRBZpmlQubcNrruDrtjg
QWH5b8BquLHrbGtGHUU8+NHXwj6EleCluu7Psnnu7oiAbE+SGs1rE6Se2q+qjoLgYyRKzoh6wQ1b
Kke1Ehow0+tuaTszEawwUfvs96vjFg+OkDQx2s8J0tTTY0MFrwp+CcOzBLQWew8oYVS38VlRJcDr
tx+H3leqi0I8W8Ymf90909cm+EhFqEVSWiP86CuqU1duJPByNoZIBcIB5TCEbUO+ViIhWlelWtb7
nXxn509ElBLdah84AyQVWCIfqMvlFHRSrRRtHPU+IpBgckuc/cMDBAXSezrKNBnB2rJ9FVRHtgYS
f58V/cWo1c1+3R5/5oZdX3aYYqRd8FjHxa8DIMWt0Tbum9gAvME3ynspQJWmE9j3uOtS6XLb0MZI
ocqP8cTBm2V6QsueALhLsaOD1o9NJwg9ReB6iJpnv1/thdSyoXpWovmBvkvDd30vacHHOF19Ptsq
1+1PcZ8PA9qX5W9K7Sf+7dHZOJEAP0DMFBFqVl3MecuSaTT2lOadD2KV71XZHK1BcqTOOkIjQOB3
bGzqhSnu2su0TEOwP+v8uDoq/W9KD0UXCmyIusMt28LoC9Mc0R0l8oLEk+iBVI4UCzY3759/zMk/
g8afHVDRiGsUsnf+WA9OXEgOWHWc2WjcJP6rVPdtLOrW1maBo8cmClUHq8q7ySwhphjWiV+GVvBd
sUcINkZlqt9HNJgex6SaHqgyUBE9wgrrjI4yOguA5v7DEMcNp1QmwEeUVuLXdaq/QHXcDHCb5BaI
LQborljk79BG3TGgZvVUYugjJ5faqXFG2xyOUt1B5y5I5hxCI012rA0rFNwT6+nGmgU42WIliSgp
Yb9fb45ei+O2wriQ6tSMh7b/ZBqJVxciFZ31hMMOorIoKWGnCP98qdvZNtImSXyzfUrG6D6XSm8A
tWUMnoTMBzZXsIw37aEAFqWiyIuilnjZr6ZHBeeoxYlfZZEDLPuDlb6r42fJPATlvTpEAnPrMwyT
rOL9h/MYMSS+e8mUZsY4R5jm5Bg4skhieL3xcbpADBTRL6R/EBlZ9iZU5D4be5r4EB7xcvuxyV9n
0aNgayUQXLMy0uF4HfCPmqYp9TpCtswvrdYtwcsX9Bccbm6aSt7tE/MDysndXHgjyUhwwBDqHDgf
kdAqo0mUpX7VltWdhfrh2DFbxXwo80E7TCp4e1tbB9FlNXanykaJNlWU8AjxnW/A18p/ejpDpkwq
pU85wkROQkkK5G5W/bn9netRBx746jPV5agrKBULKpQp+c0UPXd6/keCSIraW/e3zazXDtPdgqcA
3jJo5tmcmSRpRzKpuJnUV0s57NYowwlkQeOHlU0D0ET4x8wct4Y51mrtt0cpuJDS3//1yKQDX4Za
knXCPlKVrNKbqvZp7xrUMwZ3f/vIosOLhaOGtza3kbOht+SqTxtfjx+TU5f9i8G/bp67UoOkMQqt
QfOTcTGy90oQh9qYW8bAw3JFAK+sqmSnLJbaWJIbv9Y8OzmEliA0LmifT9xVjZTHUYD2h9TTA2cQ
+LAbO+D68y1uo+ZtXBYD6H18vWnuaQf9StK602ydbs/x+uhR8ELBwQOQKMASHznRq0soqeqpLWSj
9nPjNMeGM9d+bNQuSX7etvMRWeQOHhSwmDoIYExUlfI57lwLzCpU2tzH12iu3dqaq+Rm6pKCqsdI
iolbgqLrQHFyPUYkrz2Tjj3OJvAY/0blQ322ovGbFkzZ33mKkxfojwyXooriO6UP7ZcqscZjk8CL
kcMxU52x1iyRQ7ExI8igMRYEFlsBqmB5Jg1SpsuhnVO/74Z7Hdrwp4rGs1cH2tfbY7VlCHWyyNYD
dKWtLmw9KzKLxA31mzLvP6MGQ360oAzwOiulqKZkY/ox68C+6kAJr8k4NHukcVZKuZ+Opy69D8un
Pn6dSkHkYGOrMCAOu0ARRrV4XhRkkKB4mlm5X8ZPin1MRYXeWwN23T53klSQ0jTtAu0n1atKPlXJ
s50KtqOoC5wzqVXdiIplmJCVu+nFrL3bU772kVFBhKcq85kMpF44L4NknRq1pjb6se6o+jdkm+HI
hNHP+fdtO+tusEolmcn7ahqLaC/XcDvHmWWA5scvklN8SGvBabLRPHB2TG8cwFokDrmJaNQqthu9
mf2x+xud6r0VHtApYS4LLlLg5rGWuAtp7I0+lUPS+w30KrT3fDeW9j8GEDQALBgxwZU/0INi0jTo
4A/Nb9X6TXdfqKiKQOQXQQn4SgijLke/nmbkgqUJAbowcNM7aBAIDKw3AgywZxZAfMgjadwqHaw0
BBy4Gn0jNZyw9m35HGR7y64xSDqoBoHsAuwf9yqHWKGoqUusKjb8FpqoOP9aQQR+fSZBEBEEQQjJ
gtoGScjlKM0djVCrlZm+8dTIX+ySHlJSHAzl/fZWWMF9WD8QNMBuwJAxD4ezE+hBG1Wx5deRr/wC
67akH+u//fQbzE2nsBC89ja2BqyxkBSiOGucx5BHCJxPsNZF4Jf1i/xfTAs6A6wEkre4ZPmg1xwS
u5DHvPWpYjqfSLWXbxnDhfaRaWOvSAbEWg5XD52YOora1gcO3VUPELESLF52OCw9BJa4xaKyVbAS
ANG8NABOKCtGKXnrm9EApOtLG780xaP9Jn0p0/lwe/I3ZmNhi1tjeSZFpAtgSyoQQI1dqdqL22XD
BU4QPOYIC0PwEg/6KOnm1Mytb8jPXaOd7LR3RksB6YxIxWmrL0iYgNUIqHZWgsqNW00zPGFqRFN/
tOZdaN3tHyo8j3BwEdS9ITmzbD5EkEQKk5RFpZzOOpjNbj8dQK6r9rmpKJQImLsg6fx8fpQSl1oC
9OPWsoJ7iyorvATWweyy1CAV1qe9n+h/iulbE/0u659U/p6Nfw1FJBC1Ispk045qCKgVwyEBcxI7
oa/8aaOXhhlRhM4nI3Fy/SAnp+Z1AvdnK7+b1CX0PqcP5c+qcsvJHQIvyc4orcb7DRW2t+dtVTjO
fwq3LoqCkE6VtM6frBIK6c+99H2KvyfSc0qZPofR+nP0osaX22Y3riBsYDCLAPULt5KnkQWBvlZn
aYRj6GvzHQgY4FRuG9iaT1BIIqeGRcOSnMsRHktZk3RQE/qW1R6q+FST+r6fa1fVTxmJj4X97ba9
zQ4ZrIwAPB2sZGhpT7armDYKafzAMF5qKfDGcnrrd7OlsNnC8wLRCMSw2Cm4NDOMSV6pJZ5fIH6Q
yjtJBMZmf8+frii7hWcGDxPBDs410GewSUhhUPty/dREpjdMnzv7ySxf2qo97h8xACeJyfK3DBG6
7Epe6kEXqioe9lGlHWa9UJ1oGipogloiYlo22VyvQCLJasgRaoHDyZkyAqMw43Ho/AH8Xl/zdGwO
SvReBIPmqVUoonDfGEMGRFSRXAXWBE7DsmMmgDlWBtI1X6oAcY3B4f5gq6doBsHf7hcTxg7L4aOw
B9ch50hHiRXp/cyC9OGBtq3b24Zze5I2bg37A+KAuCZeHjwFR6MEcRZNVusHRYCLyYtqUWEaW1H8
3ADziHWABb1WbycJTcZCyge/DbMjWAodKxmf5T459RN5Sa3ik6lVlSOH8v7lh6csBNbxCEH1gczt
JFUOJ0iRzL0/BppjdV8hteyGk7J//NgbBKFD4OpZDdZyLdRjG/Raidhe/EX5Of/YOzmI1qP0GMco
6vpWkHpWqWqXyE/7fZ8+wil6RCBLcC2uj7WlCe5a74rGDhocmODCHNy5sE/QJP8E2SgBXERlx+Ny
FcAOXgvYNXhvriCwXTXqk0ab2KdBU0DrbOxBgB/orjV3zxYp7nXla1g1XqOGB7s2w6cqSKcfYZzk
P22oShxJag7OCJqVu9rUQ1BDKL1TFLnudbkdHgnVRQi59fUCDlVMJ0OZI/LPX+ChSgd9msPYj5Ps
LtRr11bu8nm67+3x3oTbC2Tq7bneyFPBIk5JxrbHAnHcSur6ihIQlCZ+SmXF1ZXUKdQnx2tL4iVy
ORwsGg6OKhHNS2wT6LBQ+1VX+og7PO0PQxt3ggt2w3HABzFiMAsgSpSOc1fF3FTIR6PMzE+St4ki
WScfqvSxCB7s4VPUag5V5ENb/ySmKMm6Pl9RfY3D4oM501zVk0ezOsyVlaa+AXreuRzfQTzaOtFg
107aaq+51niCsd+YbYS+EPyCFtuGu6aqZZlBNzrxIS3oTM3jXKZuRE59ZHj6+N7ZR136BL0sT1Mf
KAi4c+UrIaBaNTykL+PJVbOvtz9ofSqzSgNIOuN9heo1PkqaZqDpmIM+hd7ysQlPoeiRuLHrF+1z
90oFfkoip13qt9Vr2uRO01VOKuSlFfWCW0BlapAURfupH8bGoax+KELid0E/dM4pG7PJDI2pSf3J
duviflTvLBGgcbMTYMpjLh8ufb6sKdTwWsvqKfX734l9JIrg2bPZg6vmufO3gbNJKBiWfLwJe6Bi
QZEnou9ZcXyDh5Ql3ZFhxpLCqcbNw2CYNDQlPfXj6WEgpdMax6x/wr+Wfsqz1Etz1+pe9fnrGIjI
/za2MshSWCUpDn2877hDLTfU0ajtMvVV8mSkx3jOXAuukvyCag7Bfb9pil3B7DmAWDZnSld7JAP0
ChNVemHgdakTBKc0cMp+d8ZHAy/cP4aYM3r1tutUo8r1EoZ05dUuPzX3+/e+iYsdwVkE1yw+oTQO
dV+pLf3Y+116HAQLbnOYTA3TAaJoPADY71dfXw8t6mWNOvUlzYVmtfSs/YCKXS5S5dta13j7Icip
fCSzuTVnxnpVUh2XxzR6FkHO1kE1/+2B2uzJPyZWOatCydTeNBM/zA+Y7UJ9tWO3Dw5U6MKyGeWc
F3Cg/7czHzfl1ZglwRQMkUkA0VCcNjnS/jhBsHOvGijbptdWuKOgLpvKzns78dvYGQanECWuNnuB
ZxIeFAD1AWiwnPlUtgdJNqPUD2ZXQwRqdPLs3ij827OyOfGAYSHMAlj2CigB3uUC+UUDswIdZjP8
Yo33oEO7bWPrTAaXGyM8B4QBppY9gW/UaZNR5j7kppT42IuwoVsjdd0++/1qvvMavFWz0uT+TN4M
sKPGCNqFQOSnRKQY9PEI5pYW+QgRIi4FEBCPKymzLIgtOyz8hEaNYw36NxrZ0BZRXbkERr8rTiaw
WakW3eVl67SV7jRacmisvSVkWHwoPYTiMY4cxFT4cEpM9dQ2EyS21OBQW0c7EXiTG8uCwKOBQwPP
Fs8ybkjTdOyqysgyX6XlcxkEv1LS3mdjLHjObKwMVrFk4SXLMqb801zNGuCGkwZmol8/DFH2WtQ6
+/1qXcRzXaMOsc78SP2cWr4I9C5qnlvW2gioQo2wmU/md3Iw6dvtXbM1BddAM+7rB2hfhVPbJL7R
wdW4SMZlb50mW0TXFrgOzChUUpuKWdAPmX4Y3vd2gJHTIUvDqkAZmmY5/L1eE7iUOFrUtL5T87dO
VUB2//e2kfUkLI1w9+Nk1i3kRXGrAIPpUu2iF6KQwXoelhY45zsYA6nRR1ig/QAhuxdCXLMod++3
pRHusDebJjfzEPcvNOuj8n4uHmURF+9mP5AelRmRN7KkXOJMmcIZ3BGYDks6zrPiDKiLJ+rulxD6
cWWEuxTHkJSI+MHIkLzH0e86EAQmtjsBH5UBB7UV+8yc6EYljxgnSU3dOqtQ2Y9UUCu6ezce06wf
/7XDw23hM3bgDIcL0X5NOkdPvby6G9ujfRwst3mHbKoqwttuJDaXJrn5MdR+jlH1nPhx3jjJFAFi
f99nT1JCXGSHCuVIwSKbtufb+4dtwuWFtrTKTZg2DnM7jLDaM1Iwr5xOFnX0/ckugCRQVgimNqie
rSR2prq1wraQMJwD2PCDZyX6dbsbW8cAJPYIHH0GHuOD15JeF10USxRucuQowecg8v6FAQMxV0YX
C0wMNztzMECyKKkyXyofAiJ5dt7d3baw9o91nJG4DhXwZiCixFkYrUmdITRM/a71qE5dO3kq24c5
iV0S7+8Mi0/aLHyFfCePBcgy4LbNcgj9UCkOWvRozaagMxvzsbDAdYaE80RbCRaK51o7lNbx9lht
NI9IPhMG0XHDrMLgUlIlU9nLkZ8394VbprsdVt1GFBcxNJSdI+/HXYy5PseKHNHSr4YfFFx2P29/
/cYhtmieuxihbFlGTYnm09gNsL0Tc/DMvZpkyGGDBBNURHDsGcEcdzEiSNoHdtMXZ1n3irz0oN/g
GcmpVXe7cEs73PWoj2mZSR3sWPV5KHFB/r49WOupRjACKSKCgDRwJXyGjZgZBcwqjc/tL9N8RGb+
dvPr8w+RNYa9wGZgXBXcQu0Sa5B7VAUBWmV/M+XpmHyWovoOSY5vtw2tJx2G8PYBqydWLATjl95Q
WKX2FGdd4DfS57w7hvPRFDntG0MFjST47YBA4bzl+6IWGhlLpP3P4XgofxaiSkJR89xVoed6VagE
zUvVu/2zbAVQm/X5hwQJQDbIczKBHB52nddNrtZqQ8+QrNK0c5R9JfRsxl6w//AAZwteNQzyhr2h
c/0wgGC2BqPNzqWUOYYpOZZ1uD3XGyMFxibUiODCQEze4DZ4r2ux2el2fn4Bf7UzQubpf2uf29sl
6XWJlkF+1ueDPpzyQTAVou/n9jQQ3gPC7/h+dTyl49EWDM/GVkA2G9eOhmJqqJNyzm6lVDJu0oKe
E/tHJdWOkQBQHItUEzY6cW2FD8w1+ZjXmVLSs0Sc4pf5vnsKFq1z50aqN3aRmTk9g7FiHg+NvvsK
Ai0XqJIYFx4CMDz4tq8GzC+J6Rk6pVXiTSJGlc05uGqfm2JNCdqUGhE9W9BT6/EgcDNRMFlkgpvm
cZaQ5kI++azqRxJ5sX2niJTONk7v61HiUR5JT8fCAvDwnNpW/3uCELivVxDGMJoyOMDFmk+3Z52N
ytJbZrKXIFhBPRy0KXg3cwShhDSjeOZsjCO0lRMvHO8K409jpE6ufa3nvSSugH2AxB8YMRiD28xf
GqkaZAnU1Om5ln7EzSBmsVhvkqUB9vtViKTrIqqpZYVlVr+a1X01HG8PmKh9tkau2jeMMSymEVs9
mE9QDBXC3NZrbPn93ElbhEk1dwQDFGZeqXk9eaZ7RdoxBzjDmY9gaPDNVe6wzQNj0CZUGPgIwgKA
VWS7D3O0jxgvMtcoH4C/uRwiKwqLLMxC01fr5/Jkiura19fqonne15/LstbzVDL8oi6fbV36Q6zk
AZRRHkIad3afeP9H2pUtSYor2S/CjH15BWLJNZKstesFq64FkNiEQIC+fg7ZM10RCiyw7LnXrPsh
rfGQ5JJc7sfPub3g1zsSbzDwcICFHe98nO+XoylZOUzGkM6vZZz/3eZ7UUdzsGFjxanQjbL0dKDO
h+eecoFXIGcOuCP0V9q+TNPO2oInbX1fCdUYZOfNUsP3c+u17V9Ma2PFlzm4PEUCPIQXegn0fyFO
W+yfbwqyPMlKV7zWTWLpWXc3Fd0zKHV/oWPsN5u6+8Hu8/sg//DOpUFnCrgYgYOCq4GFRVma3BDa
LHNzeNV7EjZ26HR5qHufM/HzP9gBFg7ZmUXvUB1eZw2T5utoiC7QCM1FXLG4tdswuW3laudjFKBR
NpdgF2Sl6hstnQaPVaQZXml9QAkx92Krfe/hBRNLf/rCHrRAK5Q7Ep16Q26A5foVstQyKoZ4zoN5
wxeufG2xgVQ++GUgKIDu20tfIMIvoSxlA3iZHqr++Pn2JK18HR2G0AFdAEnXbNM+B6eWNlfzK5q1
xT5ju//X5y3lx2tCCF5KfH70H43DQN4bhqIT8+zXq1B/UqeW2wl8vtf22c6x37+8+DxKeGDiXvpf
lF9fli2w5K45v4pHozmK7O725Kw46MXnlQixNN1UpB4+DwUB33+yyVPxXg4tIJXxtAetD+B66AtS
lSJcrUBTXcP014KnYXU/B1to5JUxwABwTtjN2AgqULNvJrMd51xHn2EaZpoVThWLxLiVq1hxU8hM
4rIA/M9eKEkvN4ETIIGA/ay/Vm7cTrG/1QSxNozz7y/2zw7cSehBm0/4PtdPVfFSN3tZbESGb+wn
F4c61gL14GUdUMq66gUDBbePxlJLvtJskHea3rZ7k5tlnHKR5ThreZJz/2D7w1fcLeNPZkqCYGLU
GQ0pNY3XQivqyLapYe/A/pmj09unYcA5uSN5VkbALNbPOc+Ln3i1BlNIbX3U9ia4NuPBG917X3pi
L3KzPiC3B7mKuSm/oYm5PBX12E5A8sr+2ZsCHhqal0XUH51Xapm8v6+cNg48FvfWzJzI1Ue/ir16
5vuU6/OOzJmW4K1s7YfSyA8QMS/jVh/zPLQARdlDuzj725zyMUkn55vGxRQ6AL6FRBeD3LXcA8jW
zCLdmMqjDDpJQsskxiP6CrWw72TfRp1me1/yJi93dl7kDx0lfdTlJU/aZpY/M9sSD9CbB+ilkkPk
F0Ye+RrX9x04QCNgINmHyidZ1JUND/3KEHsQ7POwR2vFD330QCnSuPbrZLVyDEFPlEbz3LgniGEY
P6jvTyRqy5klOPv1DLAHRzihlqbBy0gmsmde9ndvp/4WwPbaGXHpY+ciKweHx2Pi0hk7Wdp9Kwr7
1bLBXQHdwGKXuj9unz3XG+rShurw48C6DqCOV6OIg+ecvfvkxOeXJBOSHKB3VXtqfau1mmbyrFd3
0u551ABn+B9+PzBQS9MxtMzUg02zm67uMyxdhsDBN18HsjECF5N8uVsxgjMDy9/PTgSBRp/MmBz7
VTq/wDoUdiQLGUW/x1YqaNUQcpdo18Vz8QpRJWzIMZQps1+p/2GcDlYK1e+vvrmlfbTmVFDoBYRj
OUavCumuKM1xxPsXHWo8zLt7AsAn6T7dXpWrp8RCA7PolaAZDmGXig5jFKobXTdZr3KyYulVYTM9
M/vOGD4R+uu2qTUHBoQP4E7gKYFzUO5m3uhjrw+j8Wqxj5P2Ig63P/9WTFHXHyo7iOyQ38eDRXnU
leZUGEYqjNehnMJg/k3ZeEANKcrpfeD/NPk9YY+jnkUa93Zt+zD1n9CqEDK328n61aifx/65Zj8s
CcHijaBnbSX//DLwv196puSDb2UBRl6QFybDGQg8sRE6r03u0tCIJk1ct2CqujRRuhOpyNiZ6Io+
6vODfLk9uW9vPHVyES5gg7ku+gJVKhldH3QTVxp83tIjr/HD2iyjCbRq5FiWPDLnMmbak+eDhS6L
xbgvW39vFL9SsAlkzbemPprdUdsKx64Hjf5XsGmDQ3XRRldTKZ4rfZfjMZbopItCuinvfr3RL7+v
HLmtIQrCCb4/s9+j5e1ss9/N5Z3fi3e/GC4NqavHUstuRxiycDWB15kWMry9gKtDwTwBDgb4xhUV
UL7U9zP0yyW23byA6OlD37Z3I+u/ddMW7mHN1NJuhtMRZEdXxKADHl9pMTQu2GjGZ7fPDrxDAZcH
ZWSa2afbw7reWeZCYfyvLSVt0DVZH5QlbA3aFwu7GcqobKucvuZlyNgCNgdtmYVF8nJr0WAc7bRI
nYR5kEvs+3BLWG1tEKDaRhUdGwiVNyV6qHMCXQXcN0luT6GOU75Nxx02z+2pWh0GkIeLhhCCWhX+
pWnTLCnYbZMANMB6qEEs5baB1WEs1wgUfqBtoWalXGLz1OklhjGU0BzQY0r4x0GbNvbKNY4DijXI
f/1rR3mEeabwAQ/UnaTw06ha4MyVsbPYhwEdiOVOiCGa9Sbk1VfL/3x7hCtTuPSvwt2QO0C3kbJQ
gUFydL24esIyvJzCwNjf/v7KDF58Xzlv8qyfXDbh+9oQWUFs06j4ctvCyt68sLD8grMYyStoUGQ9
LIzd3vD/KgCq/EG2APVr02SBsRK3BUBJSLJcGhEpWGP9YdQTzzuV+endXWXI11poT0fBFb2tiFYv
P69lLssHS+hJYEGHSexI6odkq551VRVQjCiJtXRstV5PMYZC1nhA/F3OTeS5Lwbbk+LI2cayrC38
2ZDUrdN1njD0ZsKyFOzk1e53f2T3fpfvbq/+tZk3orGldRzWri4B9NhkTKepBLx5V4x3mRWyagOZ
v2oC9RTcNKBW9tXSfu7UuW0wKYF4OuCVKOixGDbOmWsfRuUETWyLkA5Sn2rImqH/vrWoIwFxdCOj
21Pt2TGTenqv6tqSiTm3s/yOs73SwY0lpa58NUCB9FNuydxf75JFc8sCuRr4zgB1VnZJ0RCwDmod
CChYJMsYPU23F3vr+8rVyCa/R4aEe6+02jkOiJhKe+skXlkJhIMoiy+0qAsC8XKGpj43c+qS9HUy
ZPad0zRNKt/7XqLX/UslIOFJrcYExwbAomE1aHK/dNKGATEf0ry+E6YeCab96hzIP87+x9vDX2Lq
y4D14pRQKZjnDux+44wNLMWDlR4K/qoXT2aQA124lepaNQUkHJqRgcACX/nlNEhTMzKrp3ri0t9z
9UWaVTxO4lBkr3VbbuSkrqccw3KBlUTzAHp51Vsc7XAcRHy1nqAvP6717+kSgiO6Mr7fnr51O4is
galAF2CgHLJeBaYo3e31pMwOhldEDdnl9geL/Lxt5vq4WIbzx4xyzM72bA5mz/VkyPKo0goe1o4W
jka2MZw1OwsUz11ouYEAWzbL2V7GLUXcjBVG4vnHzIxbGQYb/rZlQdkLDjppDeTyjKT3gMGtjzwF
8HJjFMuvVH36fBTKiQQJeFlXEjaoHXpzXG0RgKyOAcceCiTIdl690LMZGVUjLY1E2t+h0oiIPRAb
/rs6BBAZLmce8kxq/aXKxiYQeW0kbSlCcfSR2bvtUVsGFI8ya506Vc+NZHS+DPueb1AiXXdRIzBA
08v/DeDt72eeZJdux8yBYZ15/cBQP+4H3HOWN371mDi6PnpSZX1Ip/5LNXgx0SA0a3s7HaQirUt3
1EZnEa2hNkCmOIdob8+LuKTtBqR6dRKQDljIMjDHav0ZdPdF57SBkYh852cx2F//wyT/+b4ar2RQ
wJxT6hpJYRxIcce2TtTV3w+MDEhrkXq/UlRFVaLMRGri97uf/P7jp9u/fu1ss31cXPgfIiH12nJl
UM5dnZlLAHknpyCa3cMw5rtxFPFtS2tRJFqa39h60MOtprzMgTtWxnWc1jO584JqZ9TO3Wz70Who
QzhPaMj1tyjdV0d3ZlO5jZzK58VMYRMFslAL7mT9YFos9Lpft8e2elic2VHiC5K61VwyqSdz/Rmc
CI7zLcv+Q9YC5FB/5k95cAmD93A02ED26WkY56fBQFGsRc0l3cJPX7eBLRv7zNbik2cbu6KDl85i
1hN9KuJFnY8+emxXuNANmNudhMhJBrLBuvvaTJ9bHW+AD7fnc23doAiJ+AFpGGQvlRu312tpgaUF
8+kgWDqBKx8KtmJLNmnNIyHYgmAFRXz8S7FiN9xBVQqjHPMnSk5d/6SJjzz/CIKQnc43njXXHMeY
03NrymFMmJVO0whr6CK8dyAgUYBwZLJZhBhmZ+jtHXPEsSna2O+6SPflt2kq455lR90y4qGSf2Wd
H/WMbRyP130Zl79LPcTnNutza1lrjzZhEPyy0jvqIcs3hHp5zGkQ6gbZpVt9v6sr/Gfu1Tgx982i
SBl2pmnPcZvbn91Ri9uC7zKyJc64ZUrZnD0AsW5JsXH6eV+PL+0YN+xobbVOrl6GZ+urkliO9SwZ
VHT0JIXqHTGmfeqWYVs1j0aXhnOGDtcM3NnF/OrU5b4v6xc+ufczA6MCqfYk644dWiFITmMrK0NC
pi5iVXa8va/W8kXQ/MZzFAzNaMJXGT3Hog04CRaXL++bBvqC2t6w74buce7QdV2ljzlD7FmzcEIJ
9LbttXvs3PTycjg7U3w6FC7cX086vqP3RNvd/vzqZgZZ1VtWHqgZ5ah3Ua/V8BzAkVX+DhCkV9UQ
FgQV/f6bNX3P8y1syIq9Re4JtKV4FACbsHjd2XAoFQHXAoKkSLqjzV7/3U6H2do7xsdsC2S4nAxK
qIvH1MLZZ4FYDPxVl6bykuqBm1eYOXf+3fkyJOA4qf3i1U91dGqJKgZUcz9p8/72lK7carCL4eGE
QB1X1YlEB03epVWuJyI7uCR28sjaUvdecYoLE8reROJUOIONoWljHRnsC5B173e7CwvKtVnoovNo
hXXywFIDlhHw9Ij/pwnltixrbRzNGSZS+oHz++LdKFnoTy66PfBqbCBPxQmZWZaVFSnxpiZmLOQO
mJj4/SsNZi8AQJdm5at6dC+cfKCBJZOa2d/oWMZAB/6qNxF6aw7lG3iuo0oBeRo1Z0y6nPQV9WSi
BfeBe2BaEUo0/d0ey8pxDzbeP0aU1dBqnMIoisrE99pQayCXAQVo45EWGwfO1mCWv58dAGU91iSg
NgZj73IeBRV6GDdMrCRTFokS1LyBkF7q3pcmJhRgmt4OZJIZd/N0j5BLfB6dd2cpwV4MuCbqFAtg
4ypL2fVu7gldJrNx6LpDVx8A7bm9JGvxJOiRQbTtAcoIVlBlrohucVxH85wQ0zymehYWdDgNQOsI
4u1EA7y5YR4qPvzuLf7gETsSXRX11taSrZw2+BnAKSAvBTZiFZqiB0LzbWbNiRuRkka2bKLbA13x
vQsDiu/lhi0AOfbmxAYGudy19t+81MOqey8PH9wb2EG0lqBhE9ALZTpTnrUClThwr4ODLwzoxmmw
FiWArRlvThtNyEtL66XfoZDcg2ROmxHKCFCfkiOzqqjxHqil7dHqGs7Gs5uWYee86N6P988gelyB
igEAA/eq4vJDalIkLXQr4e6+9394bY68/N7aKOGvbCxUzVBfhLQJSqYq64wAclEyalgJKR+rvou7
uQABye+6CSJUTf/DiBbaLGiXucjyKHG/CR5cax4sO/HHk0y/u8OpNIAOI1sQmTXfA8oTuB+gSlby
BJ1p52U5wQ7hO9u5501oDSGaOTZ8fG0TndlRQbF8NktPoIEqGf1nr2Dh8G5Se3j3uQElkkOxCfgo
CwZ0eo8O23ILwn9NQLUYAKndghq2gSVSItFizEHo1uh20pilfuDO0IWtMRQhKt7Vo5UhT5RKzg7M
bb6bfDRCPB3biANLEAa52KrgLHtVCe6wjaFPD4YQZEVsJbirnNRqcm10kqZ/ZBBvqB+NfuOJt24C
d+5StEdrt3IqDX2fAXXQOonL2++lnT36QQOCWmd329FXHQNY2v8zo5xKI81y2eswU9jgO/XHePoP
+UzM1R8LyxY4u3Krwu8L122cpISO724yP9wewEpID8q9hRsMhe3rx1FhyLyoW8NO3D520ge7QJCy
J/QBWombcJrVNTmzpfjgzCdcFbikknoww9KM/BY4162U0eqKnBlRfGsYupnwNyN99Et/Pzob2wid
Hg7YzRCcqoGDS1DcFkWOAwdrbTXao+nNd7dXZPVMOzOhDMAbTb3WWIGdmjf+A3preeRqoCLmUAsL
W7ue9u+35yHl7wLijNtPV24f4LW4O+g17PV2DIG10LKHCFJ+MX8/9h8TZkBjbSncQ7hAOeS8uZ20
oG3tRGPHlhyPt8extvC42nAT4O0DhmhlK1LLLavKyHCElqH2vdqiD1lz3vPPK/uwbgZ3LpZlEfbO
odDSfvTtDZjgypsXweKfESj7w8+qFAJeGEFWH4CXb2pUCI61tkNjdhNOW2J0WwNS/Ay6DlUGhTM7
sVofGfDn0TAA7DvcXpTlI+pJD/0Ry1vKleiEUQIB0FDZfW0ROynoB6FB/hOtwZnzt2l9bv0XimPg
trm1vYOaOhCzeMEvIg+XhyX6/bsApF02kCcmIPifXaHFxUggJLi7bWj50PW4/hhSJi8Fv3fJTBia
0Yt3z8l0GnIwk9G8/FwhmxH7zNqKdVb9GxQAYKo0lv8r+7QJ+NjSidrJNL34+a4YNmK29e/beKMi
+YEmL2V3NnRapPeknTj5oS3DYNyYsjV/A/UdTgBz8XF1f6J4zvyybc3EGvdDvUdJgpYbz7q15T83
oezRMh/HEi1AZpKDxl/Gk3nf5OiL2HCytYkC44MBTgMI5qLIdulkg8xAj2yaZkJ71oWFYcko6NkW
KHDNwxaiNvDGIG7D++3Sil60ljXxAoyKhrUrpHsXlEFszRreiHm3t7x3Slaj4xIE8YBlv4miXwN3
XLcfCFp7gxNSarr9MvvJ7R3zFnGdbZk3A1gc4P8RzeC2UQfUGm1v5jw41VXUGdEISiL7js0RtT/Y
Vsz+0pt9a4V9EUFvSW4RUShrdmV8+ftZFOX389y1Vh+cSCPZ3wHryz0j/pZgtnLaXVlRPKOy/caC
8llwcnI7HKQXGsNLII91+WwQF4H0h40pXd6kV1OK0A0QIqRFgMq+HNUIhBdj3eif3NQEiMgGugXY
LzCyOeDg7WhnhH7J+QNgA/xgmMy/q3Tafbz9IxQ//WfMZ79B3XOFy/1CDP7JASraJBJvVzuI0LWE
3gszKR0W37anHCP/aw+oKTBYosdPzacJaNNA9LL0Tzbju5qwsEjTuMu2UqhqiegfO+hFxraAeOpV
IrhHKsIUKexMWf0MhmMImnbNQx8AZCys/GVovO/ol/nWp05k82pjUhd3vFrYM+Pm5cLqPcrWTVD4
J0v6T6QjdwGpNvIp6ovwbYCAEMFrUGW/TrRRZms17Tz35OgvQd3EMr0fp8SUJ9rIcKx25jDuUjOI
DDc79MYW3YlyVP9j3cWrYwGkg/ZJuW0CH6AfNsF6JXCayeq3F3R76aRxVbKNxMfqUuLx+68tZTap
C6btRgTuqcMTN0Ta8dBn9kezlh/7HtipbGru2nbYe5N+kEjGve+6+GekEJBElmIZq8qBk+dp2ptE
c0/59MA/WVsP3TVXCc4+rwxOT0u04OX4PHiXw72Df7x3v+G2xvGCZw+WCSxHl67I8PUxnUbv1LQ/
636MpuroaL9u27gewxIRAFQD2Dj6v9XkRDc7/ex5wj3RkDh3kI+5/flrX7v8vBKsubPZZDTA561c
+6s2++eMNY+ayR+Y22483lZHAhEPLMjS/arSNRFLmlA7md2TDHpI8uYh/Xl7LNfHLcYClh2kTjwX
hZHl72cXmQYud6e2BzQ8QhMB9UqGmjmuTdE+WP7WUbs6mDNbyryxRhZEAC1+Muts31Q8drZYfq8v
zMvRKM6V866fchejIWil9eIa+io8eBpAlOgOv/wtAem18YCCHYl/BCEL3cvl3MnS63NvIu5JoF+V
pcFBjh9vr84/DeaXJze4tkF/i+vhHz2SSxuZNvtTb8/ZCzDwzINiuVUfK7Md4h63NY8mZ3CAu/bl
rjLH7uPoiTwmE8vuWm5NoQDH3sukMedOZ2X1Utcg28h8an8hBZk+NHU/H3CCjV8GH9wfNXR2jgJw
vWNruZDykEEaMZ1Dt7ygeRumqH3sqG6wHfX6+QOvOdYwzW1A0/L0kfVMHECzI44lGrli34XEm8Vz
f1dzj+wtQcdQ6jS/pyVFt4g3Dahee+IvNKD+9mD9gRul/tK7Hd1XJg12Rhn8JZneH7qSCAjYANCm
Dbbcg83efhjAUCrClAlEd6KZT+XkZien4jSSIEOKGFSV905O/p6gIhB6TW5EWWsNsc1S7TmY6/ER
PQt016Hr6sFoKYRIRtDfyWJsYhfVDGBSbXTxlXoTNdOQhmaR57sgJdZ+9sz2NR3yKsoF9T6nmtvs
UxTjjrZwtEPDs/KhZQRlETmZd8yzv7bOlEdoHLbDuZFZ4umpiLTM7CODF2Xod0b1oDH972w08rjm
2gckRuUvkPnf9qG1Hb60NqBgg3ZiHLuXHuT16PG1gYB9SYUDWRX64LhWSE37kz/zQ22I9yVKcT0t
dCWA4AKGDjoJtd7We9xwRsPJXrw831dajR7x7KH0po1RXYdtMLMU9FyoaqFBSNl7WQ/ac1262YsN
KhmkNvJHLP5pHNz97dlb2+NopVri4UVLUh0OSUnGZwf7D2IpU4o09laX09plAvq3hUMS/ZDIMVwu
D1gRU/Bb8+yFpH3Y6DIEdXjUeqBxdQ63h6KWpN6WBp1OyJ2gWoluB2XOgiad5snqsxf01x8DMh2w
cx9aZE3xhgs1ose8GoGPsL/TvnpKS30jHbW2ZOfmlchiyIahmIoJR9ns/yUd87OT94dRbOVs1lYM
etSg5HwTKVNPZUHyyvKaND01fvPDBi9B2BvpRrC7ZgNJW1gBBgins7Knut6sdJRetZM5a6GJ1ExX
bmRPVoJM802+9H9NvP397GI2hspGHDNoJ+G2bpiBzw+0UvSI/sRPJhsSt/Pigc937oTjTXM2rK85
JfJrSzyA2vlVsoAS6TuF16anySv3pPze9nRXzt+J3JjHVTtIsCFbDD2iqwa4op+sQa9kemI1qPj5
J1AehYP3atdfb7v+6np54IK1FqI8JIwuN1k7ly130U9ySsudRZ/oFm/2yvdxdS+tGjiQFuLIy+9j
Xxfo4g/S01C9opW5er3989d2Lr4PHCeAJThd1VxHocnAr9NCO+EwN+ERwopqzcruJWDHT4NFRazz
yg8h4sqPQDwYcT1O/hE1/C1U6+pAQUiBdyzm8oo+dJToPa9NCq/ksffkbPVivsGwlHAHwDogC5DV
AwpAzVI1djdak2Wlp7nP251ZuDJqnADZtxq8IKQ0yq/zWNexWTP/gMZKcIOIlBzaQndwx6b5zx5B
xn6iWRt5nIG6wxjKA5g9/vK7zI+pkSIyoHQOq0aD+l47/C4C56EQzq+BDvaT5OYQC1KgA9SZx/df
WBiZs+QY0DR3pRBtM6MuiO6nJw3k2Wlh7bLSS/S6Od52ldUFwmWCExDdKVDAuvRERKmm9Hp4iuWn
YVOSiG0YUDGayy2yYB//z4IKbBizthxLLddOaTrGNQXM0TYRK1neSyWdyO/rh4FrYWfWMZXGwfaG
F+H4D/MYHDO3vnOdIVrIc/1pfEIpaker4mhUW5yPK1cNyFMQFixKIj7+eTkLhsMYyQwfbto+uX7c
GGDumDcCnZW4auls0QNwtOA1rjLMlZ0zzq1uaKd5eE31T3VZxqbOQhlAimneOABW3jVoo7FAl4YE
Ll62SpDgUnt06qLMXooWq8p+aL4b5/QwFIdZMyO3v3u/E8Gejx2OlB+wHZfTR4aacXCzaqdpfiZA
rvy8/flVF8LjfEFy4GkLvMXl95Hga7gwR+00To7xoKWuHuWOxSPSgu+ISPT0VX1gJrLpyGPq+f3B
ll4ZZ336Fa/YLJaDle4qtOd/AIIm/TGVnhG1lS3C0dN6FAKE92B3LNvIjq75lLGw/fuQpl1wWJc/
miG2NMcSk9L7nzIXLTom0DvpFgR35UYEt/u/VlRGWmfWKG0LRzvpBhwrIt+G8YGQjQzWqhGwdYH8
e8mfq+vb+w5zp7rGIcGdIMYTs4r7ApLF0EExdj7rtuA7a1sFD3Mc6sj5LEH75dRJyBziFdRoJ80l
YYuU7hj8Lulzz6A7rW9slXVbyEBai+IuXiCXtiwrrwLeYGza8lAbstCohriRLu4CsDiLrbLK2s4E
Wuhfc8vfz8K0EhK4rVNiaJI4YWYcgrkPveBzbyZFZ4ZdHd3eOqvmAF8FSH5BQqlFNWs0AsLbJfCs
QSuDExQCRuHBdsDSuIVnXZlInPTQWV2ydUu67nJkziDyjhmIzYZ8BNVK8U2k1mHUil3HCxT05MZx
unJxnZtTHb8bi6rJ/Qk3vwzBQza8U39xubYuvq/4YOnxyptdfF82iJPCaqucqjLa/GMAnOqBCagx
qmxqDNgvAM16wAC4/dP04qwJ5cERCE52OKZzGhYjrr7R3elV8MEk7JteidAxSgQb3udpHB9Z2wLX
WWzs9RWPwcDRsIBzFoUdb5n3Mwd158nUiwYRlUz3ApqbJbvXAMCieX6csgqgnC0cwKrfnBlU5sGY
iaCWr6cnXxNPDg3u6xrjDhBZzXMsNWNjR7yFhErICHJPJMJBDgG5NfUtBnRLWlM5Yt6Fg97weniy
ZL3X+Te3/NCEDDR3Iyi1xLGV9oGaWPes3VJ5Wp1jUFFBoxB8Z1dJ1Fnrc7DmLs+YIg1t7XmYQDe6
d3voAH0p6417aNl3V+Nd9LzwjgcnqBoidy1AuXR5mwFkE9uls/ONx2z62dhFmOIcqPwodTeeaW9C
EFc2l658SLMBzPrWl3XmRIbw9XlouvSUu6/NRMPWNeICxDLSBrKvT7zpqz8fNHDV4b/diSEIBRRI
27mIuNFEWs0jWmVhk+ONJ5+op8cBdG87w36G7O2hmY49urUqaUV8oRVIj9poRsR+8NhDoc+4K/JQ
68GSX4V6evCdZ4I3dzY+F8V3Jz06FNq937Xgy+zcSXaXT2N8+8R962BTxw73wpGLegsmQPFnno94
bIgiPWXTNy521XxCS3Do5TI05A93rsPBOJqueNGc5xrQkIbmyKPMOxMEjO2oh65OwBjnH2//qjdG
6atfhZ8E3ACIB/DwvNzWqV3OrlEZwcnNniazj6fhS4CInxpoeYI0+yw1IIz3rXxo2m+WiTtphkQR
+0vTZeQ4UAQgf2ecRXbRRnJKRO/HNvQi+byf+98peQwaO07ZVmbmTa/z+kcjhoXXgshWDcv7lHkD
IQ40wvFratKCAgAVh+x3PcrYNO618XNt93jwfenbp6bydtTaCeRvzPxg6fvKJkhfWiDi+ea4NZRA
HwytPJTds/Q+tuIg7BNvEh58Hu2jnL6Jvrxz658Vm5Da9Y9tvhEir5Q7zSX5GAAusdALO8r16Puy
7nOe2qhTQ+Y1f9b4fUUf5i5x4PKk/dyzX3Zxh0LHu0V4l5vGxpEOzBtaWjzw1lyuPe/msRMZ4GJu
+jK0T21y27dWAl0wviE0BxMHUjOqw9ucinxomXMCU9lTMIHR00WeTr6TDuWfUVjLAJaE5FUji8eh
Et2yzjmB6TDu08feYBtP7pWQAgP5Y0G5+iaQrArOB+cEmHLmQDDL+nJ7ptYMgPIZHUWwAhiKejTY
bj1NveOc0D8Whh4v/8MAfHTaYCHwJrhKj1k1CGU4stOnCnylx+rHf/j1Z19XpqfreGANPb7eso+1
+ezzrZr8yrWIzDYSbkunCJxWmZ5gmC2R1cw9tcJ+sqfhRCb/E5naj8RM49nLjpPDt5jy15wXqQ/A
nCCTBRIc63JvAO06GoLAeQXhuBQ5FIcaMWW7GoIrG6tzZQobf1Erw42Pmx/1jktTxEUSpGBDmejW
fVcDG7iXwwYAbcuEeWnChFCoEJBeSPJ6FneDid7BDnIMp8b0t2AFV2EbRoP05ZJfAAsWasKXpmTW
1CTLYUofs5iN/UEnxAsDt8nRZ2H9HIAhve1+V4/QxSD4kKASg7486OxcGjRG5lhp0NKEFl9y997I
v3fYQMVWvmptXACMgvwaV861rBxUE8xqGAKaALXR7fu82rc+f/Db8QeebUen937fHtbaklmgaUfW
HMmnKwwVk9aYpYFLEz67oPbL6Uee2afW3AL3rtqBthneZuhIQE/j5fSVZoXXtpQ0QXdK2HEEnD9Y
v3G+XW1gLJF1ZkNxP5IBmU5SnSZ4If607eyLtNx7IB9QW+9/mFnzDGpeZ2NXrdu0IaAHnwCli+qH
qHvMzWRT3KPoJ8o/uGML3ulvKITY4gFk9Rvm1qfxX3Mq84hWzgJdHRYFuSR4TfA21AWDluJ/cAow
zCFgx9mEJVuc9Cx+BlI5o0PZlUkJScp68hJnDhI5bqU917YUIDXodcR1ZF3t4dGfU8MibZtQDnZw
O5POF8Lygxg+FimO3NuOvmrMg2IzIKtoYVCBc7NTZyXSA00yd13c2ChNNcVdMFbhrG1h5ddMLd1f
wFlAexxVnMvpK+3WKoaKt8nAcRqNn2cIenL5A0+F20Na872lQ3yhGgR6Vc0dVU4zUMvSmoSVmbHX
6ELuKx0oJxs/XZN8QNT6qPd2vzGRV1EEdhmQubgngZRGG5NyEOYa4bpHYLU3Hw3tMdhIAGx9fpnc
M99raTHUBcvahIUjiQHkvD1naxvo/Ncrru2Shmtmg1/vf2sY3m1iityNwvHWCJZlOxsBcbpycJcR
yGKn8c1Gxq3PKyfOSOyu6tC7AFKYo/aMJtrbE7T85xePHiwvutKAgIdyAWDKygTpQHcIz7XbpNfk
oanup3HfVl9J81pPR8c8sHnL4MpuwYWH1wnw14jeg2W8Z9M1gH27HkhXJ7XOANbtM+3Rox0a9xtT
i7MZ/e+3B7hqb2kExGWEkrgaOUydbFI2TLAX7MkHlD9/1VvtEW9MEMok4h5CbOICJnHdbOrMRuFq
4PlKKhdd/CFo+bVoxJ6KAFJCj/pLl2s70oyRVgaf+krbdU5xKukMugWAgEb2YjqoGrb/Q9qXLcmN
K0t+Ec0A7nxlLrVKKmYtKtULTStXkCC4gfz6ceicezsTyUlO9pi19CJrRBJLIBDh4Z7RPISb7l/q
eZYPvZ8WCagfEv6MJaTg0fZL6w52IHLP0SDFB0YeueVkW964ZMerTIQu/pe7uLLH0G377CFJ83gj
xVg8tY2LsbiRVxtuCHRWkaTJwT4nUqx2vXETe1sib+rO865CBmUI0WYKPYM8CW5TQuZHPOiMOyDv
4i2WKf8CsoKK7q3RQv4aEJQQ5Yg4D82GfYx+T7+Qhn74dfyNZwZUGHLWAYOYFWQ3Gh5Ehz1oeoIg
0bOr0Mr9P9Qa4jfLIGYYyMSlOzz8X1zeFoeS23lEaBqU29yFXnE8p+Iup9YUpjSh9+gvjb8HhWkO
YZ9AgtQoMnNT2pVzz0pPqZFSEVIoTXxmcrK2Y12MnwVjHqZnFCtbbOGIAp6I0otKZaLopnsAb5Cl
hfcV7s3+8Tdr6UryeWELo4kVeCLU70EPopM7Op0PpQrHZlFi12E2f9DiUzbeD5jAy0dlwVkiUQkf
gOI5AgH9RZSPcy/iLquicgKlfPHIhQ8Uxwp4Y2GyEAPgRYKrEo8uS4vaUmqBZ5YLFrH0Ln72prVk
4Lk/Q2s58PKKbQ+vUu0yridnbmljlJGXvI5FHELoYXd5lpY+ALQw6MJGWuA8v4GWPpIZaVVFWbNx
+jd3rZq6Mr5eweYsm1g8YHw72AU7pCD/v36+o0XmSVDEDpkwvPcA8He31nqt7gvNFYJ5CB1w0PJB
Aki/T9qpTERa8DKa3X7T8v7Osr4gRIfHuyOr5NhLU3VsTDt4/lg6rAjqEsQWDz7cifl8ea6WDp5C
1SFNANoh5DpO7yq7YNL1gSiIumRXF23Y53XI6LbeXzazcO7AR49mIcTgBPws2pIMaWeh+sNwJOZk
a9Hqiy2c21iaH//GDDA6aHoDsZG+NIgTG8OxMxalVh+h1hCOo3nLnTVOoYWIQhFW4KGOTXAOsUzQ
fsOUJlw0GWNoBv3OHfOdTT+l8xc3B1fLMIbxWivcwkZQS4RQH2lbkL1pQVJuV9hztBZR+mSwaifq
+vpDr3TZFVUL+KcgGnO6E5iXC9+r6yayOPJ1obNWNlk4No6F7L0igcKh0QmAsjqwiqIzeeSYW3Y4
yDcht2viygu72QHCDFTV6CYCfE/7hsbuaZmXMY9ACPk88B2UtwBJNfxwvpLzCXcIsoGKcBK7Gn/r
LyKvonaTQ3grkoxvevyJLu/kpeVWDMSKKgDCeXrFfmqxRBVUMKIpLTfTVk5rU7VoADqDECZDYIx8
3elyEwMeHvBoEaEe1GxL/Ln+A3Cf470I94V7XTvxJa0Db2QCE+SZt32X7i16d9nC0mIfW9Cu2c5r
qPCTAa8ScM0lnrlF0LQzhh/QMrlsaGmq0EofBHjUI9mjQ5DTbJ7EBJLDKPnepLfBGrHQ4vAI31GS
UXBqor1PPGNIyOS6TdTWb1OzMb21jp81A9pS52PB+9SCAZvdUHITXycur44Cyq5IF6HTB2pAeh7C
7htmu43BozYTf6wWwb1ZXR/y4AEAqRpVDYH/0DYT2oxnoJVGHlk9oNkAvK2s8MJWOhlf20otJX3a
lRh/TNu7whhfkcPZu3F2iyzfyk24sBgnprToDS3AyBGlMDWJkEDw7PXyXl24aE+GV+aP3p51P5u1
MHAoPMjz+GGM6tRa3/fiF6B1nIAkBYl+fb2NTLC0S4I6st0a1XYge4xgulJzRm0qpD4BQ0UHs493
h3bdMa83ajeusSJ2s5vb9qO17X3fsV3M1xQOFr9Hwcixs1BN1JNOVHopQL0+j/Licb7ti5WnzeKK
HA2vnT6XNJBzdV0M3xZ3Htm1dDeKYsUXrn2DNl3UZYNELpxHFdv75X68vbyrVobXJbzxGhibMvd4
5FYbEKwaa/iNpfOHlImFLjgPCQw9PWvGHS/SGluqqYbss2zN30YWZ09dkZA72xrnlctVTbkWwSP+
IICNKZKcM49Vt9MgLbw0QSBa0U9z56UbsxiCkE29t6G4rLZxkfkfpZWZa3A1bSZRiANNOiohyNNQ
AIT10vEYJ+haoqCqdgCO+zqssZ5pE/nf4RXqFpz4aDDR7hJTiGCeKPq0vSmJ3zwmLUSKgmWhM9nG
JnBG57qd8R+D6kUN4kUfkD+1+4/8zTgbNbWtFlhR+9Hjn501VJd2ev47Pm4Y5J0UikrN59H4AqKg
VccIGs8p2zbpU5z+Vq33l7f34qyhYARAHxIQZ7JjwutNoxpdzBp3QjQ1ba2Y7O0C6MwVX7BkCME7
no9wNYiJtK9pBzeY/Ayr3w/AnRVO8WqOZhuaFIo3VkG7zeXv0kLuv5N3bE5bHBTG3Zz1ypzzLfVf
S7aPy301vFrB+2VDS6uE8gDCe+iDgatJu58pqLkKKzBA796/e+NHPO9FthJlLE/dPya0K7oxIXcy
DzDhibss2PH5zm7vaHZz+UOUnzzyDP+dsX+saLczrVo/ZzVmDDJ3s9wnD2i8HL0boMqsP6Al+BfG
sKnRDwnOekRQp3ubc8PsLAOHlTXddEfc0nnOSeuBtovROzB3gMG4aUZ3C7bRnABvI72VH7A4p0jS
wvUCP3uGrGp8v4hTn5kRTfpPjSh+yDZGOwG4NMMhXtuMi3vkyJj6MUcnOWlQM5uMEp5P7MSvKr+t
15J76vScLR5eTODjATUr9H1PLTCnnOtA+dbBOWTZZ7deuWSXv+Cf8bUvKJFQqBnJzQg4yLA1f4nq
dvoXqiNoFf3HhrYn2JTPbTDARhvPEt3F81fsfDPM6uHr5c239jHqjjxajgHdgDl1cZ6A4b4BeSpg
k8M2M1Z22NqSaHFJk0rATWxYgX/PUCX3buPK/zdOFfgCkIThL/RLnH4JGyaLD1ApxcbaJp8MshGf
ZL/yHYuzdWRDmy0PSsaGASw/9Cs+Urnv6G0//PkXC+IoxV7AdcyzhtoyqJKC1pgqs7yv4m8KTkrG
eOWmW/yOIyOaFwVhT0k7K8Z3AJQlgjCXOztzV66dxUU/MqI50bxvMmY5MGIaTx44ZK/n7ENpHe8P
pKtQ8TrL8kDzesjl6Fh4MKMD5PsIgOflpTj/AAvBIeRQkGAHq6VewJuJCbJ9g1qRfJjR+1l1VyZf
cM3A5UKwBOwYiNP8QDsWMZ2kMFDviJyc7HxZbJA5vPwJ564dZRS8xolKuIEmn5weikbKGVQMwN1Z
fEoe0eH+ikwWFFHK+hCIbCUIVCfs1PHiMYikIVqbEd+iM/HUWBKPhVsANxI13XYuvokZjmRDkg/L
WjmGSwuDkwwbgKacY3sAvEyDTHR2FH+C7kBcrTj45eHRI4gcNWA3+stWdmY7ODkY00jxAEBh1j5f
XpTF8ZEsBGoQkpPgazidJ1ENsWNkUIVtp0053KBH5fL456cb8wLwiUKIQ7pcTxqmXin9PEidqPHA
DX2buVAmuv5ooA8O8rxIxKAQrL9fnBoadA04xyLKJH3hWTB+GDJdI3j5ixLUdhSiY/DToFkJqWgd
3BtUqHx13UQjQwYQZEKqhFjfpfQQl7w1jo36M7sR2X0r0a0C/nX+q+xXDtDCWgHsAl1KPEkd8Ctr
R5QOBk8c2yDRPrbJTZ1dCRJQLuB4fL0GNoOQoicmpL8mOu2Ttt3JKg1NYeyAq768K5a+BAyaNtRw
wAqBxM3prnP4LIy6wt1lt9Puc9/I3dXjm8C/4fpFnhf9itqdQu0qr7OxsCLD/zZE/ZqMzsLPB74T
LZ7oh4T8pKktRO8RRm2ACyMfilvjm319xAXw/j/jn1FBJ2XlucK3kPv7M9WP0M1Bmf7m+inChYLO
RbySQSSjLYFA72jq0NEC1NINM+Sy1l6w5ycfmAyQwiO5AL+C43+6xgR9/F3H8yEyyj2DPEQWZsn2
2m+ACbDkqkSZiWYmLcxK0rgcuJ2O4C1+jdN803YrAdD5lQUDmCHQpAHMhgrU6Td4PUj2JLLhkVXW
e1xSm6betsa+9FfOw5od9e9HkS+HmhwtJOwkCOOFsbUsvo+dW7Zau11cFEgTos0fiIazukFHTVbK
2hwg7VhtRUd+Dr0XWm768/LCrJlRB+joe0xwiE5OToeo6uy9hdRiyesfvlV+v2xmadqgMYsiMaQE
yVkJl1Z4+8+876M8jzwrgwQJA7nXtG3F9SJrCj4JOBPQU8iV6IwskJzu3M6zushxbyrnaQhu3aQL
/eJlTL5P+dWpC2UM8Em04oJSTmeOaJ2uAJbd6KJmvk29CBRMVrtylSwtEM48qtIBiqtnRJnIQJpl
3xR9lOZ2yMlBUef7fHd5eZaNoFEBCVTViqd5YYCh6oLYdhchsWTLLfrCHH/FAyyZUBQeCL3xREUG
63SjkRQAMMPGfi75Swd8VkW+2GuU0ku7zEfmHw8gR7XbazZygQouSgMjvHFx73H7c1A7ez6ILXf8
u8szdh61IoJEcwp4vZAvOMuVZujhQ2qmlJE/96HH7sZs5wTm1hpfUAlfCZuWpu7YlvZ+jEXQjVA/
kpE9vvr+G2TuwyZ7ufw9y1OnNhkSvxBzUr/hyA8Ak2JKNHiNEfrkaLaX+T2fN/5aAnvNivr3IysO
TSqad7BiG/KGJiAHg+ilZ34m7XWwWQRIWB7sM1S/0fuMZ8ypoTHpg1RYrYzAxRvOyEuV08qtvLgo
Rxa0RXEkD4o8EDIS1k9Z38c51OvWujoWIlkbyGnA8HFucCxdbb6quBN+OVUwIr+m0xsz7+fC3dlB
CTm1PESXdcfe0fqxMcx7YT6Kvln5SJ265u88AjaCRgj0lYA3RAsN/MRP88Ezx6h1+fvgWfd5RZ8L
3nyZfWtnoXo3NdaDozKMLvTeZld8u7wt/y8/AEg4Ap54/yw5zB1I1owmdowvDpX5hw7DVrB9Y9yR
/quf73p+29FH27o6K4R5h+bt/1jV/GE1dVPLXFidHB42CIya7ZT9SJwVJ7J0HI7NaJFdk5e9k0/u
GDX+u1t94+A8huCHt788h+oKP30OnX6MfsVPtZMCIzBGgZeHKc/CdAU4teQLoVfi4iYENucsFS3Q
eJHk04hNInK+IbLdJnN5YwT+LiPJN8NLvl7+IHW0zj4Ijzt1j6CErPsqC35qSuN5jGLwm5rNHWV1
2Ms7Oppb0A+G5ZXgpv8cAsW45oLXCKUXbTcEDDhcK0lkxN/z+NV2V0IwdSudfc7R8NouKNHd4Q81
hif8qerTLThSUhDWo6QUdgACB6CHMlY60843ntIUxYNLucnzV5cl0gzp2wRV+Po1GM3QzndZYm14
9nZ5pc63nkqHgIoMeSoFndW2ntEPVQ9qrSqqQ3dKNgH+XDZwvvUwOGphgCIhsgBo9tTPz6lZyXye
qijdB3Tn/gkm1MN25YobPPf1ygpSO0hz4T89roD+cDpnA6yA/jIMLRCfXAnQwxY7saA/6OtiKB1f
WaD+vkwQGq/M08JC4GUHxJbiU0J+SluItLXankMvHFHkgW2sJPoXy4B71lZ9X+BT0peBOfOYWiOG
90DPldGwGL4ZxpYGW+BJtpdtLS2GhZ55pdkG8QP99MuxBMFKWlQQTHz28JqodlDHuGzi3MGA2xhl
FOiLoSwNbfLTXSUGxyvSYawjkhVb2t+387vjcTwi+l1W7Q1w01+2t7SLj+zpWYTc7SWXJRrgG6D1
wZ4a1k72bLOAhoSz26RCA/Flg0tzCJV7JOOUFzD1lELn5gF4g0kV5ST7asocYVK+mcpg5buWdp3K
gCldJ4DNbc1x2nnlsz7zcPznKryb0rV84uJn4D2hmsSBadffFMYwMZ+NRhUBBgSJCu83rUBBJeNx
lf9d+eBTH41sIgCuYCsFqBKzdrojLGnCBaQ5KApEGXb8zmjuqnkKiSt3lnHruncgfZ97ih9Rh6b8
Ula7ywu2tEOO7evRpp31PUj06sgt+Hdh00cG7toQ4M99IqonuwpWMHNLM4vKMjToUJVXlFan32uC
OdVvpwQ8zOWmAhqso9Ntk/+L7XFsRJvUGbR9LRhFW7Q6bY0mjA+X52xh92FPAFiIHAo8nu7z2snq
UYhmInLCDJWqNT+0ODwGN1VSC3A2NYVHbxn03Yg5riYOhaEkbIev9Urouzi+ootDKQFw8UA7PMKI
c5kLjB/zN4Z+7tfLs7Owwor5DrQ3IG9Aa5v28+OYeknPcqCd+3TvErErwIS95tiWvkEx/OIBoy5p
XU0KoMi2QbIM8LXkezdkYSdXApk1A+rfjxaBDK0zIHrikel+bew/AX2+PEtqn2vnXt1o//sB2izl
7ZCOTqcAlywOB+dGosPLeSD8/bKZheMNBCxQSgBFIv+qg4TrkQ11Nzt1xIiAVquwm9CsUjRRW1/j
wX83km7lbCyuPho2ACMDhxwC6dN5Q3dQXXY+rSMHHNxIWaPU0yTegxGIK/HDKrKB5BOg3ChZgqFA
V/ebarBqV9JsoqzfTi/VGjHn0gawLWwtgmYmNP5qCxTERcl8F6ckgaLMvZyYPNR9eiVg/+9HHFvR
3GGVTkMMXRMe1cS4L0b7E+/X8CELHwIyAJRCEMVCD0cHctsugL1DYnYR+ZDtvayuToigdnA0vHaB
zA0cTJph+B7ck08zubm8gRd/vWLSAARdZau1cwjSW6R1GgyffNj9N8tIw8vjL+xX3OEIxcDVAqSd
7gxz7htNOpV9RCAZRlCzL+utt4bfWvoIaK6inQEuERVwreztZcQYmpH1EXP4ptjFWbsShS94E9Rv
VcMU3iuKhPX01NV1xtLeibtoch8kv8/kwwTtOHt7/VwBd6NoZyBvgOrBqZWga5skNzBXE6g4k+o3
ALEmxNYuG1maqyMjvgqYjhzvAEBL7Q6Yq9Z5bzZ9tXL5Law3VAHx5Ib2lDrX2n6SUAQVPaFtZMQ3
ubkRayDetfE1t0E58VntYHze3RvBy2htZr7iYhd8Oh71LjgYlWT92TKYYLKk0i+6qMUKCzptbfO9
rQ6yOiT916sXIwBhiQ/0KSSsz7KdpBUUHdxcRO80QHPqyuPufKkBNkDvCrAywAWcpeD6NnA6MyN2
BGme9jbuVkLNheERnuEKAqIaDaO25lvpbDo8raQFD56EQuThGj580QCuBhc05Xhl6d1WPTEg8+FM
AJgkv++H9Ne1c/8fqUxAWFBlPmM8KYemozQfnGj6VLafY74SgCz8eIVTQgMRnrp4Q2kb1bbQrA3e
NRNNaebequY36q1x0Zx7JTCB47X7F0F/DvvOK6fN7IoCNSjC1NmIAEyyt86VZEjwRXj/KfIU4BMB
M9G7K6cs7QjrRxr5aBYt3V3ukX3l+ld7WFjBBYqpInBPOqdXYzfSj43GBIhlDGvvzph2fIqIvZLx
XJoyULjBiYNmBJGt5v3qxPUmqLOYUU2rW+LgJYg2ss/IsULq3L9esx2ZVXRuAgoPh46WuFNX6/tJ
Whpxa0QeCAm+pvHb5Q187grB6AeuCZULAD/93wz8kSeHFrTf0Ib7UTZ0rz1awithhQE1Xi+bWdjI
J2bM06/ISseemNf4ETNrcC+Gg1xZkwUDLqokyAEqCqyz4l/vdtCPoTiItvhpvpjFyu9Xs3z6EsAJ
AajvbxYNbxntIMZWbrpVbToRK38m3Z6/k/pRmnsy7zP55+qpwnoDhWwSVI/PqsogVm+zorGAxNqR
5D6/sh9HnUQ4QtRilXAxMvZamDM7VjoPxHCjygxz1E/WsqVLC3E8vpYM9DOST4RmXkSfRVyEfrIm
GL5w+hDWIHkFDJni89aWYgjaoPLqhEYV2onGugMdbh42nIE/5PbqlQB4CzEtZBuQJ/9LhX50NvLC
YO3EGxK19/nwFK+R0C/M1Mnw2kwNZpNnRtGSCIykcZiLFWe4Nrx25EC7JAiTGD5ztnm6ydaoKtQ8
a0cChLIADYDlAeAbvcja5L0z50k+R6w/9O6TXXzI/HrnhHYkZJUR+askv7bUk8GHxqgFIMe5H7aQ
OQUhhi1Xqn2L34E3BaJNUGXjOXzqmlKbFLNb5hQUTklYyEi2FrjGXy5vpUUj6HXF/QewCIoip0a4
5fdGLmIScfZldn6DwQLsGFdjRdC8hcIlgmYUjAGqO7XR5y1ShA5gga55nxRd6MxfRnON+XPh9Kk8
BWi2UArBwdA+RLImzuMiJ5C/+FObjzFoSgwgrl4vT9fC3j2xon7F0ckjk2eLuklJZDm/a/JUxPvL
4y+4czBXKPZPRcWBJP/p+GmZAxxeVgQg6oOdvxntXcDuLLCXd04TVmv9R0tfYyPwAdQRz8qzMvoI
wUEPFHIkgorXzhvBd9yvbeKFSjlErlUvECQfUCnXi1TxgPJuwwSJTDL9EKO56xkIpeeY35YoYqdO
c+tLe+fW7s5Ed5rAbbbyJFzY4WhiAL4PsHHEk3otrhmnnBh2MEfCeHWmT1Z6Vw53l1dtaR5RTUC6
H41iau1OV63LYm5UiTlHbu49WkP3OQ6GlbfU0vYGCFrlkxBJnsGsaQyFU1EqE80Pk1khD6pwnByU
SFcO66Ih5I+BU1KRt+51OqyCw5sRzp9AYpVXnh2SSW7dzMo2nMu3yzO3tDgozeMtrXpEPF1xzc/A
OeGDCAttD9nGGZBAyZ7jLN1etnL+5kVAcWRFu3H8OjMcAVnPiBnOJ1b3YQf2eGf4bmTdjUtWXMT5
J/0NvYH6BLsCmgfUZjlyEaAdT0Qm0znKe45KOd1QGzq1xvvlT1q0oihNVLAPDjjtcohTF0Ws0psi
GhsJVJvnp3msILhWJyu3kK4ZprI1UIX9X0tnNWCSTRzderBEzZCx59j7GrA/TvbStiBP79HPl/4/
pCnOtyHaPMDOBpeBv8/2e18YxC5Hc0I7c9gXu6YHs1UIKaDrZ1H1LihXizeG/siPTVei903iVIGG
rZwmPPSfgvznZSPn3gGfcmRE8w5O37QgzprmyOgJxLXGR8dqVzb40m74e7kioQOwur4bsjHvZ7d1
psgLbtgMdfQv/XBz9VcoNgylQQHANOr1p9t6LtBl1eZtffjiCzvEQ2TFTS/MkoeHBbJSwHvDkWqz
BN074I2DtD44cRX6FCK7K2u9ZEApnCDRifyjp7dfmMLJGV7B1aEvt1O1T1eO/crwepa2iBt4Uw/D
p+ZrMu/d9OX6+YfQF1C9ioT1DKqcSQGiQZ+yw9yBnwk13XoFQr70AXiB/e3fQjrN0zyKmbBSTAlj
hyJs4/e6vvodDIAHyGAgNYfOLaTjtf1DKu75kjQHs7I36A8n1Vo/43nsBAse8vFIGeGtrd/ClS1p
R2vaHKAGlpKwDh5yGhL2WOWAwa7ckueTBVvA/anSDtg19HvLGrKR16QTwD0/8umhmcXVxwFdA6Cq
Qy3MBrxLDwTNFFC/dHaaQzoVW/BThukagvv8UlQWgLey4d1V8ut0QfrOqGbIJDaHbRt8DoJt32/c
kK5Jqi5NFJKoCIoAej0nImHEy9pkDPjBZmQbz8EGl8a1BwPfcWRBbYuj+1b6Jao8EhbKvtqMGdmO
a3DT87sIFlAu/CvKAHkM9Y1HFgLmOUUdEH5ointWA5J22/b33ZUUNLhnkSJSKULkm5FSI5qDTSZg
WWcc80Pb8T00mCpn7XGxsBYwAtUeAF8U0E5zsV6apzJI/OZgZa9V/dReHQVD2gEqHAFIjZA41z24
EdczLbOMHab4Seab6noHhfFRg1TqeEg5nj9Vu84Lyrg8dGmzjR0INRu3l7fSwkJDSgx5FUDq1Epo
ry/qZLM7dW556O09Nz654j4otmWzchEtWFHYFQfnTuHEAnWZH22n2KVl6Y9DdTDCQvz+XQQ/15zH
ogUwaCM9AcoAeMNTC27P64ZwiZWw7rn/Pc1e0OOPlsOV6VpwuCr/oTCIPvBHOpKlQBZaOiAePRhO
8ZiPztYY7W3TBXtJ0IQdNu375eVZ2L8n9rSJK9MmHkQOe0M67Vy725G1RoDzOAoIPhx0ZNaUgIDO
zDKQfJaF9KpD3Oz9GMpDftjYVwdSKBgDPaNYzgFA+6sBc7T8SU3BQhrT+tBPH6b5GxKkl2dp6RuA
zAngriDlhpzL6eLT0vP60jerg/dsdWEgHrJypfK2aAH04sh0IqQBT/ephRKMs7K1G4Q66P3xs2wT
OJAly9dquUu7GLjt/zGjU842BbqphAMzNdvZ1ZORP6MBaE3pa2lPoXaP6jrq+Eg8m6ffAl427rOu
qA5N8Js992udWIvDozyGNxrOPG6p0+FFOXjAOBBsqAARyVjuQOW4st4LDzRsKPTbY+uqZ7ue+SJm
Y/htTquDT4yQ9reOH28T/jvP8x0zQLuM6s/IScjlGp/Z0j5QPbLwAUs8SX6ZVqKdHXbg828reKXN
mzn9ubyZF4IU+HsEc4ANAOWod6/badYnbETU67JgQ2vrw0uKm9mpfvkNmKeT6/lcoEKMcwlZZIiw
INA+XS67wwOnbWN2GNDNanGwgjV0ZwUrF8DSvKl2MJUuQgpZDx7rPB3KqYGVZnj0vZtBbs21/uil
swNSUjR6A6WHfaEFdzIpjdxrcMf07AHIjl3WsLAdP7fjGjhlYYGQJ8IbHaJVuPRtbcZG066AdpzS
Q8fk+1DRLUJB0JQbodsNOzl6X6/eD0gjAviJEAOvdl3APGg6C9zrVXkIWESw3/JXblrhhD8kfrls
auHoAoMMfTr4BqUPof79yE8XkiFAHhwEA95XNxzM6y8ztIqAAwzdPIgC9E0QT3MsOizLoXzJ+g0k
RS//+oW8KzKF2FzA7UFNzNGjpaSesTICYXHu/ki8DZP5jd+xTTHsO3KTBPu4zXd19Tk21yL+ha13
Ylj9+9G8CddrZ8+K+UEa46fOHbeetB5rFt+BomXlIOl6aSpmhi2oFqoGboS2WsBG6rQEBRMicws8
Y0n+2Tc/2cOnnH9jfbBz/e9u8GJlfBu73aZfO2IL0Q9SsQR7A34dikPaEUNHZ0KF6/MDt3914iGw
HtGGsfOmm7i5TcZ57VMXtiPiBeUx8DR3zpRTRRNInsgRz5z5CUWIDfclErN8kxRsUzq/3eQWpJIt
+hxM0Hvx5imwdnXwbWVTLZx25FHh8FUyHWoQWmyR8cYrbHMUh2E2vtAYuxYVqm2cZnszsV4sZu77
1npHaQz9p9BbtshugLZGggcBm6C510EvgWZg7hNW/f3yTzv7ZXgiq45ntRroStaVixLmD+kck+Z5
lF+AjAmhUyjEzk5vSHJ1pgoGcCcFiqZHoag0x2BJPvZC9PzZYmxzw5NiZamXPgVvHFXGQl4XLuj0
ALmTMZmp32F8GtYmeJIrsW1/ts33tP5xedLO9pSaKoL3mquucXzUqaWyyDtLVrZ4djez3LF0f3n4
sxOC55qNfJUCgaECqOcwnMqc6Czc4dmx/hTVcyZviIDY7yF2wD9kr9wMC98CgkgH7ZigizhXMzd7
YxSWW4vnCiSx5J4+Xf6WpeHxcAY3PrI9ADFqp71lRTzYZSqehfUn2VnVn+uHR+kImCrUqaCGqjlN
lbv3C9cUz2jW/tmtBRxLP/54dLXjjlwy75nbe5klnhv2feNaK5m9s3AG+YTj0bUY1867ZLB9/PaP
fDoYH2P/dv3cIH8Eh2OD8eWssmu0YzmgUNU8l9W3DrKvPbWv3qiqjRmvACRW0Xmk17xq0MkYNMPi
psEnKRE2u4+j/cvyHqb51mivftcgSsKlDDwYXplIk2iXlmHjYvTrXDyPKRJurNuwau94r/FaN+X5
qsMOOP0BhLCRNtFjZ2BdgnpIevFMs12d7cZr88XqM46GV+aPNpUkpGyrEsP37WPGX8urCbjU+C56
5UGbEeBc6JvWDvI0iTE+gZCsrJMvTcM2lLIN8UHYa/kvl3fZ+S4GaAcRBNLTMHqmPFYGbeclsxyf
gWsM6fg78d7ccYXvc2FFFCkmQn8otoENT/ukcU4KhJW5fB4hdePUYmte7QRRIkYwjinD+Gf9E0nc
luB97kdsZMjcfUqN68dHWRhklOrZArIM7QMwdc3kk8J57vZtwIGXuxpDBZFD3OHqtEOB+KzjZGZF
OZle6jwHxYeTP2dsD5HetZ6GhaXG2cNBx5scHVJ65Aao+4T4JrOf24NlyW3Xsl16NV8gPuTYhpZX
GDqvw26DjSwzt9n41lhree/z2xUWAChEVU7ldPUnnl33PVpaYYGnW2Z9xsWyL6vfZLoz7F1B1iAO
C3OG1xYajpQyqUqOnZ520g81YCmW+ezP5LYg0D+GfnZyc/kMIlhbOCIKe6baKUBYd8YY2Yh+jsfY
tZ5b2dnPVULKW5lB0QpINPOA5sL6S5yP1caMPetGmBP4UEc0coXBzCTbBJJMUIsL3OZGOqx8bLru
R+t7P0gBHBt3yqDbUZZ432eaZq8zdFAFJLdR9trYVhzf2aP107XR4gIskXXXFJWXhUEg820O6a3d
2FfGTSBceUhlLw/GFLjfbTwem7AvPWPfUU7RAZL84U26770cZFUZ4AxNYxQYHQLaQ+IhSRZIepfF
+Y/cKKDh1bkiDOyihI5E2vwuJO0fJegAHyq/Q+JRmNlHWqHhIEynycQe7eALy8TezwKNzZsmdT4E
6xyUhrzsXTSdW4TonX+m/vhWjm29nb25+MoCr972GR32+HwLsmGV3Aw0nm+zsiAhZL+KHY8NXHNd
8QrikOSxnQyys3rjxzzZvgiHbjbT0Et89seYZBr27pDt7IK7n/lEX6EJVbwKkP7eUi7Mje/0XrlJ
yhlK7ikaeqxdH0K+5mtfdMH7iCpWu/NZTm4o778XzfCVBpUMaT2ZD36ASQ+rAOKIouPyW85rD4tT
OzMaMBl7nXiN945pBPHdZFnthpm5/eRlI5S1fFGxcltVlh/ZvTmiKpCyTdwwIBMKKpInz6qnnxkZ
fnORtPuGtx/VjFxYmFpGQkObpKgklIP/NvLyTbb+V3OepzREyxaJOq/gIRB4oLU2pmRL5srnIRsS
8Pe5gazFpjeM6pfrA4dTJnGyGdq4OmTIy9zagXgBtvzDoTJKqjw1t2Mrd1lLfnd0FGFcu/JL0M5j
t2393qk/tUbd34yi+lOOthfvAd5HS387OC9uNjT9Jubo/N7SzgJ5ajL4rb/x5ZQ9Ax/xXrldhbvE
cCXSIOOhENkHbbxoyjvehlCOex8p/ynTxgibIrU3cSDRyVf14ya2My/MeOrvW+6Ku8DoXWuXZbza
lTxP2Zagt+yhm9OsCbnVgF8isSBAl8XDznXz7KbO5yQcnI5vKZp///BC8ruiYK8QIUtCUhc2JOmS
r31rWG9uZdZ309T+atyuHUKXJ9U9Lydj03fOR59Ys7c1PKv1b1k201+DA2ZqoE8lJGiybmeCx1dE
pCvAndaAoImN/QhyxKJGTJNl2zLBAxQ1mzdGAXy/Bf9pkqKlu+jtLzEBimBuxRw2TldvZWwVGzkE
7tYrsz9u3lRbr837blf7Thk6XV+Xe18OM7aSY4bmSB7zySJVaE9209z9H9Kuqzdundv+IgESqfoq
aYrtcRnPuOWFSBxHhSpUIyX++ruUA5zPlgce+Fzk0Yg47Jt7r9JNpR1Czs2K3Fw1UZU0UAkragjE
W5DXMkESiZBG6mNz4nuSQgCkt8dfkIxtNm5RJpFithMFpKFkrVLUtqJu8n9TbXTlTvH2mkPP/rpS
VU6wNNoHUpa7KTf2hVcLY6OlqMqos00JpcjsyMbixfJzHDwqc2wdO5l6FlBiUpetn+U7R7Y41oaK
Sys0BH3sRoKhQz4GfsHUBKOIB1w9VGaZqIveMZKtckRymKCQYIAONAiEWk4VciOhG1+z5KLpyypb
5YY3sA1W6i1vzU3PYOw3EP7smeC04xpsYxc/IOo8UUcpN4YhTBKSXRN/TO/akfFYSSmb1eSoK2U2
2HxVJkwRw+jcfyW4KNdjysxX1q6HYi2Bzl6ZTGH9g4V9O+Y2YcDlwAmx6k3/ps1ImcW8dtonv6XT
EcXAX1B9Nq/KXt5VBSbDgG/4M4BJPpxIsi6NApgBJaGwwfVN064KtSrGqAD2Z5c48JUoHHP8OfQt
21Dplw+wO3vQVf4C8oy48Enj7Ejh0p3fYHlgNxuRdCQLgcjqw9wwsxjZUQYidzWtNUBSO4Mzo7qi
rpRjWJT6F5SCcmNDkcQmv5vO8yGc19sk5mpU8YDDPixS241RKLTjwW0aQJB6R5tR4dZBqJQdhNQv
XmVDVVQYEmdrBYYHLB1Tq7zms6bGbigBx5lQo+7itjDsGhLkThqs6hKyBj0xcQ8RV+GuHiEGlwko
rndbOkwv9VT4MRw2slAQXV4lut11Ku3DXhYA4VnFr8BPcUaK9Lb3NInh/UhXjgPBfVPhYHWUtMPO
FsYL7o0/k51lZtTX9RD7ZGoxwhJBXlgNphDoOsusjYfrj8ca/pR8M01ViWWaJjWMVnqaRv2QFWFa
BeAfOvWDOTVCwG4SyTTaszEGZmSbe0akC3BcraqCCiR+oklLrKpC0U1tULLKUuJH2eDn13TkZVgM
xUY4LGQW5qWX+GG4qYcDgMjmHWmTKgI5F3vUlg30M3LoModN0VePEBQt1mIyycrJOMOiZd3BHUcI
HTLR7BVK31sK9e8dMJLJphh1Gvq9+jNhKCNcuCLyUQS7c0Hw38yZw7gMqFolMmfYj0b/0oiCYzaY
emkKaJmZVn4HtApbVUbev+A8VC8wF51iHNX1Ze2n3b0Pk08cEp7dRMxT/KYnzFpBxm3oIggiVn29
zdKiptfGYKkfkComoW5bGgFTiV3YW+ylbctXq3OdtYuTIjRnq005EgYz0YFfwGu02ATe8Num/b2p
rEci7AZYEMM/+CKna39I3TbKRtS/KYoVyNi4bGvRtouZSOsIQpNZZLOA7KbUzcPErboLnM1VWOV+
veJZ6x1xwTU3ivLh0uFQ2uAEe2YgtZdHJd5hG8XtYcMIV1dBwJLQT0efIHLtdVj5VXMN5rH9QmX+
1BM/fVQ9TPyc0W+uCpwsIclz8LQ6RFPCa7CfRoR4d75uAgG3rJGGSU6r311vejF+K275rivgIc3M
30mBYl8shXm0+7Ebt4YreX8rbSt97QjiG0nbyzYg+94us12jp6K8sIec89CCU0Mb6brdmZl3z13F
scCtInSd9iXx+zuRN/XWCMoMtivpBkGc74wQyBzXeco2bTfIC+4admwZo3sB7bQ+Aiq5CVtTErnO
asiWtZaegUq4x+lUdhGpQBwfnPIm0TRZMTttV6NhSfyPLg6Sn23nldHQGO0K6wX6Ly6NMyHycAx8
vcEd/IdO1i8l1Bp6ChVA5KgA8GBj537cMOd3QisT/nEMWHww+UKvzUD1yEsk6rI0DHJ4iBNX9BFk
tTDKkC6NbAuutkKlb2BCFutRwFVRku6J8iaLCuK+6MnJLnnv3CpKIBXliz9lXfk3eWIOv0FVMXeZ
z4aj9hnbWEUFfr+h8ocq6etVycxpmwhXBavJLsz8Ghr+TWiUQXJlNoGGVCpYyb6n6iAm7eD0Ia0N
RGUcTIBVoCZAUH3cdE411D9Q5cycEI6r5bOYcA2GZkPTgw0h2Skysob+HJTXvhDe/YAi60+VuCwq
ddohosthJaKODB7x903bIyBMcfTszK6XIi64W5hRnquxjXxcVr9HX/sbiFLLn4gm2hjZHCcs7QyF
lLxvm1WaGM3KYcW0gs1tfgV+e3tLSmXedb2brRtXOJgKl/MoT7oyCEU2sQfeCyD6GOkKb9cPXk3C
xJZax4lnkLVBzD8s7eVtQaqH1nXLFY5kvCXMrNlalcsghVIDLySNMvmZdVWP4LV1W4xOF6QbeKgj
+gAo4IdttPUV3hPQ8NJGOqpdZZcNORbCraot1DwzuIMh6IWIN8vXvGh4zLP0iILb75oj/KudPKLO
MOEsHPDQCPSfIJA9jncHJ46HXw8jRGdVcp8/AZDl77Qg+WrMgYOesKcPvasR2tdN/yMjTn80bOO2
aSVQToHX4200DZHpDNgKOcPTR1SpdcRs+v3GmvIsZ2Fdwcr4ikxllUIeXxrBgKgV1YR+aBrEkrpa
J8oEPWYw3BeJCXphReAk106PVLMHANrWzMbavhDSukElU0KXUNI6Km24cxe5Q4dV6rfI+yQTCigA
cNs3jZv5YCcVryR3EOdCeu/GCjIFhUuVXsLduW5CCwmqR2Ook4uMskTFgkCzwqhc6CSBDFBfBk2J
QweHfvo0uokfGl6BcQAwB1JaogYLwaL1CvSfn66juQk8OmJje/TvRN+JsGtT2OZ1Oot4kh9Na8oi
uG8fSrN/qJHVv7QDgdAv0T3ufr+LWFqWt7VZVtGIuuJT5VZ3WqQI0ky4P7mDiV2d1umFRSA4mVnC
30DSgWAzUz8GOLm6hJyh2d6D20JC32ZNdZ2otClvoFlx37vmD/gHdcOOJb3t75lpQmxIm0MRsqZ4
LZ3haNLigTStg/Vqy6fUdMSDX3SWCA0y6SdhD+ONbNqdXyZujEuUY9UH/g+Z6Sfb/1Wl1YB3iGFu
E9cxfuRVbobQnQHcO/Makq4zWC7eM6jCPLkJfr1d194vqQdcgzbdQ7TZWU2TeKzzIYuqHPui9Lu3
TvoJdln9ZKuxiiyNZ2I6NnXowUp107hFFXUUlJdhDMwjYuKH1LezJyiXez+h4ZVeasdqcI12XhEW
I6tvWE3GIaoLPG4LEDFWBer3uwHaS+ba0gm7r/0qqGKYE1Riq+3hvqtcrnYZn1UpCxfvvTQAhWtQ
7M2S0xvvhyvZ5BCCdsufk6cPtUugby0deINfD6n/SuEFHpYN4JSrJh1wKSnTGiBV5wNi43sVdN58
KD+hfNvXmHCorpOLoK89kGfs5sKpzV/m6PyygyGP6goHpFOav0gHTiLBURTqDIOB6lOJOvCYYswa
1j9qQFSiybcYdlAh/zS2NsLC8ZJoaj1dIBWRJru+ksOloMZAQ67EjunEAHfPAcokJ9KxYp64T6MA
jN7KpruxcL0Yr368AlWW42AJjq3Jngx4i4eeU9gbnRUimjQttlr56brO2YCfljV7V1USz3sxkw1Y
3v4ACb2PM43ou+ICB3Y61TejT9EHBe4d14U8GkoXPzlMtZ7B/avkFmmi9jYH2jgkuHpkpDz7oKEc
9dBAqWDrqTbLI5KafAdpMedB8CTDDnfbHog1GBaFiCXpiwDc7UKTUQ0xqw2vWVd16W7k0KwdUZlP
eCuruAQG6kZCLXPVlXUH5D21fhZ1P0xbmYCwjHcVEH4JTgrcgkEY9GYTdX6gN2L0nzH0LERUAvqE
jyB20uaxLmy15RkSA57c4pG4DrI+uDRbT8H4gGXDTd/z1t4F8ENcDU5GLrPObyOUmtvYVv0jsqZ0
6xrkJUibMRzr4CGV6BjlDgzmnR3LzYNiPYJznrx6nXhBYOatdEqDC9XibRigUj96XB1Ekvb9qm3N
ImpN1RaRYZpV3FCWxa2Pt04/sV8eJKwixyig2WcX27IgW9K429qYyjZC+NyEnqtXDcKrwC22tH32
6bZ3u9CanDcyJu26a4R1RdMUqERkY98cJEV+pl6Pp3llJkPsFrOUbFHd4hn6SLqEr7iUJeLOLl+r
wOtCPnTFzlbIrk6N+TIZmbiCSbxXxoqJn0HV00urkN2qTbV7w2xb7VWbMDw3oTJjevmx7PVrntTO
RkK2ego7muLdbCLNI1MRYOV3znj0i+ChMswiBaTKRTauyGTMsS8i3lvBRVMYZZxDpagOGS6WV4Zb
5AFQDGltdZ6/CoQIV8lIzesscZt4VKMMTRwyV9oX5La3Sht5nNIwQ2kzaNT6xnNA1J2ttbVpK1ut
6rzPdopATJeBhhVmQ/XHT4231qntMPDzg8ch7iUQMMegNf9irIK8KAOOiOnMu0ic0nUvR4h3Pdoa
uTBrMILncWhdHsuk9f3ISaweZtW5hjyAIxAHBAbMAlnphYMlBbTCc/GQVQmaSr0nGRAZy8K37pWi
4i0bGriIMJyc4Mpr/SxwHWx6iufuesTzcN+6BG9K1xXitaMccqFdc99aPYEILwR7oz5PVR9ZpDpW
3B0vccuioDcFxbiTReatRyl+jQnHYeRKNeyHjjTPUI3R0Dhsy1XSGsFNWjUmzhqQOHIQC72wZeWI
9GHwA8mBPEr6snvSQHbduiNJksj3mUa3EKpcuqTJTJiHMG+t2KQic8ghLU/8x6lrs7cAmdA7yCk9
AXnkbjWZaITMsMbhkU72SjP3yUIqr9A4VF0ouUNSL+WvQ0t6/Pq8K5BekHkWJ91Af1g1cx+nCUmk
jCkcgEFCf/R4hF4Z2m9+s2GecdO+w+/u4rFlUx81SJzF8NyWK8CCmiML8MC1ZHBPZMoiaddeSGiN
jViVKizszI5GHDjr3q6TnzkwD/cQMOjvra7Ta6L7a+kqegckWz6EimTz88LgNlYSHUccsXgdN7K1
NlWmkQsBahcoA4FE1aWm7rixzXK6A13Ov7YVjLOm0qk280Fx37cq0HFuVn5YBIYMUxMOOaHVawMv
DG67UWNRfqYse6rmAIURa65ugNGxBHsJYVuIqyZ68OST9laSbmv1/YIW1EsATYCOBYgj9qJMwz0f
kUXJKSpysZVvk3Os5FPlDABF/sKwrM+YdQe5LIqcEz2UxqpzIuuc0OyJ788lZIA4gOeHm+QCkFNy
kwW8C/xD7/zCEYqF+HVF5sQUvP/+EhDpdp5CAg7fL4RE7mhrVxcJMnFfN3KmE0sXdSTpJx/pHx+F
6h2uEeNMVenU54GogIQ84HYggM1/f1eoJsj6wErE9QAfvnxLzinuf/465O6A5gbQBe6k0Ib6+HV/
CqhBs4EegAEzLvxy+/XYzMCPD2IG4Be9//wCd4Lnm026FJ83xS7wLqS+UNPGQz7i62bO9WKxD5Cp
RPnD6Omh0q96PGa//n+fX0AeiOhEgmIxPYh+i0Q3PTPDJwcJ5UmoC6AUCgbbxzmA4FflZsLBrzfX
Pg8nEdpv9Tnt0VNDBID4rFeMJ+InDR8mrJSLHLXvElbdwVSHsLL8/ijNihWz/CWwzkuKZZZ3VZlB
AvdgIzeZ2auy/i5rDYvpfQPeYpzyWucCulmHgcpQ+TEzzwGoTw0SkPSwnqDg7KKtjy0YjaTINRH7
8Cjgjeiyc+SGU9+HrsdsYTVj3ZdFbxX4PKNicA8K9yEidk8ZZyZhHoPFhpvxGfj5wFp+NjAduI1y
qt17B6ludBJDfkFt2vug+v6O+NDMAjRllDlPAh/NCJQQ4qQ4gyE8sSMI8IkOSCwAzX+yNWlqpDvS
tPYQIDvXfIydcmOjctwiCfP1mv18QUAzCzBF4KPB2gUR4eOE965FZSkCvC1sne0mpzqgVuHcikHa
Z1o60SWwv0A3Aulk1iFatJSkqF0T7psHy3pDTStSI0M5LwPHYfh+S8CbzcDiGTgNqd6PfVIZFCmw
+KZDPxE8BxrVyisADsgPrjJkIVOffRtciIQGhCMA7MWygyD9xwZRZ5uAfuvtQ9qtOrnqz+lq/6XK
LBY1gKQEwFdwh2dgzccGWurhlVIjDLECJOkSwymiMit8QIbb7lqXOhnB7Bdwo0bRJ4mN0VJAQ9he
2GurudKWzy9QgszuLaAMwgTv5w2STN4NQtdpR8vJNDaT6w63Fqq0N3T8AccxiHa5W245/bowE7Wq
WrCEMlN4VcicvLs1tZesRsc0fnUFt+7zHKHn1+vyxGoB4RTEGziGAzC9lEEOYMVgurqlBx9naVAc
J0LCUW+Qxvu6nc8Q9JnZiqZQ8UMMgHXzcWhHDi7WkNn0gLp1SNXdADkGZLWmDgkqVMKTcTcMG1Je
4BmIPPOZw+oz9weYNSxSFxcTCBg43D+2TufEU+Wb7GDddp4Ddd4EA/wq7IcgqyND4O2HVNsZRYjP
ZzCWKtA5ILCgYbIkmLHBrX1vFOyQJsmGGcZ6//WQnvg+aNXgLsyWXJCXW4yoN5mqcJnIjk2tbiqr
vKTWd+WZ8aPftzAvnncRYV32QQd5x+w4oNzarwz329BIfB/YshljBmlKfzEr3IEt0kB5dsxzRAnR
WYrfyRGC3ruLFQe83JK0FgxiMAto4h0sApBMuYHA7X+YgncNLA6kjo22mBo0IMx1dzTJmQP28+/H
gwXFI+BtQUH/pFNoyp7RGtmxA5h9XEBY+NtxDr6PGYBk7vx0XJIBuJUYfa2YcSi9q8raKP/Mtvt8
6QGQ+nfbzVqw0K35uH6I0cMDwnL40dcXVXDM3XU1XX53Bj42sYgPqrFxTMBj+NExYrCbynOyLiem
4C8FFTQ3xLSfNlkC4WLuVPCfs82L8rJOvr0DAsj5zaIqs5HDpwtHqrRQpTbyY/WaAuAsv7+AQDMH
8BEHBM4+bzE6vClJ2UwBP1Ikx0lYP31/8N9/fvGqJrJ1e0/i82V15Q/XrXfm58/r4+N1PLPk//35
SyNjG1VELm183xoi4QGuQEKk51EzjzL/nFbgibWKzAnw38BUgtG8RIGPueumRVBWR899qAcZjnA4
O0dO+nzZziqz/2tjXmzvztOm7KCrgvDsaKyEykK5subM5erbk/KhkcW14LsVuP8MjdQU3mn5la6+
fa+hF5ChAlcXlDmEmoteNA4bu7yqjjjQV9qeLlkxbP5DH941sThXVcfcirGiOj520/WYf/tag/EU
FIAgcOPg8lkeS7yQ7ZigwHso+a++jig5E+ucODPAQAM8O8BAgcK+mOaiBjZoRHLzMJpxdgGUzLcH
58PnFxPMDZBZgfh3DzIb19ABq/l0Zt+d7ADUUqFEgrgF8f3HGS5I5mqpFQaoBfTRg5+NOtPC/BsX
OxtIItxrMJZCOnH5Ps1ZZyEh63sH1a4BeHP5msn118N0YrPB1wNvbKT9/u7qj52oAeUhNQqcB+ja
RnZ+UxtXImmj4tsWBlCERMYSRp4QbpzJlR/bEXggZFCH9A9JLq7YZXk2SjpxCn5oYHGIpyRN2wnF
+gP/A1BRGqydLPIK0EXPbLplkAzKBcAgkK5Cfmh+/CwJ8tKyWSdGzzj2HuIxsqoLcmkMjx7YC8Nw
oYMpBu4LRYl0+/VM/SUSvFsNM5cEb0g8DiCHhVfrkoNb9Rm1EjbS4zQCWgJmJrfDBPiHh0BPdJPB
Yxrli/ox6x31xkoyvKnaDa4qodifMnDLy4qZjwKeGOuSsCA0qCao5kog06iBp0XfdJComIrUv0/7
BjZmA0lvIdKr4PIOtf2ovJQ0AtFENQlgCOOD4VeAJ4huBbv5YAMQhNhYAwU2DYDEiw5YFbh78BHI
9TLgxQ7I0/ReBc4RzE4z/npgFkv4n3GhSJiC5gg9l6VOdUICWaaepMfMuXre1NWOP3/dwGKj/9OA
Da1RGFacCD+KrusD0xzo0ZRJDNx9K8mZLpxrYXFZdPBbJnaKLsBXwtiw/9ABAglbpOsQv84y6x83
X1ohjVZ3Fj5vG5ssT7dn4jN6YgpA2wM30wZX0vxE/aQqQx7Nb+gRNl7Q/mSc3ySeJR6svk7uTAdK
R4aj4VxTszxmUA6KHC6caxSkEyeUyuvWHh2cS0G4e192db9ByoD8cZW6ZoDMbU2ifCRnjDxuckNc
BLqzNrljgCbgDQgHrQ5IOr8Ta9kDVCXBQthYdjpGUwZmXIRifxcKPpi/GwgRhwMDvUJPI70CMumc
POmJacTxgEGwkE7EUlneOTmopKk72kdK/gQ/E/r49TpcXAfzOsQEQlgQpCn6maMjeuYHpc/oETnF
0AbsYBwvARD/upG/SuuLY2Ym5YDhA902VMoWnSi11488SOyjN3lxXWxY9xxsJLI39g+A8YAGp3XM
32bguxuX02/X2rveD4lEuSHPhFBL1YF/OgwFJWhBeIgIly8vEnQMMoq1fSRDfd02xUrZ6Z0Fz16Z
wJ8o1TeUAekEwQNaWytS12d25YlVPQuy/dv8YlcCWTQMeYbmZQcoJQfR4c4QV4mtzzwAP/UTqeeZ
UUkgezTLBS2J8LobAodh994gV3hrQCzEFTjMleBrWjT5SuX8tvGz59FYWR2/M+3sTEfJXNJ4P+eQ
Z/1HbwMpQ2QqlwcEVxRvdOTWbsmAkm89BFZEDBOIwVocy8YsruF7VF+kObfndB65wNrpgdTEDuTI
aDvmdvCLJEpk8Ef3OXS4y0QAMDhCNaGVagvI+7nYa7EVkNTEQOHRj3wFSLxImn080bqSV3k5NtV+
siFY0G/bYpsAnPD1VjjVCJ7jUDSeL3zw4z42UpRwP4Np+OyI+VaKH0zB+eLp6ybmT7wb+L/9eN/E
oh8+B5YycNGEyH66NLsogo3PgggjV5JkPaTnEuwn20Mun4JIgJfJ0uU1LbVfESOr9tKAxZ+2IxsK
ekYJv2F5K9JXI7/4un+LE/Fv/xDbU3Dp4fn0SadxsicD7IUU1mIgNYku9qZv+tb+08JfY4+/wj7L
GNlgvnJp2gAEzNaJ8aa876VOPn1/cQjkwuZ9hXT33uY0JOMb12c236khspFvtVAfQvpkKeA29Dmp
B9OAySeNWozSuWLsqVUMWBtI9dgtFPImH1dxxk3LqKCZvudBxOSFYawauv16ls81sSwIJKwygwQO
m0o1K39Qe2tobrPGOxN6n2oG7yGoQ1mz/sNScTATbmZ69cD3MFcJirXqN+W5stC5JhZbPh0CMgap
4vtCarHxId+0QSjLVrw7G7aea2qx9ZsZ5DU2uL8xb3eeSm/c8ULL+69nZnGF/V298+sdhN557pdK
EI0EQrCVJt931SqnW+2GZhuxX183cmoFv29kfpq9S9gI1Lf8JCAcjJvgN1hoE5gy6szcn2oDGV6A
IvD4IagDfmwDqsoW+DR5sYdU8IzGPSdIfGI2cKMAWQN5q78qPB+/3+K2A28kE3ujezbGHmH+fQ8a
ybcH6kMji7NkbFM/T6wcdpT9CvhhYpy5sE4M0ofvLwYpNXSrfAedcGkeO/Ket+6ZHpwcplmmCNGI
D6GpxVRnZSnLMvHh4ajD6QWcUH5mLZ1uALAFPOaQbw8WXfAoqEul1PV+kO7OmcSl39e7hlWHr2fi
xD3ooeL0bzPzSL5bslwizw/1BJgfU8Am5Ua7BNH0EE7JjW29ZOnL182dnBhoKcwuaXglLZOBFa7G
2rTQK5WBB+P5Ien+S4fetbAYN1Y7ZtN1Zr23Kn8bQBnXcm+7RESjd2f7eZiVz1/36OQ84UkMkw8b
oesSytUlDtg4rqj3muTge+g/k2pQm2LGmQBiXlCLAMlDqPJvO4urJQPOXjjNUO+9mQ9REOkiBp5A
mR2BHJdeb9wDbFSeec+e7hysSgHT9Wag18fVgaRIIxMXq0Mh+9FsBnaZDGfCinNNLC6arKktARpl
vQ+AYXcvk2Mu/tNenfF2eJICyLQsWjujK2nfQj0rd+4r+RY0N5lYfb0KTs7Ouybm6+fdNhKlBl5C
ILyrax1xZ5/1QKO6v1P+28rj7zcFJBPkdGCUCN+oeUDfNVVB6NYuWlbthzSISF1cs7IG/cPqwkLb
T1YJSuLXDZ6aIcRN9hxsQIl4+fikM1zbnuDrTfC4zFKwlmuQiPk5M7dzzSzvBBzZVuqhXwb5ndcq
pM2rQ85oKp2apvddWRwOpa6nprV9tAFF7o6I2ClghNaEvZmsXH3/9bidCDlghP6/cVscrUaiyzop
0KEAc2O3j84ExDepV0yc2UKnDlUbsuk4L1Fz/GRKaJISbrBmUu9J5VwZNNmBAnCmiVOTgwQAQBf4
BwXnxcB5iTvlyeztzoMaRMpbbTwO3/SPn0O02Z743zYW49VaymCgD1X7coxFG0JF4uv5ONeH+e/v
No4zuTYIcPg+nn1hp8H3lBJs6zPn9KlZh5wL0vsUTz2gTD+2IqkFzoY7lntrJBvDvoXuRkzL1/qb
ZZ1/Rgta1IgAXUi6LI+BDloBEMLm5Z4Z95lzwc7lYk72w8UJA7mjv+fmx37QUnVBBirV3tSbvhDh
kCLfW2x+fz0np8IP6EIBig6YNVKFiwsG2clkhLpBvTd0FaViO+gftIFtp4w9msR2dy7w/FuLWl6j
WGKAm3oQvv2UI6+pV0D0oKj3MAnVVx6ysVFutDQ2R8vY5H5jb10pH1BsqleCONMqoW6+AmnCDFsQ
8UOrQQZnokjvk8yoo4wE9SWDclT89bCcWqpwWgBmbX7jfZJd9MA1UFMf4MitHjkRkIN8JsN/uNvf
t7E4b6FmbhqWaVR7k+yN5hYkGAhbrL/ux8npfdePxWZADahKQDmu95C1uvSIuveonomWl00uYmRd
Gxgt8TPJ0nNjtzhGSovIQvkYu/a59G7aMpbNf2kBADG8kWZ05vIwRNpQe1YTIOSry6iRF6n8VU3y
P5xWOGn/bWTRjbH0tTdNrN7LSkS2kUFtpQ27/Pj1BJ0cLER3wOWiZISI/OMu90B9h1qFiwkCiVnp
jSZeZOFJ83Urp65dBF/URj4dpApvcfLmoqGDmjzEeBL6SdBaqTdl0IZTc0yL3183NQ/Lcn+/b2o+
1t4d8vksd+0OiPXG8VHJG3rm86fGC0c78tQoec7mWh8/71VO4XGgrJB5KXaJT9aWSi6M1P8ecvXv
4Q75MUi8zJTcT/aBHmuQ45Eae9OG+ABs6O8M3//19Uid6ApSYZgOCKgjIfI3F/9upNo6qZhBPb7n
/WuRrxprzb0zozWvnsVkALqJuATEKzyPls+HoM4Nx3MMvnfFH8XAVQyiwABvvrqAQFJsBbfNOY/N
E7fWhxYXrwnO8UbjmBtM/xhyet0kaVhqN3LN6cyaPjV8cI53oZuNYsWnQyDNZGlmEP3Z90YZjvm6
haBT6Z8Ju052x/5rXQjGOtb1x+UGJdxUe22KZE/y7JRiw91t3vWxVZ9zSTnZGyAe3dmcG8DzeVu9
WwxD21SQc8FisI0nkExDy3/umzPB98k2oFoO+CaK9hCj+9hGAu2LRKeYGzjRaiOm6a2p3r5e06fG
a36HA8E5cxmWSRO3bjIfPloFshlOBDf20LTG2ISuxTCd2T3uiYMmgBmEDwdEFIoQ7H3sDcRlpG6H
ttgHdtbdNe7woylZVUcOzUugtErjjlXsFmCPtbHPwREwCmddIy6BpgB03YAAL59R6uOroNdd2Ijc
xbNRV88lm7Kt0oT/KZDMXweaBNfcbemlhJoDpKOgTOIIB/UDg/RbGK6Me4AwqrBVatxww85jvOHk
voWZxLVUBrjFJhSS6qI3rlxhGZC36GjwaorBHiGF4g8xHQYSa92oP70NS1oqJvXWQgPjISmd/DWp
62BbQ2no0qlLI/bBYt8AofOQy0qGdaKTbWa4egPBcHsNQQNIThipxqNUwvSZ2Xxb8Kx6GyiUrgwo
g0HNBsgdKDyeo6KdnHbsQ9jLBHgDLae9yyH2B8dx7MVmA7OGm9EIRb75emmdnG9IPyG1ZDvAAi0i
1VoXHoWaEd+XgHrcmFW7+vr7n/sA3Vr0HaYMs3nUkofhuo1R2R12IORS3qCUsOrb4kml1q4k3pmj
63NXgNmBic1MoDSBg1gckk4NfocUHE1t2IA6yJkX0BK7j9trxgShEjqjLPB2WGz0urY0pJhQnihR
NIRgaofgpdEo6tRyDW2+y6Qer8bW/DExf1dwvQEL99nM+ZmfcWpAURsBMwOgQz9YOgGYvIIfsodk
PGg8+zHLt6bEO9ypuy30FKOvJ+9znDv3+H9tkY+HgQP4HnUyyveDbtc19OpcfcE1fMPbe7/1r/Nz
x/XJGURCBkgAAqDx8mKFULpnI37HCEu2BgdwJ4n77fWOLiF5gVUJrscnYzyLt0HvIwEIw1IcFclb
V57zOTnZidnKE6lF9GOZV5KpUWW9ovlerwP3sj0H9T41/0AqWTgWAOBAUfHjnCRGS2pHohZXpsNt
UQQrK4d6RAadgtb3zsRrJ9uaoWjz1fl/pF1Zc6S40v1FRLCDXoFavVXZ7e72vBC9CgmxS0Lw679D
34h7bVzhip5vHubFM2RpS6UyT56DqszK1gha+5JAKfnMZz4eQB1ntn00mExHYDkrSNdewaYs33sb
WKGbEe9+PECAqUXr1tuxlXrKCQEa4uy7uzIGNxeyV9uPt/Sl1UHvzZLBwLsAXQVvTYSqC3kTNTBh
aLSlkdtuFEjWrjxCl6+8HcgSPoFKG31UcK5rwIdwq3oAnxMqZtMnrlMJNsKSX3F3721gshBnBsjP
QtlizUvcCMcvQfWAUiZAinb1Oei+x/PWQUmIhtca0y/aWgT5UAaE9wtWWfpBAuIeyKJEqrnSn0Kk
G9MAj2CUuECFuwO7WvR9zovgiqu7uB1eWV25H4LAw8nR+niWhdkvEUQaespJQWndXJnLi5aAhoL6
x4JdXWedwBRUlgOn5TloXmozgOjg0Q2v4K0v2MCWBlW4j/XCNl9t7hE0NFNfEHZmeF7NOiO1m/nX
EvYXtvcbI8vfXwW8dAFLcA4j1TcoJWcc+YiPz8/FUaBCi2UJMJp16G5PjS1a1fFzO3aZlPaXdhJ3
LlVXchGXxoGeGCBhQ6Sa3yEagQRWAwMC+1yB0eXZYk8fj+Li5134UADgkblcI39iV0sE1fh8DsLl
cO+CY+pjA5eCBbw+l0I2QPZLG/XbhQAh8DC7tmFnD4S/t4BSPQGGX217xJ9gpkX4Hpnme28FwR24
SzTYb2V9jBsR3raaO9cgIheHC4A3QBU+annrJ0ptTaANMj47G9fKtNF3xZg/fzzgC6GCszyAltZG
oMDXJ2gae6ebLGw84X1GD0kmbH9XDLcdJ5kDPuPWu7KCl/YhHuCAiIEVHOXq1fwWbSh0HVW4mvL+
sQr6e9KxvRzp14+HdeEGXBpvEEuhAHGhSJSbScnWY+c+7/dU2/8UTQ6Aqjkz5b98bOriiMjy5oID
QxVsNaJ4YHXQsJidoy6LbAAU7sch/djExX3wysTy91feoVtifRut9mc9Ok22QLfATyyu7f1rVpaB
vrLSm57atIvg6Mq9690H4/7/N4plzV59v5K6b4YY359B4eTZ5hQAhPz3JrDqgG0BLOKiO/CtiSHw
NDjBc7ifelP1Gb8S51y4TqG0iSQLwNpAN657Yqk3wL/6MdJfcu+GN278REAoZ24i7++jHTg55Cag
tLrorqzGgdwll0aWxRkKTFtNyMbzxN91Ty6vIphAxg2vR+RA1hcCsN8SDQCsOBefQEL8l1Qg776+
WmtBJhZShq8TCXq628HZfLzQa2juOwPLUr3aTH07TCIYlp/vdFkD2cBycFKLT2j7gDRUAb6vSplf
k5Z31DfPbXstXXnpogAiCdKuQO+BxWOtdA2fL+SkOnqmpfsQaPA5fq/RbuIKUMZKJlLuBbtaQlfQ
ATEedZ5K51+c19e/YE2chMb6vPNr/IIh9E92kz9rRv4+kgNCDWUf7BH0hK1hajT0u3HsXXq2ya2x
7qr+PJErZ+qC+4QJtDg7yPXBXa98WxGHXSS8kJ5ZsB0q8FMdrWs9hZfXyl3Q+QDEgC5gBbUEL3Kp
QJ9BzyCcrV/cSIOsbXL03oqldQvYN935IHlLmii30pEgLVV04OSOJmodSg8CYx/v3YsjXlQNI3A1
LNnut1t3bBu3B3djcZbOSVRfg+4Xba4katfNUMvxgEwoUtzg1UIf3BoPBiFgjci4Zmf425+oJf4o
qA9Ou1+yU1snrG5U3T+DuA2iExLdRR+P78I9guQwYpaYYHCILN6OT8bAo3tlXJxjzVLzZWbFlevw
4gS+MrDENK/OvtVP6NtEu8q5nW+dErJEqBb+XRPkf+YPVB1ATADs9i5cVvaYO/bQItCcu80IIriq
+/QvZikG0wna7lAjWAeacalqOVianSkfcygdQU25EVAf+P9ZWZ0uyX0PjWawwrWb+ICWqM69YuJC
BInWb3QqIBmJSvb6PUvauCFRXzEkucEFmTDwND5xsGjfzHNR7qfWmR4g+OFmXmSuZQ4vRHm45MEy
j6cf8gLrcj0ITDkZfQTrVqeOoZFHEc+f3FE/08m/siEu7rlXplZ7LjeAoYKJHCFYJPNEq6K9d5t5
TGObX9veF88PymwgVoLc5Tts8Bw0HhQ9EPVHalc/lfJKGHZp0tDwCWUydEIhWlm5n5yVtCVqZmc0
J4rG3MferSNU2g3hlSDmmiH37TH17BlMwzEM9eI5V/6NNTwCsY9WimsoiksThh5WF8nqKMS7c+Xe
c8MlrxurOOdi17v76UpS6OLnkTxBjATylXeaYRMVZTWjTxKogfvxOe/+xQUI0O6f9lWgptbi0Sgb
tQ6f2uIM2RG0Mc60fTY0GG/DHm0gH3uDixch9M7BD4SjijzA6q3STuBWbY1bnKfBkmleA7JnyrK/
j3Jp2sTjTlKwYmdCSG8wpbOAQ/CkLe3wlzeqawQzSwz7NteGzkcghZaiJRJU3upEmSJsRwXZkbMS
QAyizCHTwpvbrRPXcRZFulrkVwQ0TsgzxLHMFa916TzDKkIaQAAWVMvbzYk2JbAZ5zE9hya+cQSD
OFCeFWL38YRfPAIR1nS5B5GAW8XxRQWO81nXxdlu5I+YN2AAJr/KDgU3OVzJvFwcUAw0qe+gzREN
K28H1OBGDsaYF2enJHozdlP7oCCrfhy78Zp82yWPv+SxEV3A7WPx3pqaLKW7iWEXFaEyD4MAdibo
TsEQThlFF9pdTzs/8/puuvJkubh9IUoLWgKUhZfa1FvDxGJhZ3NTAC1Vn9qCZAKNOVJM4AJsM4ky
pIignhINBB01rszAmbzNJ+/v8bsx6LuiaGndsJFNWy0qL5q4nVtR4cEPhQJwk9CX7tqL/9LGeWVj
3RzUgngrd2PYMGrXjDoJwjYJp4M38isu4ZJzA24ELaxIaAUgfHo7pS66gpyydlGiLveRn0bV09+f
gIVJAigk3M/gAXr7faSYp34KeXUWhd4N3VeURcEn+9m9xtB1afuDPTYEbSC48Pxg5U2oC+0unU/V
2SvmZGE8BKbaAqjn70eDRwo8qIOH+TvhwsCjNSWlrs49hIBc8LgcwOLmX9P8u7T4r60sa/YqvgX7
Rl973lidRygH9UGfCfONF0VSWz//xXCQKwFWF2KP0frtpW2/riuI7525l0V9Kgl0qb5N8t/4WmRM
lnckMmTv0iY5EBB92A3irBxoRpEeigOe/EcF5ZVXz6U9ABt/+MoQiK7LkJwZjxhQ25/recBrzqNd
4pFmN1fD88fzdtERvba02m2AS+ieOEacHQ+c8aaEulB8O1okKUVwYCzMQmpv5zl+msMA2hAMwhrO
lYN16eAu6U0crYWHZF3jowMfHEvM4hzF8h+wWZ8acGtcGeYSDqyvaBQ8QHoHSBbgcqtL0mkDKF6x
ujqTLvjkd3NWzgxEExhe2aS4bIBX9wewc5pbDzCg0pBj1fCDGa7RMFxcWLwtUPZF58D7XAsHJQbo
LKpz43bQ0rO6DMoQRTYAA/zxiC8aQijyB0+HCGnlrcqqZAy95Th5pgSrVcDoFl2aINbIVZxfsXVx
AQFGBXhvCQ3Wt2g591RC1Q/I7GFH7qX4F1Eryoz//fxqi1Z5lAfK4AbRTpiMECZRXz6eq+WWf7c5
Fg1uJKFQm19XDnquQl27tDrTdv4ZtUcSplZVH7052IyD3Hxs7OLCgG4NFC/AibxDTziESuMQIBCj
+AH9Jok9PAgwIX5sxLlsBcEaIhuIBK/b7QfFiADNVQ1dKFskpJkfgjzeQW9v61O99RlUNJMpgXoe
tKjc2bprCuchb4r9oEB3//FvuTS7KKNBEg7ZRTRzLT/11R1Q5flIaweN9DG66MnkvHQN9LcmPBY2
pot+q0JY/2KKUZCJ/oA8AShanMEri9wewTmDYsZ5sm4XUBFhX33328ejunSzBTjDgD2GwCWsHUoL
eSCpDWJ+L9655cYpti7ZeX+pYvsnebNkZCF5j+w5CH7fjiSiUDoQnV+dUUDcQdlwB2WV+1lcY2e4
FAYHSHEhPbQEpJH71gzLHYTahFTnynkhYZHm9JcNcZ8i+qrCKlHOdGV7XnIYr+2tFsiHShr072I4
DAjUBL9dSFF9vDqXDCwFAehxxyiurndAo3H+uqBc7ukDozfB6V98fuFrRPgM5sz1Y6iqYr3wXZSI
m8ckBGFJ212jqLs4gv+ZWKfEkWuH7kkMhG9dyOowmU7cuwW9Rv91MbuKaAkdbygAwBmtHkA47VNv
94CJBKyKXqbcsL3FrCoNfLBqmDIvd2A+ciCqKXLAfJi/rdUEIZyPp/OSs0LaHKXbhRMdTStvtx/V
nRIy1Ih2rDkFsOdrOZt9DdHLj81cmtKF39RFXAXw1TplEEEa1pmrpTEtz9MJ+YDxWlbimoXl768c
j0IVyvIZLLReGovElPt/MwJQUSCGAd7GXn0/yIe4iBpLnOf4TkCO80pm8FIeAwXtpX0YNfp39F/C
azQfWkS32r+NuUzCKEghO5bgbiisW8LdNHCuBGaX3OhrkysHRxFqs4YA7CsRmsSNSav+4KKK5+kr
U/cHYbC+5F9bWm2y2ZeA81USz0MW7eu+3EMfcqMqvlUsOI4gSElERI8xqAWIJb/UdZjVsfVJ5fzK
0//iHkEIikAWVyLu5rd7JKKQFm1GhPa+GZ6JGI9Aol8Z6yUT6HBAeQiBH/5ZmQg6K2zaCjBRdGQV
n+K8yiFIqM3njzfjpUsDDfpL2IRWejQ8vR2IboCZmeK5PJvQZAV99jmyr3dNcCsDnUTW48fWlq+t
l29hcQYSB3gWEFi/tUbtmQ6mAmrOC2uww2kCFSdyKEpxR0vvhoBK8soVcqkuuzBf/tfi6rARa0D9
nAPdNvHhTrdVkdZ2f5z0jK6ESt2Yjm4tHSZTr6EFCs3TJJJj9vGgLy7kq5+wCp3cappnNlfg1ugT
42VFdeWZefn7iEQd1D0CoITeTmqgPVABOR3uMfroih+z1V6ZxEueHX0q/zXgrgzIUlq8x6qxaoLA
WFMfQAT9w/OvkS2sTzeABQuBJdi3l9JN/A7aZve6RK4XnQ+DtIINM073yHozZZoTEFuC7P0e5Zs6
G/o6SngRQkrCG7ctNErtVv9ktSqvrNzKr6HVA5jlJR0MnCyQsuug1+O26EUl2Hmkbn1ox1LeRQ4L
UqFA+TGz8JrYx0V7wIvAInDZ70ohxB5U1dOGn4sia52kD88e5Ia9w1/tx/+M6pWV1XJyt53mRsGK
4/wks0zwUPrYwGq/vDOwOuW9FgalXhjo8wVR/Ozox15vPraxPth/jCyYu0VhAPHuu/zy4BQ9qQ3q
9ON0U7Lm3re8XWRBf7VV6sFA8twJ8ixn+QmRUzLU8fPHP+DSIP9wY4GSCT9mjYWTMmYQhUMNXxQq
o8zbDdFDO3392MilDfHayHL0X4UiEbdKz4HG/Nmd0JPNeFJM0Gixzpb+9LGhi6NBCZvg3YyTtw7e
VDASyJmS4tx30feCNT/RigJ2MX3+2MzqtvnPoqHIDG4mZKrfdYU5tRkbVnvFmTOGJ0mh8VSF4CFz
nloxQjHE+905f/ks+mPTR4YU2WRE+u/aLbA8DSIKFCJI+J0Ee84+Vezo9yTpyJCMUXllY16aSZSe
kehAeAe+vuXvr5ZsaLwhpmNXnEcIn/afeP8ZHJIfz+LK4f9nRAtjNFhiYtT/Vnd26YwdmNpRK4J0
few81fzvHkbL9yM8izBdAJctZLxvh1A7xTwRKIyeOk6hQP3JVVdC1AsDWJoe3aXvERfWereJulaW
O/jkVI0bextd8w2XPo83PZo3l/jaXefenbiNJocG5CT0/a3+SyjGn9kBihPyWC4BYGZN3mlsr3bs
JiInqwCV8xekxT9e3QtnPkanE8BHuADQIbTynjy0uDcVI2BUQZLzH8BWuiTp6d8FDcso3lhZ5vDV
NqXEsHqkGu5L1DuIW3+L+vIKUP3CMsAE6vrgygckfs0hqO0cr05Qh5zDCa15Xn6DClz2b+bqfyZW
c1XRQbazgQnqHj004AVpUe/ktcrwhSONasEfFihQE+Jgv50r4um200DlnJby3uQ95t2he/p4IBfm
ChBkeF8wt+JErFNETpzLuUeF8yRl6vd7qEV+/P0Lm4osVz6qEGgkwSjeDgG9uHE5SRsnrvllW2Ni
k2Or3XS0/y5UxLbCkgPpBQw3WuaBdX5rx4g4oG5PyWn+IcsH8Vnpv3YdMBAgJYr3A9bEW7lXGsR1
H9A4PtX0lh26a80V79dh6VRbxNDQWI7n82pDOXgutOgXiE9g/53ugms0l+92EjIWqDn+EQiCAMk6
oWsCK84F69yTam78X+5448Sbjxf63QBgwcHTfyFdAwX4Wnawt0zeW9Pgn9q+AEEI9HLnv3v6ethH
WOKlIQ3bCR52NUVWqOOi545/qkSiq0MVX9mq718BWGEcM29prUKBbn29BZrqoc7b+VQIlVUQs+HF
DlTDicWOdTclZXzPpqfRfqHBps/3eXfFbb2PLBf7LrTFkEsF1+YakKSDGSRIFZtPTvDo925W5EE6
m5sZCtggMH/o+wz0tfRvg3LsuwUKioQ3qHHegzAdC130uWtOYb2prZtSXnEwF3YevgpUDzb1BclR
JbjlV6qdTrbIcnXnD0er+NuwAUPApQgcKVKRKHuvwpK8HomX+8DRC/en47HMsX59vLfXZc5l68EC
QDIYihe8YypzKdR7aTcabO4+QXMk5MRSPGBG+WDNJ+9H+BLwcBOYKpkGuv/Y9sX5w9sahBMQ6ENk
8daxgV+4sRvWmpOnyGc9Ibs5hU9ef42j/sLx9VwEXTFIeHxEq6s5rCbIPQKDN52GztZYKNYfRCmu
Sdyu0jB/5hFbG1kRbIUFefV2MIxU1qC5NZ3+KJpL+CL7l82nNLBB2DI9fjxzF4f0ythyNb2KNEIK
hfEa1AanYoDKc5VBPfaax1hur1dppf+MZ0kH4+pBw8N6PE6PJwexAmxu8hQLqMuHYqe6l9YZk94t
0mqiSTVs7eFKHH5xGhfcIpptwHOwphTWIzICKEZOp0INPAl1+MlAO6wMmxSlzt0g7GueCTmA9Uij
JXBDUA4FKFzma80+3UIiOijn+WTNkm2HvJx+g9k6opBHdnqwbJZgbY0xx8yI+7msu8ziQmRNgLaH
ElrEYEpSOjUtcLEyzOcNMnATaFKh7z3XqkaNCBHbwr/c7TW61xPh1eqJKg8S1Er0e1a58YaOg3/v
T6Nz9kCtmEmh47vGxHovHPrZa4fxS+V75mcZVGQfUGZ9Lif/pxWNYgOBI/4YFmW1GQwAWRG8fOoE
I9Ymrr+3yoHMNDCabZWpRtUsKU2V72fSVluLyubQMRPuqd/rRKpwzmQINkfCpmnT2UHzHA0lS/2O
+2Dg8/TZq0yQeG7lZaOeIOBctO2dmhsCAp+QbAehomOuIRTvNHWbQZoU/NaE24lT2eMm6hbxPi0t
d+vmFgjOHTo9Royzx9Hu2QPxpyrxffq7iW1kC4NePAgToKsECak0t8FEREuwmTXAmt5VXulv2qok
mfGCMeugJ79RvfyGXgye+kHlZH08ORl8KuAhRZXfgkjOvq/c2n4cKv+WIvXTzhs11ebok7zaMFKG
SVH39BBSOe09hOwoxzhbGkYLpUP8MwiqOWO8Zwnoc2gmOLM33A4wpSO3NkQN5Vco9TS3JqhtJC0g
tpL4oYmcW8nYIxrKvFSEJj+j8/O715Tjfip1qzH1A4GSPPIDe8tXRSKD4oVMPdysGduvzsziMZWN
T1Xa9/PL1PNgSGsnrh6s2BozwPLd7+DlHfxsjF3yD4up/eICcLixxt7iqTVF0bM7ufX3PKqcTyQe
mlu7wm7sXPKrt2v5ZfbmIsHUPGFjTJu8kr8qy1hPeZnPtxWdyn/iqvHjg8cCmQWRMmHmByxOsBfd
Zo881O9Cz+HjOKAozigZsyqe6B61AZ2GTIc7pHGKx9rmcZuQjqvPyBkP31nLdGpbBfIuvTt+ywfU
VaFAYWU53vY05VFhpdqI6M7rxqfIMsVNz8BI9ND6iu5Ya4H21oDYAXoj9GCqqgenpvQ3joSXLZZN
MgVRk5lxOrV+ozHP7EfpTfyfmsbqYYGdJmhKdJ45iqLhIQcQfzt6bfg05Zj7JEQNEcADVdxbTk0/
ia79x43a6svQui9lDoTPNE5tqv0ZkvKjNWxLrNJsmWCLRTIPmFvyxZukm0KIzcmY38gMcprNFvpm
cdaU9kswo580m+QAjTOm2hQxMf7Vg+OUCkk+g5GNJY6q6sxGB9omMvbwD8XJbFMSVfTO76TCQFE5
k/GIvpbvEf+u4YVB/p1o7xcVwZwEoNfInLFSWOQW/2GgRBIOEd85FR/SeCQ6m8O8yQJJ+FZOvkhr
8LakeMY4W0/33cFriJ+VtIieB5/bR81ymgo60bQePB8MdDFJxjkXSUuNnc7dAPIhFvXHXo1WykXI
S3jCAVq+bGQ7ELZ3XwbtW99D1C+T2ecsq6JWpy4T4IUp2LibRVyhqFX7Cc6wnbKAV6k7KKgsdswf
ntAwNKRuzuJdJfom7VVkfmsEBzc9HjHfVcPEwXOLICGyKSnkbiqZTpAf38Px2GkTFCPaXLXzmXv1
0KSoJqnbinXF98DC3ZMwPKdSj/fzjvShPnq8C3btaEWbUTj6i6tKJVMTt05maS13dBrjfRsUftY1
XD9B9CJOeNmXn9xKsl3PUObWINq/0UBwnU2uWrhxy+xRWo5T7ij7XpU82AoL4PgqDKczF4PKlIyh
wFrPYabisjlpS4ZHC3Soe6mseUPbsPw60LHa82lyUjMENUCwdnQzsaY5hkNuJzkqCACqdHPza/AE
nN0keGbZ8hw4pk55Ts7UcvIMouk/IbbGEjbWwDEK8QU53gpMOhaUYvNQZrry2da2IngNUs/35ShZ
YsWNk5Rdh4thmNnd0MVDineRTlyBBo9GluAm9PN6M4imRRV0CPix71z8JvyoW82l2jJZqrvZHQiY
euJ+40EcbwMumymFKkGTFcHk7ym1nW0OsOUGmD4ESdRR/+D2FZup4GwzG7yFIqv1U8MsvmlL7Gnd
+OGhBzA0NaEPOSQLhP0FMEN3nVYiDfuapAPxfwsSzk99TPvHlrfVbvBgNlJ9sI1zu04ILc3nWooo
60Y5J6CIsO/zArhIT3H7UJJc7lpraDcFvN6RSDZuRKXDbQ9U/XaA4z/0Cz2J1ZfhwYfI0pOq1Jha
AxBYyFyjPbjF3hnKyN1EhQ6zuYIkjjWhwyUdW6joGG+gGYBOgBHm0r8VU2yhxR3/CvKoTqcCOCTS
QBeiGuE0JqvsjyExzoZ3dfk4cHSxeUPXPvaNaMH5Mavnrkf5y5li/9wPDn503YuNtrT8VqqpSEw8
dQlxoFbLAznuauVSdMxishKX0HoTiKFOypbUB+HmgId6TXfT1niTeRNh+x6bGEeayScf/ek/eKh4
pvtI711GxiR3QULGZ/WzCbwhgR4XT1wH28yUjXODI5unSBi62zYqix34xOC7ZTzvgcDHIQMmP+O1
9FJTdXPizcI/yNrS9wjiQ/+IGtA0JgXP+dYbwqeS0/ZotOo2jbSxZ8MZHex5A7JMZYfHlnp621VB
lMTare5mdBmm4dBGmdUEFQS4EF2B4ddOPdMihKT1S1nbAA/7s39AdirfdsDDbMfYV4ltiziZ6nAA
8EYBA9YGZNOakED3NfwRz/pHj+amF61zB6Eog8tTrr3rdcNRU4II3cRa0M31rX/Dp4LeDVbBdl6p
ms/lbOWpGyi5K0XtpdVA+qyjjGc2lLO2gd30uxpSS7eICrAHJ/QoGlXYWzAXkQ1UeM6KFiRIwMvD
UtH1wY7lDXTDGrRtZtNy2YAVDGs6GcQQpvQfjY+CvV9a0BoAmM5KfY1G1c7VY5aHpdnkw8D29VCo
08xFvm8GNdxXM2SFrF6G9zhH08ZwSh+aobTv+7opQFnrWlvuWCNA6qgbTtCBipJK2DxDOqPd8lLm
MlMqUk8TOHtE0KTCCx46xJcbRxXjlzBmekob0Ij940XTcHI6Vf70W1l+JXNINwEnczbaxY/SKZ0k
t0aRIgbx0rojXjpohLIA0Ll78OqQrexze4Oae5F0eoiyYI7NRipm0rxCB6dufbrlFghWwC3m74mj
5EZYDjYdnmyJo5uXqSHofjGkeojRVpZ5dYGCuT9PYGVp48Qgf7KhfmNtCmdimzCghZ2OTusGO7+e
Zr0FwX8LNm+TJ35Bv9DZR1uAlP0Lwogi2PgoM54Kn+vbAGpX4sgJb1sEs5D9QpFTZdwHpVrQk+Ge
0Ojn2Jdj0jbY9H7eFlujDIJSQDj3ORlx7VS4Bplows3EtTygyUs9jQ2gdBFt6hfPFdEtShnyUyQt
cRyGZj6FFmVhUoJjuLnp6RzYKM/lXcqHYXZSIOX4w2DgEAp3NqlCWgRXCtSNwK0i0U0dlKcBlEmP
iMxA15a3YlsgoXpbGx0/K0fkbcrHVh2NoWDKkbk9dgnYX9gv0Dyok2+hoUDQqLyRnUaDI9eUJWNc
mlSi/SftEOHt8kZaW9JPcA8BC1Mwc8XZ7DrjXjRdsW/IOGR+Gf0jsRfu8raVoK/Kq88GfEC3umgg
qFot+aJJs+eCq2lrvLDJ1Bx7YOzu7E+x27KTSy0GPjtW4DnUqZ031fHGpbp51qLDK3yu6pS05RL0
qAhqSQE5FnKuNw1tv1hDP2xqHla3NVftDbQl5R1ePBR3vtc9BKI3T1HY0YPdc2yVwSsPXcB/4//i
WTF6CkKEOJtBMekdgYj3Ac+t7tS1HSL73omhJeWP+aYoqT6JqbESa4z4xnOlSCofT4wK2LVnLw/c
bdgH9gPBwf4k7bDZFEVeZTUfi4zZFajvTKdv7HKut1Oop0fmV/LRB1Yb7tN3knpUw7Yv8zTm8QE9
jJ/L3LcyxSEmRd2xTHlV63vX4K00wB2maAoYtq4r/O0iI596gz3uikA7WS7rX3nZKzgL3R2bnjn3
jRvzVNhDZkIwWvbzqCH7FctbzynkN1EPAOqyzrsDxW4MoFDtZCXQ47iqTXks7KZMqSxagMrtXeFY
CUhy28Sa3fk4ouC3kTnvjhZRdOsFOfi3AR19RGkAcCrA1TMj++pmAWJsRctpGs9jfOu0vMxaTshW
hwzXOugmPvlO/ZMzGT/YHtxcSFqELWNnoajricNEWfzN7Z0KBe1cZa7s5UNY1f6NUxN5jJT9K4wa
OGjVO0duPHC0G+4nSMiJ7RxA8rNApSUltfSToG+mTagUA59iHG4sY5wdDWyVMBHz376rkPv3qPXQ
hSU/skZV25KOdop6YLEZRj4ncOHWZuhxMbBgqIFYlQhCCSQs0VzWnxonmPfW5MdJUbZxBqZPKy1J
IQ6Qow9uTFy0ST62RQLAevsiO9AgoIE5P8wuuuhmW8xH4k7lNyizhdu4d8wtyO1/T7wUz75nYS6D
8vNIBmvbqPyHGobqqfd4ewJ6EWqWxnVPjRvpBOEo3Wg3rHcIxGm68LhmyI+MGRqivMTB+hwUs6Au
GXbWUVFQ+iXInNj3NrKUqZKjzIRT3xfO6Bxy9K9tKJmsB18iKRFyv7lBBrq50z4fzxWzzHMgnadZ
VpDybO2KPOXEf/C0bT2DqsaBbKBoQOLHSXEqyvGFFIW5a9DqkXI//03qUt2g888cXd3VBx9XVsoK
MyYNRM88KBKOC+VnNaQNJseCeWVHhzCnY1ZyDlmJmrdpzew4GYeepjkL2huvc+ydru047dpYb6si
L9POCz57KP7sZybq36BAC5J5ksuTqxCbMqAaT7G+ewglWIGkS+YgaVpnfgwhKHcIlcNTRLz2Loqq
370oyV67XZkZGiIuY4N304HTeVtZzm3RjlUa09Y+dZ5epjCaDpJYJAO937cK/Qo7gcfXlvdCIang
lalwkICqawsRN15gwRGYBvPcAG22zWcbL0rDq6+lZfVfgFoNjyHOxg41vS5pOqIfLMRTCStzmsVd
h/SWrpw9JNbne1ypXaJZFZ47BrE5vFzzmzKO3U3VGmvvy0h0yegOBaKLqNjatG8QBgiZsLYimxrJ
z4Sq7lfMVJcIHPG9hTzTBiIYYFkwvbWZ27Y9I2CeEwuIpKSzsaMoCcbE7Y1zF6OP4baoevb5LzOl
S3KP/Gnwd5wF8P82U9qbMQxmEs8n4J1D93ZuruRJLyUPFxUEfBndyeCte/v9evg/0s6rx21s2cK/
iABzeJXUUge7m7Lb8YXwjG3mnPnr70cf3GNpixChPhiMBwMDLO1Uu3bVqrX82gQyM7lN+zxED4G6
UmNY+b4uFBl7JDNtJeT7zkvibYc1mPNFCp7pcag7Qa5Gf9FFg8pg2dxxgze5fZ6QKXzU5P0YrWHd
lsZwakQoYNZGavRmh5E42MbSZo1sb+3zwhI4gMbqoeHzFinH/Fj6327fQs5c4AHRrswg6fMlHq1y
NGOyT25af3dr7cfNX6eNgSYvGEPtua3x/Ote1TdS1ZmyC3nkd5X0EBmwW6uL9PDOaXyKLNSSsXJu
AonpPi7qwnA9OX2hBERefdR+Xx/GwkbCBpgE6iu8RcQeUyoIjgZa0HCh2FZqt8rIVLxeN2HyM88q
EvMwNFpM4RQDVWXPf39S9Gj1XEfkNTfcljsSlqaPRtKRo0++W/S2rtTcL0FVMyHI3PZBMyPJN8Ft
jCQay6nIDC7I4T5Ou8fJa490jL6qtf+vPLakI28VsJ07rWdgJITY2KR35nx4ciENdqSXhpv70SZ5
DPyf16dvPgbi9FEe54wDEwKuIOyCRI2JZzLPctXs54R8XzhuyKVuBg6+rJAFWqOIETsowC3M6vLQ
uc5V+Zn853xARuE4SRbIppt1lnJXqh593Gb1aHikh/PgLg47UrbZ66BJd31WeNvrw13wCkCJeL0z
qeA/xKI9Wd1GMjnPLhCN7dg/RuaNcij/Gd+JBcEvdNzpQR+ppuuDWkrZktYbNjw8ZHN1ChlU0BPn
E5gTLNtkk9gRCDtTY+l1KjiQ8/vtjeJ1c7GPtg+m64/wCjXzc0ujQtzfW63m1qTQgnEjkce9vhxL
CAR6CClhg0a26FgUdgPtnZXclJXqTpTM/PaQZm5W9RuaCqei3Btp/UVq0q+ypx9qJzsE5PP04df1
33CxJSh148ZB3wFx1QwxFojl0uAZ64wunTTbOEjfTVq9Uk5cNIF8Dd32dMKDJTyfyIK3GLkEbXT7
uvgtV96jldqH66O4cIPzKE5MCOVskEaRn1Tq6MbNDyWDtSh7GbJkExj763bWhiLc2rw/bDv3sEP7
OE/nkMB7xckuWSB8nlUlFapUIrVPAPABoocQC3Mq0KfHns7u1W6FhUI2nMUco5nJjXtW9KtjqZdl
qvZuVVt+BtYMLetyqGxe/E5db7IgKO+TKE+exkENP+VmaO+1Pvvn+mQulLWhJpuJJOgnU2FCOd8X
qeRnEV3rQB3IgVh0edoqga8ebTSl3nbxjeon83nWNazMPYt/+rrOzdE2rlqtqfWuAf8wVOdDi1Qb
Ofy6/aKv8ZBd3CuzLcBjtEnYbEzxYFsV0ghKPvTuMMifVcPfV6ZZbQwKVYQZY7Qx+mwXmsm/yrQm
37Zomd54MFlErxew4F7XiooGzd5tEQjvWwtRT2VrZg8ebEfdse6zrSeVd9cX8iIwYLQ0UcyAIiSw
LtoJgs4wKSvZvatDDbXLxvTZhKU8yCEotBt6XnBmyEerN7K9/1lQA5oovDTs22yj8wXV67qF6cKB
T5M7IDUPgepvIknlXavs+N/8Rn23P/ZmYM7c+E34I8ZaiTPwkrY09ivdZylZwTVM3UW8yDyC8qfY
NsMbqaifD4iClZG1Xc7Z51FtOxBfNCSOm5ujgNkMdTbuf/C/kOWdm+EIALdQ68GddGs3TMYLJPMP
13fEghfDBP4L0PjcVCv442CUqHFU3eDGRd4eR5tMMu8R/+N1K0v7DtJlapuw74PGEaykjlcZhpQP
LluSEui9Uc31tMeibbetcT90366bW7hk9FNzgvNv2rEbQ68cXCUAwjH8stXX0TH3U/TvdTvz/J8F
pawPFIkAT4mxlYvmtVYunMA3ssEltfXB8Aqc8PgtKvTPVq2gdxZunc56TsFUb6/bvQxOZ8M6LNlc
CzRwiwcqT7okQRF4dEOUJRVPIhNU3hlGTabuZ+l8yolNfe0ffa1PaGnb0wlAqEU7wCUOUpIco6lD
BUji9Enh1WJUv4s1xpelUAtZALYiSEu2vIiINeWQ+mU/Da4vvxh4YLUOt1Ly0nrmNrTqjTIdzexe
k98H6m+pf7i9FwpXjFfmT53HMvRz52dO7/Mq0UJZdcsMhlaSvn4Y3F9fvoUzd2ZinuaTp6DdlHPe
elJdO63pOTxI6vG6gYX7+syAEMdVupa0RsAYlIjSkbYP2oeevugo+taqK6HB4lg0BV5urjGeZ4KL
gkFP1SIqg65l/mt6P9ZwiSufV4UE0hA7kz1mCZ/fFGq0mZK19MvClqbJlbfD7P94RgiBfdjplLHo
H3edCuhwObbKpxKU0GPcK8ZKg4Uyf0twFxZKzsTw8HfAESbYGvM6m5RcnoD0Oxsl/KZr7yYp3Af5
Zz34aU9zzay8twG26SsplAX3e2ZYPd9wkRFr/mC0k1tF/kdgxXeB9sXr3UatEZe7b5OVZ8SSe8Ie
7QtsDBDhYideIUEOVSb15Baq/48Zy/8UiGFQyaL0EPibMMoONGv/O3nlO60D73J98y9smVkhhYwR
nURo9Qg7snUKw05bMJgq3TLQn63cLSufF+nCuiwOx0Dl82QNSEnfNfbvN/x+Qn7emyByeWyeL5Zf
h3Vk9+3opj6asYNMxO3ba0Qy80fErUjDxP8b0YRz1XRyJDt9CVDVwwBA5g9ZbHwia/9zCCh3yPI3
yZmiTWYPh+ujWzpvEMaQxzNZowsGj6qieKB4EVD6+qtJjN0cKKZeN7Fw+8+cNP81Ma/giXvVa9Mc
ujqd3NDa6T8qBZ71+9pY2eOL24BGfBwHhE9EmedGaiVVtXrCiDbtjBFR8ZV5Wh7E3+8LR9YbJbkw
4C1y+2LfOQdf2fcwuq9l7ZZX468VTRhFY49t1mFFK+9kbRN+1dbGsWjhTwA7S+9cZFZzc6RXPPjz
3ge+ntjB90Stn5XKuLu+6Ct2RF4sOwhqfSrH0TV4xw2Q9/nUsTdGULtvscObDai1dUms4mU1+L4W
OL6Rv88ATtcuAJXrJha3lv3XhBC9On5lQSuKCR+kUx3nG2NNmm1xcxE20lCvOkSwwuaVAD7kdWSS
hCF8zHoVzI65Q2W7V6s3jAVHTCpVRcEQh3a+wWJ6osdR0imekD4Ferfy+aVVP/288K5IeLQ6KbBW
8PbWTv3VAcjV3+BNZpIrZonwhiLE+QigodXCMcplNyh3YbH1H4CgmGvv8qUln0sDJDIRqKb/9dyI
1UlTlNfUyewJjJLcFJvINj5d31ZLi07mjc5L0rGkG4S5shPPC33Fl13b6u+cqLqPvHwTOsqdHe2v
W1oaDTc/UTx5K4fn0floQM+SgJBGSlqV3R0UNKt2PvnGFTrZJSuwrdDOayEve6G3JiNFbUoh0VRf
76U7AEjXB7E0XayFYtBRTe1VZHowU8AR3mRM7qgBHPXLbWJZd21+bzYrYeHSHiYpg5Aoz0ibStP5
bKl1Zuio5gwuJf1NF//IQPhk6cqTY8WI6B7BH9daW8xGcviSyy+dTlJkLV2xaIRn09yNhXytuMOI
1bOOUGVgRaptKv3G1qZca1tbXHYCPBKvpF4v2q5U8nURnXqDawMSfqynQj14fvv7+uLPZ0EMj1iN
/xoRdrBXWl5bmTx005jUY/ktA3RQaN9YGSd/iynqpxBYUj+7eID0epc6kwXsPxpGVM/k6smRlGOX
T++ROP1UgYG+PrTF+XPoGIPhBx4y0dUUSaVXcanTGWUUG1vhYaitOOXFk/PXgsgMHJMFrGnGH13H
OkTSboLKB2DgWgCmLO42cnszaSuxtsjO7SHzXTQ6E5cFI7zK9vveHDdJUn/xq6R58toSJA0FEzLH
qf1VapGhT4FAbNJhsA+t09Je0+0iK21XAreltxYUWzMegdwMjAznx7lDPS+WWsoCRVr9kyrhe6No
g61kNeG2oRy2cRC+OJRZevs7HFq8v2aFHTv6RQ/KJhjdyui3wBLvVrv2/nDtiofCmNss2TeU9P68
+k7iassJWyegz4aReT0ZT4Bq2Wine4Jt80kelfoJsQjnGeQ7rRYh+Jghk9K7KI1pjkfR8eCrebmV
Wj36dn1HL22EuUuWqvr8jhcLMcYEwSViBJyg/in42pY7Obh7gwWYHSApgVObTN/5moYBLW0hrDKu
Agg1tiuAvp/yeg3NsnRuEA41yHvRzEev87mV0gZJ3jn46GRQdtnUPJLsrRv6LW4UpZjT4+Q6/hoS
9opvZ1nTRRjyRoAbcr4DG/UypAOEMo7+5frULR2HmeiYHCXpIWj9zwfVh/6Ev6akmEnSe7VH/ciR
DnDDHUuFulHSR19kOfx+3ebSRM7rRBsrnQkXaXO/7ALPrmiJTLyXXIefVN7ASo6O+nUzS83HhC3/
tSNeqrIzRmo1ErXFiJbmNCLVINIctJTl+LOVPGk5GRYOfPTYJfJD0axxDi9N7al5IYpPx9LzANFN
LqjVetxW05e8flSMXapuZGslfli6NbgPmUzudnpbhb0ZxkMZmq3KQ7GCe6TQmw0vx3BlQhcHRCUO
1nqAPuCVzveKHYVW7visG2+v7qBJ0vROK31v62kN6aM4se4ivY8/1mmwxhqyaJnAhVDP4Q8xyNcS
uux0g6ms6vtKbbYVdYNJfQ0VHaVdV7FWQteF8IJI36K+STlsflacD7SaiaJaD8yXIR153Kfjvqie
mFfzZvINexYiJhKjH3km1hFOn96YQw1fguzS9bCdqp+0QTTB5+vHYGFr0GbNtoBKAMyAqMBVy8oY
jyCR3Xx69aa90T+84fv0v8+hPi9JkcW5yP1U6YZScWukQMZNaW/+t+/P3uTkWpOryc9aLVFc1Ym2
sTJs0Ex4gwUYG3GDhPncUIIF8h9pMmqyKwfxBvH4W+VlZoduww8HMwZSfHPR5NxAYdd9mmqW4trv
x0jbSHQ+XR/B/AHh6merzp/m7p+lbM8NNHKX1J7eqa6exNauddIHLzLo1m2ftMG4r4wm3la9M9EL
GX+9bnnBl8N7BKpsrrBRshaGhgqxnEkzPHKiFaHfmp8l567LPrzFCLgyVJWpOIlFUC32lMgaAtlN
5BadlXF8aD3Z2wbO9MnU0pUAcXFEkD6jz8GxvHgl6b2jSjLIMretzQ9QuX+cOwk3Uhq9jPYa08KC
X6MI/tfW/Pcne1uq6WxVh5g3f/c9Sb4r1RHhHHAiMFakcJ1dn8WFOAypQRLWsBJx74pMOZqV2VZl
gTTtSiA3qrqBo3zTBTeKT/3Z7JTmQLNCGDdLyJ+PSaU3xPImiguZ1mwdh8by21O7JBUQ8AUOMvsz
YbNXvk4vPETg7twrYDxFw5o6zZLHPDUgeBzNnIAVNNrk6uXe7B+bX7evAw87PA1TZMEXdj5BQ9Vb
zehR0oq+jfKjrbnemvbL4gBgBVTYw5SgxeS3Y/UBumbUk+z0Z5FtjGRNL+vygoTMBUXrmbCY/4o+
X1G9JIJSyHoxQloF/Eff+RrSyq0Fw264mdsOkBHGYO7V4du58M55Rq+kEo7mS648hk+hd/NuOv+8
cATDHpaNKePz2TubVu61mGmhXD4z1ZNlA4FGsU28XJxiNOn6bowX2nuCCv6I6aX1fTqrHxTjoVDl
ndn8VObeaelJobFUGV5v3W3n9oXxOeOY0z7XGy+S86mkt7kKH9tUudm1YATEzVzXA78kApo7p8/K
KWaQSvihbGnPTDexdbw+kD9Qr/NLbkZV0psFHotIQ4SC5RNgi4gQ+IXcfLmvutTswfVpxsegDaMv
zDLtr3n6wRnr5nNbqBqBaBEGGylRvO2UFDTiN079NKhW9Qywlurj5EXhl1Zq7UOjD+2THga+22Rt
+jBFfnow/Co+FBoQN3kEcUCjuNrcE4rU487IxuFxIHa893nxb2rwEA8IxSY/ujL0j1SeBmr5tvIF
PnXpiz8aMCaOQeF2AZSZbTUlG89MaFbwp3iTofmNZtJo7fq4VbIDF09He9tUPEf0OgJl1rVPQ+R8
bPLmd9hL6kYK5ISOuSlspj15sOChGkf/Ww4j9FM12u0DaqghWKeuNH8PYMl+Jeoo7a6vxOVFMucY
ZJw8GT74f4U738rotpJTg9UuXxK6RmnmvpkQkkN/YkJ8umm1V2VBgQln38a0S+2vj2DJf5GPmMXO
kNu+CCjynJkcWt98keV+H0r3U/mrSJuN7j36dCFet3XpjOeh/LUlHMChbPTEr7A1dvbBh7bJVFfe
ZQsWQEhAvUaejSBQLBcpuZ9pJTf/i9LtiztjjUjrMiAiKsbLzyYIH0RWSMsvSBf6CrIpw8eWJ1Bp
zCife30ti7M0DPhXiWChoJyZFc/vxToK/VJSOvsllL93T5n99fo6LA2DcdB9TKR8KfVJel8qAt8x
XxT4Xo+DPUHfAWX765Ro/bPRyckK15Sq8nvP/RV6R1yOQDlB14O3OB+P17Z+NyVVBkqqLI99MT4o
Nh3Sd1UYT7AX2TLsTdk3Wy7iu36K62ergUMpyrJg4zXQlMkh6YLarp2POS7KvrPNpNyPlZ4x+ba1
1Qo1/oHignqcqQ+2uZS3r9cn7PKYzx4dmixQCHOVRfj9fqI0nZRO6QukAfLMLV9rm+rm4goifDh1
8glEi0AOzucoINbWaeiMXiy53E4A5WpzgE1id30klztrtkIuhnhoIVzJqiBXo9aKXqTuSXGCbT/d
7hKxQEhK4Y4WhIuOnsD3x0GXs/hFS+WNYdH4L7ebfvh9+zg0A6pFsK3zm1KMHPPRoHiXJy9juM2P
4xrv8rygwoblgPz9/DyNJ6+RSGn6oDf4vGd8m8I7qXkHmcaxbA5Rc1DKm92ijnwsER1ei8SVuPJU
U6xRHthdapa8t2juhojt1tmCw9Yi30zZFqJ6sTENqk0rspu8filUFL8OeX5//fuzPzqfLr7PE8QB
ighEVzwfoS4HoaNF9Yui1tH7TraDV1nqgsfYMKt3utf1D5okW5sh6Nf6xy7382x5LtebCAhccA4G
eqHWSVPWL83PLtlEn66Pa+3rgh+Wxxh2jqiqX8oo3JrNQ/eGfAilEPpMCB8Q4eTP843mxAkcFri8
lwG+gnETaWvx6NIQcFmsCtlCZko4KJqv6Jmis/Rj9Sx572RtdQXmV6yw+Gg/GeQHUPRlGwtDUFoV
zgXbV18abN35WW9svQo2pq2cpJZz709t+Mo7L9/Sv6tvC4lXxtZpupJXt4fyKb7BkH7knoNmouxV
W072J3aMgois38m0jZjtXqKOeow71d4FeWDvSyeRIIMYkx0Vh2g7aOpHv2+MZ9szpPsoyEDuwdU+
fRocczQ3Sq769zV9IQVMchZUink0PfVq2X9KG+7w3gx7oCW1ZEnbupLHXVYV1s0vq9npmnh1bkHr
giBV5SygGRKoL4G6KzW442/2IOffn+/fE3cVVkVf1+a8BOPHVP+iGz+un4PLIPH8+8ImajolylJd
Ul76JJTdvmrq9wqICUgX5U6jWT1Qw2eIxcub3RYbCsE2bhFUeC76aeUyUNuxGUu3nR6s6NUuV67c
y7Nx/n1h2kq7ar2i5fsd7boK7mNY8YsL8FIscKyJYeZsk5gdqAN/6AcYuIE3f0hAZxgDxHnQOCQw
vknvyyBBAfLbmKW76+v1B2x8ciZJECC7h2EUoR2I8MUzWcR+6iuQhBw9JYB/IEWIuhghBcxDc5Q2
gzf2z0qc23dlK3+Lujjd6p55lIOI36N1ALHhPHgoUanYpZn9kTdovNNaH9azdGqeOr/9ZCXwll3/
zWKN6uI3z1HrySZWoJEwlNTIjoVewKAlfXGa4MkrlS9IFe8rrdtmKLg6+nBvp8Y7EEHbdlIfrv8G
YUNc/AQhBhsdL0aogmmTp2+S9KhBzPe/GRAuFKMLBjmYx9h+hkmrjFc+L8Sp//n9BJE8SOcNINZl
uQTSpoCl5ZiXGaxN74v0Q4udN4zhxMg8iSfrVEWoKIYyRuARHE26WFc279oghPskhOmuTuZBzKx+
026ErXBNqFnwZxfzJGw1mDhtO+rl7Jj236P2QVfKu7Z8pwf5XpXWcIVi2uvCmLCpbGAUqlNpjGf8
XktPnlFAzvA5I1ebNp9y5wUK2H2t/+5kax/mXyN/f3255rFcuIKT5RK23KDmeiJ7mO+NjaXRgfmY
xLupX3Gli1bmpCTNAnAZixFmn+RemfR2dpySLSptSnGIW6L/u+tjWdwaAFq5QckZX7SAmZ7kk6zg
+NTpnarsnXKfr/EiL7qAExPCdE1TDkedbWZH6Dnj7ptjrbyFlybKnkHf3GhztC88JaEcqstAqXPk
Dl/04QDyZzhU0crFubS/oWLRqG7wmEeR6fyIQmbkU0FiEIX90k1PnkpHTf458V8HaHquL8k8H+L2
ooZCecieky7i40VvVS3TYyc/WlAt+rnP9fbq94/1+G/e3KfGCl7izy+/MGfSL0G1AwI6kV+/nMgY
+Dq7OfGabmP2BcyqUWZU9/y2YpMMcA4GRhtvJ5IH0JfZ9Q4gY39Ie5hwPElK7h1oXuA85Eqx+zR4
NLU22ceGnWzBuyVbKSggm2vlsnitC6P/qCCyegejsPVcG2X2Qa7LVyMq4zu9bv4xxqR9RWDLes1M
M9plqj08DEpowbBaZ+WmzG2406Ds/bcKowblttI7jKZHG1VDFqEqpuyVZul6rR5xuX/tGfnAFoOe
kyK0EKppUH/6Y0WNOxs+e+k3sKEr7v/yDJ4bENw/4BG7mEIM2OMBtpkdDI1ysyZetmyEiwxcLikE
U4jMYEJLJ7NxZHfUs105NdtJ+qDXKxfN5VEEzwAOa5ZIo/9WrAIi8WQ2qtSWR1Zlq5nvx+xT7Xzy
9HzliFwuiaqQkYR/DFgAIMB5sCcXpqw2QSexCY65vU3N7ditfP9yss6/P4/z5PtTYTXBkPH9OZFv
753hzslWYCCLQ+ABg+NCdZ7Kw7mJwUCFUHK88Bg01q6mJyzIV/zi0iCQ/pjLJpztC2hcahZyoJdZ
eCztpzA6ZNkuTldeYWsmBNfe+VIMtVQaHrt2q+ZwGPJYXTkcS/N0OgrBu49WJjdawCjMet+kEHrt
rnvble/bQkU5R19Qy01E/fTkt5+mcOyuRMArcyTe44M1mhWMtSEptS9m8burqq28lqRfsyEcbrss
DNVKsNGWW3mEc+1RX4shlYWzzd3KkfsP2Yp45ka4YQuplIKjlcP+rhRblHAR3ImQf/Q+pZq6bbQH
+Nzb4Fdr/pScX1l4H7T7uKr31xdseax/f4dwNh2tqz0oPIPjpO5adW8HO7N7gwkaWnnnwR9wCfmU
SJaMRROFRxjLNfPQeR+rtS6cpVGcmhCOv1V1nRXHQci7YitDTdjcr+p0Li3YqYn5J5w4MS/Q60qC
svEYWl+V9E7K7q1yaxqH68uxdH5OrQjLwW2g+FLqM1ceDej35Zqax+JEgfSgyoEGysXtGxrTGKEG
Gxxz+QHa1wJ+R+XuDUM4MSGshUYit6sTlZ3dwK+4tbP7N3wfeSqduBEMsS4EELWkxGUTmsHRNzeS
DMP2ym21uNAn3xd+v6MVbU46LDi2zjPF8Sh7tqGnCt9yKE6sCNsJQRAjrDwjOBrJXo2eYjy+vVaF
Z0eeh6JEuycmhL3Uj5BsVanFQnxFu822t8Bns37FyHxhXDMiPB57OwFenTFbfZDty0aGlwpyV+NH
q9+11hE2uyT/8L+tv3BLGkOgBOBdguMw7uEQj9Zc8+IRPJk24YrsNBoTzWH+PgrlmmveqNzHc/ts
WcR6uRRmjh1afB/azPpXssb4s/LzDeFppTWRVVURCzKpm/Kr+c//NPmGcDWqcaPZ+Nrg2DSPRrlf
peNYPHxwZtHyRrkGWN+5l2362rZGFBqP1F2NEm665xBaZe3LG0ZxYkXYQkMfWL1a4QVje2ukMG3v
rn9/0cuefF/YQjVcbrlvycGxnh46N0ofhn7Fya7Mkxhntbnq6XXPCHpgaZSU0dTpfxXe15vHQVmA
fhBStcqcczhfjbKJgZYPvn9s8k05bIviMDQrfAoL2xXxa418ILkAnoXCUgDFCfUiaCW6572NY/0s
5WHF0y5MlWqj9cE/2LmQqJV1T455n3ju0Gu7MX5yoo9Wf59CTnt9suZfKnjCMzvzSE8CBEWT7I4i
hOcm0nfKnIhoHFUn35nouQzldzVfmbj5JFwzJ1wgqu0PSDdgTta+ppHrBYcx/Rbr79A3XbkQL3fz
jOGkhEYfFhzHIsTegzRtGmNPdg3zHlEFK3uGxP763F3ugtkEaTNyAgtJJ9Pn1QBBk+Jm6tby9bsm
WIsQVyyI8P3JTqI6/WMh/DZLcKyl5ZYmCaQKoBVErsgwCsuhNKi/ZNmguKNvgoMyPhTpeC/l3eH6
RF2uOo3m+ozZJcMIHlk4kUVEZwXoPcXNYe5BrOkgVcVPxSvvemCRZd2unJ3FUcH+4NCtBXmbWKaZ
imFMx5pRpVL3aITexs5k9DH+vT6oy5NDxkYGTkRzBRKA4lsIbn0AxAGxQhUMT1HZf6itKiFDNv3b
e8ZTNk0f7eD2NCc2KcrPa8XDROzCCYLOqaI+oZEghUp9itMfI94Hvan7SovDFdewtPnAQv43WySE
rLGmVUaUB4rr1A/N9EKEdH0CF78P4h54OvSqF70phtkBuyXx5cb6xzD8N6Ewcd3A0j6AQVXlbNIF
dkE1ArVKCRLLoHM/RFzC9gLzgI4sVHedZq5sucWxzLlhuECAfYgRQNn3hdJJzJVu1jsK8FtDe8ts
nVgQrhy0v1V/Km22m1x8DKL8I6XVtSyn2OHJZcP+QmIKQhPK6hcdiJrc97HUWMyYic63HnEDBPI7
eNY/SYG2sZRJ3/pV/SufaJEJghBJwPzeK5RNHUkbsyzurq/f5R1Iz5UCgEOlGYxOPsFtqGHbye1A
04mhbcvPEg1AiltOb1g5Y2bvpFFKh75K2OXyOFpd6xmKG2lBem8PKOOVhbXWGrG0Pwwg+TNXARkU
sWchdhDWlumUckN0xvxXrtw3bI9TA8Jc2YXXdbgrxbWid+HwdCPG9M/GOP28eh4mVLrhx9U4Ke7k
gUvY5TeHtqz0yfQIi1BOndHBi6W4knXfFQ+5vPL9xZ0EyhCJQ0i+NTEYaIshi9NWV5DW2zbloXZe
HOUdwjjX9+viIp9YESbJK1NaYDMNh1lGO6UNd7+vf3+hlg9FBE2KBH4woF5WuSQjIuYAKxKmXwzl
Y2bGyJ64gfqshvm7Ctlbo/F2XTIgV/TS9St53qXRwfwHXSkAPjBpQqyQNxP60fQou7YNI6qf7e6v
j24pSLBwOrRZWoD8xRwpEpl5kSg0f8ZD7oUbQ7arrSHF7eeBAGXfqXL2YKAvtRKQLu0M3DX91g7A
4wsMahYpbd0Cq3L7DBRamyfTe6Om+pU3RvtIsa9dqSEu2Zt7MqkfQr96wfYQjnGgVX4t48vMQ9rY
9zXqZeY+8lZmc2m1Tu0Ie3Ecwc/nYzmPy/s6xdU96i+fb1+wuXWGxUIG6iIAKtGVnBwFlhdvzA9G
EL2HLwUd1G54n6jGE3pkt+e4mLITg/PcnrxVkkCJAlvGYFZ/NbrH3Cx3xfja6f0bfCnt6mCb4cqh
rVL0Rqrklb0lyxDIFdvW2cpTvrs+dUurA5iX6IrKPuDR+e9PRqJNY0HBbyTPFCJBU6AtdHv1isAG
AWLepuiLQRh+bgGt0tA3pnlf9wX9025hKog+/nN9GAsB1qkR8VYbk6ayogAjeU/bLDEyyrYWAAVV
3b/F0NzxN4NtL9qzIxRo43QuvzrNfS399Jqnqn+9bmJhSbiZyfWDJ4OuShbiqzhOw9CSYs1N9a++
8wso2fXvLxx8HlmQZPLYosVIvIJypZkqSaKBPsrfV/XXrjzEgYEO9YfrZhaWhHAJasmZbZnrTti7
XVkq+UjjvBuijYNU1Fd0M95ggU5glf4/dQ6czncWikPGSK4IJoChuAvT/n0zeHdltdb3uzSQGewO
jykYTy6FczOFUun2aHPXTdJ7eUK/c4q2VbFSHl1YdBqLAXZRogAlLr5/8yGbtGbiTvPyZ3l8Tn7d
PlUaFFjULNDAovv7fAym5KBHa9N9n6CRh0yKmxbOp8mTV3z94lRxfcFbADkLxs7NjGgQ20Pbs7U6
9TBK3T4umq9hEK9Uq5fCD4gXDFtR6cZHEUeIMYGmxpWZ+fhfx/FmBc1xqyXhA6iNfYxK6aaJgvvM
R6iomN5lVf4vTBH1poVx9PqsLgQK/Ax2IDPKy1GExQ9mgOC5E8Hu0Q37PkHy2Eg/t5H5RfMC0vfj
1+vmRNbWOfYF68PZpXYDAYzYYNnRd+ElXQNZA119+6lQop9t5XRonzvyLiiH7m50wGcNppR8rVrL
3OWe3lebHOXjN/gQsigzpRrtLBcNin5lVzQA8Ev8YNjQlrcZPWfrp/T3rfXEihDb/wxa0zS4mjB0
QU4/GmlQ1ugyu6qZt+8DP/4SS4OPvGLcBofEzPPnRNLMR7nS623jmfaulaw3PHk5+DypgXUB5Rd9
meklyO629DEPdXCn2cWx0aybAXas7YkJ4SLOetqhao1ObFICG3N4rzvSrvIRHPTXAItLrmZ+fsDx
RZcQMOLzQxpMDtLKSjK56IL6wya5kfX2z4IRHLFaHAxYmoTDGfcTiaoJ/st+2/nPlrwSJ8/X33ni
FiXhmdMNZjdaDcVnshPxRu5UOJaUpAAV9j1M5LtS+Zj6Pi2yH9AruH7olm5LvNk8T/QFgqo7ny2k
5QIn86rRfVKtL3uoe77c/n26eQ0cCDVZmtDOv9+WOvW/uBldOm6bnRk8T+pzuNYEurDk7C6VGwYP
Miftzo3wiBusshsNF8Ic7zWqPl0fw/LnZ9IKrnriMHGOdL81JXqiUTj5nhkPISn76wYW1pzf/9fA
/PcnUWqm1VKVZBjAFRwqtWIU3c6xX1WjuxsgROxUf3fd4uKQ6Ganic6ey2nqucUgtvtRDhODnOpd
6B/Slet+4aIkg2YgHjWfet6Z559v+q7K6qqx0KhCT3zbHbPoDQM4tSBMWdwVnVkbteVm08+YYk2o
WSuLsjYG4bJvQx/CyLqy3Na7U5Q7udrVK2dj2QLoUyjd+ceaF+lk2TVPM3Ky6pYb1I+kZvP4nbpG
FLlwvFmIvybmn3BiQspKeazJvAGndDapNHtDPf6efbp9N51amX/FiRUjsdWpmhhIKN9byUFdQ0PM
20XwiQgnohCgQHQOOkX4vmPmGajTxHKN4IeZP0KVXYQ/9G/VdDs+jWoG1QQSFXO5QWxAUDIId+ws
t9wp+VZLv5zi9qTE2feFFS/KVjHxt5br2d22l+9qwJSe/rMYV27b5Qn7Ow5h2ZsaiaKuYxy9cuj0
ey9ANnnv/eO0d9cXfnF7cXcoGk2Z+gVsHq0TaSThY7qS8U9C/5n9EuvbG7sY5wuXSftrRPBVpdeq
mW57pis39pcgVe+hDP1xfRzzfFxusL8mhMdcNKpyqPWSCTOV9a3s4r2fdSN9RmsNVUtul9sQLuhZ
cQNxsfODMuQ+6kqwB7hSvhnLnb9GObowDvg+yXlBbExEKT5QyglF3GHsIFJzDkb60P601igEFkZA
OWymYqcwRouxcNWqet01PXSAboug+L9huLKhlgYAZ7Ji868KokC4OMxSdlCINbgJC4DxUbkNKpQL
Xq+v9uUYHCxw8+FLZipLYQwmvFAyUsCqWw/bUds43cP1718OYmZgnKUZZ+7HC1zEhCI88mCkp2u6
O4EW3OVqfPAD8+ZDjhnkQGb6XCJdsUZpg9PPK0VS3XEAfyHtTeuYKu+a+KDKn64P6PKYn1uaJ/TE
vweNKcd5hSVp+OiUjylAbQUwJTq/1+1cxkHnduaJPbFTmJGU5omDmgqEMLr20pbJpmjcQct2VfWu
uR0lQ38J9XLCbI3dLJ4W26l0H5Y11bUsn12AZLb/HgnKjTp9uD6upQ13YkhMseRjkdjybMhDJXlo
v1cA4a5buHT4wGNgVaKnaEbkiFu6pz8XktzSgDG23E16jJhP1P9TNPE+7OL/I+3Lmty2ma5/EasI
7rwltc2MZsSxPfFyw/IWruAGbuCv/w7myZdIEEso+b1xquKELQDdjUYv5/wwlunLbXkrK0LfD1K3
4pVyTeamASxyHMg8R+7k/ioduBo3v7sMInwMmCtQIkUCXwYHI2ZtAVTNmqPc/pDurFRxJitGShAY
OeLhgyDVlHStB9GtkSb4vPu5GI5d+lwWijNZ3aMzCVLUYrsDnWkM/Oy4KIKh/8hVwd2aAHAxCz+P
f8CfXZqLnnpuZhoV4HjBcN/0TjAmd/JQ4e5FUuBMhBQE08RzZgxjgoMFkWO/bCbkB8tJkW1ZSfxA
CoixHeQHgaMmH3VSc9MYB2jTyB5AEF+ZQdXunWSfaCHM0eZbkCY4qiLHyu6hvgaqUbR94dFoSFdN
Mna06PoeqW5jCj02YHT4/nsAEpBIR9kbzWVyf1xscUYGE4QGVfLDSyv0eW3GYn/bEFfyRyDuQvIW
xHIi/+kZl0pQlmZcDiNqNU3zzG2+KzCipVdOoJcPyfCc1I/lSB+a+u5AFlJR70D6XiDLyPlcJHq9
dDaQZGcFiGCX8efUWlu9sr4BiObuNDhEYSYMETkqRMiGXy7QyGxK9KFG0tU/VOPvibxodwKrCi2/
ECFZal40mK0ZWuRbe21TTPyZsUKhC2vaBhQA/H7c2HhwSzFHq1HSFlqG3GY+JoAF618MXYXfunJ9
IrAEMg7qNohv5FJUWk3mIvioI23yd9QvT7T1QocCkLKNNzEBC3bGWoUbXV0XigdIi2Bc5cp0Cy3H
M7/C6Zh9EtjIUP66rd8rbhrKhMSRAJ7AU0LycbXjjZnTxDyqs2e9LUBDnQdjdv9VA9wPfBxhLVoY
ZUcKSgivYAlSeiXghPJuCanqobSyTRcSJD/K2aLlI4EEnIj3dVBNsYr//fL9IrDPfMxtIKUD2jNJ
gRuM1xidrfVRarePNc2sICc1gOP5S5sbL17SOkFBLHCQqBI9a+vC9CFyoZhUAhCp5ETbOe3qdKgG
hFBTyNI4nO7vTcLS8KBA8yziADiBS/M3Y4dbA0+HSOunwGZHru3nKTD97W09W7uDBKavQDFHnRi+
5lJOrWtoitAgxwQE4FDvdOY869qh6x8dbzmQPt0UVbVPvAUDioqp4JXw2hQpB1y02MerjDLqVYuW
mMUAXpI3bSnCcnjkAzrbyvubo7CXZ4Kku4KbvUiYl0O0OCYQmOsgLwEge3sj1zTCBNYYBkZ1vEzk
AXGUhzI3b8opouVnrUArm8JW1zYLIScwnxDyoMlVcqSlMcxJU6DE11Jv18OXksF5MBMP7BcK1yY0
SzYqcXWDgwGluCtUKIAF2wB7rsZoYh+WZNoWzfdEQ/EiTnZZ8/X2rq25OTxC0N+K16/oI7jUPsui
jlX10D4jdQ/ODLQhmte/NF1XhAsrVwRKF//JkTRgYSOZwAsxRNnfTsKeu5/mt36qn9uff6AFSNS5
uLYJ+i4cyW33dU5Ls5n7qBg3QGNUsTitbZfAI0KlBCSppjzfMBUZHSvGhmjgZTRjHi5uuw+up2pt
X9NldHVAzXT4HuRtLk/FQaOCMVEH9lKkm98JUY2Jr7ltJDWBnQVlRoFVPvU6K8mUxUOkV1Gd/22N
nxHAk+HYYB4r/+ZWu9tKtmY6UGXUyZHeFDS6l8vxNLOryhJ+JmYgHEy/ds1PuqBwrEoXrECGvKNk
/itI7OvZO96fUNs2mBBEX0yWb6xqPi5LfDCd5q01h0BP+pNV1DsKrJrQKn/libPBISt0cKWMjp/h
IK+Oh6oYk5euDqY33tLruJwqo322+/55yipUcfWwsx0M/febnlKQYhRHNlZ+gLbRQ+aZn/5gz+Gr
UAxBCHP1MG8m4nf1AIMzBiug5cEbX133Sx2rqBjfPYTsrTxf9CWgdQv5WEmXRqe0Zy2GB7EnMFgn
1VPN50/NNGICspsCnTsbmlubrPrs9cmPeQBFnE3BhL5UYad7Pw0drG71/DJ4KGkSgZZbnlxKtkxX
oQmsmS76fjAuYIGeHC+IS90YqgQl9wwbUjqHuj0WmAL3ivsbywT0qEgcAPQSKTjp5JHF9W00bfLI
0p8rsiffbx/qil9A2ghlGzSVATpbjhdrsKoPQO6bQQrNguazze9vMsaDEe4NlyhaNB1XbOKZAS1A
JIvtCr+/LrKwRT5MCdy34nos8Agj4HlPschDFVQvkkZvpznSSjN0PYp09GvPf5r2p1T/EfMnr/34
B3t2JlA4p7MlJU3tF16MN36rHTVmBB798icCkNSFh8O5y94NNU7AKyb6HNnWtvM38x8oLl6h6GpG
pIsOJldaQNna1rz4zhg1cxy8eMZbGyuqpisBByRAc10DTfJ47EhbZPRe7bb6COqX/Iu2+Lt+6bPA
R2NkUbM0GG0VPfbKhXAu8D23cHYmlpUVfdaRMXJB3FPOO4Beh032Ue/vf8JfyJF801wXLuuAnR4V
nv+sc++xS4dPqd/tbmuAajlScNORyaiqaRmjZELCzXhxuk/V+HVWoTitWb8NMhncK4JuU84cGg4A
kAaGCBTc74t9jJniyljxkJihAR4o6iyo5cjNbPUy5U2bDnNk8TFgBlpY0PrBvt7eq7VFCPodQB8h
jtJlKGjH4v+YY7VkoD79UNeK6sSaAKT0kI9GfIPhIMkF+2nT6eXUTdGQIrxk6f7+33/+eSnA7Dxz
yOuFTVE7bxY3LFQR5potnn9fskU9Q5/dMuH7ngU+4CCu9oQ8Ns12UpWcFYJ8qV1p6mqH5BjWjUy2
6Upw6L36PCxtZEAVr8x1QZi98fG4vS4RVF5va15aT5EDBGjfysIELH6F+0EHiv08KNRrTYfBuYKX
E4CurhF1p1rDv89mnP7ytSk+evqxsRRORZyAFPDgffGvCHnjMLXAZt8bp2hh2R5QZ3OPwcCwq5/K
5ug4WTCpVGLNvZwLlLxYV1mEFQsEOuN3Wj5N2bFuv5ZEcQms75zgxkEN8RoRWOOuhV5ZfYo0H5cy
xpesFFjaGDn5A/vBZfP/xUj2gxp3XKIXGGpXbxYbIVI2PNyWsHo+mPNAPgqz4RjivrzNwNhA5i6B
A2g7fXpCO0L7jDRvGcZGVz25s0uQZdPHg8u4f0gLbh9ui1/bRwT/SE2iO/saQtTmBfL7M8aS6/gj
0R/NeTOq5ipVIoTCnF2frMYELhp09YjUX3mRbIj/0ceoxO11rPnR925GNDQa133mztxWDmUGigju
V7YZdEUou1Y/QGcvRl3FLl0jH3rxxONmGTBbjQ49uw1AuVENR17+5HYe1M53CzC5bnZ/c5WP8UcU
ezDNAtBlOW9YmynIVIxFj3ogzIW4jcqX2bHG09JoKkB3Gb1fZPfFqCWIKwEjAEgYcYznx6Sh5Vif
UYbxRr5jDKQEr0j375BaDu1u05MlLOF4zYkFHZLLGig+9EcHTBLTtqJxYJEfzXTsq5/6gOmh4qFt
VQwZZM1SMAQjygOIxq9Sj17j86ozMaq0WPu4d8M6JidzcEI8mwEae7SyPWZdEZkCAfC7bT0U7SuM
N7RmhAXm6zg+ICDZNKUqZW0IA5UdLMDWkZ0w0c2Ai1zaN7eKCzA66uIVb9Gjn3lBrx90bXql9Q+t
yl+dYdvadUDd49w+Z/WPJaVo7R2DZun2sek/DkMTaF0C2uvTNOSvHiNhwiaFv1w/XmyfaIPA6Kqc
OmNFBYJaguNt8798Lw348qL3H5a23YENKGxABUTjbWc9xOynVR2p+dhUUTqneIxXG4N02650QtsF
z0sdB8jSvzr5620LXnETYuRB5OUFeer7LPCZ/sWdN80xxezDyBj/wAHnfRQ0H1un4qqOBuG1pSND
vgNjPyI0RS+9dGR5Mmp2x3BkjcaaY8HAdzjnI3+0+chCb2nYJ68Ymg+d5msKb78q+R1CE8lLRBdC
x88WaRuFTXLUWKLJA1KYo28If2H8peqS3QSwi6W71y0iT47sH5qd0KfvXhUgK1LkVpPTPsq8J4M/
/X37yK6uenwdJBNC71ERgmldroYvmjXpBUE9pbb9sBqKNEB/7hCCATc7AC80UUx8XKmIJE++SaZW
Y5M/9dEEOMq5TI2g0tGRgOycYtuugkAhSFSKkI0SjAfSpSwaNYt+moeItKMTAnPde8L0gxl4WvZm
jCnfY79VfUqrmylw7DDSggrOla/3y4GajtVHZD4yCwR8+dNSv7G7HxxiaWdipIgGEUU/GjPEmJW9
0a0iSOevt7Vi5ZRQxIN1ibQMlEPSceaYZUPI0kXukv41LG35oWoWEpp+TL7clrSyZRjJAosvJiNF
74tkxx510OuYVZAUO9+BN3XSqP8QT+V2LAcV5uPKqiw0/qPbDuEKmtClVVXZQtyktVvM473Ww2tZ
Pujup9vLUYiQ8wyYJ3VzWkME0R4ZKNNa8jKp5n1XZRhA8HFguCL/c2myFPXNNGvjJmKZOyFXQsdt
Q8ryhcaLqzCildOBS3A9QdKLwWJZD4yk5X5fNx2KudvFe7CXAxsPc/nj9qatmCqaBTC9LFrDEchK
OkDjBgk6J+8if6Q2DeqezIdBA+0EQSrlqe7T8uAMS6Zo7LhOmr/fUQJSFpVk5EklDxFzOmRmgsWV
4yPGNpr4qXFPLoG9nizUW/ovRXaK2wfqKYzLkq8uIRfg2yiH4BlwlfVYhnLimlF3kdMXxQNYdJfQ
cz1VyH4d7gLnAiaMerKYRERUc6kmrQtW+slZ6igZ+k8lMT6PBglHM9nEgBVHu0uxSYdmQ1qbhz6Y
Q28f6bWOGmjWAiYwkkY2nneSqZEYMJSzPtEoycdNoSfA+NCD+9GSMI18JkW2NsukdZvoC438Sn+b
kAeLF297eyHih17EGZIIydhS2wGW30Ro5NC/ef1hQKUaeC97a3gekm9NGrl3d+hIAqXUXtqYhoYH
A41SM/SJG2j3shjhbsKuwdygFhi5BSn8pWIsftMyr4eE+u/uqVRY1bVyX35c+vl571VewfHxwnji
ZDPGH26fx7VHuvy+ZLQAyJ/B/IDz0LzH9hN3DjQ/WM3htpBV7XWQQAJ1N/4k0gWbOL6W2MykUe4+
Jt2Rp0+OrSjur+yTyKti9kIwfNmeWOdZFMkqvyqcPKWRDuTGYMwVarv+edRz0eqDXh+5Y7rLa8sx
tYJGM9g7DTdYUlVa5dppw68IVM1/JIhfcLYAaowjOv4ojUrD2c0lXAtND03u7okTHzmninNfWxCa
flGMQvs3AmLJm6XZ4NQM5aeor71gMguwaoe3D/26lgsniTSueJcCuuwqYtTj2pvyecaKivhp9rMv
yUKPsT0A31p/0not7J1yb5HhMSXalixzOLf1c+b0ikeUUC7J41z8DGljQXnM/LrQabTYYxFm2XxC
1+iW1f3eBZIeWu5/Z92iuJKuUZjf145RT8QUgBK5ghIAqK+nsZFG9uhGs18eUpYdQRSw64DJyhe6
BSHK85zygPjNxmRLWMw5asj5KQXyrN4V2xbzysHtA1mxQgKCSHA42mhcv7pDhsFnzmLoZUR4h8aK
CED8m7JRFSBXHDyk+Kil2UTgpkuK1bs16Lxct0RL0pF7YGA4pfmHtHLCpiuCfvrQFX/dXtaqQLxI
gNwk5pDlVgiM32gLHXMagWXRHVmQ8l3r+kGWPneWG7BGRyahuN+hAdgeZOdgm1mZltG0ehnzHu7A
bA9DueUkwZy3Ij2xelz/yZBb/5Maj5/ewbpSpNO8FBKyb9miItBakSIgGNH5iRkAkbC5dDvegiys
Q90qSqrPc/u5oG+F8Xb7gFZczYUIyQCzxXILMtlVNOiH34a/v/111QLE35/5zR7GFOsdFpAaRweN
vqAA0/JB4ctWbsmLJUi3Sz0aOTFbCOnJ516ne5MWwNjiYaLC8FUJkqyn7bpuxh1XRfYQpOYmQRth
8UBNlfqKU5V84sV6pAvZyhxzKSqIcZYhLIpfbgm2Shuko+kO6e+tW/5wW+QOwVrnTe2+csrAoftq
AodyffIHLSwR/epHnS6Box3bBXR09Vc8bsJpdAPfLw68mLae0QYzcIirB4PujKz/tBC+W/wt6EQC
3/gN4JCgKj6XoFKujAoprU3rkk3C9U0Ozi7P/qWPfxVVEhT5B67/mJHY6GsDHQ1vfvqsE9Xtu6Kj
MDVkNkQJ/ZquLBtn0JnTqhE9Bo5Rb5mdK/Z8XYJA1zTEsLycbKxtXjWOXTSRQeZw8jAjqGpEXbEE
rOE/CVKomGDem9du1kQ1+TTG+2z+bGvb28amWoTkLYZ+dH2vK5uIeD8M49hVm9vfX1H/iyUI+WfG
PPad3ugFvj/pz+WEntkHvuySXmHNQrsl7b+QIrkM3bGH2TJwFK7pPCGxFSTxHrFQ4DQ7TZu2/vDj
9qpW5QEdETx+yJRcsdeTQi813TBqdPDTsEnKwK0j3dk1U7wxtKfk7gl9Gy3VuJ0w2gNIG3SPXW6i
jYyJ1U9xHc2L+WSxryW9u4QuJKD2D9BOsE2jJfBSAjdMPEOTpsGj/pi7Qa9qSVtVs7PvSyvoud5j
CraGNdpfrPJHXSiC31U1E5CVAqMF72nJnZvlsMxtZ0ABQLBTDx8y46+yRbFB1VyvkiN5c2tCAJzF
BHLg4TJ32LfDU+y9LCrWq1UFcwBigeNGaCd3oGs5KwCA4zRR4QSo/rDlUJGgyT9rdbioxnhXvcyZ
LMlECc1MP6mxdzH3dg1dNsNYPIzMuz9YFWiT/y5JstFqaaiXGViSFu+9xg7matPnKkh76XxQM7PR
aox+P3SzYKJXbvyqct4mY+9bJ9sc+aY3W/PFsDK+B41vdUznob0TLud/AgEug4XhmrkCB8aQtba0
KEidjHLj6AZm6+/00O8SBGW3gB7CQ1uuPxTEIwlAaK1Tk5qvhKOcpVUK9ykPPPxPBsJ7SEAIjE7G
S/MfQVAVt71tntLGXgAMYc0/a1rZeyD1DCEZe/vJLibQyqStAeBwNEDbMVxd4tmt4pfIhUb8Eg9M
cgD3Rm0M5RwZZwpVRm6WfseiDCX62qhQRKyCNs636fy5i5+WZE/iL6PzLW5ytA4fJg9T1flHb3xb
+jQgLg1LNH5M1t9zOT9QAEI17bM1KlJ3wsjPbhuxW4boZPLBOgCOJ3lWOC0st2wSm5x4DaLfNOj8
YVMnW+ZvLP2+6/kfUaIvy4VnhuDLg2GdhaekaaEG7ACx8pWommPfEzXSWtAQjaFnmKaP1ixJAKpm
ddpUHTl1ekEf9dxqd/Ywjq+x05MtGolNHgyMZl0Aulcdue3Jecy5R3asTozA0rh9tBe/33WIpl9m
yrttbafJp8Rxs13TIpS/z4nI6iE3+jCvHntn6FnUsG2jbWr30BeKLRcrvtyRCw2UAYTS0qQNKtcM
qAaf6wzvwTxgqq54lQzJ3lzeWWlnYhngfzTqb9Tsg1HV4S9dIf9sFUDSEQWjeGCLvz+LvDTO83Fo
cwbY8nR64VTXTjnS+cHgT+C1XGpzM4/aG6dld7gdHF0vDjkCMaSNwcP3geRLwTHjzOxi0zxZ9m5p
HhHvKSlxpHBCGIJ436LEjyKBgIK5FLFkKNSWqMGd8nFfpxuuekPLlQ8hALMCovlW1LERdV0KAP8n
7xrijidwTTAw9sbtG+gI0zLw66b4YBap8WlpnJ+cx/VupDPZA6Oif8kdClyd2o9VKBJrDhojVBit
BBINFi33rei9q02s1aZTbhXDphn0clt5o9ehTWX2HjoOrm8Qs6YbL/WHjxgq0oKpZzbCYLe/s0Yo
tubip0ihlg0+ZqPVi/m0dA+av0vMo6kqKawcL3wrYjkgf6C7Vp4byzlL+dRBBK9eTJ4F2vjjtoqu
hAnnAuRwt1jyhOgVBNgfAarYWwdUmPxJYQeKVbhSzGvYgzbNBYRofpB3AIK92xeKG+jfXXIlJ+Jw
HLFRVPPJ07/RLHLSfaUiUJIyce9nLSQAE05YgpxLSuMeYMOT3p+6kk8WCJsonQK06lW/WsdPfjos
S0D/6S/h7NbGEiDSUlFpXzsTPEpEczIY8FAEkMtkJsYf0qw3h9M8GUPoJ8mJdC6qWHF9925eCJIr
ZXxZFruIjeGkkQ1pNrzczY4iuLmOGxABoh6AVAEWdFVvtC064wEBgNiJB0hcVxQTsrveeh1UuY8V
d3EpSfL9zbT09WJm/ck3/iLL1k6f2PxmVDsbeZiCbVpnn/WPJcZtbpvVtcZfipW8JvCfBhCfQ2xu
2ssDTR37ESVkVTPpihQw9AIhD13xotQlVObsYtNJmlkjaYcT6E2DJf9MVc/ta+8AnJEzAZKHo0k3
L13JhhMvtDYsGm0MM5AHvGm0mICpYKpYD6+tDOE9wdsbhgacZZni2PPAU1cUPRb0Fr8RGoKNtkDD
X2hW++5OQHlYtOjuQCufmG4H2om0edkM8pnFLYxTjYd+u09VfFYre4eaF+pPeEzgCpXLas1U0Nq1
GuM0sWOe73w3JGzHf9zWsxWngKlsFGaBBobpMfl+0GqSLBXuyRPXD23+RI2NEotVIUK+IViio5jm
oPmyKPHOCDO0WlgKa1GJkO4Hzmhf+VT0d85Pxbcxf+hUM6UrEjCZZqAv3sIfV1iuINzTarOtllOh
M2tTlcVDZaC91bFVqJirgsCGApgrgWQml4gKo9T8vODLyeuah8UwnsaEZkHOHVXwseJCBawzclTo
v4DVmJe2P9gsAUIpw4qyeestb0yPQyOrnq20UadfhZe8fAng0SXowED/gID26p0Xp2yqTb+OnDwP
EvNvO36d+y/O8JDVcei2dyZIYJoX4uTy0DhkS01biBuWb075UIPtFQDv91rOpQxJ5xZezaVtaHVU
ac9ldbCmj+mdjHlXyzAuj2gGH2KVpkhWavaDyIqzWWH91/7/cg2SDuQOaXuDpE3Ex3wPGOwYJBW3
d+naicGDieSDaP5A75P8vDBGJ7coHn/uPOkBx6xdkphTkDTuLrZQWLktbWU9F9Kky9rq45mNXZtF
mTNtXS9/SW3liOeKKmPOB0kq8SJDr6x0M4/DCGqCzE0jTje1h+7jVzsPBz1o2StP3m6v59oZoPUS
UbsAgsSssNzjOYhh/DZ1MzRu6IHrPHZNErgq17a2acIFACQKEB2IBC61zBrTgVndmEUgP/5oq4g8
Vpdw9nVJh3UM97Cc4OuA73nlHn8htfYS6/GdIHfCVtA6ih4XTCJY6HmT0u5Vxlk9TySLSLqf86ek
fMirPCi0p45vOlfRWLymA+fCpC1L29EcXKbjpWB9neyTvmiBUWZhkQAH1v4ds1QR7q5v4n+LkzYR
Q74Y/XKwuGJ0NnGcBDnSc5mqXXpdERBVo9iNRndZ2yhwFROEPBlmyLvircnb7tHVBqLQ6TUpaAvA
8Ag6P/AsFWs9izmzZjBSy46zyJ4/DnPou19u24zq+1LIuZhxT6ssyyNq6K8G/dqXxl+3JaydxvkK
JJ+m1+ZsugQrSOiDnh8afZ/Vio6t68sZ+BuCmRNBB3yNXLRwx6yd6YgD7/pPffUkoO6oZQQO6FYs
did+zbvpnAsTO3p2Ip6t4QWfQZt1Z9rw2gv5z9sbtmYu5wKkIwfEnjslmZFFsfZxtjdJPqMQXgW0
Ac1UmgWZpugOWVMBQBSgZxmBFMCbJHlGzEmF92caxY/8qxJOU/V1ScEMva+zohzTyNSs4KVpVcHs
2tmf/3pJvfqF8on4+PXZgFhp2CKrWejfx+R0f9YDBZ6zbRLHdnbui1VRDElB0GnSfno7rfx++9hV
GyXdlLlWuVlu4ftAHmzH0Nne/vyaGSKFB2YFcARdB7BuXdnc9MoUk6ruBpNvm4qh99BUcZiuHQce
scgzYMoCoYykTBNPEi8Z0zTKvb3vPxL9g0mmvWaY4Zz/ur2iFTtB3QAjTdBcwDbKoUWdgyM5NnkS
VSjqpfG0473xqM/sjTQgvjf1B0Ar5oqQaWUXQYkGCEAkREXFSloeiSu9bX0/ibRko/3w2N5WFUVX
1ECwjqCCiKIlggzpsiyo1wOhr0NrnZ28USDx6IuiirQiAR31YtAPHW5oEpUs0jS1ScusOoni7DF5
9GeFM77eIsRF7wA/0DWAJ0sGacyZpzmWNkQNcQItmdvQ88ZPiaFCfRM/8/KRBDmOaLUR48O+/CKz
KHUmwwUCQl145gudq3GDPHYbxHPt7jtjVM34vSfirgUKJB8i8JJkkEt70Ue9m5MxylwviM06SMnW
639m7rFvTl0yb7V+CXuyu63l16eFB6AOVUO1DBU/uQWjHHCBWvY0YvR2Aa1bdUpTur0tYiVrJ2SA
qAovDzTXyrMknsHdjGfzGJXVGCQaEBrrkDSHuq7FxFk4VHWQJV4wYwLXopoiWnuvmcj7iseuwANz
wagud12CSqlvMTbTR17vPM8ZMO46b0OcCqjB+aOTDnUA9KKgNc0tr/Q5SDqkLR2qbS1w4LpN87vJ
LPzn+gZDsQoPs6bKmBbDoJUoVeItfunyNcZpvdhtHyW6qYXUzu2nNPW8gMWdr9iFNW0WpWdkyPDu
Rzh5KSr3zJIBhoeBmHRTp0AOWXYlevRV9EZr2gTPBSgoUXG/AmhKvaHMtNxgEXXmh7okH4hWKqL9
tU1zjPdyOgZi0at0uZLUHTvdSTEUqdlbjFwFIyuCslao7No6zoVIXhJcyx1yWGUf+eVxNJ5VTZrX
iVFRRsQ5uMhUAjpXPni9JyhOG8AOs71gSH9jGjJYsu+15e5b/ZWUUecliptldUVnIqXwgi6uzxud
COhHAjww8omaKqZslQgpwkCTcQywN6xKX56J/VjdSXqEyPhi1xzp5Jt4sGInx/eT6jc1fzYqXsDV
34+sK6wRM/uYC7vUrB5Gyiy9AOaNN4U5RqUq1RT8qgScN9K7iIcBCXApoSx1u3W4O0R59+qHcX0f
rdL7BgHtHyOOoqcdPdKXnyesc620NQfk9bIDtTB21WEINh2PtIzfUjP/XhBzo/DtYtNl7yqGvQT4
BebpZMeSJZaTMupDZrH35y8gUMMIR1AkVjBlyTbrvxZtd7C6/W2xaxspMD4Bu4iZDeRiLlc6OW5K
9FwHEFx5Sr/P/PX/9nkh/iwWTznmvAd/gX2iX7j/XjDFqNSaD0NsZAHhE/neq3H+XsBxmguM0ej+
yjDsOthzoORHWQ0ozqVIeQr0FA6EE2xS7PHye6lZ1gONE/tT23baS72QKnRAhRmgU/9r5rP0ZJic
3geQ9K6RAlYUVxyi6Ct2PasCe1+/AFyysMag3Nmaqs9nfSf/FSD3zXijW7tJiaHN2tnkxsbw9n+k
a2drkPtmNDfJ9HmGVVl9tjWYtml+369t5wKkc0KyD/SKLdbQuz/sH7H5J5/HwB9uS+R3rnCTuzzr
tcXGOHxyIAZufk+V512LLUT0YhIXKNZAKri0FtcuMqL5HMaYfk14sqVesXeMB7NTgDutGb0HuhG0
C7/jdUj3izOB2a8d4D31+CV71Js/8J5nn5f5Z03QxP3Pe+oefRymcs8M/+QUxlZv+EtiYzoIIHV/
cPIm2tMwbC/wSqUbzS8rdKhVcJ7+IWMUQZnq1hdbL3lnIM+AXxM4Dxj7k9+T4BqOAf3ho93W1THy
8Jp3D0PbPugDYECqP+lh099LZXgvYTmSHrBmmbQxZm3k1xYwxMa9bszHqlFlZNb8GrLw/zWASXpg
NL5mO33GIpfmYWthCPTFr/ptWhpBbkUu+EObaEm/3H1UGBBE0AYEoXeUk0slT8u2q4gNoVaFxsgn
0vy6/f0VIwLagis40jy8CGzpyplGXDnGgGblvGRh1n5jphPM2m7M/o9yhEM9u9r6hHhTQswmsqyd
7gTUOWY+gLEUOb8Vt4zROjC1iH4zRAdS/NyYdkzbdmqibgj75qFctrEKqew6PeMhw4CmE4CTYmBX
bu3VDMvsWAzVLgHxZpMPXn0CDvPc/ZXWD5mq53DF9VwIk+KNONdLffEgzOJBQ8LCUDiCNTs9X4x0
+hbPiiQb8H3SvPr0K28PCfvFjBQFDMXzaU3P0L0AqEo8BEWYeHn+oANqjNjXWWSm392MhRXqZbm9
Mbuft/V5bcdw54uQHd3dV/psNPMMSCDGorjXgmAo7oRgF5EFCiNQMIA8o/gnAw5hMNdaaj/n0fjF
IE9Z/XD3z0cWDg3b4i1wzThSQPGmyqnBlnBMnW+u9fkPPv+eEkeb9TXbZtYjrm1yf46S7HOb5cBz
+hMBuCYxMYI+iSuEixmZGI8sQO8dgUanaduZKd2wcLPS3QJOBACGA4oWozWm5IY9UjozZcCKrQef
7DKr+9jG7LOZti/z6IZuBlzPoTvGXAtQcHzSK+8XR2LLm/EyqJdDDk4Vo3QeM9r9aiwH0OAq1tcV
DTz/fZZ0uaaJTrQxNcfIQi5Nb5pA1RK0JgBVZ3GxwschZ3dpSlbvOvPc8DFyNTco0LPaF4pTXHEL
qG6/x89oa7pKp+RtTaeh00YMPwKDh9vtR2+gh7btAzct0MvH5s1tvVzxDhAI8F/ii4FoOQZihlGV
/phNUdyBjogNy4/Ja90ww2jnzKa/bwtb27/33CoAgECi8A4Zd3YVJUaTFiCdBa8G6KePfq3wdCt3
ENYh2BmAjQfEZCH+7PNmbDfAHPUAbN9sq3w3aRtLlfFY2y4xI4nkogCvka8502x6j4JzJuKcnNyU
vg75FM4gaZhrVRJ1VRRwz9AarhvXg1M50zzMxNMxyq38S7tkmDEqP3mzd+gH1czt6rng3kYPGmjW
rrDcEqQlY64DYpg1ZbBt8Mftc18L4ATyDtLBoukbWYPLk/EtOIB4mKaoqAGVpQ/T86y3z8RMDm1q
LA+YyNiNpHixc3PPS3r/2x5kWNBtxHI6stFSIqyoywnVXoE8bLw69odccZOvaR3qAKjkIQI2Af5+
ubbSzfWOTnyKQHcc1Ol33TrFd7LGvd99gmMJfgfXIFo1LmWMHas43vDAgO6dzQ8N6ezbB7Sma+ff
lx6kzYLclQ9ueKQn8oelp4DNLL5PxfjJR634tqg1XcM4P3mHaBdDR5dLqZuhTJYlnyJb+z4WB0M1
/7l6HEhEi4oRBjfkSwojjbPuMR8WOhyN7snMTgP7A4USue5/RMj3jJZ2nc8LiKj8HEC2gPpXqNTa
cQh6DuBw4wUCnZL2iGtEm3uHR3a88+gLNwAsdtAPtw9ibaMwkYkaCbpBTPRtXQpJCgfcdP3Ao8F4
NdpXwA13quajtbOGlycCwAHW/+4Wzhwy6Xhbg8+TR8Dh08Jh/nh7BWtlJjyf4I//N2onpz9noIuO
S9kCYtRt6ZcJLaib0nLBsJe1ZqD3S7VF3ps/9kvhbKaxaja06trXbvaJwn5WFgoUVjRw+YKyDqwn
l3tZNSbHULKxAL4EOTa/D2i3vb3WldjrQoLkxOaBTSAthIS227EuTLSPMTkWCHGG4P+Rdl07juTK
8osIlDevZSS1lbpnZse8EGNZZHlvvv4GBzi7ElVQofvirDnALCpFMkkmMyMj8vRx1DYGtNJNB6Tt
2YgUF0wI8HBU2KD3ZG3YzZ+13Ny59rOX0sBOdjRJwnJ+Zd28g/RFWJsxT1pQb9NAs/dsmPZFdiq1
LcTByrbAKwbxs4diKVqmlFl2oWFtca3CjWiUj7lbHjrnS00L4DKzf27P9tp6IkqXVJxofgdv/eV6
wq80O7cgYdM1Q2jnscX7jWNwZff9VREC1z7UmK4QRokP1kXmIlZhxANzxFNGnrWm3FjFlWGAf06y
OuBFA2IoZRij2SJYalHfmMT3LCiHL2+epYvPKz4ppsIVbsYH4IpY2O7LbOtqXfv9CLZsFDgQcl9h
P5ppmGxe+t2pnUOx098ohCRvVdCj/fd56W9nx5MrZpPXFT7PQHakHSHQvLHIW79fmf+sgmpYlVHQ
uS5eMH9dxFaBbMWLUOiWTMYeMIO6usCahRTVOCUgb0/CyQtE8dBNGwn9VRNg/0I2H5RJeLleTtI8
meU4p3j0NRXfFzhXwSBdviNjjWo94kOo/TrA3SsvtxmSVNzmDDIqdpgExVZX+No6nH9eCZ9YZ2Xz
4pPxpLOoLML3bDPUjg0IqKCoj4aUyynKBrfXRiNFgNmBZBF/b8Qba0uARDu06CXH41Vns5uUC4Bi
9nQqhhB6lG0eLm9v/kfFBlk110BDgiy6Xg5hSCaauuOC9IStB7GPIP3NR4WDhzOU0+RRBJyN8n2P
Wf3gdNPJmMKeBCLZ8FJ51CipCTS9od4EqWgwC7jSA862Mp6EjpgyrDBlT4vZBZXZhCZ/8soHgaaq
dNoo563cRBfmlOlCvhiSpJSO2NjhD+17C3Zw5z0zBiI0XMLIsF+1UmVDM2ggZh5PXbZb8n3y6faC
rMQT6HDDbpNEKXgXKT7bDQUaX4saCz7p5AGJQ/eQJl7721gqKwR5A0kCMufsgS2lEy9pnWyAuq63
JNJseM9ImhZJEq8sWOoTk04yVzPy35oeTODovz3ALQPKEuV919mUGEgGvczGQzLdvePzkCST2Xtc
TmqNsNB1RJ8pnjHuiMqK9dmwNzxa/r5Lj8YEnRkwLj26Bz3uSD0kZqxmNw1xI46TsX/PGBxE6BIf
qKmglJEntdc1HgSM6mdGjnZ0+/NrI0CaHu8kcLcDV6cc6sSyuzEfygEUzPxxGtDajnCdI282vTnv
g5yCdGVof0FuVH0dNw0AqiCI70+5VsZuzvca/p7mrYTMikeBndDGioPERMrvXa6IP7e8sBLQp3dH
BwRZhraVXNoyoIQLnTCgNZ2ZMACxu9GjYFnbcKq/jzrFqxAnIMGNwAeywGrAMLAuaXofJkSZxLP9
Utkfs/aPPX7J54Nm9QHr6mDu0rBqs6Cfm2imTZy9HXaDiAVoFR3ZWomGUC4DJKAKMnuVdyT1GHhe
HTr2RmV3xfXworUl86I839SgxXD7dur7zj0alRmYfRMXpfFqQxrhtoevLBjSWsA+I25BX6I6EG3s
favKaveY23ao53WYTd3bjzE8nU0okqPpCWkmJXSxqAf9YV94x9ypgjI3w0zbqNytDQKJORxjaHAC
5ZRiweT+qBGd+7KXW7aFDG8/6RG6//d95SBzSUltfxD+0ZrDLovaz29fg/PPK87ENXcY5w6fH6tw
youQe1tV7tUJcsFtLdW6JUna5b6vWTdWGbhhjk2eh3kO/N5WL+iWBeWuapq5HGsDFpLiZfkHz+zb
U3QdHOGOhZ4j+JBQPsMzQRmAUbWFRxN8vhFPswX94pr7A+gRnZ/c6w8NZDN06z1jOjeqzBowxug7
blL/ONUiBMdcWGx1Bqxt8nMLyqx1qdHMvg0LS7ZjIuTtHX972IoajGwzBHk2cLTq3pgSkbYtSvjH
2dQCWwNw+M2JBqwLDmNQxuk27nv1TjFLREc9dY9jWE4fO/bh9spfx6mXn1dulMoeF9sY8PkC3CNi
OiQ2uIzu0q1+3xX/RXMcWv4luwao/ZQtzplpZqOV0yN0VQ3+bBffbw9j6/uKA5dLARwrsnvHBTzp
9c58+/sQLxogjJHqQWLnCp0HaTLcREtDj+70KoJcvPn9dvl5ZXoEQxajGPB5MLT0feAtkfn2aPRi
AMoEZYOdWUsPC+iN6OPs7S0DGADCBuQa4KzoF7s8QAZkykThdhT3nBbcWam2ccmtuKmkBkRMgn+B
qki5gjxONFpMDcH5VzRBwewoL4tT25kBqkMbweKqLWAI5G2KWqT6WNcdnoGJbES46/9o+6+2+WEw
vpItOMyax+LS/p8VNaFhQOlhbHNYWbw8cgYf5eh3LDnuI2w6nO14KCjn64S+CW72Iz1GTt6HXrdF
RLo+gv++r5yuc5XYWuINFAwoScAezOUdF4QlqU7RmARAHBALl06FdiKSDuiSOBbku5d859HtM2Pl
djj/vCqmbrVWS8cUR7c+PWT2D2b/MMhGNL02RVI6EUhIcNUDe3E5gjbrqtYcKnrMkhKyXNoTA7vt
7VHIA1qJ11G5BGcDEOSYKkf+hLO8hpG5tVEkvn+sU3QFLS4Lc0eP7dLfuwbbgV3wjbSgyIlK7jyU
nnA/o2qq5gUmu7fZoGNMOrHCFoqzHvj3zeJUJxth5+rI/jOk1oaWfMr6YYIhwl+N8SUp28jsoKw2
+kdCtw74tU0vlQD/Mnqgg0zxNcMh5WzpcGazi514OGTLw+z+ur1Ua94gNSGBgpPHivrcrSnrQRiH
IG7JBDI20Itj+9sWVqYMjfUIR2Sa9Lpdoaem0EhWOkfT+yTqQw2GtiT5IggP7HLD1MpgYApiWpKS
zgV//aXflX3qsaYYnGP/5Bkf7C0h1ZX1QPUUUwVYmnOtc9bWHmGiES7ITfWI5z/zorz3RmgCVRs3
y183UjaQI48XyWj6txftciCG25mZV43OcRrKOSgW8ZAmxX3vOFGSTj+mcdTuMK+fDHuMRqeIby/Y
2jDR1IkcHghRrun/WZHNIBdP3OMwFfeJdUie/XLHcv/t5xA0m5B+luHXdX4YGGmr6UuY6fU9i/t+
wxdW5/D8+4oz2OOEDAvFajWgCk6nvd3ejdpJm+/LugpYXgVDf6BbzCUr5/fFoORmODv5ltYpBW0w
KHJ0/H8AIxv/ub04K7vpwoAS1CAfNpHBhIGpn0MtBWwVyamk4gHgjfj/H29bW9lQkOEBbE5qkaER
VwlxhNPQRHewoQg/OuRbzbfynWvDAXeEhUKBCfYINeVRFJNXop+SgCjNCSr6yWZjYNvTTs+KXZrW
u9vDWVudc2uKS6SCeh0eleTIDL2HlDfay1n6APrYjWlbs4OIEJBSsH1JWbJLL8iLhGoZtcmxapa7
vmofORrN02yrur42eUCXoj0Pdyx6dJRUZe2b48IaDMfgWUDRN3pEGgQC2WgA2TiQVvwAaG+kuBAw
4D2uIqGIM6ZZaxHQ11g1sm1h6n9988qAEQ2UNWjIBlbakjN6tm96P3N5aeX+kWWR7QfFHOvz/raJ
tTGcm1AW3y1qw+ZVgYzOS+KAWXnDt1Y+D8Ia2YGPOtE1D4q21MTqS887gvnvrimrOM+TjfygvO+V
WwHlOhS6EFpJ3TLlvbQg9JyGBA8a3yKhb32qnJfS2Zk+2r++0fa53WzLWBvTuUH552erwstl8i0T
BrsvLctC3AEbfrWyUSB0jKMJNW0Q7Kvbn+GhX2ldAZoEUJSQg58GxNxIJqyNAUVCyCqjzgacmxJE
DaMYi9E00eZ/v7jAfRxue9XKHgQDHuJcRBzoTlc7/PDqyxfW6ew0NYUZ9p0X1Ml0qIZfxKxkw9zy
8ba9teHILL5sLgJxgXq01PrUToAMJdB2fYBOrnH3js+DDEF2+uCkVDlTURTmk9U3UI1zf0+dCPyN
n7+24Pjuv983Lj1qpnnOBgpVurQa5tCZq4jTIdY6qw1vD2TLkLJXygL8EXWOgaAw2GVhnoXtsGFi
haQY7UNSlBmwWqlKpbiWsTged1uQfJQT27Vu9ZinEC+azCj3jMescLMA5bAIrUh1UKB4keg+MrEz
mvhvD/VvJlQ9F85+h/ooEYz15jJQdrJc0h5bM7XLGCJ9L9BDB1dxZqcxig7VgzUhCPc6+0vGnO5h
AXttUDWz8UuDdObtX7R2UJ3/IOX+q1O2pG6JicHltdPqJOiyj+BOZuxkSLIrQP3HZeNhpgp3yycg
kKwometS2/aKM65ENFm4DjaGj5UH+8U3wIsCV68/TGj2D6xqaPfuWFah7tVs16d+FRgld8Ol74eg
bvIp0tqqjjjreYQHrRUJwbMHFJaanW9tNWldrxgYnEGiBw4ViU5BF9rlNmioz0zSzPRIu6oBLkLX
X2ji/rZKUuzbufF3vMmagOqsjDS3+TOQ4isa1thhcWf7CMH26dPtBZN335UH4bkuccaQu1Fz7Z0Q
6LoH0+8JAnMvdja+Zgs/MjuNfL/ayGStbswzU/KAO7tT9IE5KelEcqpdE+HX9wQIPZpubM21U1IW
DYARADwHIMZLI+68aGxsF3psCyO0s0NZbN1cWxaUaILQyabQaqDHoT8Ncyy8f26vyNb35b1zNk1d
k4okc/B97XcuInvYuLa2Pq88I2bNAflpg88XFPn70Ko2HndrDnW+AIqDO63QtNzT6XF0Htps3ncW
DVPxkllbNBtr9y9a+pHdBYgVRQ850LN5KqiocsOj9GjTJ+LfjbqIvF4P6hTsxFt0GKu24FFodEHe
F0jTS1vcnDQkxC2CQSVPfoLGoeql6mZw0uux4W4UIFdnUJISStwoqJaVGazqTPNxdpMjCJ5iqKvH
lUU/JyX5NbJ6f9vXVk3heQfqY9ATX2UE+VD3Bbc0JMpbHprs0Wjn2GCPGd/Ca20Zkn9+tlijDRJM
c4EhI7vn0BbJurvS7kBevnEZrJ0xPiCwANMDgXn1bK0g1mT5A7LMC0nuqlw8sdk+tDPbWKIVJDeA
sGd2FIcYe7yZqN/LCoz/MUn595Gjvao3/NjMlyfCjbB0213ZmrtO0/admX+5vXBrDol1g0IYbjzU
qpV7ltkkK1D6wIMgHYKiGgNSQUWPfMqQKyw+3Lb1N/Ws3hHnxpTBls4EubjZoUdWOP0usyyG2ML9
VQmvvzfpwPd11TmhWXMtJKaOPrYCZFAHv5HHFzwqMIauDEZgbmJ3NspfPHE/Ez1/8KiDEGFpH6lj
5IE/Z8ajraPiDgULsesyYgeDBt7KEh1HIUHgEthL50c5AhrQ4Rfs1UlTele1jf+Qz9DE9HNwN0GS
ww+LtKWHRqM9ojCLPieFAJXJrPsPPsu/V+nUPCxAW0XgfRD7cbI8CIam411dWOXz7AxtTIvOCKH+
Tp+aNPsz9XzX877PA3vMm1ATzvBMurYKm3SGJqaBItlctN2d0aNqAqy5NU9Bnj2IxR/CxJ/NsKQo
YzJHsLi0WH5IB/5lJl0SQUEdP9hZfiB2a4Kcz+RIwau4WxbLD4Z2TPbWkqOX15zGPzb3xuj2sl5d
BMBoaDhAUVVCuH/FgFoZic38PE8hMR6Y9kthnd7+ffSdQTkAr3pcx8pNDOKopFhSPz1ZkOo6LukG
SODqRMHPl7lrx0UjIMIy9ZRsk9qfmAEmIvu7VYbjzjd2Dv14ewzX+1xakc0gaDZDq5lKqp6lIzXq
GVZk+qP5MInIEQ8ZQ8gYEaIHY7cEM8R3QVF82/Da4oAIDM8wvGAl6PHyvATwVYfu0wK72B4fx+bu
7Z8H8gxAOvmOuYLP0qyAuFMzZieB56vYcf7jzd/H6YjOEiw8fquan5qZ3S2eycHg2b9aX+t6Ix2y
MjsXn1dmJ03nYhQ+Pg/ucWHxCPJi0e0BXN0jqIWeDUA9XyHB1eljhrSXQ637ttE+TCOYyO2m3AhX
V+1ACwBAbKTyPBWjZ6Croi0saIhobRO13u9ueORbldctG/IuObt7czG4xZKVIGyeoFU8QNiLV2E6
bNy8q2sCiB4GAsZ7TSUHrBqHj7ou+KmuF9xEH7VyI3C92vDwVR/nCGivkGW7Ir+qoX0iBPEQdw+B
tbzswsH49uZFl/BPcDbi5XCNOzIprpG+wzHskdM4fAOzXt5v3KUrs3RhQv752VoQDyCgVl/IMcvC
cgmqLTHlre8rh641o7jObXwfzLkP5dtPdITZsv4N6N31kdsJqI6ZPiVHjSd9sGTuE/GajQlS1b6x
tKgYohPSQUUXeTu1NW2hrYE6Nc4la4LiTe0mxQ5VWXrv9RbKlGxE5d0bswAAgiosczHvCs1o9qkm
RGjrFf+pVZ0emTyHOO6CgyIgtb/VbHYVfCk/UXlCmQNEdps2Y6fBr39C56uL635+cYn+tNRNyIt+
4+G8uqhnU6JcdY420UVPOTu5PIktLwn5+PO256+OSHJuoO6IFin1mjMqQZwqIShdOZ9nXwu7/MFG
78lSvYIx7bap1cG4iAiQ2pAyMspg2GjxfAHDy4mK+VOWWx+grbW7bWLlwNMA1v+fCbWyLQAWsHsH
mVk7efSLf4gTZvw9E3ZmQrmBOK0bMZYaXMAD1Xb7q0/6yAV9KP/CIZT+juHgekCZHs/dq+S/C9k9
qnUtgxYxJBeLe2P+09E/t22sOsCZDeVcqtCWaJtlz3BHkCifoX8x/iibKmiHh8ncajNbXR/ZVo/M
KQ4SNbgx0IOHmAFbHCKGETO+jbmxqzX6jmmDGA64dyR/JYKRy6MW6mUeeL7wZvd0smfTnQ3OL9Pd
3563taGcGzEvjSyMJ5Y8F4G1ZSE4Zn+0fPquTclGvLZlRlkewoel0mpZVvQ+zempXJ7zd0QJcjdC
0UFqfFyRSQ/IzhnVhHrsUA0inEl/0KdBQMl8a/XXDgCotWooK8reORWFZJmAF7oWwHPOfrL/KfSN
S/wqTJA6AQ5y8+jh1kGUKT397IatRgLmrR5H2TD7z6avHxg37/mcRNpohe9YfIDQcaO7PiAuyuLj
MIVaJXVwH+pfneQXdQ/Jm7mk5WjQO4yHGqoMVx2xCXBAXWI0uA3TPeWRZcSsit8xChTzdLTdonVY
JYmpa92aIIlJjm0lkrsZElx7Z5jovmjrreSsvBgvEgmIqcFeivsaQRay8MqEZR6k5LoSTCR6P39I
/dwO+pJ9WQr+ASf272ZBYm3y9C32v1WrqJyhh0M2Jqj5tAL9+BCY6/Rj1Scx0/aimAK7/kfQuF4e
FlAN357PlaMUOlxSnhykMfAOxQFtjzIylL52pOUfVoA5htNgRNu76T7UILO8bUzellczCuYd2dEh
t5Rym1JthvKbKCCWVYz0wTWRxpv5kO0aHeKpFhFgjHbt2ModHljC3ZJrWzmWAOGRCVHM6zUsCqTA
zZgyoR8HvQs140vTvNKEbAzxGs4jX2Lga/5bo7imamOiSnze6vrRM16SxQj68d4otYANO+FGjMYI
ov30x+15/ev1ysQC64nUhawdIwMgh352jHQUSbUsq+2jVaZ1DJFFULmbJIl53WmHXGvNqM/1T+mS
N0PgNku7H7quCJela397jTdFDi/1Z79KmsCv3D5INafbG03SfB3MtvtQNM0SmPWcPo01OmRxSxmv
Rr0UO50hstbmHI5aT/ylmZ2v01znh8mdjFDT+mGHdFgeuiB1yqIy42XsNFqyI0s6xW2N/vAA7Egs
nHCUHOlCnA9944KCUK+2gJ4rx+zF/Mg/P5sf1pla0lqdfYT8cNTqu6QMHZAdIvt2eyFWXAyPSUk6
iFwSXpbKbsp6yy+nRveOtnco9YcSr4Fkd9vEylAuTCjhfIWQOM9KmEBCxwQwaLpP5jvy6x1GsEkA
SgfeAdN/OV9iqVLoeA/e0Us/WPpB1GGZwjWSjc2ych4AA/ufGSVQ6Opk6bUMZjI7j5At1c3fyRhN
9bGq5iCvv4KD8Pa4rkvhKGieW1Q2SmYQUrZl5x1p5odL54WuAOCX8rjzy4DmD8a8M5GjNvQfUx73
ztsDI1Be4H8eHosAkSnuMdUuqwySecea2w9T7TxQ3n4cvS1w9toZZEEpEizSgF9ct7UlzWylLkEL
YFqXoT+BLLINSIJ7hJSBk3w30vvCsoNNPcw17z83a1x6TQ653CYdG+/olh+HZi+S0N9qbN4yoTgm
Xzjh/VKjYY+VP805/TFMPJ7yrUfM2iY7H4nimFAnLV2dYQLN6XOZHWqZLNf2oxnfdse10aA5CQ9L
oKTAvKLchy5H71g1G+4RLDxBZbwO/GPmbRELro3FBO5HAwcBZLDVvazhGHeTCUhMazDjYvZDczHC
Kv/e8o3RWKuWwHgEMlkEkyC8u1x/uzT7QmgM7VaQrNxNwnPDalmGT2buox3W4c0X1+JkR3VtDrqJ
jzsbal8HUdT+HiKXCQswALDfEGLej7yo7wpWVWFvuiKu7CS9F01W3DscMI2RWEa4gF/7q+2UU+jU
lRYACTxG/dQ6O1F7NnQMtLFgQWmL5rUbFue3yMr6YbIzb4cnYrprKwsZChdUnW1PvceEkzmyPd7s
ROlOz/oi+N3sC9xNbc+fuxntAOiSKoOqdciTaPo3U4TJDC7QUnKR0Dqs9ugwN7FYRk00iNoLooQ/
aVfvLMi7oXBz2+VW1gheACCYjG0ljOJyjYzGxSJB8vdk6j+K7L7kP5shcrstWNPKs+lvlKfLKB0a
rMo+1fqG5dYCia/RmCPqJ2iu3YITrY4EatOy6xLkHWqVe9GzRnPSGUpSKK8FjlYdPFF8Ml1yINVW
k+rKRsVw/rOlDMeYa542OWxlg+EHfs1oWM2ERoZNl41dtBL//6UN+98mUhbIWhqyEILtWo+fwL1u
tY+NYwZ9e18tL2O+e7M3SDyzlBoAeypKsJfeUKbT6CDCc46DgGZMfsjL73D1YNRfb9tZcQf0ngEd
AF9AnVvNoQDC1wjRWs5xscsw0b+hkrcRSqxZkD01Et8IHgHVG3K7F2LumXdMwqZPAn/zobTiAkg4
gi0OEIe/6jeXU5XTHtiQMsHdDZRWGon0oHnvWI1zE9Ljz6JU04eEtCVNtPpLCi1MLaTikX15+1JA
Ng6NmOB2u05o2JmYrUVoaDewXwk9iQ33XVsHtHJLpAv+uoqAR4PjshtauC9YYp0UzBfzxkrLW0R5
61xg0pRbZmg6VwBhQ4/QqQqrYfiFA/WubL3ATPCgaKpuY1W27CkbshtyDRKiAGmQrH82G2tfsP7A
DBTjqX9fdt1GZWrNz1wEbrg+ERXAoy+dQGiitcEcCKAQmu7J76EHuccGHmTLhFzDMz9LSDu4uSbh
0v6Tqb9m3WvpbeCq1txAgj1k3hxns5rXsgQHxrnm9Min+psgqEZ6Lj/c9uS14osFXRbwxQJQCWYl
Ja0NUq12KRwfNTZv0SF1BYWvA0qFTgKqLnEgTXnfZnANLvZUB+nG7N85pIt7l37OMmt/+8esDhg1
ib/522t1u7EwtcEsM4AiEh0cWyL73LZbfXZr6yZpcaH9hRMIV+vlupGuqZlVGPBEW5KhVvWu7q0p
WIi+ESSsGkLvJXLFAOvgLXtpKOmmyuMgrTp2bv7U6+ZOT7NnZ9l6yhqGPNHUvQzBpn8NqStoaTr7
i3/0B5M/1JVwdobHs3020s/I7y47DYgSQRrzaTJJvVtmk951/VDFC7WdXZG0TezZdRst+lAHfZXi
SWzZP02AZvbZXLP7YnH7qKMA7BCD5jG65qCkkE/l3mWeNwbggoatyvG/2mPpQk7Nz6OkLYG4QUC9
z1yNx9XcN0HTZU1UG6B3z2od0p4ZUDyFPwwPGZ/4nd/5Uxk0HjAXLoVuClCdTTjw2d4VVVncd8z0
dxZf5t1UTxn4UuwiIBO6yFvwq+zTEgckE+140BLhBqgoL5+82UXkOozpfmq4fRC6TkNHA3xnbDvt
1XKR8V5QSgT3YOBW2vysUQZ5EHv5lOO/em4Hv4gXd1n2bW59dZ3sx5Ja7s6YiAPhYPFoafk+wyM3
JrWZH3nh1ftxnLLQrMcimCoTMkcLQ2F/FgT8VNkcZqAXC7yeza8QU0yCKmNN2FSCRo674A+Q1o4h
5N1HkL4tP9lF0kS9XmpR75TZHp1zVghx+SlEZ1X3jKZqZw+xQSfuPY0dwEw8RbxBI40zVB/91Bv1
YIHjx0ii5EY4dr0TongFBFVbIcPPOHty04pHNZ+WYEK3VpCZy+96dhdc+roWj6VRo0Or6YIixfsB
WMz+eShKLbamOYtmM8liI7eGh3bkOlp9+wE/kn7rG8f4RMWg3/uNO/rhnJLhe1cw3Y4KYqLPB2pP
fpcWgY7gfQdtpj/5MEwBqJjzP6wn342xKZ6WDO+Xzi/4az8TAar2cQwB93TD0uq0ED0f6RfP3yX6
/Ug/TIXnnxKSO/vF7ih+6+w+VIXdR4zV6F6BUFIXlf1iP6YFz5/yRFvCoa/8YG6rLjKKvPqUGG59
WrwMzghXKu7AT88DbZw05DA4Xik6+lRc0hgAbA2uvtO4Bnx/k361su6P2zT5s9f3ZoiihPHHqpm3
s3LG9mDRGB99YXpRD1WD3WSVVZR1xRyA9bU9ZjXaLIjBql1Rt8M9L7IUKn9LW8RO25PIxU380Nqj
c4+CGQY65TzKtOz32NB+P4wJfyGC8xCa3+yT4Yx6F/hiQO2WsUG7c8t03udVUwcm05N7XRD/YGid
HbpLkkBkSff2ZatPUamPQ1xXjQWMbkvDpRiTO2621X5Y/gy9ESbw2xYltsgEcdBG2LFywIO5D51f
aDSSqXnlTHQXlzbG0opTY8WAjFjx7ftj5ci9+LxyEmo9uPU12gg8mCiQ/OJZeNqdYWob9/LKgXth
RrlCaDK03cg6cWqXwKPfKr5Lqh2lGzHmlhUlhuEzVsuntTgt5N6u7oj1sWxjR3v7LXUxFiWM0a3E
rTofK8JBm1vVABpYj62/Ef2tZQxhRQLDIFyL7J2y7mULPKlm6eI0V3qGHQDdBYMjgwbOovmpL5GC
xYZJwRaQW3ko+lyLrMkXUc7SLfTVugf+90sUF4GqJmFlgl/i0sicY6JtDHXr+4pvdEkCwJKriZMx
x04EerLbHr4SR6MjEEAcDc9AJMmV5RrHlBhixHJN7UuePhn9K01PJr+DhM6GY6wO5MyS3Gtn8S0I
Z/R2qQdxsshvgAOWNxPmSCzq2fel+599v8mJg35WbCK/AaEKtaw0THFg3p6uldw4jKBcJTV58ehU
VnseCAgPBqx2nuH6msKE/Fh6GsumgZYNQZ//ardaQ1dWSCIgbSnrql0zrWrj4I5OWdJj6ZRSwLyv
g7ZIdviP/5S0e3SaLcFWOVFq+CebISRNJbaWmjCcWG82DKpDx3ryD2aNRrRyag9lQxH4GFv5ohWv
kIx1sicCMcmVhEs5m14JeiV6TFiEi6faahha/T4qqMAQG5J1Wknm9o0wCsHRSpJbkDVv9Jd2Lray
HCu3hCRKw7MQxSUU2RXPdgvIovgtd45pttdAGCxiMr69RnFhQnFu9FikxJ5hoi93XmEEBgSGize3
9SDZ6eLlhhcBeEPwArjcQRniZN1MOHYQqF3vG7Hxhl5ZCiyw7EeR3cdw5cvPDwbeenNqY+94oRM5
b+6pwq8HOgbNuuidByJZOSiJpi9V7i24ePI2GF0UTeePtzf/2gDw8EJPGMAhGIMyP7lOEieZkT5t
WdgkYJ3aOFy2vq/40aRXXYuDh5/cz8LaTWTDh1YOEuCDkcaGo4LUWs3+VqwBZQcHhrey/Xvu/wMu
ELFMYeei+tz9fMdUndlSpgrxvF34S8tP0262Pmja6+3Prw4FxRNc/kj9XeF/Jo94njOX4jRk7gta
QPBPi5c7ZLeiYuvI37KluC0vTKca8UQ7mejJDycmviyDBsBe52ShkRZ2AAGez7eHt3KguCiJIrCR
+YQrUBDRZmZ2sxCnpACxK32ceXnP6dfbRta8TfaQQmsHxxac4nI7UtectQFB0cnyn+08yLbaqOS8
KNcICNrRHIKrC4hoNQ9k+NwUyEMJqCy5wYQ3ZKf91OkYU//taK0LQ8rG9wbueVmFjW/qvzzvS0Gs
gDYf7S2lpRU/uDCjhM+Q0dALXiAQ48u3Ek08VesGKD4ENntpje+312bFAS5sKduHeBCNSnVDnPrq
ZNL9UJ34uH+HCSBB/3Yjyma3y+W3kqSzjArLn/IvnRULRJfahhuvegBQWr6soAGkqQRL9pw7BV4D
2KVpNoPXLhfJRwg0J691y6E0b1baRgp17VkAal1JG4vgxQFx8eWgSCZYZycDmEYQ/vuIkkBC8dtr
yb1RlJGdJH+MVosnlEIC6vrxQLXfqUU3fsTK2l38BuW8KKBDC6ZfVKUGfXDCpvBicCi/4AX/jrfv
hSHpsGcB79IuwqOlhv4Sz3nMOkRPS+uR+LabrJwS6IlHBxEKLMijqr3dRZvl3dJZyQkalxBF2VL9
2fq84uiuM0+MUQflQi/ScaX+eMevRyQDOCr8EIqQl1Ok+32jGQw8DjmE3dBZxx9H5pONh82Km0ui
rX+NKGPooa+jj2OfnLT6ZJrfE8fcG0Ye6saH24NZdSy8AmSNSCa1FDtlMud2K+347t3c7ZFaQbZm
C2OxtiBAVWKlgcdDClgx4nIPKrN1ikYf8w9K90zbaLlbGwQSJJJPBRGzpSKqR8h/tpnwsOBFXGaR
X8aQTb09T6tDODOhLHpS5EvWZTDh1zFjkRvd/vz6CBDJyp46YAKUbYdMnFGxGVFy5YA3FdIRcxfn
5UauRj5LlMvTB/jkXyPK6VxqGUT2HEQAeJbb7Unj94Q8kuqQZt/7+kc3bCCwtsYkf87ZUdKldcsE
g7lS+0gTDuaLvb3Fw76+LP8OSY03inLKUw0FZ0jZ3qXunmwsy8aMqViNnCyFVw5YlsnWo5lMh5lP
h1rrYy/rn1orf21Ga4d0+cbmlwtxY6HU6k9VA+vcTinMkm/M7ANBT75xEsW4n9o6AIL3/+V8huLb
/jj3jpZjEtlM9iVZEnCTGBQNjP3GY23DIwy5mmceMfZ0wv0JQ075iyYvDpj5i+lwezBrB+eZk6so
fpcZetPoCZK3LOb8UFdPfh3UW/X7Vb8Djl7WvqFBrmoBC/Z/pH3Zbtw60+0TCdA83ErqyW0nsp3J
uREyapYoiaKGp/8XA5ydbpqnCefbwc5NAFVzKharVq1VFK634K2gQSEhrcqY/kNPG5cs+c+CcOMb
moXsP0BWideRcH5BG0d4e6JUQxBcjrsOle9r2GS0et8emYoxW7rWnJQS4gS4V0RdksFrkXt2NcCC
bDsslsd+/dymiv4z/hNfnZMLG/w3XOynrG4auvjg2jeCLmrZr835ME57fUMj9O/bk6WyJKyG5Y3Z
7HQZ4vR5R7chJCABMA0WlSjTjPm2v21NvjR/505YmqCkrpWNmDvNO7rQdCkU/oX/2lvzJlwEQPc6
taH5eEgb92X63S8/daAyZ9WP28OQmoF2BHKanMrVFfxKP01+720LssxNkMx5d+4KM+y1LSorW/G2
ka4P6N95+zk4+8Q8TceataZTUCTD3Gyo/5v0nlEUy+1qImc2ZCiZobVLMY3SZfoj9YTq+es0YNVR
u9RRPk/8fINS4arNod2qXrxSI3hLAyyI5mLoyl7v8aVGPzwSXEVi999LaPS1TBHOSg/qhQFhM6Dt
uHPLwSySIvOOnC2wCtxnJ892tzeDfBxo4wJZI3+8CZuhqOsBdCdwN+W811HgVNGcqr7P//3CFwzF
Zndrirul+gTtM0/FEyP9PNQLQKrGNeLEHP2Ye7QASTRqQ9Vnmx4Qnv3D9Fx8X8g3LCg6VlTDs7ba
oow9Yhz/2/eF6TeXkbh+3peJP8dBs1M9uaRHHVzNnPMIiHdRDmdzmNeBsQdZ3u2n6azR0gKf5X5u
N10xT9LdikAfjwkbMnE6/yEXyxyMVkYQQONaNNwQ8A50qhuRM6s4SGTjAUIEvWAAoCEDL8SuZFrm
tGpmZGUhvI4cUwOOmM2Jp9FU3MKGbEAW+Jt0pH7RgiFK1FolIWa2cM+Vs0Oeth+0Eb1STCsbkK0B
+9BB9aPKWdzmh7ne4ilYw77xHqp0OYBg7uCpiOBkG92GqDCgychJwy9cT3CWIS/Z+qiorfPxhc6K
6Ez1dWGbW20/MJbiSqBfrDW2VC1Zssm8/PHCLrdXjQxZtSJrl+/bMV5b8JS/3D5Isp3B6fxQlEGK
E3QP1/Oz+Wszzz1ijqCyQ/LBO09NtAwq5CN3uuINzbnJoSQPDPcrTomq0xdKPZynNKvCyXlH0cJZ
HefuiQQBCA5UxSbpslyYE+6AwR2WFexuZWIUH/EANejT7UmTvaOQeQaWAuqj0Gfh63Z5anPXrYrU
z5JNt95b07zGebqu4WjNd4TacYCMZJZOLxNT7TdZXAAGMTgmHGLkOATDs6ZrZWCA2g+3676Zl9jq
zP1iekfTpM/DHOxuj1NlTvBOm9ksPmlhLge0mszLvnK1GFUfSN+u74Gzi2+bk+1F8I4AqQwSZJRf
+LJeTGvFCKhKtwLMq2b50lsV8KMV6hVa6EwqhS7ZyUKZCpIGAZCer+QMCm2YHcpGsKS6MesPIKgC
Euj2aBQmRM5QnQS2Sz3Oj9q+GN2nMfuxBD9vm+ATIh4rzpfE2fgBJRWdLa2cxgkyVKvW/lyNX3KV
CpFsCCgII4XDWVrQd3G9IEuRN5nvFFXS9ngf2MvZNp6IrwKHykaBIgtYWmELlDaCE8UuQ5bIryqo
mn9vsy/Lm2mpeah58X3Bi7ZEK7FfQcAFxUSAh6pBkcyWbdvL7/PxXWzbGmzVqeXg+2PwDGyhnv/W
9R9upXgcqmaJr9WFFXRn+hDpa6tkHt+v9w5VDELmoS8HIRz1bKrKBsU7DILez1CO6MtfNYQRsumM
1hSiqV7rqjkTdpa2EuaZFOaWKYKYSJc+OetBmdZQWRHuAcierUZK+c6yx7AcX3LbDzdAaKtPbz+H
l5MnXKKuN+VDMWI0Pvk9QBBnVpG3v9ZnvN7DojNpdY4d7OoqqbzgSNm5Cs5aetLSj13xs9SXiLVP
dPhhBafJ2FuGdsdUh0gxlX8I3C62n+EVG61L/ICUROsSZ/kx29BFffqHifS5vDoKogA8C/XWvPZM
bTY7oKucgw04iuLzsvsM/Jv/fV4IBpsxGHoTkM0E3UKls69+DdUuNQ5F/vLWYQBtB15c4JE4C5XY
HZmvQd2wDWVdvKlDGxlOpgizX68GWnFRGIZAHBg48Qq9dgbwN4uX+7RO0IcZzsUXUCMN+t1Sq1Qm
X18A0LkHGRgMATX2Kjrs1hJ1Og/0eIS8sPVpsO5MR+F4ZCageA+eCqQ6kHsUvKcNJOSsD6xIWo2i
MwBilop08GvHiSf6hQHBcc722lpdCwNdQ0PgEaiyx05iAQkTsBcA8+KA5k9YjdLwGd3ypknOK/k4
zB9ubybJBAHCgYoJICl4JYq8IcjNzkGvaVjregyp1oKysg6DVlUpfX0BYEOBlcZFWgYUHmLJxs16
d6ucvEYh+rFJdwBjP9bF44JAvRnvbPrm9/u1NcEza607OIMPa9XReVeouvMlC2JBKIJjQwAERxPn
9fFYzKBZ+qwgiVb64fLk01lx/lQGhJ+PDgfgDSkM+GUMQsFl2t1ec8n5vhqAcKG02uLpG8H3W/Jl
ce7mJqLLXek8v90K9IfQRwn0IFo3hZNRlAvtg67sE8Qt5Mis05AdK3K8bUQ2VXh2wxniLwR4wlqQ
wUiNoPBI4vzog0+2+fH25yWnAz//7+eFlZjmQu8WwyUJqVnUjVEzxX66Rf9gxEWUDRENwNrE29fz
tK0gdkkSb7ob8iCc0KdZrIoATzoSsPaYwM7igfenR/3ihu28otDyzuwSb1iXY1XU7MUuyumjPfdB
fHs8sjUBcZMJZWwdsFKxebYhveOURUWSrjonpvbmshjgJRdf55v7YiCNu9WuU+Hr1LkbChJaOgmH
+c3tADACQk/o7gI/BWbyayOVAW29hmBJumwBEvO0rkmHDhaVKqRkplDgxxzB+wIDJqoFOtqaeh44
FRJbfyRtUr19Ia4+LwQkGi5ebazx+RTngyQqNyXZUkAQILeIhkaTq7lfTxIoazyvX6wuYRq6cXrA
1R1UE+NgM6gispJackCki4wpNyVcgY5eNo5Vbl2CPRdWoDU3WBHNIO24vXH5ql4/eDnO5q8ZvlwX
WytFFMpSC2Yq8qkfFiANg9B03qf6WdMSS6PRvP64bVE6sIBXK/DAttF2fG2xH9uWZpuNpV+aEMIj
a/deaxR+WLrJLmwIkwd9Mb1ruI1i+An29pj6v24PQnKd8GwYAD4QIARqWdgHvua2VQ0lq8Qk99v2
pLXToZi6oz6PivWRjeTSkHD0vab0NWA1QaMWFRV62RZV4CtZDmjbcCosF53giCGul4N5NUGXKaeO
NV90b0+tk63CQ0kmy8GRR+iOMu9rZgEwky94mjJofgXPdglWdfc79fpwm3e3F0UyV1d2hLlCP2bQ
TCPs2O4cdvVLryKce/3aQUTNxcvQxcwpLYWrsc2KFVAoSMIEZo+T4kckM8NxNCIA/UJreDs/x7U5
wSOjephWLQFrbVV9HpyHIN2N+aG149uzJmEI4u8E1Kw4mgB0CcIOoN1o672Zg0HTABP/gPbSZm9A
iIKSj4v3xQNneNV+SMny9p0NswgmOUMW0JPCGa2A/EF6l2QJGjubl6X8Hz/PN8uFY9vMqQn6oALP
aTVGhcl7VRUemq+24DqvBiD4gNHRqyAYwHCIfrY6druDVnzWc7Qe79Lo9hJJz6iDLgb0G6KmIIKa
EcVUZV2Aq7Nu9CdDC/IT+AjHk9H+Q5EUe+HCkuCcLa9DDymXC/EHkF9FNVFEMtIjCkfjgG0C1Bni
m8gCSeLkzCBQHX7oy6Egir0smyg8GZGAhrrga9LJdR663K5A5b1k7IXSbldZwRk7XxFYykZxaUbw
A7SZbboxzhiumS+ssJ/X6V9OB1BKOm5JBK+g8rvevqnnjMPU0iLJuvM6HJfD7R0l82SQYfdBTAey
IczV9efHySq7znLypPU426IZD2UQl91dlxcnw1LcxtJV+WtM5NS39Y4EbecBqrpVuzxzPkOII2Sz
/ev2mGSrgpQ6lIcNBMue6J1BHmB0tQczjN79KnXFaZd/HfMF1C0wS2KFys+IhbZjQJJXNx7Zg/Z2
3n5OLfv3+8LlZS60xbsLuGqbPgXecABpRgRGAYVXlC3FpRXh7QjpP7+3dYzC6T7stfyz6ykMyDYW
uGkhv4q6ExD4wsYq9IKxscPR8Ey0Yg9g406bJ6ovpzLQdrlWqpIssmUBt4yDTA7SaoiUrjfy3AbE
8lKcE4Rr4bsJT8nbm0o2Hmhx4ctgFII+szAevdFru0DnQLLQO5c9+GBoR6NHEBc/b9uRLQycIg/E
+aUionicaavtyexhx2/K0J3yo6mRB99REdlK5wtaz5BK5jkKUXtKAzHOsPSYL3JfMT8sJlcxYXID
UIgDRQBcl0gi2wVAWhFjAXvZkO98SICXKvJiWTiJBAXn+uKPCBEotBV+6a3+At81aHE5p+FkP05z
HoMfQDEWuSXEelBqQXAsYnqy0fBHn66I96Bl4zUhCyuQKSyu4npXmTGv9/Bm11XmezCTzag7APvU
A9/djePBXz7d3mV8t4ohCyQ/UaPljGyvUDgE8n7mslEewIbUOjrz3jbu0WTmTnjxR+mguO0lIjQI
Ji7sCbdYl4IEGmQRWbIiUG4BVLGGPRpW27DY1+Axiwtg/bp/yDBcGRWPrNvnZQ48ZmLVEaljTaV0
LjuqHujsOSGOiwyv4HIMEHNZRgcdgCB4KNgat/0591Ui0yojfM9chK9MX92yBj1DsvUfmDdAiunk
rarHv+ysIo0IiDLay31EAtdGrMBc5srD47JzXyh7Wu3j7e0mHUTgoekTOQYobwgbewosswsgGJVM
VvF+WtbT1M4JgzrJbTOSBiykMKBgzHnZ8TxzhcnSVrP3IUoJO0QbofWc3mV9ure0KtmcJVpXXs2z
o45NIYQ2oimdY7d+O9nZ9W8QblbXLJyyc/o80YK9r59Xpirwym6iy0EKZym3nSIYLAySzeeye9Hs
du9tbgz9kNDWFY5PtjF8Q8djA/sbIaLwJJwW4pE59RCm0+NWnbzT7QWT7QvQNELkErQyryFt/Lb1
kdvKktZoHufFfdDM+XFEx8RtM9JR4CUAfiwdWS6xL6/fEJYbAB1CGmId91Wpeb/NwSlUL02ZUwWD
GReddjngQlh5yI0s4DVALD3YCNk649CSU1DnYQbysdyZY6d7nhxVnCW7My6NCrtBo2ZDTWrkic9Z
rdoc8L+XPk+jXFftBdliIdPFBwg3AYDxtZMYm7QF1QiAPbPfPeQaSmZBV0RFMP14+2pd2AmESjX6
7LfJYmg0g9BKnC1GnKtYGaTXEddqRyrdAJXZ65XSltQctzxZdPdMNvKcNv77dtJCnWUJmvc/QLAW
WFE3qaop1sp+d3uE0plE5hvBCw4VQHvXM6n7bE31KuVrlr9D7TGB/vEh9a1/uaBAo+lxFCIKLKI7
RGPyAgzsDCljsqLM9XuhvzyiSkxKBoNdDT4CYL5QMhfvjq7MmG0ONVorTIiLOtppG+cDxN4VrkKy
z2HGhVY1wj3weQqHKwM5VWOZmLNi8VDMXkDs40aZ9phNP9+8OCA6AXsPlOugVS4iDBjJ56Kj0DMz
h/KUMetADScyR1dRZZH4JATdwACAGwRaC46wBxrDBt0C6C4SzT9m+UFVmpeuyt/Pi2x9Zr6U1Fzx
/CIaCOFWCqrFH8w0FNeDyopwPbTAt2ZFBRW70RkRmQShhgTY2qpiIFlmEtz5YBCFHgWgEmIrtzaA
6mxB1jUpp8+BVu97lka1TeLS2UIG2kOjejbMPrSLx9t7QXLVXtkV4pasC2bHoVgkB910eZeDGu5j
2p3aDUxzuer6kO0IC4MDKQJ2+qsX5sqWTevZrL1Huedr3bTRWMwf3z4eAFzRZoW/0U0tHKKJurPp
2tBWM+iXYRp2OgBvwXfgymOtVnTaSs6rh540/mJGHs4Tz2vvDR2w4X0GfUZE+T7EuNLdNqHNbvuH
EjJ3oi5An2jyR5PdtTe1Mxu5+A6pjGYdd9VmHCeAaYLe2d2euz95aOHNdGVHuGlbl06kyyygTlft
IdWcCMrr+0UfD0X/BO6Xg2XUkZ1OEUOXF8pOx9En0dKp2gC4X7j1KwS/QUvoXIGnD7cjtUKbdlFT
oWK+nKvtc5DOYaWDCmp7uj10PrIbNkXsWDkaDSBXCGw8d0Sm4F3ml9Ey0YdpMA9ONycuVSQKJUfB
Q5QBLiA4x9cyfXNb9rQl6KHGDosrMsaj6gGssCAOaepLi1k0QDBTPADEHLr01z/MGWANgKmBnhUv
n+tduVYWmZHlyRKjBU1ivEIOxYiD6kM/H+Z/AHqhGPDXFh/sxRuRzAG0Ay1IuaXrLrPOXv1sL4pM
t8QTwgTSqRA+QjAh1oYWE6WHPHDwDJ3PRrmvqwdwq9vvPVURSrouF3aEadMmI7NTXua0gseNQJLg
++1lUY1DmCrIgnegO8P3h2LnmcfBjcDIy34Fb2c74j0f+J9Dy1DUEm7GXhs0CEM1eNm4Xnb01/QT
WeyPBbNpOK/UPpWg7VNcxrKh4YkDlUVckVgsweSstz7xFgSwgdNm7/w1yOIcPovz0fZRybZgH8xV
9/v2fEoiAA/3SQAhXtA6vYqWhtE2Ryi2wCgE5MjwHaXF72mmuEukRpBAQiofMTv+ut7fowF1FrC1
Zok+fqeBFpbLRxAhKaZPtvPAFsT70pD8wrV1bcRpF+qOK543aTmGi0NC1ftJuj540HLWKITJYhDT
+t6oAWCYJ13oLeciONs9Ki2f3x5XIssCsCH4pgEWEd8WXoe2jK5s8bbQX8rhLu/f3nCEZMBfAyLn
KZyNPW96g/SD+7PwdlkTWRXIbkKzjhYnvr27pGsC54lCO0YE0o7rNZmqegwmmuFFrd1pO99XvClk
+wpN4fDvqH+9Ln5R6E9Mbe9r73sX9DgrQT8MCIPupzlVtU3JoqELS2LlC0LiFs06VPB5y942PrKG
RpCiDWvn7ehPD93N4KFD5QuKamJ4sOqpy1ZcBX4GdSYQ7fvnfDNaRVwsCwgurIi3Z+PUwdTwvI3n
1y+mxd51k3M0bec5q/wjYs8oqH7e3gmypXJRTOJJKB9PJuF09ibth9Xl8iz00OQ0zMzIshVzJ1sk
dNEhc2ihKvJKUtzdugpAL+AfzGkLDf1dYyCe8sbQN3a3ByMzhCoC6iJ/FAvF2IBp9VwuHQylDrlL
uywNc1s7gFI2zrrtHwpjuLZ5qgObAroegvPMApeB/gBto51hRhBq897OrMrLrH8N8NFeRB8B2hcc
pqO5fXZA3QxCZvYPbgAWwKtlA20OAQEhI7SRLNW6zEbnawlua70NFZtLsh6ACQDNx3WK0MorjCBz
Nkp9xnHs+VqHFEe0M73Iy9ivYfx2e+llT1mAKvnLCNsZFWThgDZbWU2pizpiytJ7f+h+Of0U5aCg
R7PjMcu2hA3lXUDsHe2Y6rnOvy3E8Ze2RS/k1kthZx1sbyi3WMt9A5zfrJ+pNu9a56UfisiaFZ5C
4sFhEilk3urGM7DXm6NGDiTIaqRe+wL09eth0cvo9oxKPAOoGLE3kHbHnIqHaWznYAnSAZ16nhMh
6Ant2YnrQFUvlZpBswaXxES0I+aQURNcCr3akOay3DtjMiLfT4+5HSjibNl8oXqBjDtXxISM7fV8
AaDhdhon4bS845iB8V0R5Ug8N+46YKD/JJ5ePUuanpERuxIFkaqJnP6QsiPIwpjrhx3YYxpHxXwh
CXp8JAXxPsd7Do3QwtG1mn7Ux9aq8FztorWsUNEGAYt59PLsOHi721tBerjQK8I70lGWe8Vc2dF0
6MugrxK9y0INQmF5HYQ5M+CW5tAECX4wQd/kV+Oonkd/mt3Fo4XSME92BKipiscaSUkvH030EAJr
5p0BeqrDfBjsM62XJUS6p4ldi/goR3VdlCK/CIWJqQqZM693vtuAfc5t79NiKIeQ5l75BF6SEc3O
brDrO/9X7q3kbprtZUcQvyoCRtnG5lBvTrkGLytGDK3pT44/kgq3XvWhs1dgmWxcE50KyCTLn6BB
7D9DYtDgVh1ZQfVVJb0bLGGnF6exL+49vCQ7CPeyIzKi98PcxgvkMoys22tOfRqhsXZ7j8gOGFBU
SIpzfjn0q10fMLftMwZOngasBfQw59ox/4cCIEh6/1owry14C5m2yYOFugtH/TypVGVkC4YICOGk
j//wKrr+vjX0Vo3j1iRTs90N9QcfdBCZ+eMfpgnPBxuocnBniORYxDCrxvLTJnEYZ+KJaxXOReaI
wLf9nwHhzi1628pJBQNAoeynetrNK9QxcFp+o25zNw96E66Nlse3hyWrECO7gCZILqaEIp3gjxZg
kHu/DGrQwnaRVQZR5oJ0qvrlFG1IvTsoKgfsvevWe6//WQDqc9u8bOkurQubb6pZ6ziph4Yzcp8O
wa6xsr0/qsAWPBYWfRFYqFHFQJIX4mr8V1wEZMA9+lAlyBrkUMbQntojFEZPad6DJ6Q2TzPyAhWv
fNv+3Wayz+1qnv2lfOim7Nft0crCKt/nGGneGArXeP07KMSGp6ZqsVF7NAnbwUB2WkbJDoRoU5hn
Vqc42pLZBQk/p3oFdAr3m/BG0NrGomPQtSjzthGwe1HhPRnsw5sHBfeOjAeXVobjFk53oLfNsi64
QMcSgCPg9ELqQi0WCtYhVCBv25L4qitbwoCgiOw0aepXidHs7SCszOj29yVnEMMAywbPsUKIT4hF
rQmNds6CVsHSeioMZ5eSe1r/7uuHqfkKGUyFNUMSfl6aE2OBdBoAkk5hzjcfDehY9icDjK55/eDo
kJdeHooVIiffiD+F6/pMs6d1WeIWorvzN5b+bt29Fvy+PX7p/P4dv5iksyZrY2j1rZOF7bdHg51u
f14xvX980eU5tCDGM2hVDUoRLQq2R+pDLOmRdU9Z+qnWv942JqEHQsR4MRhhs3itMTI3KGCtQB/5
9mXIzmT9qmu/iH8eUxpq6bnuxjClZtSV72t6QnkmbG1FvC87g5e/gk/5xZh7A+ELrvY60cbniYR1
Fm4q6gyJW8FAeUrI5SVnj0/7hYnVcyEgO2LVKmfaOZu2d/T6WAXme6D3jrcnVT6av6aEAzJBfcrR
G5jS63NTjhCmP1EVTZAkQkayATBJ1K9QcBaTm4CQkaJ14K2JD6Ex92sw+/F6X0dj9nJ7MLLdjjgc
H7TRcIdWsut5qxYPF5qPq68u9wS6Vbvbn5cty+XnBceY25QOpoVx9OWxqGPdB+0pQAeH21ZkKwK4
EK5vnXddiRVMbIqAWtSsEpLHen2aB+gwK+5PlQlhf9XBuJGug4musOM6e+h4LP8P2qTIMaFBAQhy
dETpYveb3rurPRseHgxh4d1n9T9cHRxThZsXjyGkfq4XW/PLCW2oK4JtMoXLO9DZKB6S0lnCmwHY
R7wiXzVA2tNYOr0+49mQNZA60qOa3duuwpvIwjXEiGhLxLMblUCxnVY3TLa2GWaJEP9+MopTpwN7
7YC4Eaz+yKNFZq9BDjczwrJvnwe3jUxIP97ecrKNDXoAqByB4dDF+bmeyt6eOzLPTQ05hEnfQ7vM
2UFcoDlWDQTKqMva53+wh6gbQEw8T0DVcW2P2UFrD6RukgIzuiIzc2D5FxSqblsxZLcTgAb/meHD
vnCjvE3DChZQK5Szdz83buhnzbu6ynet7Z1z0LnoeRW3SA/l3nZnEfPEWnDW2+ybQ8sXatbvpoLs
iOU+uL3/QfHbuCsSIlh07qBbG41o4OkUs708RWbqa1onyPr+cHtKEbmi83WCfMhdVoHzg1V2Ffb6
Crkbo7x3x/4AUmym2H3Shb/4FcJdZujpZkLSEA5zhfDup03vIKs5hqP98Z+Gi+3NG2Gx6sJhzXE9
E6t36sRaywdNaw96bRysHJd22RLoXubv3MV+Grz1fdW0H91VFajIB/qffRFxV+cruFsy2A+WZ2t5
yqxQHyAuothxMo+BwhpuOY+fJdF1F13T99SuWoyyjyz6rkU/s17sb8+lyojgvEcbaol6XbQJc763
9KixH5upcK2yC5tzuKJODFjLqzprP66Bl2Vuk5got+v9/aoFke4uR62+6wdXMR4ZVBFQ0r/WhGsV
TGqL3bdek3j5V5R20C6VR0iSh8xCt3mZR9kAjuHmzrYf0FyrWDGZi7i0bV27CNLbRG9M2C4nJ2zs
ZxbkEQhmQxeHbyw/ojanuFRkCbyr0QpHzkMOQM8Hv0kgzrtfRpB26s/G0u6m6dHnLeL9zrAhtDip
VGdl28ZxzYBTC+loTxZyKmzoMq/eKHI2aOrwrbu1/mZMKqiubOMg4Y89g8wNZ+y4ns6ZeCNZM3jc
fhueNyc4N61xR3UX1azFOxWpCksh3TuXBvmoL1z8COrmbgY7eDIN+6IPQRi7WfHoH4oKZKghMx9r
90hVeFA+CtF386ualzvRDy8WoC13m2bwCABsrUXVoTN3tw+49PPAGvDryTBfteIEtZ2Npou2og5s
YA156MfjbQOyrcCRmX9SU0j2C6tUuzSgWwFMI3OeWHfSxqe0VEQUsjH88YIgdDSQIOH++GJdaEeX
0regcmG254Z99gpFBCs7twhU+F3yR6RSiPTTpTC7nGEILcjEOt+JyaQ9IkGDboctsQa2a7bm6fas
/WnhEJf90qbgp8oarHN9Adgs2Nz3dVtFYOE5ZFzyd6x2FSh4M2S5p6aO0eG07/p8n7pFjJQwEsF4
6/ht0tdbBObtvU+7+4bm96AgObUOiTGaKKf5z9KudoU5nSlo0rSmj/2JQuE9OFupd+ptd6c3W3x7
TNKdYMEbuHhZoy9GWCagtDfw7fKWQnaaup3XHZq3c1GDOQLZVTxb4BGAGLreCYhgS8cvCLp7pxgZ
Hs1VnBapC7gwIJZOTXReZQwQ3cR1/NCxTisIaB1a713tsfZ24/hItR8DyM10XzV70k34d2hi9s8y
1x5NBEAgTxqI8Ptw8D5kS0LGJO1oVKtYR6VH6sKasP2adHbNzAQKvaHsmeZrzKpK9eSRplguJ1O4
D90FwMSgQTEzdatjO7ohG5ywcoewKOyTC069vt2+AP7w0Tb7fdn4j7WDTiPHivIF3IGz++n2/lSN
mf/7hRthFepFPq+tegVYKynqSpviPpaegItZ5f9+YaFbUoZuDBxqA/pFa3rc6JOlAner9olwylyq
FaY3YeXKjkWp/WEFUV1Wn9aK7avuhxEoYhrVpAk3/VhRh3gpDoQ2nS1IZZS9IhEnKwXiTOPVDT6Y
P1Xv60nLStD6bhD9TjJIzLPhS1p+QDJBT98txmPL3vnOk7aNYV99ZORzU/dh3e1sCFfbFg1rdujq
L0b3nS5Q1FaUlg0+k69c9MUPE5xNsXpN1q/4YZX7jnVl7AMynw2Jvp7McY2JBVB7l0zm94381Ntv
rN/n6e9yPLXs5fa+/f+co/83QyB0vJ4hdP63RlHD69WbEfWa+24BvC8sjHbvIC7ZqB6O4OrJ7CHW
FnrY6BjZ+LngnT4aqX4HXqeft3+QdGKgauUAnIfqvvgyYSu0zMiKRuJxnUKLntBqcJy1NB4dxcUv
PU8XhvhZuDhP2zzZm7GgIcc217sWdemxHc6TUiJAdqSAlUQHOUjIAM4Rju1Samme17j/V8eJ0Fk3
unNEnCyEohMoLbNDnaoapKV769KkcIq3Nc+GbYC3r0cWFdM+8L8uyEPT4LEq9GjR0adR5fEyflmK
PbqFIlNbdu78buwQbgcqCQbpMwIKXw6olYGzeoWiMALNqgnvSWq3zys5QGYybObjRN47rAgZ+WbT
L0uV3N5EMsdyaVOYAdfMa4Nxx+IExZGE+ZYfbxuQrurFoATP1XZjamwVBuXMZId2r6glL4GrhdtI
Y8N+nrLDbXuy5wpCSJDLWygmvmIopeNULt6KXTSQ4sD6JZ5TBwWa+cHlbSOVqRiefP7+MydGKpbJ
ysk2sYPANUaALWeK4cjOngdid5xvoIXAD3J99toKjP+eDqdjAt/rsIODLuCi3d+eM/k5uLAihAjY
y/Y0AdeQEIbqx/pku+e2qQ5goFmG55Y92eX71LyHMmnokQ8EHLbp+LTQfdOcbv8Q6Wa5+B18ti88
DbgwTC2l+B1su28+BWXExlC3doN/73qqMatmVnA346Sbc1nCVp5/0+pH5vyE/yyKL9VKIBH4qXcS
uh7c8qvfH5hHQt54a6uYEaWBLuS1sMJIdgN0L0z8RttN60COlFjto04/6usYlfRYlk4IKuEoSKEq
59mh6z6WqnMpA7bgUc8bnQAosVB/vp5rfyNbASI7NCDVc7+jtuE/UbZ+LR3ShGit/+W6fb3TcyPd
Oy4tAZQufxerOTxPRft9LkdVEkW69NjlqCpwcWIR4eLNC2gVedPaYA+7PtOTHOqWGl5hxVDt66GK
J6Z6/UlItA1MwV+bwuGCFx4C4qFBD/DNdwA67Vhl7up22Pn6utcoi+2mfD8247elTI96V8RwlTGh
xT2zzPgfdv7FTxFWw/WZ2c78JWCvXghy7ajggn9D6Bb1bvaPOvl8255091/YE06aobFWYybcpD7C
76O/HOo5v1ev/nbbjGpVhUPms3zWy4nHrcOxtYK4nj4RCg+W9lGmo9CGvXbbII8GxWjxckmF+8xp
ewpmf/jjImuf07792SzLKU+7sF1B+msTO5patkPhRHEPSO0iCa5b6PZF+CIkL3zNmmsImiB/lE8P
Rj3etzp5gcDBrqmrs661p6LaYo/9Q79igCe+aSG3BBkQEVXVecBdGi36i82gOhZbd+qB2aPAyhDH
UcysdMdcmOJLfeGbu9zoUjvHYbHqdccM7cnYppiVjQJsxBfo1QKim8VzdHR6vqojNQst7F6Hmaql
4VicTUApmt2gQvlI7+0LM8I+adfJJFoAM2ZKv1Wa/bvsPMVI5Fvi70h4pHI5YVaWNvMGjwaqxYfc
yu9NMtWhtjoMADs0CNbD561ad90K7dDbh0A2OIwNzU0mWKyAuru2nIHdk80jZIKcoYog2hGmvSIs
kVkIbJ76ATgW0reCu5rJVBrMBuDXa0/0HSn/x88L3ikYtBLJCXxea76uxbdUBeqR/nxOtgkcBh4b
YnGUzhp+/gZIORrB3xXZ8IgjpIgvZMcFtf7/TAhDQF9bbU0GAN62HxdO1LAoV82SbINdmni1zB0t
JmdC1EbTcwBWL48waHSv75t1igy7+oVr9L2WDdHt3SU7odC75EVYUC2C4u96d3XZlg1tviGfVCAr
t9GdZU2f7Dp7B3CzYhJfm0KuHJg4dE8AUoY/16ZaaHWAOBqqdNiCwD0WX3tEImPqPXad78a3hyWJ
xXhiHmG2ZYFH1hSr9lrRbEHJtZTAtx1t20/AH8JtLUOtO4zzZ90gOEbI9bjFrtRUL1HpQMGX6CIQ
DLh6z/VAvYlupp0SCCu5M/pHgWOO9JlYB0RogxG64LNRWXy9PzFaFOuhZwdAoCnWjpYZeGli4lHf
z9pHkEJDDrdCokeROpCOi3Ok+x6gq+jkuR5XOm9pD8kIkJ2tkDCdnGFXG/ZdPQX35qoiVnt9HDCi
C1vCiXNdbQucAXdh5ZXgxtfOVWPGbA32ZEjjoml2Ou0fh4Yp2jylQ8Td+3+kfdlu3Dyz7RMJ0Dzc
SurBbVueYjvJjZBR80BKJEU+/V7Kv8/5u2WhhWTjC/BdGFA1ySJZrFq11uwx0Cxauo2q3N4F0wMa
JJkd03ZCv2omwqAYTxWBft91J11bNeiluQ5gwMi+L3M+Kp16p2vBm2P2PwMJFCd2uqdtxDIfT0dQ
JiH98IcEUf/Qm2LS1CD5gMSSI9WEpBZB4Y1s8UGtGTFnWP0sZQEfXNyOnsmksEcETJ3/gk6L0Gm2
OAfW5urcwiJgEcKpUm/mKlGgxWk7VO8R/RWptfv7JYFEGcC7LviHP0iwZWaKdgiGyqFKT0S7ad1w
Ehsn7urRdG5j9sGzUALkXJlOR0S1sivDKYDExFtDZeyWh5SJUJhP6ZjIaQgN+9P1wc1zdBmNIYI4
G9xilUDraNTKwrOktOiub+ww17/kaDjtVYUyJgcBwZZfrK/af6dzsWraaGSUO7DYF84n1tAD4XVc
giJtYyet5Dwuh7a4xnJvAM5bwlDTHEj2SS/bKOiOhvk7z7/TuopJfSvsNzQQhrZ1akDJbTMeWezG
y1+uz/HaAXI2x0scSwdJOMigoVzh6TQPdeE8my07VbTeM2LeXLe1sZ7B4p4pSOYHqK0jyx8khrxD
ej/QqzBFztNVX7yt9tctvw3MS78tBp7ZnYPnnwoequKXblI0FMFh+x8MCmJpCw6Qdsb2/zDE0/WB
bppe3DwF5E1MU8yzSmK9ewdWuuh/ieCR+7jR0y+WuofyRuiK+v92HCzhEgZahapcw5CDcdfwp964
mdjG2OZNd2VTLrvtSPH/NiWiorfKNm8ymh/LHELarI6Zp23slPWT+v/vyGBx+KhgslLbx0xy4zd4
u0PJP19fq7WL+3wDLA4ZP9ecMqA4QTXLDXMNzEgjiGp5MYKGIr8dND9h9vgo2D/gNOcjAA9opOAw
viVgb6JdqTU1ohPLzw+VkYfKaA4D55Fou0j1+8o81VkRj82+tG59sVHZWl1GMASYYKBAtn+JbFaG
MThTgwMo0JMpjd20ijr54mqfJICh12d43dRc3nPmHsolVK/Nyp7zHi8FAeI4Mxq7uMsOuRs7WzWM
1fMFDJb/a2h5ltleoU/ljAxIQehivPUdD2cAYpPdmfZvr3u+PqyVigkW8Mzc4jgjTlNWTjvrXQYv
dQtcW9NBovzV7U+69XPw7pvyKMjGs371uD6zuTjTsg79/h2yZiCh9Q7EvzOJEw7jvRNsxJWr2+7M
zuIAk1au59ATRhXbQQbwjUw/r0/e1lLN9s9iCrvE25iYGAed6I71ZmgRb+fxIJaglaFmF+cUNe3r
Nlcv97MxzX8/s5nJwG9bKI0/Ou4xh056HTVWfN3Epk8sjquW2EwvGsybo9RD6xdx1jpPg1WcQCIY
N3hL9rp+QAn8aExyw/bqQQbqJFTQZ+DN8k3Vok1WB/ciDrJ2iLz2LgMuCEIx+Uta8r2ffu/+XiIK
/o/yHbiQUQJG49zlfAL/bOZALxXgzTD2XRN8E00ZI0/36/qczq7w4cJBrWBug4XC0rIIBVI+m/st
Tqq67CMRfOu9DejXloHFOHqj48rNcGmOWvM+CSifu9n362NYdfezMcw/4cz1fK0UQ9PChOPI0Cqe
feUfMk7Cbnwyyjd72oovV4+JM3sLVy8rT2VDhzkjJrJLn3KhhSLYbwusr04dUnGgcnZRC1pmDvKU
j0U/gQWiZBHklVL/cH3eVrfs2fcXx52mj6WEXiUAUX6UiWeoUm1F/GsjQNZlDjBmPoQlA9SQgyEz
kB5GULi7DgUWfYj/fgznFhZjYFJjeSV93EpgrQgwENvqDyhrXreydsmibVVHb4wfzIjxSw9TrPfK
sdVwyYLrw6RsJ8UXLRtCZVtRNWwE8uuT9l9j8485c+cOr/bSHGAMbfh7Wjxo/pbk4KoFpAHQiovM
zQfA+Ej6gNa+i7CvDMKGAeVHw+sTtmVhsSx9UY8NmZzi8VOgXkvv7frX1zYgMAAgd0XxPADJweUM
pR44UTNgYh+HsNOOUkQoqE5bPQhrpwpoIk1kZFB/+ZAHVzZ3IS0P3qqi+dU3OByLIgLdYlhhx7dZ
aJUbcI1VH/NRYkKmAe1ky90ekEwUnoA9CcdKydfesKPS/9wZ9kG6X65P4OryID0+yxzO1ZhFcNUB
EO1MLdJAxPg8Au/z8/rnV9cHbdZIv0PDBcIRl+tDUkur6wqfd4Wz08YpVrYHcvMiImLD0toigTUB
Mb450/Auw3yCqrXJdEQEJneiQZRRqd233W1PxVyETPK8+gfHhjQU2rl1GzoVS1oNJn1OQHiJ3FYb
87DWo+szZ64OCOm5P8IOs8zO5dQFXZ2mTVdWj6VkOtoLalStM4U8seWgtjkJFfcFmOZQen03AGr/
ylvwEuROSna1grh2k3EVQe7eOIihFDsN5Gsh+nB7cI9I8VC4vQhVhh7YNDB+2p3s0CjX9zHIkdFF
pAUTSsWWHtca87/wPlUbHr64b2yk4JEFx/+QgvcAYF6cokRYY6o1TCSMFFGrJ9T+aiuyMYOLQO2P
EeRqkf2eNUihT3Q5gT5ADqwuO5mUVOtxs0EwW1Kd1kBbmOKUj532Xtl29my5Dbm1QcmyFQiv7S1U
f91ZyWKGaS+ig74cmeOChPhRyyGVokN/Dbtgqwy4mEoLbGr6uZHFVHZTrRFVw01w/pGqDH0kjIX1
DxfRuZHFRSQ9WoAPA0a0sPX301bn7OpE4T0JQCDelB8KI1YbgM0/pxVoQ9zhpBMHAiZKKzfiz7Wz
yPZBpTXLk3nIRl/6gy2pnQE+ib5TvTzptRY2vN2hUSpUvb1xNqwuCgi70ISF2ix4pC5Nef6QCSd3
ykfd7uVxcusOTLypF+peXxyvnxN/ck3LuB3wRuwl8E+7YE6+tGXVnlvVmo0e0BFtSI7CPm8mz3pw
7BaaErkv/NC32gkow5TtBpUigTwN/mdM9Rddjm2kc7uLB7Av3Xgat+E7XIW601vIAgc0wZ1LY0vX
QPkzUvG5LiAeW1AqT+jlpiEK39XebvHEC/wuP6RS5ylIrqj9QOrxi85lfhtMvImR4rF3fl2gc9Nm
/r2PklSkct97bBDfRK7sPoM5Y3qmeqsOjsU+IxX1TeqyejYydH2WgFXdSt+tdiMakUAEhWeerL7r
kmSHUZUzPQ8Qba1USPWZ0wvPaQldY2beTZ6ThqNeOCGUixIQgrtH0XlOOIoOp0DdFOHI6y96IL/m
oHyJgCZR+7x6a6ZPvnrqgJYE78oB5GtyX1EGEZhWhXlailgArQXB04GDwElGXeZEaQe1MM/wD33Q
NDEZ0PVpdRZ6tG2kPzur7qLBHP2TD9hbRFCR25d9R/7lKAAaACBCdKF/ZN9hXa1YxfH4VWD8MGkT
Kfu94xtH91pwcm5kvrbOY1JWm0Od5SUg5HoE1eQ3sw52qoHEjMj2WPGNnbQCyJ7V36BlawLvib6q
hb16xFjHeiwfS3PkYVuk4jHIte6mc4P0toN7R0Yup52nmcGtwfT8ZSCoqkW9Pol7dOa6e4uU9WlC
suAwZrW1kSda2+goWrt4kyHH92Gjuxa6cGRAyscpUFGtd3Gho7Woet3Y45jT5RYPkEFE2xoEFj/w
MNRt2pc2xdOmsN16bi0TnxAk/qh91YV0tN2HrGH8YOCuuXPd1tm4RxdjnO9RKG0jDgXwCcQyy0Yg
bL7BT0U2Jsxtj8yTLzTwIgECpo2lXrsFgOqax4lkLZ6Dl57V135lj6NbPxryHf156cYkrsVTZ59f
gnhrAwUYlePzsjiR6QTAsOfseb+zih9t8Q9u4QOu76ARF6u2fJYMU6eDUAl9+bWbPmZedu+CZJvV
W2ittRsNtXDgwgCBxq5fXMus7DKDBSOas2cEfYuuYjvOO2evsY1L5k+hdumB55YWu9CF0jMqoAyW
3OyhZEIPmWbepFBidWQRARsdV0MdBoM4Wp7aiWBMctN6d/MpsmR/HOsm1oQZC7F1py9880/0A/6F
uZkQsSSi8UufyU19SEUq6kfq/bDtrwH75WwpN60deOcmFgFWaxmS9KWsweH/bRxesuDB7Pdp9ZyB
v+/6Nt8azGKSa9CI5ibBYBxbhkFzM05zH/PGbl73GUzYHAOhEWgRLgyqAI9rO4A3Bgn0dOKRh1xP
4d2gQrlhaRF//+/a/NfSIv7WXJ0WaQdLaC3RI1CX0KgslHUy07LYpxbup6KD5m3W43bUJequ12dz
Zd0Aekb4DUYZpE6XAwU7VQ9S8AZsWA5QPSZ371Ra3qStcySl+97a2u66vRUOKVB8IS8MuiowVOCk
vPTF1ALdbMCzCVgzCMlV062bv2uesS+HBLAYLW12Q/6ZBDT0yG9hi6jQTz394VsveDuEmEY0PhcP
hr9Fbvjx3ENMCGkaPIrnd/GyAgWBPS3PslQmrfHOq37nks+ysAAh+6UG+9QHz9en4eO0Y7rnl52H
G3Fme76chYm4labZukz64lk030nzpQYDd2NUsW58u27qo4NdmHIWL2RQZ9POlUomVZMCi7MPyl0F
rLHvvbLskcgY7H3XDX68oXDXo3McuSawf6Dwejk2o9bMHFoTKmmsfcnjfOPWWP08Al1wxaKC9yHP
1NfSktKpVUKzOu6M31b6cv33r9TLMQB/ZnRCMRKJi8Xi1BB/Q3ZWkwmbHuwR6jvmjSbfqZ9U436w
Hxv7Vy2epDNuHGyrA/uv2T/VnLOYsVfAB/RVqRIg3tzgOf8HZB2osQHOAlYRsD7I+F0uDC+cOu9L
4PirkUY2uS2KuWnxoNG3jQn8c3NfXoSXlhZntOtKhjdPiVaZFu3KFpAAe0fo362M+q8NtEDBZNC5
n6nvlTdN3ds3le32MQPd4Nc2VfS75xG0Gzv4efrkDfsRbW/oQLHkvtGHN7wZnQSoLXAhFJW7A8Dd
e83S7GfFPIdFhXLSHyrQJSiZp2Hv14R9tgrvU8k6M+oHtz1kjs0/NcZUTrusDIoH2pnm70JkfDi6
eA7cog2FvGqckqhnLhQARerfFU0/PZOmocgLaeNT7mtvuVcFT1DVaHZB3emHWk5IE2VtlScic+kB
tV+nCqGuYO28BtxHES98fsOHCrTUbq7hscmAY6zNLAs5QLkHi1focmAahCUy29r3Q8pum3zqb0rD
oWFGuDrZrshu7A73QKnG/KDBYUA/j8b5AWQIe14TM85GM300ENWjwIKOJNOWiHrHYYhMq8iCkDm6
/1m0jfaQl1SS0BEO/y58UZ90tfcp+50G9JsNDLYotKMqrdgD58tzXrr0dtD5U66N9qGdCLsp3W7a
5R1AUGhT0fGSIzLivT1GHsiVHlLe04ShLPjFMQvtZ4eGln0xlfzFDjTtVgVERdIava/EnQs1xdg8
OFTSQ+XKEitsKBkZ0sm/Umb4Tx3uR5BfFT8VeDf3g0IG0XftYt/0ZNiZQe7tVeF0UeCl4oT6DzT6
rCY9ijzo8YiFugGAL0AgduYUGUZV3qB1x8VXBI/oZH5nnd+CfkCqWDl+HiMwGyOtBW4ketULI6q0
qXrWR695VR31nyuzK+9zsFmFHWpPt62XGQ88rcHGkdIGiBDIMfVG1r+ThrGD9GsvqsFIf/Dq1Lk3
rAx9LGiIAC09sgzSHKBeCRFt9NF7Y2g4tXeqndb6pktL+22MiKOCEnQILtpdb2hTsR3v9PZQMB2T
LRoIaPii3CFZB00F2Y17TzN4bDoDu3HTzjhpFqMHLwN9bZHiNa5Jg0RkSHlklqV5cG2CoKLxnY1z
/2PMdLnpF8emnWq9R2lVPqDBa28Gn0lxCMAmnwY/rh8v3sqNhnQ/eDfQH2rPpO+X5xjSbNlUtVPx
MFm5+404XtlAQMkZTqnlMuwBJKyYnfo7Tx/VEReJGyphBnHvEnryjCoIp6bSIP39FdnGyIEeyf1E
yyYy2Zfe1iFu6407VqAVX6hRPeaNLr77AzzGdIv9MAozgmSKGRFd2A8tXkoH6ApPu1KgRbdkzRAT
Wnf3Yzpaz6gYkYNmqnTPU0iFTKYSjwXTtLgf6ncZDPRYOMiMaHbpxZxxMLqCMPpQNj37zsa63Tdu
8EO20PvLCLKuniqCqAtS614SpKdo4O9Nhw3PulRi5wc+AaqzcvkLsar6aOGluqPV+LsZLOiUUFAY
WFJnB+42FFGARvOoqeEQEwhggHjQ8RJJLR56QzH+HgvDDvWSi0M6QCMor6CwSuqheGgM1kftkJMn
0cqtTP7Ce/7zfoY+N6JQ3LtADFwuqobxe4FkY0KCvA9Z190iFty3JuRPdOptMEAtPOiPsVnGBXnH
mRp5GfUGZRU0CrX8xGuceHK0e9BWP0KpsolS36/QdGbuIcbz0+y0jXB75Y7HntWRO0fTAMoviyvY
KLpac7iRP+CU60DQht66FtxkGxsEU7W8fdGGi7PBhDDhh3KSmWZAzUuVP5gitjhYNneqjFHqL1l8
3dDqaM4MzX8/i1jSotQUTk8Y4g+pXYRtsxG7roViyNEBaIECD9r7l9yabW5IKJZq+QOxVJLL/LVm
goPxW/xWhXhKcwe5W/MezR13Qy5+9WR63RjhHB0v5hJJFsykPR85qG1eDhFyTKUNIsY08VQnizB3
m+AwgIbg1TEbKyTQAIndcaiPvHRkPDCP3NGmHnaiFxAFnUj5BY38xj1EqNNdDTnHSLl99toZXhMH
HB5AITm7T1M9ONLUV3tcEL/RR0PuSVAPN9mY9RSYHaPeVw7hz22t3KccHS6RMdTyTuRoQTXRghe7
hTfFSG4jVauCavoisSpPqeTeEyhJs98p9btPmY5I6vrkLPFF/9lGeL/Y0MHA03GZi6qM1BmlGQyJ
Hbzo2hERW1jQNk61ChqSca69U5HhyNnIrS6eav+xaoMTE4AfdOx+KClWpPYyXx8g79LHCDo4Hscg
JGg1pHdqJzh0XpMfpnQLm7zyZHPn1Cpw9DO71LIBZ2j8gQNLVTzUlnffpTmETFLzTXrkFLT1IcvT
p43ZnV/CC9dzQQQ3i9mgNQX5xUvXqybStK3u4azove7OLcbpjiDDtRMOM3eqdcoTZkHnOCvN4MEa
3eCWqVw7ocCcbklrzV5+7aeYi5/C0NtkcDd/mCkhumY4BVb/rKzpr2tPEM/0UBACmMPDy255OjKn
9Hjl5A+eYUS4qcLBfSUSJVix8fxeO7jODS3eJ6QimoSAa/7AgvcS1EY1QKfXV2/NgjMLmENwD4pE
yzKaJEHvdj5DqsKYQs3RIRC0ccovtgESRwFapLDxbHBG43BaTFaggm4odfij0hBB+gr8fm1INS1E
FSwGAX5kbmlkrFkEmyZAs+i5QWfv4ixsJLLSxdBjeWrfu8XD37tTjq52RkuCJO9d3Jx6PeQvajS3
BITWLgLwNepIlYDXbc5UXXpgLXml+6myEtMg8lAKy3xtwPz17JmquQkIsF4u6i2QynL7fVbiSs1J
EexNZWS//3phUXwFpggJ5T/8kZc/xPClJTImraSv61PRdKetLPKK58wyT3NLGiiSka69NGCStqoy
mXlJe2c4D+1Wm/TW55eLKLSpGCxQ9oz8VNdHVD+vz8/KUXHx8+c47ywm6LhdG8D7eQnyvy3/Ccr3
YUt921y5lIFUgNdjg+HEW6L+AcKzDdkUbtJ7dZWCGEDzwMdUQAoOXAHCIzsP2gRPc/5RHkgBiDcq
s/1JS4FxHGj2DFHPEG2P1r7iXvdUaoa+4yiEfatIK7+QAoFViLATCXvD2YJCLmb/P3cXdk8AqL2O
jtHF7FdBqYRGcHdxScO8cl8Ayvh+fQEWJuZz4WJyFgsAitGyrtCKl3jec3VD6d9hsTECHcA+nAI6
8peo6S1G4LeAB6Q2MxJWQSmsHO7wgH+/PoKFC80mHHRSAzaE3Jv1AaQkrc6QgWy8xM9NFgajlr/p
eSrwAONsw9RismZTAHQikJjlz2aB6ktvBZOAJhBWcaQYsqAJ69xm3wsNiZW/HhFOLzQoOyC+x4N1
cVZzEwVvvA05kDzAHHVFxPh7bvz9E+rPk2KOiWZy9aVzFQRJB6eVIkkna1eDxI7lO1e/G9lW6+Xs
QmfhwJ9ZQ8XOxgN8bhNewjsNOqZCV6NIDIO1Nz3klHc5BaPe4OdfDGy9+O9n79zcYvZI56El2IU5
QsoQGYF4UtnOdn5et/LxTYg5w+MMiVFUJD90YZqs9Zip+yLhYhYidw++TGxbhGX5bQDmM7ApkHLV
/rrRFVdHaIcX6KyNDkmERSDigV1laukEoxMNJ/PRpSQsrI2Aec3JPaBXQSSGAjxq05dOjm02WgOg
bIldeKF6S4e/bC/94w/nBha7yJWE2fBxkehvkK0P7b1tbIkgzmu8dLlzE/MYz64VSO7IulYwkR11
cIFpPyOVIhG3cXauOTZAiqARRjUJEmSLFFarj37aMVhRPNSCwwRpmL37T7M1566AJQac1FqseeZ5
bBB5xZN8CPaoZYQSbwnb/XXds1YeZ8CDQIHOn9MM4Khd7Bp39CmpDPR4twM25r5AsyFHYjQHpOe2
ckCp9ia3CMfWHO3c5GJkhQbcr5V1PJH3VrcT7fH6kLY+v1gdgYc4MX1M3JA9jeoBsul//32g1Wfu
Y5zRQAtc+ljvd6aBRliW9P4Y5nNBYotaeW27z5JZNvC3WJllIZ6C2ygDypsleflqZm5c869N/fkf
RjGX32YoIvx4sRlV5UnbcSqWDCHC9Mjut3JYq4NwUSBDBQ5FsuU1M4p0AKe4zpPGRMr9pgr2Y3v4
hzGcmVjEMIy6nlEygyfjcOLyOP5djIrzaq7qIWOB/2b0+GKKeq5XfkldlgRjd+rH4d4dnoGp+9sx
GBDUhrwMgnlUQpd3/oT2B6MdpynpxxNK+cjuXP/+xxMR3//DQ44I2AZ1wKW3GkJWjAG9mNhg4uLu
b4YaSa5Oqc13tV1vFF1XjXm4HgM0VyEdMf/97Pj1IW9b6FkzJYHR3jTyPgCYUepFqI9OqA//MHOz
bgbuQwTKaE6+NNYD5hrgqJdJ9q23jr6/MXErJyNQxoA7z5I92Cb+4vumstq6otqUoB72aJkM5Ep+
H4Eg5Bk92iCUpcGrXVUvGs9OoyVery/bx92DhKwxq9SiAIb6+OIQmzjNbGYxljDDfKt7/RNaZX5Z
Q7oxyI9n5YWZJY7LdqlCp49giWi837oEvxIyRddHMm/CyysZJiB8hHw2+seRkLtcpsogfISEDEsy
9XW0/D1yHuAYGWLQqcT/YAnpDsTqyKl8EF7PBn/QDL9nSWXJW4/wLOIOiXKKULCeho1e5CWKaz4d
Zqyiixq/HuAumFfwzNfTIO2J5U1D0nei28OSiPSG0CdhZN5tIMxpx1w9sqsHoIHLkPptdipdp0e1
lVYvEpK8u9wsgrDvXbXrmGuHKefjzfUZWdmPF79xXpuz32irzqhbzoeE1vquysH8W4v2pMCaYxvt
u2z63XV7a2uNnjokeMAINJOJXtpD+s/nKNIOSUbMLjQz7WgSvkN74v1Yb7IPzSfX0rHAc4R8+yyg
CwrYS2OUOa1Oun5IDPOXEr8K7bNnvXL5aIBqt0U++aRX2o1DkT0nPydr4327NrPnxueNdTaz1NS0
IGdkSIZ2QNHMFN+IJ16nSg8i1bpHi291lC4lkv74mwfZQ+R6kVmCcPClxamaVeasYUhqvR3m8qNx
JFYBCWQTOYJmYuVtX1vlAzPBE1FQJ4sCCuiUQw0W4e5xNlZ67XxCagWxtm7PqcXFrh5J3dQ8V2NC
BXokhl57qHj9a8q3cG9rHnVuZxErQosZqS8dhceW3BusjLVai8o6j8b2L5nl/zO/iOcRqsxFpGUN
yc/q3k9TCmRurmXfQRszhFVV5j+v75DVeUNlABhLF0/9JYDM5YOaXGmMyRiQR9nKo9dPu2LIN1ik
lkjvP6PxUQ2YL31g6Jb9OgMdrbw2LdRcFFe7QLRqlxrAIqWjZoUtov44Axgiyqy+/sTbutlJ21Mx
8CwGegl6JySmAQ6jFkFJw/S/hE3OPw4URgBgICcAgbrllQDw8DTKohqSFoQiqJGEVnbSzBN33q9P
9srtBiQTXjagh7Z05KEut8zgoARecNjh+vvU/DJou3G3rcUIFxYWMYJEi3Qp6gagxGnfowvMg5A3
LxqAd1+ogY4R8Ya3e+iaKro+spXj58Lu4uxrGlToGxd2h/6N2FnkD2DDOA7Vc5m+/b0lEGDMdLeI
6z4e6WnbBsN80DnVN6h85FPC218D3vDq+bqhtcU6M7Rs0WNmaoMnk+GuMqGQfbclGLX1+YUvBPqQ
l3aKcUyAgdgBBxZiK9+16g3nQ1h4A4oeTWNp86XQJxJ3u9el6Bqs9s34psw2hqdElVHupbcxdSuH
ChoKsJ0CnFwfGUBNJ9Wg7Z0PYORt5I519ribeSruMgsaKtdXac0UaF+cGRIByaFleRON83XQGchM
B0F15+X2MU/vqLNxuW4ZWcxj2wgT8t1iSNJRQU/mffC+FWiQuj6StS10PpLFFnK9AU36PmKj3L/J
ZpSFe7TNV8f6ZAfx/83S7JpnsQIBf+nY1xiOyuPCi/DSHpwoG+7LcePUX/Px8yHN83pmiFsKmFpd
oeSdyls9c569yvp+fSwr9zGI9P67/vPfz0xMNZSKLQ2z5uItlLXfC8uITIDytng6Vofiech/IMUP
g4v4whyJl5MaW6kqpXPKXEePJ011u+ujWfMBpO/Qwggk8lwOuhxNU6Hxxi3meLVugmdOUc2hld4B
jWX58Vi05DRyRd+vG12bwnOjC+/ORZlPaYstZNR3QKjkFkAXd1r7et3KytDQZ+QhSw1MCgQmF6E4
zSs/g9IjSwrZqSdTkemo151/44M5Kua+HJ/KgG11N60FqR7iGiAg0HyKOV1sKq5jJ0kD7qG0J3f4
Rj33lhZiBz2oCB1nB+Ly2Mnv07y8T9MppmrjvbNycICYHeUG8Erjslp6TccCAIPLkSaD1YYisyG4
9mZu9e+uzCyM4B9uRRvtVYsxQp1BJw1paJIbwanIAJHr6R2bINVXn3q+GWLMPrh45oBS4A/IHH0A
qDde+qhdiLGpspImtCmfnDrVQ7OkkAqtvjnDDG2vqiLMuP3acBpSN4+mhpT76760shnnHAR6EFD7
sj805vE6T6lsAoJidvk1IF8KwbbaLec4/sMo/2ti2X6ABwpoogaPJJVxRF71vpQuJHteTFWGvTs+
2/Y/eAq0M+YlBEsP5G0vZ9Wq0VGa2TZJirb/5rLplbPhRZsQvl2fupXNjr2H7yMMn4EYi9Vjk2NS
NbokMUobr7T7hn1i45NbfLluZm2FkF1BmAvUAzLGi2OZB+gO8jJKkvRpdO79LZXhtVHgjTeHf4CQ
fHB52TKBlSCYLW0nyC3n3wYPsPCN03hl9wLIAPAcXpXokFxmVNC53usSsLikqZ3ToA2RYlAFqqYN
MyuuNrObzBAtAGKgN3y59IBSVy2pMx3FtOlXn9tf0jH4OTL/rmm0NJTI64QG/hRdX6GPVucyNYpG
AMJ5H2FahTcGcuqlnjhgSI4VU35MTC10MxtKEVUWyRSt0Ibcyr59dIzZLBLwyMkYQEHPGImz+7qe
lCBaW+tJb8T2KzcO10f1Z7Iu9+3l9xc3KB6WuL97fB/EoHUIQmFo0kPQNmZTnUAVcFc19oGJ8YdZ
dJ/xovlGqdr3GpI0hmojrR7SWBnOfpJ+opgWBrkJ4jH7sUytY+lPTz0PsFfM4b5WhMe6xV7B8fxp
yrLIzPpD5/OdYZKXqu0BnOJoi8umXYo83Agcv8XcNwqGery1C9TSx7eWusdKOJGrWZExGrcV5wfc
nBsZ8CXoBG9bNJXMLN9IDeKkXNZVgtb1S7cSmPA+rx5U5bOT6Abzvp0Mfsxy03iGAGjBQzQWdA+B
rf/QtJG+yKwK3NBlh9S9V19Fzvo61gq/ug9St43d3v9Be4qc6cjkxm746CB/fubMee+hUrNMK2k2
6zxAQt176aPT5nMWX3cQsLd/ONldlIAATUROFr303nydnnmgRyqZy25w7lvfbSJS+DunlJ8HpiLL
EDuIuRShQbKYpKihttYeXYYnh1rgkCTtDRgtv6HVIRymEdBkmj5pnn8z2eWxbekNPhd3kB3Rqy4C
HQJCNzmCqRHMSK1fsVhOeIBTP3vQx7E6oZ0QCjG1/cuU/m3Wmahwm/SR9dldUwdPpKPZ7dTRe5Z3
yBoXZOd26Bspi0NpSfY7swgQ7Wk5xBTS1GHvgbK4TcVh6v33thxLwImmJJ9aEVbGsNOM+tacg4/C
IlYocojoskANN6SA6lgjbDPkfi12E8TF46KqYtPTfvt9GU1oz/GLFm07HYQwNRJ6HCQ04DQqwkoW
4z5FvpiEaV5/mXz3jrfje+EEsWj9G7snD44x3DtlGVtW/jyO+c2U6jf2GNymoNIvyuEEyuJ39Fjf
5LZ7RP8QyHpZrAYVV6LeG65530zDsezIJy+lN8rJ7lRe7zvkptT4peuMWAzOjnvaPTRmcC6LYOeI
HhKg8thJ75Phps91zlE3DqgeV8q9y6iOLCQR38Bn8d5ZIka+NHEbc0dEgAaXOmkrkd80Ggfy3J92
Zg5P8M1dXjjfIX510rORRW1QZlGrgiycZJ3vOyMr0JJQJMoqkXEU5XMxDbE12t+11vH2NlSIYmD1
Qdgi2q9W5tETKcr/Ie1Le+PWsW1/kQBNlKivUk22q6yUkzhOvhA5GTRQAzVRlH79XfK793WVSijB
pxs46G4coLY5iNzcew17p4O9G+pZjgD7xxo2vMvsPYnyB9vNQe6A1GYAmhbAyJT9TJO4fsxqz9i4
lQ4EidtvKPDePmhncdBF4odqIR3mMLKCZ134BCGABqAydNBQrJsTCfOiNPqGS3KyNe+HUZbfYrny
kb+3i66PaecyxHvl4uIjxEsmaxvVkZPuNfozs80I4oe9+W3QymIIwFHD2USsjaHvGArYwyaUtfmg
J6m+rfO/lk73BXRyNegeqz9VtWmxqU5l16AralXOc67X4O84m8Ia5Bbu3+MGmvHjK0+N5sjhLbNy
59wmIyhsEgBULJy1eGzMSsIJi3VAIwx1chwRNOq5gc9ULT7TKF6ZtduT6zrQ7AkFvDRxW2tE0jYe
Su0POmPxxysdlyEAk7o+HDvSSw1PaHVKYKCQfhHVrmo/XEy5DjG7oUUBzqGYpovn2xG+k9oPfS09
pDOkJS49bC+UzHU82CfSymymQFcRDJBgcnJqtwBOeqz3Ju0+F8B0GrEVeKAkWV7HN6M+9jvPSMyd
KcZ2U+vaL7MZtsLqNozH+TaC//goJfRkPGe6HB+kxl80p3jrVL0BSa1/GFWW4YSN4mPawud6UG21
FQ3YjXysviq4YD84WhrUTPuuV+LcazpI4P1LPlpnbSigAWcfk77nJ2XKHM5sw4vjFVvZ2XsTF0An
7DfGsx9eHn/Lopz44FgZgVHXSBo89bNI5Q9itEdTF6fBNjaJFCc3Ew9RPwY89iyfQttmaJMfaN4g
lSHkmKC5txuiqASD0zy20Jvmjf1FHwjusiqwpRXodb2zY4lCF7BjsTSe8GkeknT8bGQW8fvUO6Iw
+/n+lXz7fsViAQgA7zSgQG+q73FGQWNKpHMirYxwmVXCF93w0pnJS6lrPnOclTfQbeo7Qc/RoyNo
04E0Pyt48IGXueSjcfLGAoorcUzZ41Co9nPPPTiTgl+MLyse2lPRDOXu/mCd6cevTz6c0Q5Y9Cjw
LGAqqYn2hdux/hRDtO1YWXX11c3b/KFrKyuQqC7twamLv6KnqU3GHs4/GYBXjwD4QIQ00q1H2B/U
kxUpfQV/lxzrpOWwrhaZ7RM3BslHVYnwwchLPg9FprY8Iv+UtRl97oZS8MAUTfRJpbp8wQufbEkW
QaQBLRj91RSW/qthUEC0ZYtrGN8BdItHIDKh//ed6aTdeaXrfaXMxAE0aAXKbFV/dMeGHe1GyKeK
xslJ05JqgxJzexgMiBHLjrXQJDCSp65R0P0yufupkWz4wpjTf5WFwImNPPiPYTbgS2NnBgn4ssyv
YkfLIebvREHKZA1NUWXtoRO9VnOdzoHZYuCAQF0IZzcEfuZdQ57aPV7JVJ6spn2rzXhbERnQytoU
OCVyUu3Gnr0kqwrHCxsQYq/Tw1WHrMnNw5I2rkYTM+lPJUA8XfK3TL7G7UMWo40IEkRJfq7sudtR
4omM/YaKIh60804i3itU0m4YcG9suy6U+QPE0O21c/02a0AreGLAgOCKk3cOEqtcWYmIFsMprc5D
EX4cfgjIC4FdlQ1LdHw9s8JFDzPxttJxbeRen8PF2NZ8o4u+6Q6Mbz4+XbiiQGNAUxvw6tkFBVXW
3FWRpU6G+kzNHTadcp/6NTjaQtYAON1/oswOIewKQ/TTt+RaiQ+XxH1mfW+nsj/5en84C1nDVaDZ
xGkVhHNLHYH08i8eEJDN1PVv/12IaWtcZHPKpIpwEyG4F0Tq1NiB1q9QX28vCSz/9ISdQO+3DNSW
28xo82m6Ghxv8JKMf1Zt0ABpkHw8nQM5iSAOStXmjbyTMFQ3tqUhT5y48neS6+OewzIqTFLL3EKG
BXj7+7O3sBMmNhQ60Hg74Sachn4xe1lZ1nYnHHmCYifo3fxgY1gFkAtMrZmQL8wiwGPAbZsoSROD
Tn/KRSidjPaQ46Y7ycYxH8YuGfeFENXvPPbUZ6vV08BVPfii9we4cDKAOzJV6wBRwiE7G6DFFO8q
LZMnYtfVth50fSfdQVtZt4V9ToC9hBPqROm8UTsmVt1Bq1PIk9HXw6dKDRz1nMjYDp21Bs14xw3N
7g10HCcjcRTsgCab5ZdcNyKQdLg8xaNMn2Vul74BaZywc6rmUyxG6xcf2vHkuiR6rsdR+5nGPIG1
sNMDbpYX39uRJo8Mt/ZWsHgMGhNEvryh0YsnPTzHS4OhkARbF6sYR9/JidkFUZtn2wxOGL7KYmhk
qBZa5FVZ7ZTM6Kavx+iIC78LhNfqPi7O/hCr5lcrbAm0o4Zvpiur7aDKvdIVXptSQOrYKiD/iHva
Hxy1rWNo/fWUJ8hCVOQD7xeIlEQ7WxH0LjLXe0isFifvGJsbs9LIQ1fA7MZJ7ewbOMV/DNWSP54a
naARbbttbaN7NI2ebZO4rfZpUfFQLzroynXolfwBCl47ZbQ1M98yUuiMOHXTn9uU9cVKnXNpW2BL
QNrZAQb0pp4k8sgcdbBLTnars1Nfls0PDnmXo9GWw0qtbSGbQFkdJTYA113UcWf7fKyZsGLJ+1Oj
dcVudAgNOZMsrDSYREKpydqytsyOrpmxP3iGxv9ipJMYLbR3gY1At+n64+YN14C8rfsTNYZfdQee
t5PCZSrK1gDnC6fI1YN3Ns7OyGILWkPqFDMfnF0abag8D2ko11ytF05GB6BzA3PqocM1T8+g1lJ5
WmbJUz+e0baDYOdTYX8ztN/3z6eldAzJEaTGKaQHUJ6+nrgh1TKqXCZPTukGLLJzPx/yN1fxXzpE
CydNmtcRyhwrp+LS4ChaWNSBIwMgqbNZjLMeLK5Ujqc2BiojCkfyIzJ4MOZrWtY3gQDaxSPHxcZA
fwEPrOvhASzuOVVfpaHtHWGtwtq3AhAQ9/v9SVyK4oBjDrglnHBwOF5HMRiYb9whSSglPO57qF8Y
sDJwAdxKVvb5YiQb70SMBmDk+XKlXNjokrAkTIn1iL24t2Xpd1n5mDn0cH9QNzcXpo4SNEgm2iB4
D7M16iQZewd6P+GQP7k7Ma4kNTdnE37eg2YIUk2QK24KbYMpTJYDtxnWWrGrXP5lQEXSacYVGMZ7
U+/qupriwAEeLT/XBEJ9tjbK01GSUPAY8Kx8YwmI+qKE/DnhJ9a9gDGWtp8F1H3QlvFT9QLRoZWd
fnNevIcH5n8CQt8CY2lb8rzV2ySseneqXX8WSvvRwSMiZeJxBFHt/qItzipebf8XbpaNQiBFZDGB
8As3CYSKeGCQt/jDNInZmGZTqtuqz8kgk7DoG9+1Hr1m5XtaGAV2neVCJB725li56+8pioFbsHuM
AszewMuNILdf8/Lh/lQt7G8EgXQxwI/uLWpW424M+TIKun/2nTmva1iBhYUHLstGFwekMSDSZ58P
9p1eIW1JQ6GjGKChF/lURLb8CZEBZ5NmbvriQadsc39MixMHmwAdjI+JkDtbmT6n0dgbOB7Atw5M
WgWD9xDH2ccPIVcHXHQC2uNimuPOHFJpQkUj1t+K/c4+F+o1bSbNuJUVurmbcPkhygRMxT+Qgb3e
BnYew1KeuDxs35F6VOm7VsAoGDJOX2EgXfk9GJSBnQqyvz+Nc+kCoFMRGWxvaqJSP/0J15G1qgKm
E6Ts0KriraHZe/Swd3Aa+KHM5kGW4k9NyIk748auiqPZ/b0f/nYVUUqA5QdAhND9A7LvOjoExTIK
F6gy1M+NCrLWjz4MIgEs5yLCvBNdmHpuCwcR0NQlL21VFT8VN+XaRlkcyHvBD0c8SsSzgdRpxKzY
iMpQqV3xW3V/HHq+P1W3HzHIWtPthCcd/BDmkA7ZeVk11oUI7dRrgrS3640u+jUqxcJ+QJjJBxgS
libqIvOyiDJTXhu1CPUse2a6CWGweFt6r1b6tUjtIx2NTWw4UNBBD7DNVz7qmzECRgI0Cf6Dx90C
4KN36Filxhg2jfQemlRrduhsNx9N4GdRpr/i4nmsTZLLOZ1Mx9g+GYB/gABVPtBtlT+U2d4eWx+X
5/3Fu0lmEBJVJuBYUJEGTW22PSpYTME3t9BDVyp2LPDgC3PF0o0JfObGs+p0ZbMsxjNR2kI+AyWE
eRnN84pmTGs2hqrOk6AXZOsW+dET6a8OmmL3x3az9aexXcSaTadXFpbFvBgO5mIMqdXsZa1enNHY
/pswuCJhlQGq+Lxep4kI7XkcRGEGnxh/rNsgU7Twq7pfSSwW5g5iCxBeg5AK8DpzrgQcxiB/xgYt
tMzjKL7x+tlqfzZpvDJtt6BFcGx13CsQhEdVCEDq621oVS2vgFHRQr00X1xL+SMHZWJ8Kgi8EXMI
LUuj2NS1IsdYY81BonW+pRKmm/fn9ebqmf4M3DwA18Jy8kY5SlNDCSAGVDfHzvD1aBuVW5kwyEd9
LriEn/TufriF3YJwSBWM6dIBC+N61Jw4GjQAMOoke0wphKS/dmtStSsh5uxCr0o0YrNOQz7yrPE3
09k3azi+aU9fpdrvk/b/R2HNTskMPGxUuXotzLJdX+w4X8k71oZgXs8STUp8szVmSfLSB2IWOiOZ
b/av99diaemR1ABciXoGKk2zUdh6mWu5RlnYWr9imgWG96lvHwztyRtGvPfXpO6XJg11u8lF3IPs
1PwpXKSxaUWeycJ+/J5AL7uq1/TC517RYEHAlu4ixDTii6N90KTozBQhBMqiRye3XjmYhz0En0Mt
E/mhGZTn87asa59Y4yfTizjMeIefliIbCIQGjFkvZeLAC452YuWDX1pT1GKpaVJXR443+95rKxV2
xBgLs/GphDiVQivYWyvaTD8y35g476c7BrjMGzM1mFHbQzPoNBxQanj4wp6sNYkd9DDvx/Bm6AEZ
l4ndAJ0Rmooa4ZChBFtIaBqLHqCZhqLYlyvxS6Sut5PU6t9Kpyq3jbLcBwnsBGRj6Xfw56GGnEa/
G6SFG6OB2owOJG5AKi/dyJzIxxIhHk20wg+VbnYPUSE1VCwlapGt6cq9pjfl3sjxhUfQ3up8qneO
b0Nk6wHCzOkGDdfEHyZsMncMA+YFogpMO9F9RpIfrnSMrepkgaoocTYNUDcZ3K4hkEi1jZ3YYJAG
lQGGmP7SoytNB1kGUa1imKl7Qa5nkPxNI80fotL12xqWUFAjNZ+txHZ8bhqNLwxLwIhP1cc+NfKj
2bv9QQelcJ96TnlMWi8PABnXTlqRvFWFC0xrSVX+1kiFmq5KsnKDgvYA3vdQa/tqFO1WWinZtjwW
n9LIsA7gX7rf8ii29mh7W5uhS9rHvmbJY1E6GfiKWvuowUfT1/NkeGpcvQnj2AWkQAoAPiFjt4ck
1WucwEmF9S7bDqZbPNpjkx64R+p9l+ti68UgQcSo7mzgyOoAtdNkIbhFLEgYyQJk0ZjP3Gk3hYaL
mHFpbWvHKnY9yLG71tVgEkehEKxU1B/LNrYfEwuomagz+EGZTGzRKkBjIoYDD/R/PMhsKxN2tnYc
DEKpjQLJ1o+VOxzFUHdYoK4/MspzX9m9s9dHvftCtanYnbosrN2U7XrUpcLGdROfJH3iZ+h2QCUH
aAlb1+jOJuzZYm22bRgHWh04PRjO6PrX+6fpzTMYUIOp84EmCJDXyB+uz57M8aomobUDGUISxIxu
OBv2msuOkqGVmfFVKtHCgYKA+MahFYuLdI75NIw2Uu3YOmEKU6ZMG7/Ymn5SHvl7f1yLYaYCFiq0
6LzMXwS6GFK8S5gTmnal+ZphvnWm1e5Lk4jD/UiLhxfyAgsiURPme3YfZRD3li1zaAgL1cCNAU/u
jXwDVPRr2pnf7sdauvsghI03Lypmt0yfhBKBTC9ioacK6uMofbIzftJMBfAfLcEs4hsj81bY+4sn
J9rbqDUCmH+TWoosgblT1rLQ/EHhdrW9P6S1X58lDbXljaVW4tedErwXgDJJt1LJXNjimC+IK4KQ
gRHMtziwhJk3EsVCI88eIyveZ1W6KTzyCVq3pa8lzsqGWBoR3qIov6DTAWLPrDhB3T4dJdpJoTfm
fyBJv63T5F8MCV1gkPmnxgAowtdf7YByVSetnoWwpQpaWz+6JTwVjN8VabextuYVvvAtwYcG+qxA
heAtOO+RgoDF0rw0PKiQg/YMHjsn6S4b19DVa2FmaVCa9hKalKMXjm6YmJWv9Q9ImlYeDkub4XIs
s0y+za0ecBMEMfKw7B9y4VvqKIC5bVaAqkuf6kWgdxjgRVInunRUkiKQ1e1799yXL04Oda3Yguvf
34aslNFX5m5+3I1Oq9VJMyCa9L5aWrpvneGJ4TK7/7EuhoHxKFSKPKB25uUccKiQx2TKC4cxKNNP
AB9p2sP9EEvH6aRMBwVBSNLe9EShryJsOk7yuxELpM584LBomQYgA9wPNK30POlElwYKHAD2waZm
GuvFAjHIPxfChauSBrhh/zdBngUb95ptvQS5INgYAPz9dxGnoV9ENFmVdixGRK+pdqKEPo44K/ID
Rlp+Xx5iU4DUstbfWNyGF6OcvoeLmE6PXLYeELOy84AXOdKrV8cDyl7kuyargl7ZK6/AxQVEMQxg
LtTkAJW/jjig665Hccxg9bob4b4TEcDM2fc0+XV/NhfjAFU89SGwWebQ5kG2EUeDCq5YjQP5Qsgw
iB+R1+xYu/IlL53n0+2B3YjeObA31wMyNMkBQmReKGrwCek26dYMY2/rl3gBgmcFuB9uI/QHZnsR
DfvMqqVyQujvhEVl73PqfKl6hWUiL006bAHtyfzJJwCarPHeS63f9ydz4cNGwwN5IHXQjbvxatJ4
HxEjyZ3QGKD7msuoDIYRhpO00sbt/VALJzBCgU0IHDQg0PPGC+eN3pWoiYWO9m1Uh6jHS4I7hwTe
IavSD4vDwkEF+CTomHCFul66Xq94Uw6mEzZp67vM2sEJftdXa9WopTCQoJuAmrAURr/8OgxgU40o
aQwYdteEjW5K3wJhcifteE0OEIrI+K3ZsYWNYrmTdAGET+dbZYKGw1e0J2ENXcXzoLkdVKmZ4SdR
DQbPM5EygLGOhl5BXNXbyknQ24Kls6/V4k+uy/IbaDSq8s22Ng5Qq4DgPslroMAN+1zxqH9CUql2
WlUmGyfNYWGd9WL0kRu2AYGZ0gZ/1Z+BG8CRGLX8HMlSbcBZKh76qhMPSZw5fuPVDgxRIu8YVwxF
QSKbAHAlKJckWlE9R5pnfTJZDM5KlA+Bk7gcZbuR7JnZxiErWw5n+zbamvDlRS5Yym2UjxJW2oS8
wGjDeagAyvVr3ZYbAasA3yFlAb/RbjxFaf9PkeMvoIkbPfbAdAcNrkSAtXXY19iKP4KmDEkBY/Ih
iWpvLyrdOrWygRlRJb9Eva72qsSdFpGUPlEgiPZxxMoAJA31FGW8RfIbgQeSRofR3qWAEZRG9URQ
nUlwLHTFNgHZH49T6j4KNMQOQGzIfQp8z5MhRj0cXHs453XvfUHHxXxqIqJvNU0v/NTkum8rS3/M
HeX+KRgGxGtrfIwBTNpkcDZ5hEHNO/PE+8JruGeB49PsJ3POHQViK4AXvfGA/zX6Fu+ioBNJt8ms
tgCC3op8POZgFU8bcKQiC0ThdjIWsltzk8HLduOysQvw8RSBUabtxgB38G+nXG1fsMQJdCuhjzk0
bk6yIvYjfFj6Z0cBHRRBzutY1fAIYHaqHbjsjVce6y02lqWUn0hqfC2ymq0cxQu3GTqOoH4A2AaU
+bzj2BMq7Lxx4IcUj9si+6p1f6QS4ENAf6f/RzRrTeJblRI8jy8Dzq5sK4ZpmUYJAccnrPPvyvqn
YM9JfCDWGeVOv9HHQK5BtZZOk8uYsysbWVtEOw0xQaWJ5KYGF8/Z3T+DF640CPLiq5s6O4AIzkIk
aQdlAsJc5D7tRuKBzMT+foSlQYAlCVUK+DFPq3V9JPLIBBkI2zmU1m+DwbFrzIHkW2OMvyu3z09D
uHej5zfxJW+EM5XZ4VIF5izkBdF2cMkqD7WAyJbWlf+orrOfYO5jfctsJw0G6J4HsEyrN1mdAgLH
XbHBCJpzmrf04+k4hI/Bd6PYpjilZxcC6bkJ/wPML6F+qcugwindRsHHpxiqUACCQ+rAovOKptZl
Who1koRR9VdGMGnaeNWf+yGW9slliNk7U4istZSHEOTY0AyOUGv4r2kbzNcPnTHohaIMdcs26FPW
wSo5I2jclt+dno0wtFaDzxL9ldQNMvJ0jWS7uDGhkmai3ox+8bznLTjJCsWnHVO5f4GBi46m5aRb
i0NCfGXylk6rybMRiRXKD7cwGdSSeTyONIxoWm3iHnyuTlbf4NBrBnri/gaDJ98wIPq3tOotcDtS
vm+LdFLFgiLg6NnRs9OR3EeXAy43SZnsamPUjgkSRfS8IJooByjF5jnXHzSaWrD3rFGkh5EcSpie
CsokNx5KAc48qpXOU+Q0zt5LVLQFx6Z4TSBdtnU0rdvZ0H/OWwL1IFR5N11R4v/jxYWyKFeAvQKR
i2KqQlFS2VvcKgBI65A/s0EFxTUgcRc3ENqmNVRE7s/fyvTNZS4cZVpDxgwauj2BHhT71stqkzhm
5AMwtK8HGRgFvFPuB13cHpCasxy44NzCOkurdFrwkRFUDsdBlK+A2H2BqaG7Emfpy5oEU/8vzjT4
i3eZF+mVKmCRF/aoCgxJ4tvjmqvvwgMJYq//CTErdZheBoY0iqAhdM/M7Kkh2OX25xjp2H81Ze8s
/4uhuOBGFXaNoUTVa+cYyE6+rpq/v6fQ84PiYjDz/nYFd4oMuScNRYkSYVJ8yRzNN+3muWuS37xw
PmO0FVRQ7AO3klOa6j4p281AxEoGsrw/cC8AP2ABnDb9+4vBak0Bo0GnoaHUskAD5TEH0x0iI9v7
c7qYeEykKJzu8O5Bqfc6DlFxwTOtp6HO2YZBXAkWqr407IM9WN9rYv9uU/DJx/4BHnYrFZilISIr
QHYwwTJv5HRbvbAknFim9Qw0qLJib77cH91yBOB9oSMFVMQ8/TDrcsxLT9DQKZ71PsccvhTNj/sx
lj4w5B7QakASAkrWLAHRWatLJLduCHO+WO7aaGWWblUjkRpeBph9wUTzRA2fQtQqq+dU+57TDtIL
B+Iedf5M2bZDpa/3Dn0HNyly6sRJ8dbv+t/3R7m4Ty7/itlHXuVgNaoRw9TzZxik+mlM4X645SWE
emhQxH8MBv2jv/ejrsytPeulcmUCbIVbIHTzMuwz57XJ6MqhsjwwALaRvuG9e4Mcq/IY/gdx6oap
4mFVDU9UALBglwLOpuyNJNlPPLs/tzX7lZp0ZVbf8Rzz02bqHEFTeqrgz7/y2NVZQ4wS+XFnVXrQ
whMncEfWPNDO7g5OJZLAoVHxNUsGFjYx3qzgZRVwBoG+BbwC4WMmtF+NjLACXMpNErH4YEjThWS5
6jfZ4OZb4Zk/h6F20Ef2vG3nOSn8lXT9VToEcBbA/nd8gCU3K+BX7vcmwNf319Ba/AjRGAHQEEAe
iJ9dnzAFbYBZil03NDkOyu6v02jFUfaOeXBNYezKNOdBV0LNoRpL5O5tTXciN0u8tQcP+1nLzzAW
0/Z53MlzD0USNDBHF1RynpBt2nSQJBpY7vloVLBDhPQIB4mjPyrF6r2BakMAYKUWAM9QPeKRbh89
mA/Bg5V4nxjryq3QKutYETRSM2eoXr165Xh4vzDmSwwNecASHbBvbiA9UdtC0D9rUIwtUI+ovH/q
wXgbCYDMbfnithz9SXbWaRui9HE2tBqgNAtS7WPkm9mIMoj1luv8obVS6Vd2dYzp31gmAKpba1/C
4seGciry8EnSzJytE2Q6mrFGAhImkPSzSLd1rMP9rbC8E/4TYfoLLu60pLWLgRh4rehdssl5s9Fy
qAoUH28jeg5ENzHpUKG+AXmQOIbgODXdkIrqiwmXr9E1V0IsHxr/iTF/EoneMOuiI25Ydtpj1jmo
mTrjHwo/Al9xGdpGulVKeyxgZzvGa7piS/nWxQC92WPJbm0vT/GRhwqK95H15jrnEpU1aJnfX661
OLOi5lgB52dkGGQFC2x4j7TPZbUx1yT9l15m7wQQ2JpjWW66pk0M+eiqoGH3Wo7Av6C3XfkWgTLr
SjKwuL8npsn/BpqGe7H7gA6HBxWQ8eFoBxbWia4cdGu/P0sE4tppII2E33+DzMCEf1l5piz9/qTw
ilc+XpQ3xrfwGAW7iZc0NGoGzSIPctUa/xdZJ2hLwMUAgYUe7GxrGbaKrYjjCy2ajZ6/RG9t8S9W
Aa/iSeltaig70xlxsQqaiKPYkZaLSrnpOyUUPzRpfphsi5Rpku6BDjlO9xv2OiAxDS57A0FkcRgt
qDasCd0vLgZkrCcJa/Qy5iKlJo8TM+cenglRubOanyyiK8u99F1M+eQEm5me9rOES690CASVsRdG
+sEz/0EevU35o12PBx6tHGdL5/JFqPfT7mJNYqh5cXS50G2NToZb+E3nt9bn+4fJ4oShSweU94RD
nLcuKk+HYXvJvdDVh09ouX4aWvf8L0K40JJAY8tCtXG2eb3GGSKDSBrGOgpztT8ma43VxUFcRDCv
Ny9PRzerIzyWRB40if8v0L/eVMlE9w/txhvWfTx2Pc8Z6jgotCj5p07g1LC/P0eLuwr2QqB9gBt0
g1FhwugNJ2cIUYHozjMP90af6RsjL/Wgrjtz75pQ+7wfdHF/URdn79T+Brb1etokaaPCyiYmMKQU
JXkq5ZOiK0+Fm8vKAmUarWADb+X3Dtl1jEylthVrKT9Humb4ZOxeDLQy4Kf+04YfwwfH8x4Lbb4J
AXn7rKRF7Ha6VvAzbEhO7mB/Sex841rF7/thbtZqFmb28OOKDrnTlPxMHDwtIxO9KWj1RdqW8wLn
/+5+tJtFmkWbnTeGXmiK2BiUcEBigWSbQBM4cVbS4ftRbrW1YP+cZ2XOz5p8otFOr8NyzSB+LcTs
GIAB7v+GcOuD2e+b3+aaWMU08Vcp/dVUgV53vddEndctXqT8nFndUcUG3uQV5NXI2TJY6Eb958Y0
V+ZteXtP2PBJYQ1JzHVIJ4YRRuopfq7hThPvebmL0QF1Vk6Hm/NtGhgcwWGsBftMJAHXUSzL6TVa
6fzsaW/8Ey2/3d9ii4PA2QOBj+mYm6PJ8NTtvDIW/CyFyX0DBmToth5UN+xpXayUTdZizdZIFS3N
naHhZ9dC3/oAM8iebKtx5eZc/EQvRjSbsCqmYshyjMhlXgrFJrVpa/soR/qAg/xJDuOwkhUsDgtO
ysjPTHJbbcqhcjXodZSdY1gA83MuhqB2NVgpreT+izth4vgALrLAZIcRaOuYVZ6dqXowksOHCYHT
RkMKCy0mPDVRGbjeaCDJj1UW02k7/9S1F0v8kunrv9hs6ApCMsc2b+s6TIgGLR+MoM2DkTykmS/z
A/Rt70dZnCdwk4F8wlsTBdTrgZSRlcloWo82j/7gDt2WGvl1P8TikoMxjmSZTh72s52sscRLuJtm
Zz4EJTwKIIZiAP+9srEWzrRJMRC9bgAvoMo2G0hWmEzXOpaeja56wGhNVGLa2q964IIUPbmF9jqk
KErcH9t0qcxO0quo09gvMs+yzDLHjSJ+BnrjuQRGH4dHYJPuc1OMf02l/dREtyvj/qPPHPi1wkcQ
UtN4ToHbNRtsIQggoJTzM6VPteB+Ez05/VrLcfqRm7E5BBk81MAm5ZXrsUUKiUdOTX6urP04PgMt
m6zJNC3sPqg/gCOH7YHW5ry0JtouKwTce89ZFjQACHx8c1/9/OwrpUUhuMnw8yPoItFj5X78kAHS
F/OP1jUQMfp0ul6sfivjIStsKOi3FnSCg2IFvLw0O5c/P8ufOgG5cuXg56N8m6VflStWdu/Cl2nb
QANAZwGyjSAfX//9ETWZ6aV2cgYr06cl6D1mfBjgNKSq8d+EQr4OlizOtBvKagLOUGWiBXN27div
CmhkmX91KBQp4Jfvf5JLBwHYuBPdHViHG28hxtNaL+IuOXekPFuZc9BbSGkOXuPbQvt/8st9s3JW
L30q+LIxNH06r+fZzQh5G8hMieRsptkn5ZlPfVN/7WGve39oSxsC734c1QiECtrstjbMUlA7SZPz
WJ2j8dn6+OcCAQmYe8DZCoXeOTZajokpis5UZ7Pe0e9Ju73/19+CN8ENvPx983q75bSvXMAk1Rm6
U5yQnbCflQn5N+ob+aP0vkT12wg+s7Vm4biQ5KBig1c1lOA8XNazacthAdCn3OrPOURgSf8rs55y
7QEWwWKt17Ww9yBuCMYl5HNQU5mXn9xcWoUeRf15LM9a9zSkgFuNP6AJXg3f9HINDbuw6xANhXmc
0Mim5mRbK0dXRWqWPOdefNJS51NTkK9Ju6bzvLDrsKdRVMPbdGJSzJZNVWQkmmwlDmkJv+hXr1tJ
QtcCzNbH81pzqCS6I7BV7Mqd/WEwPjQHLgcwxb84phvIVBN7+n2a/xNpG6Vv3ej3/b29sPBXIWYn
acpoHrljPw3hi94nG+CBcNQ8O3q2pcWTKPTN/XgLW/oq3izvaFkb98RREg8dCL+ZBVpKg4+/YMfb
TzVdCTbNzywRgBYo2uvIOUBlmDOuE6/rs9IQ8pzWn8nekF/uj2Vp7i5/fvbe7TrdZrmLnx9AJ+AQ
Mtp4MJAmQRPvq/ztfqyFTwZDgawM7jz81/ygjjwChb6qlGerf4YU5aYaXyEtt3KOLlyrFJBtD0kN
3EBgcnO93yCkB0Z2bXZnyJdDYyXAHQzBPLiA0H5/fzhLK4NHiIPUA8fbjYShRnkK4eioO8ewcU/s
X+PKvbby+/OVF4UmbRVl3bn91BgbXm7u//lLq3Hx58959j2c5XjU4s+3yEOSPo3qsalWUrSFtQA2
ZOpcgpQA+ZFZitY0Sm9dsHHOifGIuyWzgAV5zteQPe8idrNPBGHQtkMvHIyfeYVw4FluGDkaoNSW
fgo+AqveCvYPM1/77CtYqa/xQTq++yn+o9EgdnaNEZDocH82b4eKdxw0EgEPNKH3886evzjmROPB
O2qM27ONvyGzH9IYPgs/y/LDWSm4/VC2QMEdJkf4mq53N/6GMtPAH8HnCmG4EjW2NYWH2113HeF/
SLuSHbl1IPlFAiRqv6q23q3qdnu7CHbbFrVTG7V8/QQ9mOcqFlFEew7P79CAsrglk5mREdL5mQlr
wlZYoAwo7IgVmm2n/D6IaBASQNP5Ik1t1H7bmDnpj9knMPDPzffr63C5q/HzMTd/9sJlEEDasuPM
zAcEgzdOtkG3ZsXfe+7x6LSQJzaFjjieTdKu5vmwJC7oWGMAFTmUaFDdvD6GiykSBkI8MFG4AZpM
9pMsSU2zdIokLh+gXYL75frnL6ZI+rzYyidbFQ3m1cJdfB5aY9bYR7nxM3U1CTTdEKQ56scMDOZJ
nsTJaEOxuAA2ROPnVRYAmcahR9Lxks44tPvUsNMxjJvlexLsKlr+wzSdGhA358k0eU3oVyQcgPTo
GnPf9SjJomzoPDDwoWtmS7Ui8JI+ms1Re8Lin5uqbWPOIa8dxo71aEG/pLXKzbRo0haqCRM9aNhQ
4IBCOeXcyAIWUydtmRFn/kh3o8Wb+7I2as3hUA0F6Vkg5lyMxJJ9Ma+KYpzQ/H0MxvnohOm9P9kH
qy+379/Dgu8ZPDcwBr7i88FkQLVVU0aSGMnAOOTTU25OUVjr1A8vvDqOCgy4LgAhgmdUjPZkDzDC
fAP6r0lszx1iyWnjDtkTAOJQ9qg1F4hqeQDiQruUBfZPOMZzUyXYRRJehOmxrmvzpTRT59VNwnfD
dDCgUysipXYyIHu1lmrilB63Tv9m92/XV0U5hj/eF8JQwBNIX3emdoFUQZce8wUAiZD73nZN62R3
3YpqUUKk4NADCDFRRF7nY4DYyFIM4IU+huR3v3xf2DdmfpvrH++2gqQpOjZwJEG5LT/3y8Ud8yEo
6THwQU2N/vWBoEus2Q65LjsjVvYsfBHZxBNLYlZP1gQU4sVsmjk99lDe9bvqyMmSR1CY/VG72T4n
/kvFyM9/GB3IcsCISNANKLc3TlnukSXBbltAyJIhvV24B3N5zHxde8ElFZcY3YklaV8zsNr1pPPT
4wBuwK0deuUmB2HJrncM9yUzyBT1C6SyMqteN7kJJHTDVhqVZWvvkIHvdF5dsXkwXNT4AUdV0B6E
ObqLqdmnxyZ0N239bKx1ZDtf7fD39QlW+EE0WdqgFUQXOtikpQvQGhZizShdH6GklW5sNDkcSIi2
t5pB9+u6KXGqLvbPiSlphocy8ELOlvS4Ljw2lqXeNGsJCcIhicpuBR1yGK0r8JxcR1ek3LhgGwOz
JtwjHqfnG7fK2UImdJ7FhYv2gDVjv5E1F+lMNL65n8xl/BYknfP+a9nCrALWgkIjSPgkHzO3OcSk
HZYeocV2qEDSaFbtNgFU9fqkKvdJiIQZXhRIYMjE2ayxK6f1aHos5wUloKW3ngoIsuzGdlk2RZUF
mntTtYiisImaAnp+AKE6n8vGsnniQaUN7ibs7yo8O/deujRPfHw05l3e7mqLoUbYzvzm+kBVGxVX
jtDxAagJkcG54ZqvNaGllR5tUDbSJSui1lt3jpNqJlRtB6/+P2aAZT23A46hCWEzPA5x9yjXdOOP
QTcU1ZohMP/PhPj7iSMVOjWeU6T02AKM3KZvvf8Yug9F+PH6jCluOczXXzPS0R6QdTBmZmCpqAEk
YFl8B2P95roN5WwBHPJnRQB8kiLCMjAnmwcBvGYw7Fb/sVvdXTVSjRXlSE6skPMJa0F7OC4W1sRu
IPhQrF15WweOzuXqxiJtbagrr4wvCcaSgtJhARSNN3gkD6gOXJ809XDQzChIH21EuufDcThPkS4V
6z+Hx8lEtoz275Veg+MB5QfaOAlary7C2xalVJB5TUkcIDaMrL6udnRaPvgzMf9hbUA1hxq6GMsF
CbPnM6hB+TUegSl9qRwPSmdE43NUC0NA2m+COF3IiksLQ0f4G2NokrjqlnDbO8vPyV7S+xDgh/cm
gjBteA6gGRqoRyBDpCNTJK1To1U+iXvB5mGTzj1A/HGDWJRtvDLQoYJVA0MkATkYQIJx0UsD6+aS
22MH593N+6FqI8+74agGXN9tOiNiN554m9UxBntpxQ0B2kPvqegeC6652VUmBJEWahqiJiRfQvYM
yonFyuAzk533PSn27q/3j+HUgBQ6LHhbQfIjTY9jUZNNlUDdz5m9OXLHWgdw1o1FOpxQqyncpMFY
TDhLH1zA7i9TR8autIFzCaptUMxe4BOrqXZJ0yIgobitIdnaH/t/SGyIeOc/E9Idw7jtVivzjDgB
N3o+IsOkw9OqbrFTC9JZ8dLOIumMQazFfp6sTbayXZ3UG3vWuEtVyHFqSFr8FTTNhLRY/CrcNMUd
409heQeqDSeIwC2U6VA7Ku8MwgCEgIJPD7o/5+eltgOUmw2Mq4qaFgD9WZcTUBkAPB9vZ+HTIJRw
boAkRoeugx4Gmp8We9PVf1WbC14/RAUDGaeLiHAaXQ78tItcADO2yUqeyuG1yXRErmLS5WAeSqiC
yBUy2xfEKSNWfMiyGjF1zSoeJaXpHVLfRpvSAsbueaLLocz41IFJIqg0fADKCRRQBCh+gh9GBoS4
hVkOllcasQMdztVqIjfXbDnlHOLlDlp8kMNcBJtFjptu6gojZr5XHefGTO7KvLFvqj4pNb5TdYwE
sxki5VAQ+Ej+xhsyVnO2GrEL/tnJ/OJ46HArvuL8au4B5awFyNkAWREC0S9tu35oVvTEY9vZdOfz
LdXhhXXfl85Nz1faVelgxGH6ANYjv329fgfovi/5G5u5iAF8cWymbcjzqAq+XjdgKff0yQxJjqZL
+nDohYUs2FhVZGVR/sl4g37rm/XnP25sDSfqftsMPeYRhOKTl+u/QLntwNqL3jS8UpHMOfcMkF1f
bEiSwmmPO+hYQBTO0gktKUwg3QnxALgHoO0uyo6rNYNkjAbxMhKwDy6bZLVB3ffz+kDEWkje4cyK
FLBPNSpqi2P4MRj6PlVhtW/mNM5AnLRJq+mXA4Gnf7CHuAMoS3BQYH+fT1xr+snQeU0QJ26yD8fm
xuVFVCNXtUGf4S0ZUFu9blCxGfEABi8lum9AeieTOLqQ+Kop7YLYz6fvS1htzaX9fN2EaqUAEQFy
D4G1IJaRxgQ/PgRr48d+8kjoi7184K2mCKVaJtxEIqgWnBpy/Nkn07rkdR7GntHkUV1aTwbtQZPm
VJ9dqGQh4ZTfXh/UJTs3+mJOTYqJPYlGe2K3SZtlYBkfp4MB4qXUbXa0Cp4mwC4tmu6NPDjQfPg0
8v6Duc67iZXP3gLRZVLeurS7XZjudXnZ5yh+E+gHIJwF/Z0LEpN+pqsdpnhf2FP6wozsOFXFLufV
3ZCAv5izX1aKH9fW09amOqo4hc8BaZtgioNEMC5saedCW6hIgKkIY3ssh4PjJcMGUnnsQLuU7caq
bR4YzX/kZcg1O/gSaCVGjS+jQw3W0Wp3vhJ5WUAqKDHC2KpH52FFEvNm7ivzMYPi3wMIqvJDA26q
h7Gb2XM1d+ZuALbt1qqGX5otodyFkAHAPgR0CHfg+Q+ZPT8bsg51Pi+z3U1X9E6Urmx6gEKydQNC
M/6tassiAp/N+KHrafdQo4F3W7ed8zHpSbNNm7zeJGxuD+B/S+eIdkb7WLdp8eX6D1Uu1cnvlA7k
aDHbnrIkjIHnoBvK2BKhl9N7HZYp2bDBo4epN91tSBvdWqlcgXtiWTo0VjshYzBmSTws9jagkD9b
toau4K0IRMipEfEjTk7mTKfEK2cYEe3KZEeDfcM3q/9eGJfYddhYAhogchTSrit8dzQmsHbGne3s
Q97t50yXElXP1n8mZDzKBKhLjdg3iKe1+FQB0o2G0uM0aUNglR0P0DrUeNCtAhXI8wmrp8DwvIGG
MU+f0x5Jz9nZp+Ov65tOddHA/9vgDkGwfYHmzEHJVa4W/GWdowAA1d05fL5uQbXupxakzeWtvUmS
Ahaa9YYFN633o3qzdUTBqrPjgT5E8IuChUJGjfphXbtdGQaxCeHFrgFkI/xmjT9XUoFmvtn42e76
oJRrg1QR2pYgiAdGs/O1AVt5kuSTGcYl2gR3XskZgp0O8mBoMdhcN/WnfCAHO0DA/2dL8l8VslOs
s6Ywnp3gl0sh9d57j064PDYVA77GPULb7buXENDSmjdo2d0unMSzT/bXf4dyHT0kEwLw/KIZRPz9
5Pxy2huQfViwUyCD20EIwXbfig5N2uhFqt5WaK9q7nKdQeHXTwzmeQeWJXfFxnld7TJqnO+ZGbU3
10f1J8y5mF1ovAmGU+wdU0IS1aDRKvKsCON+9Kdb9G18WhmxwIYxl4+8KJud2RfLtms999VLSvu2
rFa0Ka4l23D0JsQZhcbDmgX8hq7VeHBY2+17e+Qbtw6nTQjM534qaLJteEsecLk0EOQIqWYQqhtO
wPw8ZOPBICVHi/lggPBj9ZO4sPOD7d247o1rQh8Z3Rgl316fMNWqnNoSJ/FkVawpa9ETEAI10/js
ObDK5GZcUvozoM2wYbzViZuqHJSPJDPkklCGAsTl3J7RcCtHl3gSz9Pe+sZ0vfrKzyMTg5c+IAdg
gD//vGuwsm56AHSC4t6LrSK+Pluqsi8BSA19WoheUKmXHEXQzxZnlZPERpYuLx4IUx8WP8jRR+eD
QKGj3/maeI/G4vpx4NfBj8UwzRSE1hY/+lXua4Iy5WihwEeARIeioSdt9iFNaoifIW1v063pbgpD
szlUbhjBPnrSHMHGJmfSVxDRDW5LkXg0mm9tMn2qWb0bmjnq0RAddRX7nSU6YL3SJmrLECtGxekC
gO5zUg9swIacjAeQ0I7OZ9ZWG4PjXfi9Nakmg69y/L5o7EA0D7JA+X3LUOVI/QRHzV7jlbzlSBSg
O0kzjcplOjEieXyz8Yysd4MkNkEf29Aq0uXsVQYCQJO8EFkhAbY63/V1Pg32mCEWW3aWfRs0mknS
fV78/cRHjNbIEBPhUNHZ/g1+3w+oqG2vHyzVOpyOQPz9xEQ7gYyySmFisT6E7l06HZxRc3Z1o5Au
vD90kKAfRrHmyeQvHdV8XjcC6XpLRzvLfT+FYzPNu7RPvq21+eRD8uj/N1GSv6ZJ3btLCjNZfUjs
bTJuwDv2DybgUVChsYD8k8szYQ+xwZT7YbwE28C44QFqaJpYQLkWJyakUdToohz6HiYoXkE2UDKa
IahuNZSWcMFAHhz82JKbrgovn2fO4UTMQ5Ii+7/v1m9tqUEtK62Adgb9ksDdIJI637R2XoW1b7a4
DMYN/VA5Uf9SDbpwUfxUOaABevI/I9KNNsIXcuACk7ir6yfqsKgt7Ec+zy+InYeoDRDjj0LqZJ23
6dhvSqaTalBFIyc/QL5kZpFIHTr8gKpG0idt7+fafZhq+6VMZyhzuf9QVwdpBfRiBEEsxi25grzo
50LIHsdDFqEL3lg3tqHZHsrtZ0PBDoaQ/QvF30+8TRGiYaNJ8TTvqL8vXXQgQb/t+iFSXWPoFkSC
CNcLYETSDlxJBjAFXmhxB4ZdZCRy+xV1XbI3/cG6S8diuEG2EMJlLRpur1sWG+Jiw4BHAIQIUFxH
XvV8cDbUkysawM/VPP+CqtvRye0tm9EvVjS7EELiG8NfIWeQazyT8jRAdQd65UIPVpbN7Qd7tf1x
RWUfjCY3pQF5yh5x9WGGfOMGyfJuf32cSntovQP3PwDxqCWfj9MaEIvlGdJwmf0xzX7T8KlMP3bs
9boV1e6HsiyqIIgQ0AkuHT8f4WpZTiSIgXrbWQh9JpAuNq95i4S/pYEya2zJmQiO9Htu5DbS0uOP
Mn2dSMSQKaJQ8Gi/Xh+V6gCcjErenSQ1J49PsMTJ1go2ncZp6T5PzpemmDrPGPCsj/Pg+9R+eXdP
KZJC4Z82AtxQiBAlv2uAoYegBRsZmyJKi4hPu3+ZHdGm8L/fl9acD4a9EgPft+ovCVRbslxX/FIF
C39HgHTQ+QSlVpBOEwuC2GuebO/gJjszub0+CGXC9tSG5Ae62bfxjhQ5FDO9bQprS6D5h2fTa98Y
z0E43VtO9WwV3Ns2A/li1jryBDFLsh86tS9tgq63UXbFzRlzaDeUwWu1HsLOjzh/Yi2N6HSclp/X
h3xJKyk2BjLyQuAE8B9TioMTeINsqMsgNsw24wcGxQqke9fseewS52eIZ+cHK+dIDrMsoY+Dv6yH
vkty1EuKMUoZ/cKXqbhBC0D7wUMee8dZDtVlmsxbWtLPTVq5B6PxOmRqpvn9sQRqrC5IeUFrjBtD
2tMgsHW8JXHwbJyQ8Kqedg3+8XX4O8XBROFY9GSIluWLvJq55LbFqeXHE8QzvwTlt+sLoNjWyMqj
FhliKDg9Ugy8dt4CKhZUC1nKXtws+764Zg+dhurmuh3FMM7WWfz95P7u+gY9eGsexO54N7FoTDRX
i9IRo1ldtFsC8C/jungbdm3qp+L77R61ycOUQDmsOThVswWtlSZUUI7mxJq09HhCA+LBiyAuqru8
uAWP1T/MFvgwhP6eIDkTq3YyW7SxW4uXdRC3oX2bdP0rt4O36yZUdzEenv+ZEH8/MdGTpetaPwti
J2GRWb4hsbVxkvth/njdjmKDkRB5FzTaeUIVSvLM6Zg31AUvZoxicb4pPdc4QE5iBp+vUWr8p3IP
oJEgFAIJ+L80a7mNawCFoyAmrH9kY7VHMuSOl/R5XcpbPr+bZUq4rsAUOW8P7Z7yEz41DLuk0NJE
pve2y2+0zwjh+i68MdIDgvoRxD8ylY1rdKabDR3i0XEpfi0o124avwrLaDYn42ANIblbUQZZATDG
BmzR33pTF8CZRG1uLRHtmQFW1dLURDzK9QQaGI2lLn6aKx3k0mh6j3uoKK/EgXbYvIfYb2c8X980
yvMVCiESdBMIGvvzzWn4ad7nfRnGPljCnwam00FRfB83uADJIG2FNllpU1bOwFuzQzBlfsuB+dEx
DaguchBbBSjuo2ggRCfPfz9ratJba4irwZo/uDn9aYNZzyvzbZAZH2kJYLNf9Tvi8+e2th+aVUel
oCp4A7rlCpgJmp3RgX7+AwiHZhVrPMAzvCDy7Ucbihj98FJUAvbM99C93NDa35j+8frCKbzKmV0p
glihrMqMMoBdf/kRNssXZgU34PddwcSZ67pTlcZQN7DQtCT4ZKSQDL0Pc7P4wKAMzuDd0nwBVyZd
k63jT5/COfc07oUIry4dSKD5QMYKMV7A4eVWpbQloz/6FVwZ+qs/ui5NP5RktJ79yrZ+Z2sIxgKQ
LX4eWtvarg0hXWQiunlEURzTznuru2VjFjwGGWSoc2hu3bbUHDfM6KeIdc4IdRBzjoau8De076YH
6q7WcXa6FIxfQ7/xwySEkjSevshNl7iiM2t3ffEURxuavCZSx0JX74IVIbTXFGrPuNUyvh2hf2U2
u8J//3UAG+gZB3Qd4CT5ZDSIBZM2wHUQjP4mDed91X5w+0BzfypuAqEujM4IAby4IM7tzGSc2hbR
hr120USdmyR1ntDCuadFZkSWb2iiG+WBFx16wPsj/XHRib0GmdOTdBTVT+Mbz+wXL2P3c1Edl5X0
UVlR3EdJZHbGLsud5zJ8N0cUIudT+1JAUtTJH5U73EXDeMeL9H5wdSxXqtOG9kOEusAS+Rcc/1M6
rB2k4NCF3NfkzghJ9zI3Y3BovSK4tensaOZU5aMR/6AmLjpFLyDnGeHcsSiSSpb55AIGmqe6krXO
gjRpJeOO0eKOj+15T7yd7qZUfl7IhANABpJA+aakM1SFatoAPQD4rLGM0e/rx1VVlsZKQJMMBAZI
jclpt8UwumYKZiCt6oOX3o2//RovxB10wrtlN/1Ilh1rNqW/Nb5eNyxuR9kPEiHVhc4WnDA5MCGQ
mx2aFs/E0nyqkk/E/ejwBhwQYAtvvkzrj1G39cRCXBiEeqNg1hA1Quk6hUJzY84VYo46r/YoOTwQ
o7prKsg92JA1ioYicXcGcFXXh6laPyDZ/rMq/n4SIYddTaseFBfxXFkfq2X8MjIUj6/bUE4leMqh
J48a0EXWu4YaYFahUyV2ICtYJFOUVXlkrF+r4Tg6z2Ofb5f57bpJlZeHSAioadDgfdmbNPkZ91vq
wgPX905x8LrbsvyHi+TEhJwVa4d+QqOwGcRpnv8IR+ulM8M1oomvKeCo3DyiG9SOccAgaSv+frJC
bpU5rAC6O54y9ma77Lbm0Fr0be+XlQNOlzDHPFyfPOVOhOgCwiq4JqRNzy0yJDGw/TnyfX4yo698
WLZhEmQ7m+bVxhwGc5ci8NouTtJq5lQ1VlRXkToV2hau3IeXlG2ykNmhx2S97chmptvBPXTFrV9q
AnzVtkerOVKnGN9lh9TKBxO6gB09kmAz2feO+358GAIMQY6G5guoqUiHuQ7cviuXjB6d5t4ot6Gn
OVKKewrEeBBgAOWSSClJoS/oF+yUIxcQcz4fUm5Gs+Xuaiiz6bhllYbg2JFxsH1ks6W9IB6bVssn
L04YhMqt/Nac11sALUtdpVWxImhSQLiEdjXgV+UZy9zWMRtzcOMx9yI2ROGia/wXP1VysCgb+niw
EMD2wPt3vq07QHSnNSdu7LhT3NrFx8noPg7luzmDwMUAj4oSjpCfvEhrzE4xDitILuJ8uheo7er9
HlsEJqDHIAKcLuNMs9aqgEvP3JjbUNk9NMPLu0//2felrZunBSPuiu+b0675VvXFru/yXRB0oDEf
o6B//0n0QV8NTIxQ0r5QyhiIV6xgy3ZiBxVRvO01vuxSkQvLgVoa+myA2buMxQ3oFDGWTk5srZX5
NCdr+DWoyz4anJbfpQ1cjD953UNQ40lgV7WJoq8VHhpkZw/BGODGh4bhoQ29+SGctNR2qi2JTA6a
c9AGJIhCzrckQH2tufqDE0On4AVh2o2bNs3WNxIds4rCsaLcLHpo4ZLQ5ywd46o0c5Z4tRPbBY9g
JHLRGNrhCWRlEBHIt9e3kMppgEsXRxkFN8D4JO+0luHCqqVyYmLE0N7Z2qBbDZzXlfzDVnVRDwFc
CwXFC9XwIKh7J6WtG5PwhfpVRMzH1XwtnIfGuB91AaFqrZAMwl4FgexljzijReO1YenGbjpxaOCB
B8HNRm/rtf4/NCMjH/bXlJRgCBKQvIF3Hy5kfnHYc+jpIjLldgCN3p8q8GVMgWQfD6YOh26CQOLO
CZYMktLmcpv7EEPiHHp1oitEcxSVRiGuhQcrWNsuOre8qhyDGamkGCnHbVKmuwJhvBM8QLaG5m/X
d6AihEG+EoE7GCtwqThih54GTUiO1kUfuHFN6t8OZZvar295Z31yguH7MtUfkxZMLNdtqjYI3sUg
XAQHJ6yL8Z/YhGryMoUVdiM4sDdtFVvkxvZrzdFSXZNCQxjbHc8iYEnOjdRJBbnx1nXAf/rEQIfm
MQ2oSjkKB0yrQHYgAJOxdSPahOw59Z2Yka3Z7FsSZTr1CsV7APW8vyYkr5dbWedDVM2JRwMtaJUR
GZm/5f1v7j/xGkjF9BDOX66vzR+9UfnyFydKlOAQBMhcSVA/78cqxDUAZM7wYZ05vcto4R0cq3W2
LkMB3fPQdLHmq7lZudffd8HYP3XNQja0yH8xn81xASZnj+4bAL/xUE/8A5t68HdUBCrIYI8AA/v1
H606MDiKyG+GuBsuyj2Oy+3On8RvnncGXoD2DRRnKUqVOmyjclMhM/SnrmRdhCwOz2ugh+Gv0xZi
kRUqSY7n6cCAytEIwQqUe/DYkwM8YjbE8NvRiVfz80Lgdfww4u0P0gFFb/0DaaCPViQErBB+Exoz
58eElMhhmtPqxOb6IfBvoT5/fWlUMwagAF4p6DcDUZl01vuSVqlBECQZLHvtiumpNHXdMqpL9NSE
FK5SCjZPo0+cuOjIGoXcgIoInCVC2F3Kq+318ahy6ehoALs+SMtt9LRIE2bbRglZLMCD0z71Ns1S
bm1juKd5vZtG+5tR2o9Z1e5InX0a1/r9CB1wiJi4E8DkCVyfNFK2VoY1dSZsN0O37bq53wGmAT/q
WNPeLZdWczmoXBzSpVBNQbsLnLW0eMx1hqFkq49yvBWNqX2YFoJOjvlwfU5VewSHKvyTuQeXtPj7
yX2QNbVt9V7vx14bJ8ZjefyHz6MFViTqIdUlN0rMre3TEgyEsbMc2m2to/dWdSwAIvb3+9IsWWvv
F06O75eVW7qR0+VV3K6L9yHILciHA6pgH1rDHJuNazpf+sTM8cytkmjyqbFpzao8lKSie78AWqBA
u+7WMSf+xeu6/LiMM0ozTVLcNUsT3qQtcoc2pH+/NiXV4U3Ez5QdP0pglkg+YZfJVbAU2j8pjAbx
GFabYrWjrjwysFfOQXrnoAHv+qKoDq2QLcRjBuCvS+glyU1QVy5AGjQ3Tvhpuc/KI7FvrhtR7F8U
hPAcR3IL95mcEQIZo2UxgvJCVb6U9RQRjuXRweZ0RqRDaabFyMscjyJCq4OzHhaOMkaoGYniiABd
jc2LqBAFShnFVnl1QHqGEmJo8lfIFmzdkupkSzQ25DxdkqJXvFtRrZvr5CUdloegWF+vL4hi1TEM
AAAE1h1ESNJceZmbjk6HuSrpK6k/DZAgrj9lmseOchxgkBYCFojM5Kyc4XVjDqIPjINHBDpJGqol
1efxDsVrGUAZ4DOlCyBFXW4NeOfFyxzVy7bxNHGlIugDFdHf70tvmtZqJobMhRdz1uxrv7rn/fQ8
19WW22hMCdbv6G/4ipZUjVkx9fLxx9bC2xePabCViJ914oRJ2pMwo20Q99OuqrfmbfXFaKOp3ySJ
JvxXbAJEGv9ZkvcZEJIBtco+iMPWONLEe0lcdpOCliAnOkCZzpS0Vr6dGLSoGNr2qwbcje52DViU
rUisLz+u72zFrjgblLRqVg1dnyaH91zcbcYgZKyJo5QjwWsa8SDe1RfV2KXmLTrp4crG3L1rQf1p
+rtxcB/n1PiXjXBiSfySk40woyvbnIXT7IfvdW1FPHwLnHkLBrPI7n/muuqAcuJOzEm3Z5DQJqsd
QP5Kj0SlLx4MGt+pcNCQzvw7dZLTcc2kWsIFTqcpbhZvT6bPpS4G0A1COjxpvuQdnji4aCaoX/9w
HE2EpBmCDM3GjcB9SjFJLHyd3W9m5kR+qYOxqXrjTidKholUbRd0/QJWDbuf8Xhjr46zfsmD7oE3
1gvEvF+coP3FEuNgu9nOAYthQ3SyIuqBipoGOBEvGdLKKYXEHZl9ABDDp7z1D2mYfmWTqTlNOjNi
PU/2eFpQ20H7LLAi0C0pQvLmWCGKvkRzlJRmHOTdBPDAvuAdtsKZkcAY/ThLPzfZN5b+LjNNVljp
F4AjEVADK0QB5XwkOfVrj3IgHanx6IJ333PRAJd/JOXH6/5NhWlA1vmvIekUFWwcJmgl+XGydNu2
nzdBkGx6/qE1sogsn9PqOIx+1Df17fJufQ7ctYgXTGSnUPNCue18jB61ipFlACfWyeNa3WbOJtex
tyoP8IkJaUNAHdbLmgEm+i5y+YG27w8aMASkkwXmERtbuojsEsTcaYqYJEv8ryznn4mto59WrxBi
EmFFSKdI0+T2lFl2Sbw4Nb+mKbT0DNYOm74GaZqX9aDzgN6qv3yoGuOWr8N+BlvC9T2i3IsIuDE+
EUbIIhAlyfC8cHM/HtuodbfelxKAg0YTPSjCIzxO/hqRZjJhZu0bDoxMEDlB1yxnPwbDqT83gz89
G6E5fq/XdNrlSz8A95+smie4skwC/ySIBqCAcAFEKQHIInnF/NiavTvaFAd0mGwHtPFZpPuItubD
Qpc3luY/7bm/BdXJMS/5XVBxsGfzu2rUKQSrXm1oXkOXHHAxot/2/GxMU7qOvEm8eDXGNMrpwB/S
JqtiM++X556GziElTJfUURoFFkeofcAzylgWA2y85mwWADSWd5l9D51YFNod52YtNVe3arHh0wRn
IsBhF/3LIMWuS/wILyYIr6Dby9Ds5YxRXvPnla/mbiHNPrXGGzr/Q9McEhJoLUMDP9qz5QJ7GgaZ
2a0pboj62+C8AULsAUruhTeLLvBWuZ5TS1LkmK9J67WL4QE9frATMLBsr59KFQUThgJgKy4ItO3L
kb2ZlOtajpYX+yWrWFSBdmxrLR34CLKefV9p+wl3fhGR1ux3EzXLOwbRiofJ7dlxnDi/HXK63LSZ
zTaLsXi7tvSO13+h6po8+YHyg8CjueGREau82Pnd0CBPUvcR8/7BBZ9akRwHLazCAFUJCvQVasFb
W5e2VY4Clzw8PNoeIbpzfhLL3jETauOyh+7Xt95J7hKv+ZJATur6ZKnOHjw8cO0hZF4udKRKICU9
w0OEFIL0v+oZiImWp85L3qx6+mJ3TNcHqdyeJ/ak7ekPoTsYMzpO0tXcJlXzlLT/AKPxMRgkh6Fp
cUmQiVf2QFCP8IBB2uTJtm/3k7crmoh097buHaVcpRNb0uuGg3BvcWv4S1YEkdd896x2Q3Thuuoi
hAYEjhoy6kivS1vNKQL0wmdIaBrstkloNNfdTZsbkc11TQ7K4QBViLlDNu2Cdb5ah2mp3AkIa3t+
YwsqyKv/gmj0cH3TaczINztUjfK57WDGcpa4dbIb5Pp3tqcLMpV7DYRgf6CEIPoUfz8Jy7O6mLsM
/OKxlcy/0rJ5IKWjadNSHp8TE2KkJybaoUabaCtMIDnkboJiZxgP3bxhupK7Yg9g8VFxB5gC91co
wdGhAjtPKI15sZdDZxZr3+9RMm6d1+sroxgPzAhUv4fr8QKFnlngsO4ZZB6rybxF9sCJwPH2aC3j
3qbDjb0yDchOdZuITQ3tTHAgQeZEnkBamKMRNMKNkmeHfGb0LX3wynXb+h59TsyU3g0lRbdVOIKI
uLLiqir2iZeD9c8pze9jYVa36HLSJS8VOxQ1XuwZJJMx4XJHOOnGlkEwG5GCd28kX2cD4haoAP7D
ZKO7R8B3BVmH5OJpbkP1ZADnuYXeONFOc1jN8nWt/U9YhTsXdcfr9hThDySW/8/eBRcSa4NmzRkc
Y1oghNwGo9A92+T+ZgFjTcY33Xp73aDiAOJ9BWZ3tPQAeSUjvyok0bPBnxGL+Fu7j+rn/9/npfmb
h8KvTROfd8cv853p/8vnUbiArAnAJyj+n5/toG54Zxr4fOXfh83Tv/T5IW/59/viLJ74jgnh0tIn
+H55S6x9m+2vz45qtdF9D8CHKP6Cou3880vrGjmCWjfuy2qIei/YZmv/FU2Ou3riuxqqdFZQuGDS
0UVGKld1alhyu+EE0bKZLMCAQPBmKsYNd6FPSd6mINleH6JqfwG4AiQpYHnk4roq6snxAG5xcdN/
ys1jqLmmNJ+Xr6mpreqJtPh8bhYAbXmR+X60Kt5aItELxwfXLi2R15OBL+Nkx47fBZseyNKDC9En
jRXVesC/ii5oQTIn5zsGmuLlwQw7JtWhXPdTe0P6myXXPKSVVgDbBzRbSEfLY7GCcbJK3pCYITEw
2/5tUBFIbxv9FsUsnXsW2SGpuoDENdpScBPa4n4/39s5ANEzmtlJ3C92isaACVIy/ud2bL5Cqd6O
Si9Mow4P5+vbTXWiUJkF8zGIgoVK7bnVqnBSoExnG8hzdt8Cphmw/2Huy5rjxpGt/8qNfudcbuDy
xe15AMnaVCVVyZJs+YUhyTJXkOBO8Nd/h55eqihG8dr9ciM8E3ZLxSwASSCRefIcdAxo8QsUkjun
ifIvmo1MfZPaSxQ8c54IsN3YjGYCAjI9JdF4loCSJNCOctM8hMy+SQa2cBLPnXhIyEH4e5QXB3r6
cnBZ1BdpaIXaMas2UFeivuQ24fP1CZxbthFqitK5DZzW9OoI3hrAAuwcGKcAWQWqdOyN2aCUUzMj
+65COWuTgtzT9XOIp1y3PDs6HOXwF5x7H0q34IAjGpfxDihV337lVtk/WdxIXa52S8q8s6Z+4KxQ
jwbz8uRUSgdDqKZU6Ec/yQ+RxTaJEu78PF7I1M66xN9mpjl8FPD7koclzLB1kTkJXwhO5ocBP0Av
jg042uQVU2KzynsDzx/KQyF2jf9iKY+/sCjQcsU9DU0HAAtfupwlZVGVo7Z6bPPyiejdxo78b0Vj
/TMzPyA4Z+fsgDqX35WGhnNcK9xcDe2VwImPpEVoLFwHZift7xH9yKmemQoNuRnCzNKOHDgLEiLF
FFHTWNhpx5mfbn5Ay/05bT/qLmdGKqSvI1kEQFZHRqFS3EClDTNz3RNVkzgyA4yn0xaRV3NDQ44O
10K0ZkOqZbI/DJAuGOHp+lFmnqRvwuAQJwsplVkTgCLBAg50YKIu/YE3ItJ7JgO+PKRfOr+41VLm
EYiC/bzbAfj+l5nxJDubP0MJWEhyTT8KiRUPSaRHLmFMeu4GpVkyNV7Np2uFfl5kcLCloj9hcnXv
FZlpWhiQI6REddpGeruq4qhyCpOkDY2CON+zQYhVnhW5a1W+4XAu9U4FjUy82AJ456RONjXkOb0+
UEhDO2jmrqumzx01l6udBbE2Ght1RweziXZGXpxitGbfyXGZQBOI+JsA3UYrGcyhrsgbaJ+jnUQY
Crb30ngzIqsLULyu5XvEIim1u65xulAN3iWmAoCay1+JJEtfcFlUPSkU1b4SPeJg1A/Rnq+jRxi5
cwWiirL2ifiBQuMojFw9a+ttSfJoJbf+Ur5qZtsDbh8ziroEgEXTO72UqEESmAAAcsUTLkjOr/vG
TBSDx6NrAVRcOra+yZZUgi4e2LueHItqL4enPL+pyk3EllqIZ0eBwAWyvkjnfLhmJ7wAK1egkWOq
OdAh4vLCTW98UyZuB63gEUmM2B/A24mLt0UVJ0VXkSPjt2b9OKBDPloIjmdNIPWDSzDgAx+akkXA
mdr7jBzr8LXoiAMua1cZFozMLAd2OnQZAKSIsUzjnryI+kqvgZe3ZdvVNHBsSSW6XcE9kdi/cN6d
m5pMWRiEemF3ITkGNohEDiUSDEsUy3MbN3KtQA6CNwFdxxPnSmN7iFMTR2re1vsxdcxzP4BKHLnL
WktfZWSJHHLGzUZpNRTwZHD7fOAsafQ6qBpJ147AtL2YplgB5XW6/sLMuMGFicm02VHgt22qIWxU
FFco5N7ulU2Z9dvrZuYix5Eq3QKZEzQcP5w+edJLWWNqoAlmT7XCd0M5rA2mA4gfcrcGgR5NkyVI
/uz0YW9DMlS3R4rBy4NikAI1aSPE+wa7h2ILaRbmbub5NqpsP0jgcaWYFtugvUuSxuDaURjohrQi
WvrRglfPvEC4NYz1W2g52Tj1LoeQ934j5T0CEijUvwVqLX9qNMY9xiXd0zvFWLhqzo4IlUyAFHA5
+yC119VV2zct+qpMLfZ8lbhFu3BNmR3QmYXxG5wd3p2UDnaXwkIT+vcZsTeNFN6UzeCYTbYUAs+O
Bqoa4IrBnRbt4Ze2bClvhjE0PpotLUzJ84myuu7WM28Pzv2/LEyDeMjeIUei4loiYv8lMAD37Tv+
2eqxy/2CIbRlA3iNaPtDXyxUuLoy9X3t2NX8XfKVkFqDFlKmlkuWxkmZHj3Yqv+yNFkgjl7TQRXw
OOlLHXv606hsYDpN7IIqehA/j4gBh9Goa4ByNSqr44575g3QrEbfzIBQWK/qJz1OPItlQJVbC8ep
OecJo9AN0BYQlv9A+aGrQ1lHRqce615OqZAZAMY6I+jOrJpjVBPiZnkjU7satHstqpoHIveCagjI
a2qUcU99wyyQxK4lay/FSbSJo1GSBGJNK5XU/ZfU6g0Q91bWXuNltTUsKX8A0WXiKIHPP2Hxkhs2
YIPVwRvtCK0IN3Xrg6fFF4ytVF/PbvwERTxqcvDumKFubFhZl3dgeUpv7MAPXZFshrrZlmjAtALX
Sl3QAawDaNP1UN6TnD7w3cywbuKg0A+I2pCFZrx0ZXDf3IeQoHRySS5vFKslJ1JZwXcEqpZH7Lha
lXE3rEphRauszSv0UcqdwzuEp41RRA4CIPO7yM2I2nmsUpU3kqvrVe9pvpWuAG2O7s1ECjapUqde
3crDwsLN7RbEHHEFSBDKhj4eK2f+oRdDXKC9CC0NAJ7fF4GbxZ57/c2aNYFeA0tBqhXMVePPz0xU
fhnqUN0iR8P3TIhwRjgpWPzW8pfrdubeK9B9/GVn4uomL4MQvRPkGMaPIffCyoNgYhJ3TtRDoZXX
SOcvZdnmdqdzk5PZA0hCy3PQFBztbgWIoDGsgiXpz/nZs2R0rYKCEHmny9krCPJOvd0iipRxMYkK
JKdDbTN08bOkL9Ezz73EI+EXasM4zwGju7Ql8Vy0bRVjs1V3avkeZHzhYr5kYHLYph3T6oTDgNy5
/s4Qq+seMPt4JPKR9USXw4dO/dbQOQvUXAOStvjeaO1dky+RAcxEqKOoJJTc4cnw6NEjzpx5KJjS
21xRcV31N6D75rK5ybNHUZ4keQk0Odf6BGPQTAAr6NieOpmuvBWQWEkZkiVq7SE0fgDPzwrkb2vA
LjZK097FUOfWDRY4wEY9XJ/LHwHj9JgC6sowIKGKDNeU9aWvqwQQPcStWpGUTlXqN3VorVUcjDHE
1ocqIVRJONokLelZ7YlBQztY477eUxaA9mHh24yu9+HboOsHfSVgZETAcTnvatg04YAT4mgkuxL4
Kp8UlAevtla7PkTEVCVxQ36I5NfrdudecH3sCxxj3DEHd2lWyhlRCkWoR2bdqMM2qHdVu3BCzznt
uYnJ9shbhQ+k61VwVz3WhzRaCAeXHj+ZuAFBX6HZOJjD5otmfvn5HCsql3/Pz2QDJAVXWnTlqkf1
ifS1awSae30Blr7+ZPvT9CYVooYB1m8MuaC4cSzsSXMbrI47OsIk6K1a0+ZoJU9sXQIWHriBxqBd
xPR1LRTo18gSuByt+hfY2kfAKFhlcWVSwA1w6VIFM4cyG1QVZQTihoPA6yI7beJdn7e5UQHPMap0
IBMEEp5LKyzAkctRVztGSkZL5d6yDiz7miQP/8zMZHl8UQy9JmCmVYDjVe8187bHTVMJwoUNYG7f
BV/DKCKDpvkPxyAIlzMzjLh6jCG6KwogyhoFalpg7csH7AQ+WV8f2JzfodkIF0L0sqH7czKwJMiZ
YnP4Xa86XRRTHdvdP7Lwoy/87CRhpWQ2QsjqkbSf+voRMPJfeT7K26CMs0FiMvEzi+gRggcNb05W
uz2Jbqs4Xkjmz2FzcTip6C7TwY30gQIN/KNV3RSVchSRQR783g48M8/lx7QvOzfnRvKkENNwZa7z
h1YSwTbjqnBitfFdxpAcLcOofMwK2T6A3TF6vD4Bcy6DxB660nAzRew0mYByaLWgiwflGGrJOrKZ
5cpqc1D9sqcxZzd1uVh0nXMaHJY4oNA1pH+otiMlnAhgS+E0aBla1c3m+oBmHz+q1YAfEnJ10z47
i4EZQSpDnIEZgP/ma5gs7YVzUwbmVHx/A+n/D0oIzLRrPTJ99Sj1xzj/qgSWwwHrHvRd0/0CszZ6
Bv+2pV7uUIKZFTfkAKMJHWi0bFKWLMzXfPx0ZmJSkSm7rBcAr6vH0hoYsqJ5fpAK1cfcERXsYUJe
kTrLNnksOOAf6CJXtPwXuKRBUf5X/D6FSADEHAsUBsgxkRVIpEVely3swaMfT0MjvIEQP8PNG0ip
cVHPNhJVwXueawMuIRBR1fP7EdkMaeXrvvcj3PtgBXh31NjBH4VE46WVqjeLlFngLVC6zLirM7Oj
PYgACFWloeGUdM1b0PJsM/jyQJkwAifq4l1CDp2mgwu8S3XfMQpGbgNbAien2vq6g1RVWdBcKDE2
QabdVahBe2C1RI0nEpWXgGWipr6C7AU2C+NNyGa4HcIWZ6YQSbQSvWF84TK4dQNmC4foIvdarVDv
eRu3NFB52VEz929t7N284U4QrKV6nZpy8x4KHp/UIfqmkjJ4CjMl80jbZ07OtZxaqUhvsN0ltBvy
bqX2Q0ttvBYb2Y/T1+vzOvdOo814ZHoDvg+B/uW0amlj1jlPjGNc7yx7h2zI9efPOQe6J9SxQo2C
x/T5cat0fabjfu/jslJWEkCkxjaGjPx1M7PDODMz/vzMB1Ml1+qIwAflwml0t+ULN7ulYUz28kEt
kyBT8Xyi7qGHQNRTs0R4OjrwpYMrwD2gsQPHGHrhph1DitTXXZqCaiTVAnNrN8CphEB1igHMAWlt
9TdR3zVuyTviXZ+7j2ODYRCBgGBi7AWeEpmnpLcUkCkT0I/gWgPteCP2sOleN/JxgS6NTBZoSBkQ
xCmMxOWaMSewFhZo6fmTBbIizjR/fL78vS0/JdWn619/ptdq/P5IMyNXj3zmNA1CjLTABMYEJf12
ncu60xUS9UsTIXpV71mnrdVelyn42KHp3mav0rBUm/oYUcMymtyRuDXHEtVkmwVph9TEnaEf5ZJv
NVwZoFHPVmXGPvlFveASH2cTTWuI25GCQfIbBZ3L10mVgdwauKkfDX3Fi0/+Usv7x7FcPl+9fL6Z
d32im2BwCcUef5BfzNSVHbnXF21pFJO9LdQHXavHUTDDye6bJXDwx/dmHAQOV2QDgKA1J4PoAWwF
eBODGGqK9EedPYbFwlsza4KMrFYIcgFpm3g1ixu7K+BYRzEEhKZqn6LFTbiyFq6vT9XsgoAZFeAy
oDVxP7xcEInjGkOAnTvaYE2911ISrdrOj1+GIAgeinL4BbIuxMVAhkKSHT42jUogItDXTJTYT/0H
ctC65+vDmV35s8dP/FcjtdxaPR6vKFS5UZcq0bOPRxwCkMOY5rMmsYg+CDsnek6OgODr5SZe6iya
fz76t6CIa4FZdOK4qpFxVIhwaIpdLgEnGbz/wvSAMfrP54/2z07LShWZLNV4PkFX+cHOF2qMs157
9viJM9VyrXbleOa3ny1BibxOlwiE5iyA3BCbE9LSCF8meyGCs8ofBrx63NpyZa3xZN1wvvBOzK3C
uZHJKse+IAHRYMTIbgon6RdSV7NjGAmmR+FvcO1OHo86kB9aBidHzbpT832lOkL3fn6dRwQLyJFR
woaty3WWKw4+1M4iuH9sEdPmvzKCUSsAOu/I2k+hOD6IkAB65cZRzlwRPUb57dD/Qlw3UhRglx0b
wafVcUgnEKHoCE+hAtWu9Noqva4r8831eZrb/RD4jIBl0IB+wC7gDs9w8NrgLAsgGCDp4QEseGs5
aPbA27q/YAvYOSTHkN1Gvu9yTbReQN0P6Lqj1FqlA25htosUv1wPaQuMmKqF2um6wY9uDCg05AGQ
JlUh86dP3pUuSqD+MdTasa62kbVZOmQ/uvGItB79C0P6yCIFiv5QZ2GuH3utc6Ds4MaBsrKHpcrN
mO+aRsdnZqbdVRGTQVo5cEQMUlqb64L47Kh1SvbUh5l6DCI1AWouraPtkHMBJvw+fPyFaURpXoYU
DyDKUwG+ikkheL4ABPCRx8l6J6vEgmfMLtSZhUk80UptiIyRqR3DBxFtUnX7zwYwOVT8+s8BxENM
e+6k2RKN9OhJH9bobADjAM+OlZwDkiwPBiBAauikxUqpcJne6C9QiP7pbQFOh6DIGnnqxij10hIX
eRJmLe5KxH61tqHy9fpUzeQV8XwkYZCVB93sx0IeQ1H6B6Otrz409ROYS9FXD/pNagTMYUKgH2ug
Ecr5MUq7rbJqjJDexj+focW3+IHvBgXQyMRxOUomiCjKEKXX4S3TEVzeXx/lnL+h7Qh1dzCJoA13
MomBXUTMbzJy7OWjFH9Wfh6cg+rC2LAAYBsOuenpk3SVGVc4PI4d8q4gClnw5/F8nHgbSGOAdybW
GCNNuQrzgkA41YR6aYTMTqq9DhvpK7praKpDEqtdyv/PbHMgokZPMm5eyJNMDyKpzEiqJoUNIlDf
5f46s/iq86Wf92tMFeoL43mK0GZyOMiC6yD8gjiDBgJQlBW6n88GglMF0EZs16BWwUXy0qWKUNF4
k0vsxIqnN1E8XPeomUkakaAj3kdVQZo5CWlqQA21JBPZSUPHSOtm2le7XTAx47QXJsZz4nyPYSwO
SAcTZCXhBCgX2D5mtjCA50coITwXt5PJAlh1Bk50q2EnK2q3UKxwdOUIokKk9x15WF2frSVbk/0+
7SPIX8otO0mhF6kYjiO9mBC51D5dtzOXu7gY1GTnV0CUKyl1zU5N/oZXilboZdWKQySCnYHulyAF
zqwVfIQ30aq1lyi1Z5YM3ep4acYkIzqjpttYLwDjDyp2Mskdp2azsGTzwzt7/sTrej1mOa9LdpKL
FfEfVWtPClAjbUatvDrcct0j0UEPFi45s6NCj8ePGiqigokj4nICRBi6Ek5ht+OeWSw8ftY5Rhit
CkwbLpnjq3bm57YSaY0aZ+wUS4fWGFCheIgbtOFDbq8PfhoBgE4LXMKBMQQhKTjcL22VuVLwIAWh
E+sduZEpCZuFfW1mY8ApinwSwk9A9qe46rIE9DXqLbxIYClS6kOJlImkP1/38zkjuBaP5YFRDkmf
DCOVy7aD9lZ6ClsnVpwkcoelI23JxOgUZ6vCI1KKGKSvJzCAunH3CM2HEiWI6+P4eBuB3sPZOCZL
nxRyxgqGcfipSywKYCapVgiur1uZc7BzK+O3OBtKYbE+8YWeQtS3cfLkW9XbKFm8RfHasBYWZvYN
Pbc12QFkYRdcimDLGgq0u8ieBKQkNFqoaPl72IhVbTUvalC4gS2OUoo2lX821skOYYLfxtZjIz2J
KnISpGvKes/LdVBs9HhhU59dPF23TGvUd0Cd6nJa0wg9mmqHxet1ADm129J0OmVFjAUzc7sPuKj/
NDON3RgKHgoqBHDEUKV2XNBaXaitz7o6QRAM+tYfddLLgUSqFLKwUDFn/dca3DnCelWXuqtnJ+vM
xvjzMx/UmF0nNVCypyx0I9OJUVIDrdbSATEzElOG6gyubQAwfuib1aoiBy14mp5a4AlNqNBmw4Md
/nQuBCH0mZHJzgDGFllGe2yKhqTbJPrWq7t8CVg/U06+tDHZGDJkNAFkQDjC67Vh7mWbIs6qlFUI
GK99Y5nP1RLV8dybi2EBggfZb7AsTFmxylTLyqTg8DNUQkHikPu7OrjJUKRsjFfDfK7ljSS7cuhd
f2HHt2QS21+YnYRGcSrFph/AbAX40wAPRym0d1RBu8arVTS2LYX3M56IqwQi1/H6ihNkcnYkxE4U
5NmTk5q62CMAvY4Hx1hS2Jy5slxYmThJbfGo8oWRnJC/V8XW1LdV91La3I3AFVQNr9cncdbvUdaV
wacGeoxpEac1jbLIYyk5Zep3RX5U8tsuX4gclkxM1inrciUlOUzk5aqJ3mLmyUt6dbOucDaKycoA
q1Ox1MSLhSvHRsm+6vGTDXEM3n4j2ec03mX+QuS1NKbJIvXCatGgGacnOTc9zl+qapvJ3cKJNGsE
cltA0YylnSnjg6S0rfCtHrsrucn8dYvSYWb+ykDObEwGwtKqSupmwO6aOui8qXMXGk4/72K4quJ2
AW4PDGRy2mVKElkAYSSnPrxPM3DVfOp+Hn+OhCySE+iMQiL4A/AWdFcqdL2a5GRLIHDYqsUmb+/8
fglJP07GdMcB4gjJEKRJx8bjy6NISoIWGJc2OZHWKdoNk+9/YabOnj856hKbj61k4/P7z234LOXv
Vr2AtJ3zqfMhTKKsSGUd6WKR4Lbqxs0ti9xf4NfHYpyNYhJIGRXkIXLWJaeh8gJboVqyraOlvXhm
HEj1j0pBSLp/rA1qhlAY0CTFKbNAoSVkl1s3hboESJizgrKLNRJ2AFw+PdmY0RiBT6ripNS7Qtno
xVaECy/gzKGCAO0HskIzkKOabF2t5HPIEVQlXLd1NX2ToIWmjL6FYn3dt2bt2KikAqY/wrAmCx9K
XdHnGVoAdLuktbCpFTWQvRC0kr5ctzQ3aVCLAxAC/GMWVBYv3xLUVVnsN3J5KrLE5fFLBNh9nakL
m+NcoAPG17/NTCau6DPVCusOA1K4G8YxWpdzENW0TqB5iWg2LLRoV2hUFJ//2fgmW6YopW4Q0lCe
0iFxOuOW6SrNlhLxs5MIojiwk+FU/iC4ZBYkMPIBy1W2/a6NuvXQP/rlz8ejuGejNjdKeILLZbIz
63XNLd2oy1P+JMvIupx8dD5dn6yZLRPKDsjrjmkDhBcTtwNuRLN7E+7dJWJrk9RF29tCfLFkYrLf
IFrSmsiGCYWBsjvov6nA3l0fxcxqoOpnoxSOIwyg04mvDZHaMIuHxUnE6aas2K0qipVuLaWLfqSj
JwfMhZ2Ja6WpCrQhblSnNE3EDkDzb2VrgnQtZ9o+MSNlC7CK6gDFZnqCdD5NfNM61Lr5rrUyORWB
TDY87NrHIQBRZixl0A0s9NjrDPNd4nEDlRgIEZQyb2/0gaXbUg/e4wZJvUGXHoyi0J1KizOn6q2n
qG2xp5r6p0GOtbVUmPaG25L/MOSyerCCMH3SlSxyjMpWaUcEGlyEGjlaAw4bs/B9qpRyhARLYzuZ
PeSb0MjKVRFmHeixLH0jWDGg05D0DgKDYKMaXHNRZMghKxCFD3mcVNuBqbITdor+ZOtp7YHjw3wA
DrHCpUZuPrdF1ji+YTReEJY2fmrLdyGYrW8shYOA3FKCz7YcGOhSFF1CdbRZAVw9/jWI9dTLIy/M
d5AcS3bopyHgmLKbuzLXs12SFmDXgLwR7c0YSa5eldaNTCpPK6XGEZkKgr+0AOlMo1vedR+b2aDx
BtoWSlYoHYBK8XLbVIq6z3kR5iczf26Tu2roaYFb01KovGRmsjv3HHzJCQvy8XRmjIbJIQTYPV9d
H8yPPNrUk3GNQawEpOKoIX05GhEGgQQvyU9MH8yNryfQ9EPZ2smKLKZE66X1QCLJVYsM4Ny2iKil
9oz2kaHsaqOsT3HNoo1WN9GeQVnFaUJ5uOmNOvEGSF7c10yLnZ5ruhMJGXhHrSldNahTJ7eq/rGv
ib3Oom6galFgJQv+wuvovW2yeN31duNJMngTg8IKnNImhSsTqNZxgWowqkQWTZmaOQquTFRRu5Pu
14JmWWnRirXhQlp6nIXpLJ3vK+O+c5bbMIIsHqD/XpyK+D0LvBjkLTKoZ3m3De2liGnmXonE6g/J
SuzGH8CJgVkpchH7/KQCRWKIUyF91lDkBenDNrb3ys8TW4ECHIACUIpoM9xu3NaHCAW//BSXiDSV
6DaulxiAZjZ+mAAkA2RgiDg/AN+GFKKDZsJPXTG0aG2NpVWdxZa74Moza4TLy0i8YeLdnJ5gcRnl
EYDg+ancxsEeU/XPHj85vUQVBryPJDyevOzt7PX60+fedpRVUIoEqnq8tFw6WBgpUiM34OwOqhoS
NGbOKMhuS5r70h45yIWpmnNnCPqhvR7cKIgcJu6s44iJpC6EtTxGRmaTlAGtZUQVsSPVSxWjeWOg
uUNd1wRMcHIm61GmVWmZ8lNWQJ3+kSD4D2w0UBQlraxFFZSxzj19U4Gp/cva5GSWrD6wJAPWOvTD
h/5AA8mtrWerOAXGp4I9B3JFW/ZyffXmXll03433j3HxpskZJezAPNDZ+UnPoPDTbsuGUV+XnLrf
RP2aGaVz3d5cmHN2BE3jQeGr5qAIPztVQ+BJYt/7QGksNScvGJnCMuqgrBuph5Gwkm/0IN52knIo
/OGPZpD/fuv/X/CeH/+zONW//wf/fgNcp4yCsJ7889+H6K3Mq/x7/T/jx/76tcsP/fvre1ZG2fRX
Lj6BB/9h2H2pXy7+4WV1VItT816K+/eqSesfT8dXHH/zf/vD/3r/8ZQHwd9//+0tb7J6fFoAkcPf
/vjR9tvvvwHAcLag4/P/+OHtC8PnDnn28pZ/+MD7S1X//pv5L3AyjgqloChWgMUbT+Tu/Y+fjKkT
9OQAIwFV47GNMMvLOvz9N137l4nDAp9CAx2gDSMQrcqbP38ExmeIQJoAWOCoV377c+AXa/P3Wv1X
1rAjZJvq6vff0I978YKZyB2r2MsRLyB9gxh72mlohjIRfitA0aKeqsIJ3ObmRFzhDKvQid12cxCm
28gZDT5ZjrzrvMxla4hv3w1iNcSV0wl68xQAQ8RyZ62ta68tqfjSl3TXrELmxqvui9iQXevVuy7Y
EGOHsKHHmX77VHkVZRu2MT1rNZR7gWYfrnnM2KjsSRYb5mgcmiE0d4aMskNL7nlEW3wx4fSr1rUU
r1/5HQ2+ErdxTg2+xQmRqWe76TrcGl64jtyE5jfhCcU5Q+ybG6RCGvrU0HAv36qndCtjOISCQWTH
98ZaXXOXPN9IboqHSK78Wd+Uu9RTX6OV7zWbp86RPmlUo6MFn+rmXWJSbe+vtMiLTCrft8/qoXEa
ekIU7Cl3kKEl9Gl3enqy6eFm/Idwyn26rbyvupNTk5b7cp9TgcAX3+qGUUa/rB4eAvrau3xfu43H
7nP8x+Sp4DE1cTcw6Y28RpyC5YgGx7Zp8xSussg18WyTfo3oA+aKxtvarfHfetd8s6lEDce06Gv5
rLnJfe3mNNszGtwKO3aiR0XN7iPDidZxXUNPtHPNLKTaqXgb1vKWb+obPXYTnebaSoERfG5PTtEx
cPi62jRUuavR+RRUXsg89S7C2Ksd/hjWHYjpyy/DKnVBmbwPtvCDp94D1Ng1vqa7IkMbxkpBIt81
TSfrjoWbpkdgHqTKSU78Ve+cXKfNO79TEkd/J6vi1KybderWb6iulwm9ySIsm0a2X/uMEslRCldg
rVuIIL+3B0KlZK3RuFon1P6M7nbaUvlRw2gwcYfW8VWv/BpswdyShNue5uH2mIXb57Lfht8btH42
1NBpvAq8+gYE7q62L5/F166ivUqrlJY5tYtNCBnRNgBrlqt0a1wVzH0lQ3388xA4JL21TzGVXL62
PvNDuFcP2qdy362bRwP6A6/2aw7dBtmKnNamsqPhL/IuuQ1d6Q4acg7gBF3nyU6Z7POEymTF8P8W
CsC0VCmD1jNfd3tzm/XuQBwl9HTbFZmnKget2qI9HRTLzfcMAlAlVWzcDlf8oXkJEfbv6zsoPpf5
tgMTaePm4UYDw0Z4jLfxHqSIzXf/hEe6rwNm63jc7/D9C0f+VLgStgBoTNchDb9IOeUPGRRPNScq
nOq78dU4sJtwbW99a5UWDrrHdslKgoOVEY0kj7xV+DTETdYu2pZChzk+5GFOOcj0Wmp0rtTQ/gu8
riA0+qwck8ohz64E5txP8lu8ojXNaLtuNvqh1ZzWBcUXecPAbJqtwlWzOooNOgecILkBoxBmRy+x
OQS32p3/KK0Sd3yDZe1RfA4Tt5Jp9Yrv5Ts8c/gXgn3DdNov/ik+Bjf9N1DxFO/SKxrTfbBCFrTS
VkW/Iess+FwEKGs9qJqrbMQhW+nOSnjCg3x5vR3cO74iN68oDR3w2kQ38bfk1thBfst4yVyQOr77
GaYEdD7Wc/oKsfByoz4fg4P9okVOSbP4iH74Y2Q/avG2VZ8Hsa0d5aQd1GcL1W+EVDnKafRN3irD
wbrzQNC1tr74VDqwfevolL+qx612vzYd5Tb8rt1ax9bRPPFJ290W23iTr8BrKQdgB9pyRC5P6IMg
6/KWVzTcJC62Ze/lJdzEgDhvZfop3OTHXexpzmePU2AlheuRkxp6b6qruoFTfVP3+BuVXf1L9vKs
YTPPkXmjQAZ4jdutwhckNKmF/6I4vdd76YY4g9ftb9WV4tyCYOCpCl39bthhCCNPPtvm+8atPesu
38r4FY7PAqjpGK4ZUBu/Y69Tg6a3ZNe5+EL483mvOClN801UUFvb6uDrPRjPyRayLvV3Qij+mn5/
Ntc/vsVt/SQUp7pJ15ymT9BlxL7YUkj1Vvti360aFU4OId32e6zuKjdLkTKhgyNWBi2QacCY2BZ/
3dvrNsU2g6Oq3kmE+ncpcwFZUtZARDQuPmNQsk4BdEshY+n0cE/5oL8Fckk5WWlecCTrZ0g/YAy2
7oZUBDRcwytdc614CGG0l0dolu8+OZvv0jZrXPXGuLFWj7fA/RKUOC1KXoiTbEucm+ZBucU1XhyR
9nGbVeEWLiSM8T9kZ06QaJS+4ozF1zfXTKXBQ/aSMKey19UeX8r6kmEmuz0qWAYdOhoe7OKr8B3p
G9TYzZGTg0b6ne+dbJeAg5umaxHdtcFG5zjnyHOKr4x6nhYjtF9xaaO1G+RgatnR851hS//J9v1U
5PiQM/yZxoQXQeT6PR/jrmr6S/8HA8cRTvfff4ZnH+JG54VLT+9lfR45jp/4T+Aoqeq/DLTzQ0gE
gHagNse+r/9EjpJK/jXe9kbZC3QHI0/9V+SomP8CoYE8YpKBvUaS9/9T9x3LkuPYkl+ENhLUy6EI
fSOuVhvaFXkJAiBBEhQgvn48umfmVVa/sZxezqrK0jItggyIc9z9uP9X5ej6/wDqizITU2RQgMKE
+D+pHP9WOELWDVUvInXwBSLosFG//t7iVk1Il8DXMKl3SLAXfoP/LXUSvgWd8g8zMqvfu3WFI4sc
PFoAxB2zOhGet2mruPlQLj+wEi5nSHxRYW641LjipCMvYTf6H36s6HGKHSRkxfWCPKzS0h64Urvi
FExccuGTWFDhrap5ScplOqGzyY2SEdTF6Ml3g5uQl6lXsQLGtm7Z5Aef3PHJh9+s0GV07lL4jrBZ
ECJaW8oZfL8TL7kI/2g08U/a5b86WLynGKAPMoQxuAf6B664v78nBei6F633E0DS/uQ5rci07M2y
DaahzPxKNrgN3IbtqqAFHMfC6StYk2SBVDpyFSxtKvNAau46KY/o/OyEollTkBMDqgV2o6TqZMGJ
A1OlcRgqAMDTVBet8O0f8JL/9jnAKyFuxUGngNjE35/Dm3UVBYv66TvG7puy/AXnjHUrr/C2DEmQ
JZX6hvmSn0UtsumrmYX3SWPWbFw1QfGFMItyrNzPUpbzoQxGP00a5zTzhe4Baw9H0c7+rdcyvq9c
Vf+BqvgdjvnnbwDXK3AuYOCuUMLfwJ7Bc6Snk+qnbcrm1Dqxf4qraszWcaYnV3jqD3jM3ziy6+cl
CKmDRhkb4zpF+TeCxy6yXsEJ/po8+UpE8MSkdYug4+NuVK08lsvipBNatmzpFNa+af4AA6MJ/Cts
8q8vALvF68g4oEcMEfz+YzVcmwG49q/aSsdNCQ+aJZ00779VCcGJlYgNy0o970MyIj22n531E3Qa
AyNRB+vH4vZsLpqhiU/S0EvQRg5JIVbo3+dylgXSFCLc6M7Y0dQiwO44IzenLZQbkWeFyg9kvQiQ
7DAy1DGDd28TQsALyqF6adu2uidlXAnkPMTdH3g1+jtwg8fGyAmaaRgBgYPGOPjfHtv3FlUxNn55
8zD3qaLhelhJtLwOpl9Yap1abZRXOz/MMXRO/dL417Og1GcZy/CBhYwhHmzSeGViUet5usKa6bB2
00tInPHMQt/ajQniuzDWAaabzHLGHw0ZY72f4hhS8LBhw40L9+5HE8d38FaM9n+5Iv5XB//Xjv3f
lnLiwh8WWjPMDF5h0b8fu66CYG4IPrs+8tMAaYKFFITBVAlWTh0v/xTF6v13n4ePdK/ujNflfF1p
f4HKew5bdm/tP6cxMa9wKQ8KuGsI1E1gm/dTk9APTyTRbib2yMayWzNR6nsKNd8AfgHnEY2q+aS6
gTR5lLThTrutqHJojslWNkm0ByfQexnkJSNaSJHUmV2pvqvjfn4E0U0xwj9Wy6NrYFMchePRLZ3o
CPGPh3q/HWk2EG/20iAZDolXTz/Y/e4lCNEyED4k4b8KlN+Qrb+++39fXi6se0IfRhAwBIPA8/d3
Ab9k35jGfi1JOeeiGpx8xRtLDR/YEV53qcbt8oeP/B21u65ofCTCdqH0jCED/zvayuo6GoPOfDkS
Y6KJGOFmJ6MqD0SZ/OnQ+rczA3vm6p6Fc4teN8/fng5XdUPooL/WZH4NB9VXaTdq+ea2ZQa2RIks
rBa7E4DskdgeR/K9Hri4Wf1wMX/4KvR6J/52Z2JtY8EhHhMgrB+Hf/sqImmimFF0y75x3gRcNgBQ
JP5wS/nQwlpm7sQMBnONnni5OB7U6hV5Za1eXikPRdbKpb8Y7+rv6CJRAqvUtL+CuEQxj9n5eUyj
uZx2cw+v2DQahvZIy9pDs+AxhMPRskRrAQOiPzn7/nNM//eH8lzICiAsSIAI/ps+w6lt3EsSfkhB
FYbVpAm/HT3YbMBWv8zrCKS+jVtUORKmVUWH3fPLDHGCiRBojdEbUZ71gwvn9q4Wy9kqMxYuAgPi
PIBDzcdSV+vPGs44FWC6Y1BJWPrga6nPolr9Vzixzc+9KukFZ/FMU+7ukJJW3wk2KpJG0NU1CCyI
8QKcsYpceGmrdkfXaX2THaF+0RHyIIWNDvDOCI5+p6aTKyMQme7MIU5PAg4VSAUTjjsIVkedJ80c
/Gk+iv77CkVqUAQyAC8A2jnnumz+chZ586gXXdGPgTLnzZ+GEHwh8wHPOKzB/J+GzCbKkfPdHEMV
mn3EDMkETOMPvBkqKPUxQ9bDbAgTaY18iegY3Pf1oO+hxGMMyRGehldEFU7HxFRwgyWjVnf/PLz/
ow7n/w0bv3S/2odx+PVrvPno/j/odFz8Fv/3Tud/TONQf7Fff+10rv/iX53OtWdBywK8G8c8XBtw
7P6rz0n+gQSga62JGgpAOTqe/9Pn+Mk/IH2G4ec1jegqccTB+b8R8vAfsDR0MLiPxYLeyPH+kz4H
7czvpxFuWkjdoDp0UVe4Dv7zt2XHqxrmptbwzEnm8qCnJkvkWpglei0rFm28qD8kg946HrwOHDBE
/lj45j2qObLbqAwz6bbsMQmwmVKfMPG0IH6R9H22ViZdME9MmUgZC7alpzIMu8OwFdKtLBEAvOEq
sqnrR716fu76435252LwPWSlsgqzOqDvq3k/JXFKxeuoA3Xyks9hmA4rBR7DSkgwzCByX9e5qgR4
yINgFzolexMC3UCe5E3b0mwU5l5TTE37L8TV6Qi7LEmifd9YnknHXvxQyMzj9QstaZ8tRmYr7NzJ
cLOQJB0syRvBD45c34y7jCmiU7a92216wjMY4KS+Ll9nZOxQ7DJclVNRB2U+VO8KscIYz3K793G8
nmnxaygKv0Nh6L1N7XfXuWkLOSaZKOy3IZaMkiafNRUwY9OHYXKeYDm2xZn/NAn/CxFfXSoS8aTs
gcLMCp1msomRBSeB/kFbozLimWMiyC6aW8wNJpvJF9VhoTh/E852/nLvmfKwsNY8w0gWSpbHKLlE
/YDnDOJsagBtKXMZ+FVKAcXrVgD0szxiUBCEm4FBae9h8J02J8e8s5knd9JNnGfVxf2jS+rpxinV
8zjSlAzje4UH1Y7z6o64dJz+jfrdYYRwSA0PnOms0XWVIjVdpg0DyBxWPpzKYasgFS2i5NPG5EZo
exylmfPOdIW2y+E66Itu2NvPCLid475+HibE5CxNY1PuDIUTq9thLZ8Xn/eftp+WX3H3UoLWDMz6
MQieV2UMqlPeDnTBdPgdZKYpKWG3IMs88UwFR8ZOZQhaH8BGNPaEiKEUrr+PkZ/oZzPB41gKoORN
2+xqdLwbCB5aUNDAZiflbo3nZvAyBsEA59T2CYRYsbg36E3uoEA6IiIVoKBV2Rj7GePJuUSzi8je
XGOmruHBXZeUz0rhla59KsTBlwDjhYRffLhdVLMHzY3R75su3CPYNPMaB9eBvzNE5RUw5oE2T9C4
ZEH0zTEfjkgaETUXDVcEEBF5HBwDCh+veT5SXGBJoh8RcPVQyy9bHauVP9HuiL96E3piKigws3B+
t81nou9Cnx88BjJLbScMCTDXIFXliLoGDYTC93fX40LGT7cEO2R6k/nsrqT4c6Sw8B6d/6ABO1ZA
UUF8oPF/6lfndrD8Za3is2P9jQXX44aZt0LJy0yfxdFBxq08JTUmqJPuEcbsd12094zcR+VMc3gR
7xqtwqwycZ9S3nfX+nsCp2Z2RJMfU0f1MYj5rSuGG6+ffpa6fm+GiSFWgL+qykZbxhy0gt45oRz1
Fql7+L0H65dr++rVYvL2bpGq3coSlqEOzo2i9dxH5s/zwZpYXxpkzG6GvvVT33OxtQYDApHEc9om
KNx08DB46l7Ey41Ihi2XvP0Rdg2eZbQsLugnP4X54mOAYaYWwCJ+MIxj3Iuq3gSaHcDy72ZGbpBX
m8OuMR0i/W7nmGVjE8JekH66ctjJcjwOK3kox5hnEX/zmyXjVTsWJp6rTSv1lBEEPhXVBKTHh5FI
1ldF1X+UZgLcDud/NdMLgBoEV+YLD83r5B+VtZnsJnjleCOyZsKKfS/lYgAMuwTN77Am686ItXDK
WGdeNEDK31jnfZlEdHIHVmaIM1NFrcexiIQDULbFMu3jaEqFDgjCtS+Cw6uCV74D9GysrrO/rw2N
HxmEfFueEI2bwjpfcx97WaIklIK2XwuM9BZ9/0Kj/pVHiL0oy9ehOZAhiVHRfHdaYj/LKBM9h+/G
HeW7GZujMwCBcxJdaueAaBtU1NvR+1JDNlbYGsCRvf64SrWHQ/d7yBuWl3G5kxVYHe1sBJZhp7Bk
vY+a4eCu2gLJaRmgFLTKEipEJ1PGv5FLnZoStVjkwqNlfdU4zxDn9+ZYnkd9gxqt8cU2sJjekJHC
jGG83LtlXPBlONHYnrqG37MgfIDdVgVuTCp57Jr4HHX1uzYG+PVkTjEebx6A4A8PNT3BJ3kKMWnF
DtSxgOLvYr96a+o6r5Y2K1EdT/rk+w89ztf+qmx0Kkyp6BzRNCjwxLZSJluS5JKEPI3VXg8nXSEn
vn8nGpu6P8weuE/ZpxNgutmNiqSROYuGHLEL534et5EiN4GRb3Vk9mH/BJDjNQbsiVp6hSYSQ85L
5a1F66CdiJFimCI1ccOSMTqHXcUyf2hTNg99akd3SfUynwj0+xSfvfctQvCaqrK7ztisic5ttWwj
lmTQY5ylH4PUwK+8Jt/+OmyqnuZxPMQpD8YqY1Jup7k+Gt7vJ8rSqkOh4QVRFqh53ictgNpawqms
88WbQlRGubSfvuyOZogwytXAfpeDz8cKJjbcqFHND1OLQTYRf1MjQgj+/O8xTF5GeCDj8caDj50P
JphaoEFDuFmpS44lAbTSBlgqSQvhQGRxlbyZkODAMxY0P3JN/EW+utVq9qbX2Is0NmlMoIxr8DDO
/NgbvldJMmYjqcFAJwWPhtfAax6JW965vUXm79htWF8mCIbr16yzst76OKrYaDcubnihkmy03rEL
wfiZ7QTpooLRJw+n5zGc91Hj4+V30J3aGppPh6IysaoQsXtUqr1MfA/whafOQp1tH+Ht9GsatuLQ
RvNOgv0v/eVYt1tUB2ry6j0uMZoJXW6QUbW1TZKHpr4oMJOTQ37BqzTtkihP1hpq6f6h85q7lUwX
Gpp7wlRhvLJ5u3qKyil8EP345jg/TeNtJ/Xjrt5h0Ue3+qiCKWNeu1+cKTNk2cFzdStGuO9j24B2
qtobmNzP8XtJD8787GJHly2Emk2xdIdgfWmTtughrBB8l1icsm6brWzOSfLsrSKLlw/dIJRkMBsq
zjX+4WyqDD8nfjs/N07wyGWQtcrsFpfhumje+bXAG52WvgwyyGkZZMqL03gBdRUbsLNLXKUoto+u
lVkEztQh0wNf4rCoBwYdHP9xkKPCJnGs/OWE1hOqiGE+c7ZH63c0ckWiSuOcjenzevK/kCieJcbx
i5irnTuSjeNVOHW7XSeTNqNdnfdog7GF70IYH+vYfIL83y1wuAdYDpVAjNCKOtzLSqbKsWYThOop
5roY4/7e1Td0wDJgMA6tfyJH5Bbig0Q5B83owbPtLQAyDKw3McNwssA5Pz33mINOwrEo6xKTNkNZ
tMGy6erk2Z+HfY3S6UwkbC8RRQguUuDg9BEFiLVfigLzriZMwxUUu8HkBH4LHqt4MzpQQOuDF9wA
r4AEWno/YWmf1IJHgEYyq9gU3SfcK3fhuqCp4PRW9ZDSwKMi6IbPMHbGPDH4TUKjjphZxMxX8m7W
sbCgS+gAvcYq9ov6DlSfA39HzAoDiycxPUdx2+qAP0z2qfVBwQ54oUrvgevBgp56sMmNbxypD+4w
PI++3UHR/RKw5VlEFJEE7hH3RLZQ1DXKOfaek9eU3VCldpRQGArY6Wh0T7POnxec2SYlYdRsWupv
GOPglQXtio6zYx86ReeDrUUCbAqgA4qi6ZFru0uIAOdYP6545WRpct3gUOG2Pc2YRMkxhCrTcB6f
MDOPWnfCuCt8vbfc71Yw4AEGYcYPXaMLWCbnC6Xr8Ba2OP+FcZ0zOKxrquTcbmsN19t5cv02R4hA
mIeucIeMRJhqJaQ/RmVX7yq6bhFp4O3AsgV7yau8HssHGdrqViJeLZv10D0NFuBEyjCHFV3IasTF
WA7hhts5G39umzwJutRaWJQ23bZ0IYQA85eHbbKJJonSv8fLYC15MbEqbwlFszd7NJV2NJu19PZ2
gJQlmoJHQ8g5jntMEymo6eEeZ+IN5mNcsNDhDJrM7lSMxk/NUxFHjLywGO0Ah6vdOwkTBHIjIYsG
qNhdKi4rj+yGLtD+SzGCiheA+kArFJ1SB5GU9xHok1Sp7sxq1WVA8G+HuRTZ3H7XPCjkMNI89CHd
6msBvUjTfrgh57c1r/S3G1i9iwGuZxBZwiofpVvveTZbIk62sSL6NEZg80MtURnUddbXU3LCYAxA
94qkMZjFQzD7j5jOYDmmuFQm0WkFbZtHhn7MFFIN1U79rvYpyZd+SVILp27Ae4O3R/2z7Vw40nVg
nlang8lRAqJ+1puuHVyk8VzGXuzraLjTTnJpUP6xGuyZmL8jZAYsvoUUaKjyyNJfXitOrQ0v0dSj
1sRmoVOU0QbV4+gSdH8KKiq7tOyCOp7kNZrd7TjiZyttC2O/oNGbFRRo5gZrg55Iv3cDfV0G997r
6G7V0Un1fTF67cVgZR9F/dP78dvgTLsF6U9tDRFWK34NM2QyuvyATR4Ecl9x8lwt7rPn6odB+o+B
aRCSvLIvgqTCYNDvqtFvEZnugWtCA+zTS8MGzLfZ8KOrsBWculgThpLZjHtNOwy6IHmp/m7QxB9Z
qOo8hrF2Os8eRA4aY2Qr1DFKQFusUUjwyb7AWKPaKNhGpP0Ks424OxNCLMak72hnIC+S750LCK1y
ZpXWwXhRUR8WgZQyDyd9QwISnKmWsOuK1SZBo4DxlnuN68OX4kBNd2jq6ZMZYL1RazscMqHJe4lk
SQ7UwowHVVUvsmUPINPOmBM8d1TkgUQx1dnvuca8DS7ejA1umfaC5f2I6xphzGiQl2KNIcCSfIuu
/F5282YUvgCeAdKLzLvJanKKkNBVo8xxK36U/XzbOvN3MobIPvY5mn6IVKRtX2MbbRykJ15dAlG0
twVGFV5hQocX5MQQL3VIMQf3kUWQ0HD3vebjbc3KXWDD1LteJBTUt4y5LOAkgWa1yiW1B+kn20EH
WPnuoXW9owMNkCMniKyhIGJNtC1NtJljNxfukte1SKPaA4eN7KcEJxXy8HZg/dII+R5AUeiL5RWg
eh/whqvRZnfpsIx7NoUopaIPv4YLTwzRXo2bcOz2E8hX1O6wLk4m0adrIk8VStQVSWm3w8DOQb1k
o0eeoZ2dEWjWQYcS8NhJGcrWXaW76RSplaEUNftZrhpdK3SFL6iIplPSY0AMd91ILDRzKP1ipoGm
zVVwntcF48JeZ9w989b6vETX4oR4LEQmbxebu2iB+02+BOFyxzWcw4BmPHhXUSR3vPUVFORh6TAO
aJByAWEZa5GVpz/7MCgS882Nn4tmfGS1OcN85pdq/REn5tKfK68jXRb4w/pUleEiAEg1AJp63Lx+
Ma3OOuECHqpNxHu140Q794jBPuJrjxl39ANkCFgJ2CTFuBCTGs9cZgXta6szNcYyxV++SPzyJGmy
RfU3zKk3ognV1hnjNo/B2+bXIcA9ONU8XqC6raGjlOy5DFQR+4BlpiUITgHAnPOMrZG5aJE9vr52
Mt4P3YqwU1/3edAt/iHU6n6YRH2aVrMWUd1uFuS+bJvRHKyHS1mYyKRBywWcgpFJh1BkzNcskMWR
TsTYVRNWSGO+GqWLADlot5hL20RXlKKNfHQiu2WMcmSUbtzGqTZOWYm+qA2W/ThX4RmHvHiJKYA9
jl4A5/XbtI5QioLeDsaw2Q7BVXUrR1CpAQaE1qZeP4h0qh/RAu6czn1DoOmqvjyKgN2qgzJjEoHK
YnZl9/r6IMEiChIeZvkcuOijVZlV3SzSeAoeJmgK4eqxE7Bo2s7eXhv/xwNvmIqVFE1Q32HsduNx
u5nLCg1Z0tsbNnUvxHP2DRnuF2zidO7ZvUZgX4pp45+RDdtrjeKFS1E6J8aPxHVyFfqZH+itO8jH
2PvyxjmTNdL2pHeftPOaN713E03LN8UwzIb2aj8P4lhHjdxRW95zv7/pqbt1DKCpFUYnO3AYQFWv
74XJ+n5onBsEa5iNU80+Zii8+kWWsAoxJzpCPnHfh+2ugpKz6ax7ATAVBhVwTkjbuIHsN+rdd6tX
nWketMXsICWyl2cEBN7U5WfnPdQ20qmwwOQG73XtiiF4pcDlgOkZ22TxzM81GBKLa4mMDEqvtiz8
Xs+oRewrQA8M6Tk71wUEAoHSIVK4/qSLZsDtH+aSoIGrgzfiNFPaCuidEWaRAahPYxHf112Q8jF8
X00w4uJOinDAlKI7NhGQlf7Ig0eISfIAh9mIO3YCmNBW9VEq9xCHQHtqIEDa4bvKWTOCag/D84AR
qL+v0PZAWJHRZV4xTB2/mJIjWghyuYUgWJvhtukImP92fNPkooFKQ3cXd7QIcfOsgdmiAE9DzXM/
sjiPbJlUuVOZ5RXBvg15VyNFAocGRlL9XDdYOHeZ0/ZbMjivo8RZrBcBuH49L9WDieIDokL2IXNS
Asken7dz8iKwfkzp3E2NehfgN7N5LgvayX0y4khexgeF46JcH3lY5jD1hnweZbMZb+bZh5T4ekBj
gs58GVe+64TltnwNAUxM82ZZ418cXQ4BACqmJm8sg6zdwVTmdBBmhNa+aKdC0AdmftHmQ8avq5zT
kn2PcXNMhrlwJ0yfiTddw6vy4DT1FgE8heNbzKIvZw0ho9ZoG1z37CcQ0M6YxAxafWyqH+T+pcJt
bobSpKpytvGU4AnWIYXmIXd8mbEervpOnJYdjzeEvUSh2KDRxZvzqwNl74x6+1Y2ezLfShcosgin
3dD4u5qItA/C26B9iL0POXkpXRnynOl9I9HUD1AITBRsrT9gKrMWR2SHQKHdeoUbInjTG3IEZQVp
T6a70C6Qr1TfysVNaHR3K2MK8AYOpJAYWZx6fVvvZWxBTjSsPYBwfekQVRf2L/18bsGElMuz69Wb
rvox4BN6kQ30pV0uyxhApfSsVoOXqzM/tM2txWDXYfHbPTH3YgYdYXS4hWE6ZBjxwa/nkzNA0qOq
fPZeazvu6255lPRdYlCCz9H9rP0tX9s0NCx3y2MVvPnw/W0RSgLeJXqaArWk6yJPreZb2FUd1Xgp
k0k9gukF5kR2PY9SF5LsRid5VD7UvDxSDw76GOz06LrhQQV5zpIJivx5P87G9rZnUWZJiYvwfvEf
28li5JM2N2FdVOP7RA8rAN9xTyaG/nvMxMKz2TmA53EHRLgXvntsuhvr4NUBoGQHEe91bfekOrSo
kBkv4OQWQ3DWPkt7kWGzCZx3gmucnzp1MFW046ghmHn0Z36z1IV0VlwiJdbOIem8tIYUJO4xAoAl
c20NfQKNr/0uPZMn3NzBziLtzUvsr1lFMecl9Q0wZrVcoWd7dgO0kYu3cdrqFrR7IV1vyz3I8+vz
AI9BARYLudcZ91EqAV2r4zlHdMM+6oMLtA1J+YIrIC2jtnD6Y9AeA3kTOs+a7NQIuAiDHW6qul+m
ffY0iC+YQOIO7KL7vsFfddVNWQMSoXIn53BDrEAYMHkeXF6MNciOuanT3qdFbLdr5+3U0mWxnEDw
nAeKdVttkZX+5nHMAkPAT1JALKnPu1PbbuEOkQEiHj0cLDWOKbrxE5v7xv10bfzAoK1Lh+YWkULw
XUpAgcQIWkyiI6EEBm1NAyLQx7AMstKRuBi9rOviFcpOO4EWDCVUIZTdQ1aUgi3ItcshEkCByc6d
KSX2hhMhtb0WjzOLMV3uTBH6dRRCbF+W0sVUdNzs/VWjQZOnzgVoK6eTtqPataS7jKz8WEL17kEv
jKzcF8TP9S98lu0BigiUhYiDvFmT4U2YV+tYUPZafylZn4bGYnwdgqJwyuqpK+DpPTrxpiEXUY7p
FSRP1nWLLA+cwmHarZfSwSOv76Tt0Qn7GUSe9RNc3AFx7Hx/Ijujt4YiRXYFa3uFfB8F+ove6qBo
eF00E2i17rT2KPjbokmgFX/u+dlD8BNK9NSSvlBYn6snNyU9Nd586+qvxSP7Wg17Gn8kY33PgcLS
+rZ0RrAyQxHZFbVMvxmAJAu1Z3K/TgUrX+lybIMHoNznofFQf482owGt4LkPEEr344OVnGFA03tL
giWXyVs8d6cu9PKkA8vWI8w86mMcJc2eS3vjrN53W336AI/zCThlQk2fwgS13vRRewZe4AGL6kwm
/Pk0O/iSGkYA7RLsmkCLS1sO4i20ZbgRK73F3hoLDp6ksGwbA5FIyBv6bGynCCyQnt6EbTMm7MaT
3l3VsC51wvpXqTEcIelNMlf2UJu2GEW167WHKQKDKiUmXc45VnLvAp0GHIphDujCIgIrAv+qWhnI
pyIJFO7gcYnjn6VI4mNcj/PjbP0PiBk1qB9z7wIdMsnwM41wfeEltKOiGkF7AfFPAE9mwwhOxJi7
JOHOxxgQSMrsFB9CtCiRHbM++FhBtaeYhDOAigCxwDyo2UfJeqMnDyleEewJ2rIywARZf0eC8t5O
6D6mgD0ltPIwyg6Ug5Wdg/2kqx1vXO+ucTdl4mGMpb4sDCrdlSxL2tTeR4LQLsCosHPxQH9cepxH
aTyuy05RHzR65dTlCxrDBEsosUfuVuM2XhJyaPrJDYpwrcQmAvSe+82w6yLzgrDlLu0X3xT+8LIs
8Y6w4APOMhsBVVqKOb7nyrFowehGyyUV1F7Cud+DId5UMVaghqMqjADHxDlHbE4lJyFUkMYcOOKD
uilhJyOgWpOWONsEK+k2CtejC0EhlFFtBSdoEciN00Ur5jG4lC906mBjQYGSbLWGPhQheTya0CZ5
lOA8qR5rMUEEGmkG8BJSosTJ+Yph/1AWuvMwOOEFYQEWxztOPp5Jg3UARjuKssSIQx1syrJTW+20
90hZbO+VC4I0Wcvo0lW033otHwvEzNKnSHc3AvHABVpNzANGCwacOvQ2c+eYvFGAKixz/id3Z5Yd
N3Kl4a30BlAnMAdec+LMJClKIvUSRxRJzAggMAZ25HV4Y/1lVdkuyXaVq9/cz5KYSmKIe/9x+NCB
uuxB9N27uRJZul1sNJz7awVXPSLbQzXh5fjvpw6OPCDd+9B67MYiAHeoffdDqdpvoxzd8rZRhJhu
q1T7z3Mdd+/TCeRNPffUzQ3SVJWdeV9zgcUsXcc3nsGJg8Qfj6s28d4vDehKXUAGt053U/PvUDLY
ibVqdfgRsDHBtIGgWPZQma9Ta/tNlVX00EXxpykBIgtadV4g3jhkY+M/Q7lDTOt2PI7e6iBbp7i8
b2aX4kRRHcI1T57SMmPOrYb5i5TeW9Z0wXDeRHN43fWz/9WkkN4peoe3tinmmmAeJnvhojmZnfNE
DXWzSdYOpC3KxuuAR/98FkFzHTmATlqdcy3wYbJvXDadeRsmtz2GScbmCB3JebvE25ajCazHmfBM
1rSuZPgXeL/P461b2fBpapJOb92+T95FTif2JhDOhJXRHIA9KMzKUejTz1ssZ23mgPuqrOvjTQqf
xR5M29qbCeLyw4i49GFqlh4CZdU7Uia+DKqpD6Jeq7ek0LnZ9YBFULFTS2RynTfFfT8SY0oDXb+l
WCLhIiOr9ydZMhjU3jbpZg914+gdO6G854G95qItw/rGm9fuzDOhd1uzPzDhtExU2mKB2PmF66KX
Qe0LAK7gP1FSRzzXrr4uigR4cKYGue2WfB/I5mQXNBAqqmyjs0bclNI6MIlLIF9bKu32MNrC7CLU
LUehm+SlMo5LtKET76fWhDeK+M+DYD64BKFmiOIsPfaTs3yOJ2T1nvGiu961/SGqpgawsg2jK2P8
5FaWfryb2gEljM9K4aO+pr69mzvWiWh6qeY0NGe547CzqAqzoW8acWl6RPHWS90Hd0jrDcNZrPcq
gc5lAbM7ZN0aKxSRdRt03f0NkhAcd1rb9G4EAN6PgTvdldHC9xukAyvtxvMhwdB8E7qwwalf5sBT
Oatc6Q1npZ+G6dZpxWdJPzMBNXW+nAd1Jb9M5ZBOW1HWa7fjFHMePLSgOEWdV6HqBZjBqtfaBFhF
GkgncjDcPU2CugGiUMltkoKamCrBXVbEksuShxduH94tqqs5NRs336uWLoqG5AY2RR27n4NK+XcA
PIRz9VFbubdRWY7OplCqZj9oSSpGRIJHRRaUFblUwYBtgH8X4bSjCGwnPe3sfFsg9W5Te7aoubgS
psAhNyMZSuMoPpdYvh8UgeL3LftF58X1bcEgiehjVu95a+y8UV0qb1qd39EejlmlRNbYGHEYYx8i
F+fLuW09b5tPbfo0l3FwWczh51k33TEYmuXO8waMm4Xn70+BFPyulToHRBquulK5T6dX4QF9dHn0
2sZ+nMXEReCeeEhLLzyzpuXfLjl3UWDoSwq0fSR8DdRlqd299BHR5OAT98J44z1IFf26k7H5vJFi
SqJdNpMyQuBRELY7BOEfM5gEJecAJ089X6nS0ls49x1PBLENNNnJtyAvYGlCORx0C+vLMwSp0gXc
HjR72NdizuwNgNyLHmHMe9meJesEkzyUwDHVsja3sU5YnwrKbXgO6+AiM6U4jxaPW5ieN5ugnOkT
eRHHlHX2Mu62WnSXHXv2fdsE4w2kZYA5crE3vu3t3hkqnjFUxTvqLKIH4hGiG0/O49ESknRe6678
JHUB4tQmXjAiU1jGWx+WpNuoXCjmnam8W4YlJ+YVNHbwsgdbG/9oubbjhuHE30MnxedVtnzKCyK2
MS6M1xPtap+1YwWIW/nkgi5sa6d3d+tCI4fR9SGZgvngTqbdKabGjwnZroSVyX07n8BRbavxk5z9
LN4g0o6IK4pOOX9rPLTnplvCbbiU3k1RBDD/qRYHxh94pApWQgYQlSsE6ZH0AWRZNSgQTPLVUs7+
bd+Ra2HK9QtAD/gMLXAvSvlY/aoF7cUcYdelF3a/tAbf9wCTzsZAcsW+XWoAT0co2OJaI8to4nwf
z1WzY2AYODQYRJqyb4kPni5q0LyTi5L1ZVVfvLR0A17YEaIh+pTVLtVJ+dVtuHSKWKFLMohJAyrz
k/4Cy1SLzAvNydDVitQeV15bYL8Obc1u9R2UPEW1E4mOt0LM4pIbtDxPvDl+qcsEcSak5BERh88H
mfisWrMIlsf1nFvhZXxvXZ6rYTQgMOkSXYh5ggRa/JTV2Q4K97RlL8/7rkLrpPKHAWEjI6ac9L5o
vfx8YP7Y8LHyc1WZ/rxDWWcxrk1clpRS8WnX916GQTuul6NXjgOQESq221hUYOsU0V4UniqQfI7j
ug3ivvjcsiOg+epyb9e66fI+111+DKo12upoYiUrs6UHtUiWS/SvMDoZPy9nPl4n91rKtrsrA6te
+iXmV6ejURxt5XSvdtDre1lV+jJZhS33cerAFPjTiYFd0i8oMMKjw5v84AFAXXrTlGvEMWF279im
2a+pO1zNIzD5nA3u+bpM/fOQrinB4ASKuX7VPiRjl9+AYel9PXtM0dnyTHR9dioYcQAMB0Qej6Na
1veqLOqbRKnpoKs1qTcYPXKWvVhsR4HyD3G72VPjWj/gc0QdW2V23Zm1Q8daz9IclzQ5Xwp8ri1H
0kUkG/eSZK8EKdLS3HQ0axHaa+1x0ch5TB4/KPjJwxL7xXMmyy7ahqytV6Mz6p2zRHvjZOuXTi3t
Yz8kyLMK7M1VvAyfRM9NRTiWMAB0Q3wVSVilYr73o/QJBB4xgrDmtupIaiNocTwuQsFP52WcfDTR
2J7rqJrPptrF5KjH/t53TgfDgoNKtXHNm3RYV7RsskG+tFp5uzaIrnhmnOvMd4MXk/LLzHwv5fxM
O2j2BhhPQg1tVLrO92tBI4Q/RTTqpm1EfNyCLW1fhoX7mZfJywireAEtnGwCoIX9PDuWuIiluFG2
4BlRacGzMIfr/DVKbHIv05tKQX1kVzRtqTqrL6M0Na91Q+RFp667cj0Dz95gwWEEMGo9xO7pNF+d
qy4FpwzGBsLlKpxQHeJeF26ApLa+CpqcPAqThKyTaiVEYZV+Sgymo+JzBpTwG5xE8MzJQcpuOlY5
ZEkcfks6R30a6yY7rwAyYM+h6JdNZYTDYF9gE2/dICA2oiEzIejM1pPZWe2a87TMPwngv3ErVze9
k/5ljPHdKOD11syQx9qsF1UMeJ+nZteK4KpcyZMeQ7T+5Xqt5PjJ0fyJTw9C5YHkhxZFO6r3P6X/
/w8czv+ZReC/yAd9ks0zYeNV+x2PwMv4Pzdj//U7j8Df/90vToEw/IlAY3qfsKEGIT3TSPF/sQqc
/uRnlT6VlVRD/RxF/GuYDmZpkspgGYjG+sEqcPojfgw708lTR3xu8mesAj9Hkv3D4RP7mL0EhgVM
fTRD8mE/GAUccJnZ0ZkP45xe+tZN9gAYu0z5606snJ1hVpT7Ocw+JOxwiOvm80mkECRheQh4zbHM
uchJ0+iiAXBFkoPg4c/ff/99zpLfvW2u85c3k39/15y86L+a6GOM8nHMNcH2e7pf/L+bS6ix+IlU
bF/yMvLYwfG+/d1dIn+iZ5WJj/ZT3+Vinoymf3OX/OSfjKW09gn8IDgF/tQtQ5bdD1a3k1efn0ex
a+DyX/35z3/jaZK2CkYXaND0bFyHGHkOQTiVjJwt9qxlYKYUo954czOxysaMRZuu8Mq7JCS0ehPg
qo8O0p/NoY5YWQ5qXAXTGQ7sUz+56sWuXFuW9XgtxXWDWwWeTsfjQ+bVUHa2IQWPNS1dHdS/uTkj
bi/PDj1ZldRaOwgod5OcgF0V6N7bolScbNsxra90ZpC0jRXOAyQKC8hUFw8nS68L+hv3rK/b2nOS
q5nYqc+VPzif64F6K2Il0uJRqqp+ixodX0inQQldO4JxoS3OF7+Cwk4aeAuOmTXf2VYVH4hNbR7n
vMVFzgIxPw9l5V1OmGNg8orTFKpVPH1J82BMt8Fiy/FM5YBle2WbkyCk18m76v3p4xI7YXilAdcO
42zsutFrdIo/0h5KfBNatNeIc+SHuNf4LzCCKPj72jcPthT+16ZP2gvSDQpCo6zVX0sSSpHllpVz
3cwYhDHuJ97npRqRhOZ9xZNrc1eajY8YI6Ymxp+u0s7IbjeM3vhceOl8BYqEPshx8Rbthilu79a5
Jadd1+s8AnKNxVnRxrNkxnHBHcL5Qa2DvEKoPzx3NIV1UI7yhAXJPEdrJE9LSZev0SlgKfTgP1L3
tkvyGIEIKvV2E9jKHCN/zUI4WH+48kuWj9hrDEU2tDbqy4kv92EI8OzjufVriHvbAgW4WeWeaIW2
X3bT3C9HZucTzRv2wVu0JF8bCyiC96EYiKCNwjmFo6ui49wmhJwr1/Q4oRNwLmGXezWymJ7VOkzq
qzxth/bMm+t0H8m0I+7LQLkEdQ6zrsK8eaPEUb9mzjCrC6ac6KxVE4liQ2SLoxPpdNwb65kM7jtY
PBS5lX+uGhB17j8V3fhrOzYXtnUM4ESVRuRRz4hgk3wCYKXqwTZb4dbNZytT7xT743jDwcu89GOP
DABBNUmxj2gokCe14WL8bbs49tldNQO6SMvW2ZQ0fUMbaHZhXZ9yJkTj6mNYAzAgxe1q5BTZKr9Y
gbxsy31eQr7gW59urDv5ZP6DqaINLgFwUCGMAP2RKasMjHBuLpt5hvJF6VpryqsSBLQZEx66M8zC
5RYmKks2tqBidwNHk1e7ruxBNUQdq8fFFzWFEqAB+NLwbaOBHJ0nHFa1g0hGn1a1fojdzTCGnj6A
YydP2mOPps6+IUJKoDThPuz6B22se2OaJH5W3sD41SSJqkBmyOM9wbbLO+Op6OGhESeiiqudu74T
SK9ojBm3Q5CGPXFLTddvUJi70W5YwYFQADjOVzxUAeiHN8z8OJHI7RpW0Y3sJJQoG2dI4nFZoqe0
WRXD7wbj+ZrNkAYmiHR7IARcPyaWAr29DfoWwSys23vUG3UssFAjrCQG2RKQtlSC7SHNvkrl8fbZ
hGvY600mxRoj73TjipqKMu8fpqEc88OgZTveDZkX3HaW9/S9jMocZsNYabcx7xW5n3CyHYY1QMVf
xqYjVSrDxbLtZG+e6jo1SHFmhCadhjm2Yyduc9MYs5dA+M1mTWT+osZ2eJ6WhKgTNXL5uWr6FDqy
hDxs0Sy+SbSD8X5e6GR6yD2vNLuCAN5PBJSIp5riFWB5NSb6Q+eWXQ4l25RtcZznwbfHGijDHnA+
V1gfAJl+xsDcFZ4A3fJ2GarkaJQTF+HW12nbI7iQTc5KokmaSqheYoinErLaVv1U2Os1VPZEbZv2
pu0bwrdSHrIvveZ3tXOGItSXsSPaT60FbN6mXYiQznd8lF2l7uSYbf1pAJW3q3FrSC+HZafuY2U3
LiupuIjTeQwO2lQ9mK0dCKlKSv1skozM0srmgoy3pXF3WZ+zkEslvUdbgGKcF7y3bqzt0/WuWeVs
zhI9YeFY0kZuirbhzBM12acoMnE0RsvCjox4z0NgljWzklcupVDLMR4GJS5EvOTJtB1x5BzDdTXk
WFVNIHajLPs7hwtZbVEVcxe2xWmGy/txPHNcPZ3//5/ITvmk/36OP+OI++tf3v7nr3/pxq+DZjar
vvP9nv71r75fBjASVhnOJD3YFErg4f11mv8pQpFPyoInyM0hfQIn+K/TPMmYp7/NH5E+5EqIir+P
Zg4/D5k7/4xQYgY3l7Htb+FL/0E2ps/H/yaFgP+Pz2BGvpIfMwsyofEf/63dPF8SDr0GCVLblHIf
KKj+M8nBEiHFzJsnZ3SKL0WiNcHRlpcvxr+uIR62cQdzU7VpPO/qiJ1h44Uz9NsSh1m8V1NUPjV9
zN4ZzmKBmUqc8RtVk87XsAtFdRWIrIdB94Xud+hbAJ+NE8hH0VgFQCTmYDgUeWaORHsTAU9lyriJ
FVqMvYO4Jju1Ly0XoB1ecz3GOLo2ThuY8eI3F/RfZJAw/X7/i6GJ26e2CCVrBOfo/VhOG6xL2IZy
ExO9dEmoyvjkumNNquKaXcM5QmIkBa80Vev08+9/8mmD+u2GhfUf3yxSbxoLEZ25PwS8ZOS/+3wv
4tTSaDsSFXVrF7f9g3Y1+eOFJ/qXm+7kPSd59VSg8P2Ft3NnzUiQRD/C2GL36GB787UM74Xj2tK/
CIu+ma4I5ujKe2cSEz2QDZHPoHDjiLV3XiOT75YRJT1sm2lnDb6TmuvA6XMwqsIiaaNID43lWHlT
e6htMKDqYRbmGJ77YEBw2MUf3WTSgMhm6KjZgvFGh7iEmL7GAV3SYUj9cRdPNvhQtjp4tW3Vabq+
wsSfH8hpqB7G2V2eTRdnt2WWee9GL1G+Q/1t10vWIvHVFzFC/8yzE14A0od3pGU12LNs174ka1/B
Fk4t045IaI7AlU4aKIYGpwBKXkVxs0Qw2rsAo4Pe9mYiRb0L8DKXxRx0+7WX5k1GhFpsl3KV3r5c
Fdl9uug5duMUpyZ82hgJml2q3t4DM+u7JAXl24K7TAU2cM998vrpxBM7I1KtPJ30GwrddTmfKFT5
sDaDCM5qUHmiKPMC8SK4V57sUtGq8qpUUY4Yg9Z2vYulce2mDXQK+oTJclFh9xKEaQWFlmR9v//9
G9Q9xV//4w6VpOGwZZ4Okp+XTvFjTJaz6rys+lctaToI8Y/fT8TiE6sokSPMSPLWrgXN5gs/I8IF
Z6KGEC5LYF8ocYO7Wfp/OGD+Mzzpvw4YkOzS//4cuvvrX4wev0OTTv/gV1wgkj9FoYs8Cn9NcIJt
OEZ+OXsc6f7kExRG3sQpEITMFl4Pvx4+jviJKi1gIpKZyeUL/Oh0Zv2KDDiuBBsQwuNwck9n159D
k75/1fFeJYGHqmNSMeB5edGCafz29MnIWnJSU/BciTWDrAzXM1xJ6o/edd/drr9+Cu1s2O8BR/hK
338KLycPkitN97ynHpwC8jrJv2ZLfBPoLAHKnu4cX7//5jr8i+Pje8jjl88EKgvjiIE8dv+pmEyy
GJisx7KjbLgXjoKMlKO6BpX/umA6uaFi6I9K6bksv3ksf/lMsuq52pwaDB0/nOUzWiWrYc93dJ1+
dhOIqYoxEsYEodfvf7vvD8e/fVJE0pRH2cM/5eS5OszjVA7Ozi79/Ek3AoI4FYRwppML4qLcc1/M
w8Hy1P/BsfxP35HPA8dkMIr8UznXD9cyWQuQxMDr9lMhaZHRweB+YNcOAYGUl/1RbfA/3Z88O9Rm
EU3lnyooxQ9HMe1cJu3dAP0b+NvJrT8dajfOfnl9/dvIrX/5KXwS3AVpLiRgfX9/DjhzIAEiwxK/
qBsCEMhKzuCrfv+a/fgpYRh7QG88aQRl+PHPeX6/AeH8huyfIFdmXw2NvUsmzzmgkmz+VMw/Gymf
InnW2EI9omSiH74LkuOgbyois0dsyaAG7vxB+yq6bDtXnf3pL8SYHBA4H9JfyLz8/a+t9EPI57rp
IdESxsYU1c1cgyD+6U8hPZ5JnN/bqZH9hy9kLHiXBJmDmHbjnSPGYTNbKgz+D59C6KRw6Y52w9Mb
97cvQghVXXpt1+9nR0abvi78TT2SqvDnPoUXA+96XoEJL3ZmzB9eEDbEqlGbYiFXISnO6WtZ3DM1
OF3wB6+H02Pxj/kgOo2utOedXg6nbDMUGd9/Gy6CmcakE/tY9Mu+hq/CJyvK5zSQKD5lGTR3v//F
TrvS958Iv0E+K9Wp3LPgKT8eJDUeyWmSghgKlGRVh0N3dJ3yEHmiuAyi9msa1MnZOmTu3mZhf+VB
JV9ju7J/8M1dSuJ++K8gK+B+4XQUYcAo/2MBc4/tYoon5AhzSsfBlgoJhk9nWuPmoi3qtsXF11Kk
t0MlEniHuTSo71VbpfJ+UCP6Ggfx0psVxJpdeoSo9jeoAub1CSgrGO40Z2l9mfRO1pLtQuLXiuNi
jpE5EfPz4CxlQemiiWZs7TpYMT8Wc4uCqqQVs5lb1O56YjBfYP+IoPba8pFExKCmQquPvbM8pRMJ
RSGVmruJ6Fv0s8NIl6MgDbUnNSVPEFTPs33tlSnW/TSoNXhK3a5fmP2iOr8SKSqXhzl0ensF7rNc
jUC6hMDHQ011XpPNZpfZdrW3brnq0kHVj8zkOg5sGe7odBqvda5XZ4PbXTLyhgLTnkzyfpuLnqzm
JlSoU4KCHHJC0LCMpmUJaB7LYjNjf7pWA1Kw10bWrKlyPD2ywFu0LVeTQn2yjq7uD2GVkRKvYWO9
zUBUg7f35zH+3McmaHeIjIzcOxH+uI12MySTZP+GyAyqSG9jVlS4XuHIjb+OpAmJcADfcWAXtlAR
6EbrpCPrxs894uZ7VP7hrnEZ5vceeNADu3OD1Hs5/RRRLtLsHb73O1V/WGAEhTPo0HvVf6PJaF4J
NMjGdB8KBAuZ2ycP0m/9L042x9jkC4J8NjQFo7VH9i/mM1F6bot60Z2X+75t5+ee1p/3NWg4mccg
fRq7wHzNhdCEXuSz8smoT5EL9mqJnoICcBgddkJSTBvg041MkpQbz5HOkVCy9lt5UhqeE5Ap1gPl
WSBGuo3ibu/BzF+mJksRw8URN6PS3NabuMyoirc6xxXk0bnmpLHAqRCZT33DLnoGl58ilTF5K7ZL
oQggbzNwa+G1Csc+J0W4aZeJ7M1pyOozpyziLwTGtE9ObaPPMxbKqr6TgPhkICRC9evNmLh6pJMZ
kP8sVznu8JxQxQcumRdAOs5Ovi8Zi+aT7Dr5FCHlnfcIkRCz5vPiFVfSGaYK6X20NofSlMDDOSQD
4QBl2Lk7BXQmt4gJ42NQKnQklQlyB5rBeut1mmF6vZmIKxzUcylXc0yxWSEhCtLodfWq9rEdTqgn
OgzYI5nMi7Npgm764sxj6Oyb1o3vrS5IA1EmxmWsprn5kGGlrNC8q/ao9cl02CIkImSCMJpi67rZ
9AhpEuUoKorksczmKrwgBZJ6BdxGVD/Ugd8dUA105Y0/y+DZWVECE6JGEsBV4mTku+EwQEWnADgB
F1YW313WZOGNV9fuW5y3K2EySLcuZyK5q22SxdYeQtcMIOtoYaFyShP16U2HHNTZynzFauOqkxDS
01LtnNxj+4+ak98Itx3BOCIP/auY9FYyvPB1d/skA0dATidtuKlBfLrt2DjD+xwsFEUg282LvWjC
ZLrMwhiV/2Q6e0ncJP0Q3uxgn9GeSV9tIrvZ7F0jgpuwbbMXzVFGldogkTXYcAnfxmCqP/mG7O4z
M3rBs5VB9qUMRf5pdQf/uVqXDqdx2oYuEXV1hKswI4S6SiZcNF3hUJ2y9qR6SVswWwD/VM0e+oyQ
fEve7XM1+/Zltp1+kFlZFDtfEKezQU4WI8XPaJ/bYjGsgr2vyXsiwJwMH2wBdtq2GWkDG37D4pvG
fdftYRp5eCqeCiSSSDtRZOZ99M6CdooiMVNXUXBHhgluljTuLsJp9M+nKmbMmehy/FyBZ8MGxXO9
gOIGGhp5dK5WyFXMtDZxn8M1Xp9qUy7JtmDCwFjpeFW5HdMcxKYILE9j7JdBdiFb7HncyzGpKEm3
fF3F3NNI4A1E2OE1mPorFnr7IIEJ35OmawNexUwBpBXkpOOlmOleQt4Br05ROmh2Aie697oBCewc
lGiV0yRBHDVxBu093+vJodFTdsocgb/E8L0itC01jp558rOXcehR7gYyT3KejXGc906RkHOglVt+
UNzz2LQKD4E1hgm8oqOvx/oKwUx5xK2Wh0Q+RVqeuJURGVJmunc3y/1pFwYp7PMQw6qWS955d4JC
o3s/bOfbqhH1t4HQVXSyhij2uIUT2dCRarDQCMo+5rFwHudlpfcnGwcsGMrj1q+91n9NOYPsBa4v
GoQKVbcTDp7ahgcbkM2wbXyBctkdB96XZbqiKI6HrLhD6FwiiSxG917AXiP7o2ugO0DTQxnxm2gf
9IJGfOMBdwWE3CzVO+7exG6qni7JbSap0MLrMcUHj6XvHvqKlh2P2Hg8t3Nkw/MoyNrPMl/Q9C0w
FCgonSH/RLiZR+wLhh2yIKxvsYAan3SpZkRGFhAd7p0jXkyIxV3BRuHrRE5+h47L7qpnc3mQFRJt
8L4ovnQXh1yyGE7t6A7lQIGRrSlJ90dyHWusw9FNV/nAmAokTUHOuNNVDRBMInmW0cXCEYfkfhjF
jYljF0cNmcofeeeU/oaDPbktZkavrYin6K0T3nyGTbp/g9pFxIxevrCkWqnxwwQ/H+MyHuiajFHs
Q8WR6gpz2M/OFxPU69NILlO7tcHYPyifHoigW8pwvy6Gk0WefEzrxDnVoCp2To4x88ViOR1JNgoG
gp3VEHyOPO19Wwk3PB/RMVCvUnoefskmIsfZ5M4R82hEyG7uZ28BI/yRMUC8BH7pdTRyhDrbYFGn
GrVVgXhx+8C9a/Ohe2O2w6ifpuHw0VEdnPioRH/jQVvRhyGlWndEb614A6llvXcH5Tw6tVu7F8g9
2+vRxBCm45xNLzBfqN5HD63spifl6EJ1ZMPtFpSyd30p6fGBGEW3UHXueNGkEyYw4akSdUSLMC8q
2uCDQ0yv2aJS11SaGFEyPkUO4gH6YMNm17ZYuqkk8bqZSpukID8sEy5CUfAN7PAF92uspLyrcEHZ
LVNW1O7XICkfC5JRqi3qV7phPJd440X17l2Gh/yUWOtjaM7MvAYbWRQ5ORK+bcRunfv+I+JXeWMC
ohDPOqdT1Z7eBbd7HFflEfBSC4KNHeYGHCgR+mbodAiHnSp7YnzURIwKg2zb4C6aYOc5hiS61bTs
83oXavJR9sRyj+Ee8LvNNmFzChlNBhPQzLU4Eiw365dPqR+3g4cqD1F9htG0pFpFJzNNIqvfhM+D
HATVUDrpyYLCIUh2iOEB4LfvvAjR4pxwlrn+OJqaQMfBdSkf7Vw81zAx011cp67ah8BOEzriUh+M
HVezN4q8skOTLZk+0NqQEvABWophXZRERc7g5Dfkyi7YM6Rr0BRmPu8Mr6P+sA8t4ejFTIwLp3tC
z5REl/DaxRNE/tQGwStiD1S1XefCZ2hU1ZzF0RzHmyh2cJPDepbuIRj8kazvtSei2U+L1h7Krosf
mOdGYvQxF3+c2A5wDsrevwASxyntpQsy9WYtm2+mn8y1EyJN3hVhjI2N7KnsLUKqSmiE6Z+Eb5aP
/Nbqty5vCUpKC7Ui14iz9mXtM/OQopONcMVkzMH5KdRJ44CFUrCGpBDUF8kt2w96sSTSTbab88Kb
ttIusUW0sdT9TvmDcHeF6JuP02TrRxGDu20S0cWfVC2rV4QuNc1ROu0ukgmJ+Kb0h7C6SEOLVNvD
uNxsMOQPN95I6guSozL+QF9uRh4geQXTJnTyCgtnrpovrgnmdVeNS9cSbRdGOEbcCl8LZN1IZu7k
sTsU4/KR5wvzFKTJ8p5VE6NvCeHwNfIr1C4+2xuvWBzoOBs7fMS+QSu7UeViadFxCvu1HWc5oW4q
xue1k+YpxgJQEqrk2dd0EaTmkbno3jRuKa4cPNGPYdHiSBAhsdtXw+AU8b6ZUvmKELi+9An0J54n
8MYvY2hPnbgqVdcO8aLH1Ib+Y5C08zGj7zjaumSB3GXpwAGH+81nrmYPxW0c1u9J6iz91pl6rTYh
RMvnTCcKd3OzBvPGkKtCDOfU+99G7gS2kdyTYhMLL/2ap6VzdHQ1vZqMIQBVRsNAO9UFF6xPSVeq
hxwleTOb+RF9Rvw4Facns6b6412yrn5Y3LHKLnubwrnP6RywuiRyQDk14HDaWRQutIug3r4vAlGr
fSw1qW5LOuPyhrhJLhqSSl7wJaHbhXLrXKwZGuK/RNcMWd9q7JNlo+BAMyduvoUlgpWtFxnJxBQN
YtnWY8ocEvbGflWxLqg+k2ny5Du56Tk4VxuQOVHHNdfTC7iIeZtc2jlmiCjyfEVP3RAMh19FfiOV
W5hNV7mGfd2tUFm1ZqAtSVn9FFa4Qq6KVga0ZkCXQidNyXQKdnO5ESABqTZupXQ/EgEY3Re6sFgT
+D+Rf2V85xkRVf+WdP7J4a7L8ciJsrQHXtT1MeuMfcYvUn+MfU0Ug1cv+bsyqJL309LQIzEM6ds4
LSRllQ2c006mTo7tL5q7d8uvlKzdKYo151fEkWm84AOkW5iRe6xp18ZUmOEQttOXOEqyzyNhCQWF
GCkoe98kmUt65hB5vHUSlR/IRSLXXxWJfz00AahFxLjtbh3brRQL+FjXLofWxeArszTmeMhDZoSE
jLx+YwZNX1PE4W7xS9YZq5jW+Ps8ervNzuubJd4Z208fwDmLEX+uw/E8Y3dDV9YhkENU0oc8yP9L
3ZksOY6kSfpV+gVQgt0MV4I7nfTdwz0ukPBYsBoAww48/XzIqhqpjJrOnh6ROfQlRSJDwkknQJjZ
r6qfcjPkx0aqeNyLCd/IG5DLGBXahwsVxiSPOk4YUvwUnHAeTZFOPw3azVtoJhM5sSK3iHWnJRIc
r+wCYxtSpYtQD76bhR5s26+0jsAdylrtbFy/twj42BI/t8nG3yEXqXDGV06iE0LdI+G5QXSUbjmZ
juf6jqZ55+qrOnp1gf6Xzktn6ci3X0Xcwf3ELxU0sOP6SSbyZaHUpHlkBoEVN8jKLoOb3PRfBCTV
U5JTkc3K0cBBzt3J2qKFtvHdkLYsiFIV2gvTIu2OJqH9aTvB9U3CYZaMNuuGOoIzZnrQCb7fGUCe
4gTYmxJT9t23ycuyAPvYhdIlK4NNmpT8NxgEPYVBOplXo5r1m2FqkwW9nius6ov7nLVKeiGsHL6o
JtGSL1OeUKyuzGqmHKeZftmBYf/ospKFzp4LzkCuxJaDr5GjPvyFrMjZz3gwAgtrzIYQ8C/d75g7
x4fOSR46wyJsWkP/eiiwNWFN60kBHxR8/fepNzwQIGREyI5WTIvDmOXG4xw/J+6Ox0DAOpv2RXmK
ReHrdyujkOkuWEoaYyqaLngCtqhXu1lYXCl8/0VJcIz1FSzuxrXNFORdK0YeLfQDZQ5nwkhmdyor
o6EB1KoGeRrMZGiIs0gVuYBFkolgY+uNAJ4jOMi/yoJVD2SzU3UcPBMJ6mkMmpcpTfrqBgmkovug
mAqmmqZB0fI5WqTXvzTJOIF7m5wpU1tgGCIlvdW5/WM5BUt0qSeRdHfJrAZEerMQvXcLioWbEtzD
gImWgJBLb1fTiYXIRleXpGpb3y9ucT12Q7Qf7QjUt5v4hJ1nMyZ4Vguvho0zUWwiDb4BSQAdxS/K
hchf20nzYOGvhDiOoYGDZUe7EzpUFyUTC6Th1qZWd1a9DA1xUj+IpmFr66CFuoL/KGCyYbcMtHCr
9TNkstAzmSt8n/omiM09UlPDh2XiGnD20l3qggO0MwUwa3OjSfZBIUy4mmZR/DRgNF+R6VsomVY/
Gt73xM5c+BR9xW5xqiLMAGp0GEZ6qSs4cfMLwG/dpDqdKXwbKo4GrzwDM5hmxuLi2jpgBktoWmlq
HqBgrx2ysz/kOKQUtMQzliw0iEr9VMOyPkWYnZXeBZNDUFxMW2dgotq4Qi/KWj6D76loLdDq5pBa
Njd0Omnq62I9vnhD5ZE9iyrm/g89Di3BoMwuvCisLCt2VuRnZoCnAwBUps8sVm3+1qU8V8M88Rdq
ikpPZ6+zEdgVgH0t9SVvPC99onWJLLrlT07AibzHHTZV84L3tej7VoGEi5j9b8vSrCCr8WSvADP0
7OEI62jdWeLoVL7hnHKkFTv0VKDsdxU10RMST0Xf2dQ6ATxaorZZPp1mfG/WsusGf4rlIcXwbQwr
8TCGT7XLnaaPmCFzShJw9s22o6ViHjGOw1Ku64L+UNE4rMSD4WmgPTG3f7vsoGiiQv8/BAT+L90C
w8+GQNzP/6Cfov2PPUT+bx3ot/8JVRVIO/+5bWBTde34rfz2J+MA/+LvvgE7oFsC/QZ1H4l19Q38
0zZgBX/DFWB6AcYk0iSmzd/80zVAwYUQEuKDoDqI3IBEFPqnacD2/0aV85pdQfH4Q0b773jWrH8L
FPj4TqiNRmGkbQ5t7ndFf5RdbDadgt/UENHbEu9u809qJ7D+u6wRBDr9nO+jiDxHgig1K59Vymtl
/4AHH262p43Z2gJVIE4ZrzrzNVXrFyyIxzjaD2hn3i5R7C3uKEnJg7PZYXfnsDu03auYAp/e3IWm
L25ypC1/jU9eAxh+30xS9Sosh4RuWmUM8pvjKAWBJugfokm630QGYINBR/6eisrb+6MPviVP8g+4
qRy1vQjsPnn0kG4buaV+KLsZ7D3fowk2g6CTkqUgcL4YpUcxUctI0tU9dQYFJWvCsmjkMCfadIFl
0+pJjcMDe96IoSqXFJyHb4CzwPEL6ETMVJ31BtDRqdb3jTIiej91FT/2fHUvKmCEtvjLdBNlNYBe
zjr2mmzddoyfnRv9Fy2HL71W++j2A/uxFQoTcSMaG+uhjUfB03ikBxcBqtzNUVZxxOz1hPrGMZpk
a2SdTa/vWLKZ0t1jmU0/rZKJQiSKF6+mqphDcPwSxDwWoMXJ+Oj4o0TkTeVrOpj8uway9o6uo1+N
rD+YbfIg6+n95NL259bCHj3OEx2+SeCdDN8qDiqu81ffGfFVV9ukWst0HIKeiDeFsU380tszStKX
rk7VgQtmELVlCpF3GhxdRIdDlb+muA5Y1WQTbO0pjd+YDEaAwzqXrW00qB/NAMnIwDV2tBz21zQ9
F8nVh5vYA8FsUI8yTGEJ701hyffr+7YdJtBqXC0MhcxAqjpITn3UGDBdbOM58IckDHAebGkbynd1
CVYxSJJlr5OegflseueI0SxQZZAbTJp2BeIcr9fe/JhNae8kPFbz7BATIzwxFRJbieWkbJjU+nkw
A6v0b54unYuZRMMmIzcdJm1jH7rCjq8RE6YX1kB1i6ou+7G4i0+zdIv5sejSgaKLGcQAqZw3H0/X
08IsONSBTL63rdLbdnGyQ1kifnWlmd20b3EDGval4WN7SB3ZnlplM3s0Fn0uaVnbN0rdLbmqj6Sd
NRu/PmNaM3IAJAEUh5qZNRcBQAlEL6ZsGaNoTgEc1xOMbS/koawnbYz2IctieBbp/IoAEW9cHhzM
tqpk3lIoce4Z7F0WNIhtaVtfR8elQhy33xMnEZBlkGXgeoOKw7tWT/eynJKdkzgofMbghUVgHoAZ
q/vO8Mr9QA72GllGcN/G5XIrDeqTYwdBGVTK6mBSAdMW0KTQeNvx1ALJuOiU/hxLtO9WY8U7jEgS
DWEurysoJ8TX8BZjppgucRwUDMuDrJN73PMWfRDElUA6zvVpjoGaRZpm8CBpBAGoeHpn/BRBdZ93
atZccsC+xVc5odlEGf+M8HbDvTPhQVxivluTlW+BSt2jj9CBhW60LRs7JiFbtuzPmiY7RQ30Vz+K
iy/E4B1oAhbR0cnIgZrkzrliZAXf/4c95J8pZIcHPfcJACuUjraemcezI2jfJpXBiRIJrJE9kaAg
Nzdc2qMxwt2hKiVH+PpEjE4GXF7cqBoi6XQRI34h8tXlLejHnvNxTMsHaQzyR8gTYdG5QajRGq4Q
OvEQZoXJpDNJtfUkWhTKTc1n2OQcl4WFpT/m6WNjdGk3seJCPk5tjNRtwVfdOKNVbVGm9sgF12lI
jm1l1ke7qU9Fkd+DUIGRx+13ZKBuHSxFnXw6v9XxcNYWWEFe445h+C6IxKdLmQ3ogX0t3H3WmXao
3floFskttmngHqriuXNg1FISEVaF3pooevztobXMvRoj/kzRDUwDjs3f3fTZhEtmSO8D3D9jC9qi
m+FATcdV2s2+zBaoamrncHCrMnnhKLpRbnEZlHOJqGVZwy7QRQ5LsoKk6kPSljdJ6gKgTlgPnLFi
umij5Z5R/64kchUEHDxnKP5k6ZEFORfXbL9CQGUUQHt6YzkUMuVG9ORkEw8H+5iv7RJldEctytZw
Zw5bzWZiKvTCAy6AVW4BFmUVc5k/2mkSijIHziB6f3502GkTAQGabSsqhEbS9YMs77Xj3FVx9pyr
fN8UzaGhxHCrlWkfcYYDzCq85AdlbAv4rXy0Hq2GxTYxclqsZeS/ajvm5Eiq6xVHFtlpYL+bjDMH
4RMfI+7Aw3TfjCmIvqAwgHeBzW1i4e28Lvhlk1giqR7gBSitO8CN32ufR4pfjRzjkwjda176UzCN
nxFT7WuUmG3IGYT9r06ie4jz5VYLSGCcyc7EvQijJx2FOZ7v7YPMJQsLCYGhCVDCuh23RKe2Fi30
cR1Ahubc03f9ijeU1VY7cY2WhYo+yvWb3A0/mL1frXQ6MTbqP5fS2TZVcK8csCgAEIhqudWzZ0bP
+J2okNfGN9TbeKOQB0H4YuIOfCfkGUq8Q+/HzLhZk7lcCyHmMCvGx4F1kXi6E04lD5NiimHWDfF2
GsS5n1Hxo/bRjJ07UEE8JIfiKHsgtbIx1ZdRrZzseRiPgMShDpSz+Da6gXcuAl1iHYo4pZNCSveO
Zgo+dr31kaA4EOQiOeSk5NeECtgKDbX81YKzuvOVUjsPivp70pvGBzPrKysJWIdeMkhAuXF/prwl
vzTtU6cJ3PMMHMPSI2iDkfQrJUByF5s9MePRBA7Wi6I8gCP6sKbYA2UfPY8FiYEs4+mHf5CyCcwS
NSMy6kBGhtYPvk3QFA/XPnNYmJC7v0QBFTpBU9znyCH14Blfu6XlGeiQ/Wycu4EZLDbK5jSMxoeV
pntpUqGeyHZPYRHDkNZ59BYFRSlz7lSPio/UAcYvW3hS2MavlrHsFZLB02LmTz15VnYpFvdvTbUV
TEXgDFMS5L8yAF2cOA1kDAetJk6B+w9BdUQjENQuxRkzlhmodkOLWEfBxWub6gpGLhuxmnwbsBHn
Q1rql4csCmkok9B0KJ0SdRBC1fjiZ/gxcJdD/shQqPtINXu/zp10O7im5ndK1gxUNEH+KJgWkc97
sW22UL5yv0WYujkgt8spHyCRiUEzBLaeklbeZ5nnIIRqa75rEtE+tEI0exrQLOqWOhJ7keEfcplX
P2J7aYrQMpP51TK7YAyZ48XfPBQkerwKBy8GGDpnHeLeVdPUPdLUNDJPcinwNSbzzY5oX/Tk6Gyz
xV5Os0G8DNsTOtKRqki1ukxc0CYrR7HrK1HvUq6pieI1zOaZqc4caqWQeeZE039FUZrzWLbg210D
11BlL/I+yiiM6jx35dJN0S32p+Whq4vFOSrKKkGiFX55bWdbfzWnMQFsHlunXCATZhSUnXTCpH+m
HYRgoCHvDIM8TGMjvF+FkTsMomq9Z+MtzpPI3jPVMQ+2rcU6tAPk0daK3fd21mx4imJ1n3h6jzja
AolMH5YEhpM3TZ/4SiizzKapfGA6b9ZbL2kkBSiTNLJD3VHABTjVH89L07TTwRyy6oasNF96yzI8
f2NNMyTysKUBqj1kU7VYP6a1tsAI0mS6WlhMfBhzEoZIqsZjkBaz2rr91LwSJeQL43Wl9Q1XQPJW
ONEyhAiG3l1N58IoNu7QjQclVpCGY+S+vxlzUnqM5e2k2JWzmzlns1epf61onCkvPKsb48BjnBYB
Iy3zbtOkFecL/BldES4DIg81KjN+ikPDTNXc26LV3ob6AR18KSeCiE9F0nBJkqmZjKepzZr6SILd
XavZSjvt+bIz5N9NcWuI84INzH7PJ7wBx9qXqRE2HsixbU+R6tdpqiW6rVJg1fIBhutJsOzYD4O7
0ByllrlFuHdnzmeIsMSwoQpZsuYLGycoYgRdP12AXS/aNhpKpn2eNM96QEG/cdBkmRbMMca7kpQk
AqOYcw3zixDJN6T2Er0u6t30MWGmUp+dxPCqtfdCNschhUK6zEM6nXMC4P0FHSvdOY1a5/zI5Mwd
tUKgozSvKVejBVS4nzNiz8nprPyzSMo/Ck2GRxw+3kmiUj8kSlJc1S/pnutDe4VoZYhiilPGoHto
KycjeaAqunhJY7ktII5zW56kB8c+TxYfCWtN2AvjtSyMe2ZndOdYNG05rTjqXDC6bqt7lg0AmyWn
Waaw7xmt1zu/x91SKe4eZqx7Jl/6qU/TrgrdKrjhR1TvVSW/RW0rj64/vJWToyFEMcvv3cp6sCOd
PEem/1wo3mdTq9elp0NIEaqh0vUcqBh1pmf+m7pb2i+svVMYF1rfIt6u89LaFkjcmlx3W7yNfg2X
KZ3y3RJo9IjKxXXlfKDNnjklRCFuZlBFMBopb/zZVT5zwvltHIPbOGfUB84u3oR+Qofwsjcu9Qch
/4cEA/zWMPS3onogL3ry0FEyk64Bn1jporzjkLUffsYFwHejKDR2ARQP/kiGvNanTGP5Ic/zZpfm
k6Z4LBms+z6gsQNO4Rkg3U8zIIBXx0F1oyfrGSYSo29TPcTuSO5JXy29ttkMRhMu9XBFVr9Ewn7o
QA1S/NP9wti5IbZ1zqNpvnOchF3owGa+mnapAYA01sPjUhXvmKi+cjofj04e0evlkAH2OSHxNfTN
+rAugiXdhPoXnpaN70cAp1nKHAf/eL/n4TuEo+l/LTo6sfGtb3QwbKOldfdGlB3oFtrGhfzs5jVm
O5+k7XxQxrEphzH9mFHYw2hMsV5EH9RDfHcxpVwss/zK/OM0N3oT85CE4h8vO7tSbxPzZ+B7w6FH
WTGipNgaC6pU46fjfjCRPWcHpBirYB13tKi5w4T3cPnWudyOEBJ53wMNBWXvnvoJKUOba6pucbaY
ARhD85NQjz4w+lYkF8DtSORibB37qsM34PBAD20ro6zJvJPC2GY1RGGD1gb8LhbzTdN5oujlFajo
YwseXXte85gOxO2F5FOWPlDW9GSzu5ULwAP+f1674iC74rk22mMHX6gW5SHO7Ge06xuGzxuz1DdI
htFr0atdkUZbYS83h9pPx6QLs5PnZDBPVW0cUvy9YvGPTaOLbdNiPAT7E49tecAvc8GdCxZoPqPq
cLbPXwuK4XxZ7CwXBGpQPtuyXulaBY1H6dYa3PQuMK1VfgMj5p6c1niNqtXs0qc/JxcMVK4X52C6
CBBzuYuxWDpzhDTMaB0OLpwxgZ5CZNvb8MUPi7l5kIsh7wdf00FjnRjZvGdt+iNiY7iwRG9XQOot
ZSh9B4eMmilFNhpDEjxRuzyaNmJewhMjG4hIZ8k8brPGCB7Gke7BIYMPXZst0FVdvU0TI3WMKu7q
58y3DqjPxyIhByft+pI2LL8NmXHE3uK+UOaz32ratWAf+u1VpnQx5t5+GYPgqY8T5hYGjXnzak21
NHOO4KAY/SO+ueelds9QdUNvoL817wzqJinnrAp7R1jlGZ/OCbdXyNoWb7GsXNDsXSjEzJMYexD9
688MtziFM6E8LlDAqCABCTpQ86NKmPiCaiIFALDyPhc3eW+N4Czyese8iS9KKqzQzcubkyFDmMEJ
dxEopxbvECYsUSw7qQI2NfUpQ6eKZXF0qRS6Gs2tqfSdInK3GSFF54SDAMJSoBqsrOLoR0lW0awx
M9cTClPSbbNoHt6auN7iX/rSVg53bIuGW14qzozCcx94Xm/Ao9JTQs9hxz5eCce4UrH0FEXBHmFs
N3dPRS1OjZavpr1sh0U92XzgbtCsHX3HomSPbrEltTHmix4q97IqNxXqxBB5CBHDMoJW5I4ac/1N
JssunuOXZuQojjfG31tYxLFi5HXYmvoIRP9nSbcG0IVfEkW9oCBkkzVw820TriySNcHSaXhJxXAF
pLcpW80OuvCfkhrpSmZy1659ZoaJczMV+segy/OYj1/zLLkWIxQEwox+sXxpavrhgzz0oprNSu0z
mKFqtzfGBxk7VKJ1l7nU15E9h+gxAVTu27RA9c6t9Eum8vsBDyDmswvAWqpEDHH1FM8OL2KI0eSA
TEQEG2T2PubGvc+95lbO+I7Ikwme+EUXNp11YiPxVtOeZlZsxfvqg3naaaJ5JOrTYpNHMUVQ0Xhn
Bq0Zap9Rr21wJJx6m9qXatsp+CaSH7Px8+maLQDPgSI8S1N9EMQg/jaZ+3bERmWlpgoJ1Zw7Sub2
lh1Dmte0LFg0WnpDi+zc9/JkJRmjVcv9cCc2lLpGRy9cRtxlylEQi0VzrvEg70pMxSHjvc+eS0BT
8SgOo98e2Q9+5K1B2UvS0Fehoy1b0joc2uAR9MNrCfhhfA84RrGVTd05WLr9UhRjofmpFKP426kV
tNLJIwI+HSvPqk1UYe0MWU9zb4QibRwn7GnIyfeIr5Q+EXFolv1IneJTm8jZ2aeSjMHFzaDZ0/Ka
ua+LwnnJ9VjrRt3Rt15UXSQqTN3CSHZp5IlfC3BDlk6esDgkuDN+VCIiT5HnnfcrLTvxVC3D+AQ5
HodOEhiw6yZ2T2Ile/KMiPEMMuGsjYU8QtzUH6MDJz6EiWpQ2MxEhJVOjdQR4vF4FcSyXtk5By7w
dQk7lLYIHKe4UTk4xvQW7YFekCDOEp4TvEeZvtpThORNdAA/WOeMYi3HLZfoiHuLyxhMWckdUbte
ow9lsoj2RJrfx743mc606/O2Z6BfSuMwzZX6ilraPQIfXO6tKafUoLTY8/7/k9/+h/XD2ytd4T9X
3V76RrNa/qvo9se/+Lvq5rp/g5LJXYb3e43qroncv4d1AbiRb6McXv4D74ay9g/VzbX/Zpku2V5J
qM92/yiP/4fo5oB9s9YAqvAs13el6/53NLc/J7qE7Tq+76/xWYE8z0v+loITQQ852IVpA4zlo0/G
u6EILkrTBDyNyIz/+0P5PyRnSZH+KUH19xcjqEsuGMgcj7rfg319i+tce2hFODaWZ8Weqz6j6TNf
67tKl1hLJtu6Jl6Q/aKLsJQH/EAj9S9tL49mqwxacpTv4Sy1+qh+NKTuPUTsOGsfbO3J8lhy5AQY
jHHROOlWMX23NQb+oy9GcXVAsVb3gN5twrppF9/KJEvnLWO4SV8SQgB6v7g2Gc1ByXjeAib22r1F
RxDA9qxB6tb2Um4nVDn+kcf6v3GRIXESYBt/QLQXFgJjXjrnvla0sJDVUOrojqA3wtoe7rG58ZO6
qRxouaxV/RHkku1VhWPWIFUgMJeuYhPjgr6F6lzFFEHD7sbF4DcL8yXND2CFLaiDDqoFjx2VSSa4
NGnSLT1OEwBkP6j6bdONzEnDhSEZTwa/stTdUKdeCXSSfbbcZIsfdScbcwbQ25nRFZOrtKc1sbWC
5pCAAOg21mjgj2tjLiKw5Gy1ZIAjfxuR48rTwqHjSwaKmBFBbHyyp98xjHhkxOZvPZt3WgJ8gM0w
GLtxZc/b7UL3EvwIBvV/mDsivMeIsuEgxSEd+51rlAQSrBbKNQLhxu8wtdTiKfbRdayoewsM4Di4
VartAp6TBC0zRvHiz9mTUXY5iBH7nnvcvra1Ldd6u8dexBRnudjwzTYIufVPepbeKVAeRRmx8kju
BHGYr8Jwlupz6jNGnWmcGCYboz4zH8vpmMCj+K46SCaM+2ECd8guBnS7eyyYb23zfHy0neQCmjfd
JpmxZ+s/hrpTI6YsIZl8N3Dcox8Rg2yXKCAZH30eTaqfONYdgRfbV3vynlxs+4yY4m9JS5uNoAle
0qiQt/6w1UukDriL9672yEbRVAiVY5tZxm2wepZB4G5WfMuXxjji1DkPnF/YY3FyERwZ8qy5GtG4
nWzv2iKPMkNBwBnn47La+pkQkU7x7+DxPnh28tOilioGHfbS9BjtetjO5XyjRoRjfx+9Ot1wMd3o
aLC67vqgG/n8IjYqS7Sdje5dAune2IKOWRv3pekv63tL6ZJD77Y7nECsW7iwUGvKbmlCS9Lr4OY4
tjj9055TJl/ctTDTCPr7Qc4csFYpgoT4FmGU0WHwA1WuImeCbJ3q7EDK82eLHraJCa/Q9ZjtHNve
otDuo4VtVJ2319pSL36OQd/TYPxIdOFmeqiQf9jgcFxfzBusbCZBs8c00szdvSphYVHnAO7eAXsi
bevNroNim0rUHuy9h7UAx/O7d97oHaRhMpad+Z1u1502k+phSZNf8KCecCSTmgqGA8G4S1n0774z
HTuHDbm7ToZSr/3EHzeEPQeHPWMiN5yriKx941yx+FzEzC9tF+z6I91+OobA+B8tp8xNqRqt9bKd
/ezBYSN6COr6IWBmcmsyupcGvRz7FXEPVfsnnMb9inS7zHn8VBMQY6BGdw6Zbnz/egUfNg2tz+Vy
58ZoHsqu8D87+a84ZWTXDsHbssLJrYWJXl9/RAEVYBHb+6aof1bkRGmSYAcUGN7eAynuTRy56Ati
kiODbZGiTpM3vR8Wh//TpReqNWpo/f4emYtto5AJDqXg3kUF5Ux4isGdmJSuMknqIGlHj23eMwnT
fENtoR6ztR+tSb0xHDx2zGxh3wBSYw0ViOi1AUq6Ag2wZx731fKGCwcW+cC8ROzwvdk7QMEvk/YF
U5nxqL0c0XacqIvX1FMANhvR1RZezWl8YCq5m4ZGYi1PuStoHaGGaMJQesj7bKVri6NFn7evxI+x
SZAax/lAE5+DxzOGQ530TuhEUFx4WHxfCmtblzQQucFE3yy4bNje9CDxxzuTgWfoukN2KgcDpWnm
nSZd28Igy823REXJsRcA6hCRXAfGEl7Rx0LEN1+RC/C4vysiOjAuqYeUmhZyj5IdGZGlmdMXZWJg
aBnb+mOHhddrSBi1MVz01WBBsQfO2mnHIlECbMmqnWXi6bhiUaD9bKRtznTw2gc9s3SnyDRnR811
HfJ94bdnwdaXFANT8CwYYFAWZw1xIGwoeHXGnKeBleesi7Fd7FJpdXK7mPokaX7QbFEvniR3kLqY
c3uCT0cbbltcNB+u7VyBCLzAaqQPoRKHxjH9MVwWQde3dn62mTJuiPq04o7FVRTVFSN6vakceucK
b97LVn8GdfJij5X7k3wSDhomEsLv58ecVlcO+emexe9zEdVHV9MQGyg9nzLDPEZ2MWHIqY8UlKAo
lbXcwVc+lT4V15GIPucpPo7a+zXAwg0hHMkjinD9gK99vODwcBB5pMMSWaqXOGLF7IVLkVNROHxQ
XKTSnF5LAVSS08ouaEcoOX79ZHvzGgy3rsznfqkS237Qk9mb6C+jeFgg/bY93kV4dMZCoCYtPZbZ
htaUoGXkEc8w/pG9v5Ts1cIa+yxf/Jz9QtC/RUFEB3GOC4W0JzlUxWhINPUFb3tzMps8DQnLXDLu
DRy/JrB1kX2UXdmfatN7l3Md7Mxq+Yp/+dHg8RTBed2MTdCQG/WIpKS5e2c6OeVPEwblwdWw8NwM
pmF+5rz16FXNVYry2ZMpzXYz5USsfSPwSNt9ItMWkWRf3deLWTxLf/nwOLtylnQPUVUorqWZHo2Y
7i9rUP2jbuvsgkcGZl/N8No3P2K+EZvUMvs7P8hmnua+2AWjMn6MTvG9p28AOTR98lKENWpsVBhI
w3rzpCAR76UHt64MTBL+B2Tyeg9hl77GhOgJsQKbzNzs3KO6HdqFCTBJl3E3mNEpp4NHquREpOIe
jg6S6HTlDnfvfHL/mCiKPThOCie94AYkn+/JDDsz71gcVG6xZSZ6wzhmG7sLM+sAHGo5/KjMYge0
4VKkHkRVKgL83LknHX6fUQtONnNrmcUVQz/u+rr4ngdQzzBrbOLKp4x8MY9L6qFuOo/Mog6zjfOZ
RqBIsLtgI5eEndQSqxFlUjKtNpQfvPHbMuvU0+cw2q8k9BuGIONFNdZLwI2obLM5u72P0asYjW3f
xOk90i23Ij2LMA30R50ZDCOIZN0q3gx0f7wcTJjquegPspnq5DGVNAUjlRqCgaw/lj/T0Rb5KUk0
/oN8LtRTbNrMJGiKH4lt46xN4N/Dr8WHBQqVMzu1cVXmCIFCgMPsG0f5/MuY9RWyN3BMVkg3Dpxr
27vQHhKH9u2safkhrijL9t5sHBoW//ps8mfuzXoywX61HqlIHENp+x3NNtACMBg2NIGe17sQ6cdR
yzzjmnFEeDDq2rhqhgMIZCNh179+6T8Dhf7+0vBB+EVXUh9/5tD0L/iWmB54UsgoT5XCm7nJmDFv
K+73O9yGUQyJd56aMPOi9v6vX3c9d/4LWmN9YQEpZEVrgN0BUIPn819fmIjKgKub5jrXogybs5fh
EoeFU1CHhaSHB49eAGUhm4lQkphR3HIl21WTSxy0JKPpNfIcpvcGcdD3FdKzH138fghvaFgLAAjq
gZmF0IGRLd6FFuFpo5xcMGWfSwffd+OZnKzheYa0L03/BTjk3z9VDtW+swLwnMCU3m/cEF2KRBSD
gOaqmuKtxTXyNpjF0VA2GwADUOm7j2HL3P31Z2r9GVfyx8V0QG/BW7SpfJHOetz+l4uZG0sHLwmf
qk97IBWIsHleHTrl2n0zTUyCG3uYsw0iE19iRScQquMsCZ/zaCNRGWhiVH/9jv7tfP/H0IFJguVA
uWFu8Oc3ZCUGlacOubICKMon0TEmw4yRGsiAdsZHT97Ul9u/fs3fb6w/jMBESJkogNUJxG+vOdpk
cEXk0o1bLGcljkz/dn31/l+8yO9X2PMdiERCBkTxbJD1v92+3ugsrRKV2lrPDKm3y+le+dtDu/n8
OpzLffXubqxHFg0Lm5YdhvLIQ3//12+BV/t9ouEx5AAEttLWeQZ7v78JikDSSBBYDrtEX+DAviQR
268652QCET16nhLQKIXhnVEI7mvlneqOR6+SaXucC9qL2Oat6zIlI5qcY1iJoMVMkPzyjf4UUSpB
rKHL2EBVTv5oNyQCED4z9qzJl67GEy21Wx9cJuNEpMOl9fcI1BCzq+eq8M4i9R/qbNz6Fp4Zo7oR
8Tp2BeKQbzSnSiOL1VlHAp2MXjdI1msHf2HGFvEOT4O94xCfwF0aHzANvTdmtAs89Qz05vviqIsc
QMlweLkV/vil8aazV/Ape/OAsDp+2O30YQ71l8ixz5lTUvAp0222JpkYwWJZ1KdBUbY1GcFLPNpb
FXONInOfp/6BlNLJtPQ9LULi0kr5HRzAfulwmYwxUylSrGxDiv9F0pksN45sSfSLYIZ52BLgLJHU
LOUGplRmAghMgSECw9e/w3qbtu62qkolRQRu+HU/Ll6svL5I12f/O+2HIITxCIR65u4dmb+mtHvJ
R/+7oPtjouaRHtHnoo3Qjwv6lv3hq7YYDp3+g0/ltdXsK+gnwlgG+nMpTngfP5nQuDVnl7xeksXm
Hzay+4pAfWhALaXAlcZ9DPOWsfdy46fk/WpbBekmqf+2bvvKYQkqc1z3UzGx9qVJmaczMdr0rWG1
sAnlSHclpPwieKYi5ZNCnHhS9fsatTha8e/5oKU3ch52Abgc6NnQB8pj29uJltFXM3vHbOUlJbqL
zSZ7yor7bIylaNoVqf6uiRRvICc8O8X0UgkSH3QPmoP1y7j3eQ13kx2/WAx1eJWr1zyzTjUgSyDu
Q7y6RGf4JNt2l60NdxnRfPkFYk4mUB58xjQM4fkLA+UbXnE8wfwW48rkW+R7pvWkDBSFabyOTvOa
qWUiAktuHzJZ9YM1J9j1pvXAXnq/2s3Zr9W2NSeWrY5ZJ6lRPLgrPppopfeZ3CiqE4Fuik8ZNUPK
UxeS/OW4x7nzsHgFqwBneDKUM17oDmbyHcXFCYczF+Gr0eHR85f63uZM2Zgvz1xNqQziOSODJHYy
AoFtQW3aq776r+GqOOR1uVzLVhJaK/cpNQQIFELTBDMJKnK5YRKq2RjOuhzd3nhzUceOGPSNJ8SZ
f6LShLEpCRir8RdZ5ntf8QJ5tK7Ho+Jpg4dRfBHUf/XrlMKqxafYk88CeMGe8wBowtJ6m5xDo6nb
BwOm/piW8LC7pGnbYZNDlI1x7Gvyc60Gzz0D/e+Z+0x7MZEE+y28q0eg8YeqXe33ZV5pal/UK1Vs
tLDCRa2JIH2EkjdSh8z20E8R2SPGxI0nMfPQuhg62EXVeZi7f6lNTaIC/NPQA8LOl7quoHcf6dp8
ngZFMc/0PFE3RdCOUvXUEZickcgkTzsXcfeTDrbuZHT5YQ0bqgpzL7br6FGKZWs54Ssx6m1lQ1oL
IEHFKT+9r72r6euLN2dfQwlPnt0sbvKDVXvg8pmkB9CjKVrj2i4XEhl0SXs7qpYe+rb4biUQxN7Y
2oZKiFjERkdPTmjFWM+vail+AzLe5q15KCr3NvsUBYbrmaQx7bsVJaFRu+9C60ut31ZufahVihP+
bLff0+NHCfjQm3o/TgFeH4frAXHOBMuQQS9ej6dW2hk/HIl5FUTYif2/PiD6igu/NHeVtZBzF5RM
p/gyWQwpaXwHjX1HAWV3e5xoXqqg8ADcih5JmA8dtjrMc3m2DN08dWMhL6ZRUPZOWxqycPnucjfk
y7+U71GQ44UY5jkGMSle2V12N0TkP+Qkj6s2gJ/A8YKM9M9QPpa1UM8eZslinI4rpaXbqR9vAevG
2Jod89+8IpKcMLoicKYV+tscmo9tyU0hpO8WzhPLwXu1KkUA66MszDfPxh1ommJI0TUp+y6gOwv8
2DF7PPvWkHuO6HXMpnPYt8yUTjD+zkq3OwmQA0iR90BYlZVp3ASLnWTheJ0WPJ4gdI9+VJwbbbrU
CbNfbcN1jdeU2xUxssdCa9y0FFWEU3gbJxtkCtejJPBRIPKU93umxImEAf7MoGUVimdjk5f9+zg4
n90Monq85+u9YLBjfPDGyQm7C4VwT4seH1zqKQFQB2P7Yy/jH6fG8Gal7MV0B5xhA4sfdcsq0vEr
MqlunQOMUhix3BAw8ojmqVe6C5e2+zJxKp104a5QlEOu58+1tRZIHXVVXNGq3L9Y48fdYA1dvhWd
SxpuIJyColjm3XoGoCwc8hU4LpIwdKp3u0ivGAJc48jRmrOVlZFVJwSVvHtBXToXcZa6868id39U
Znr1IQom60JLgtqRIG6SwKix6RsIFonQA9yuAlAfK85S5lRL4BrEmekRMXCeFkn5CpXR3Lv6SbbD
HWlGPlavaKfU0LdXsBHqM+uq7lIrKwOzHBpDIkAAoJW34W+yIwEG/Uo+z7JOj1khHryUYcYx50uY
68KghsrBWMrwGz1r5ovXESzsqbcrTDO0UddPpVr4IgsrmdGtkhAA8gNfxnteeSaAm98WPeOqMdp3
8sSPc+jQo7LaKU6AptiKeYFGtsh9iI88puVz+si9/tmicj7OMXltCj35T11XV3iqgujTGHMHgatI
3X+N47ivK2Wcy3ZxqK2bxbW20ziCrwDqxdz2gk07bQDvXSsxw/N1hBPHQrvrZ0ExXxMY9+B69cIo
AhO6W8NjPnnVc1Q3+ZuJP3N5jVoXBFOIf48g3kx9fOd+NCrv4ghz4c6u3QzwXcSGRkSAA51+ikPs
sDdhTRAl1mg6uJEqx4PnLs6ey2knkAM1B7rlwgHB2JUedCS7bTqikc6ZfmjCefpkL8YqfVUv7BLX
M3AvJAga69FHqKt+5dy/9sHUnULPlDndFqTD+7KjU4YRW+zDFr3PMc+lJ7/5aL4wMF+Esnfsvo79
Kil3nfdWNgSY5Sex61SJXwVjTHAoKK/6q728eaDbbScCvDzMPOZ87FWf7jO+l/e3p17dnYMb8Tzb
HKI4cmCusBE7syOiC3xI+XUJkNcu7YXHEHxTWuLhN4AixB0R5VsbLHsgk8NT4/VbGjWsQ0AMoi0q
/DEs6XCBV+1ZTSsx4XuDhqUA8XUTknZffvP2rw/KnEBEduGO2Nf3mPHLGSNqWDt7ug21TGBc3zcC
dPdO6m/me88+Dj2uLv3JbsTDZE9TjOJ9K6nD7gTwcAMYwYI2k2gPUylbmIXVknUQnSC1iPRrlHwB
qQh+NCmpIUQRnYQh6WrLx8cOqE5WGkTth/IAzKaLZz3vZ5cQCjERYnDVytuwoBOuKeSGYq71LbRA
B2TkglnbUWHXTK9V2nRbx2t57zbVPRYdMUNglwVbMij718QQBleEidKZxEqZH3SRoyisaQvFBjJd
EXnFDas17YarA9VFTjhOvJDMYeo8BkQI92SkzE/kSoxhQxWDkAo20o7on+uYXzfsJ7nHgjeiSdKY
uxjQlxdgdSXAFbkYs4cmOExzuOLeWc2fvs9zPHXsjv4UYqj2BprBdWycpwrWwqVsQufFnIxy083h
TQ4VKY/abX750/CoZwg9OAz3k2OsT13DpJp55RuY03c4CQv+DqHuke5rAIIDWwMso9JZABii/2ZT
/yv0aVyvzRHQxxwGw7UlJPOvKTuZcLJ8UYEanAQgj81g6s8Gy81hWcvioc54jlKzWw4el/Jd1y8y
TgdG1iljzzXYhUjcFONO7dxZYTq7LWlEnscILq3ZVn8GWc9PNKAEiYVp3fnvyp9iBPa6fcmZx5TN
GroeCQEZ72sTPAES5eOWuyxSsU9ICf0XK6+YLPlcDGuMc3M7mDOh8zTNx/1sKAyYxJlRMdOIae4+
lGSLfwRHAyXU462Hacp3sxfH0dXL4nrT+70NRO7pmUrVTfst0D3AI7TajhWdqiCAJrWgFZKwrFDS
OejZk/KytKcUE4nYwqfYM1/Lw+oUT6wvN3k7XP21u8692JaGfFZAMiTayt5s2WwBXVzinsbsvgwp
lxqb8cOdDGyl1G0j45nnHpvcbrEKGQv8juSWsmo3gFaI7Rb2Qb7Sy5pN9T4bjeLgE5TiaPnW1r2g
xbQfW9s9W4oOl0r/sMpwtxyI2yILKLT0eV9PiJPwj6TeGHhZN/nc3xzbOauBbwB0/heKF6Hy9K91
aEPQbqeS+iyokJI9WpD1l260+9vsRuco6MtntxqgCDXMDtj8jrqbbgD9CGpx9epYRcDCL2cV19L8
gDPAKYlja9Z0sm5S7I29bX93lf3mGan3zOadgcodp6/AWohxFf3MB0MQklLzj7Smc3xaxq/WyEPa
Yyv3CGHm1VgiaJiY0jcd1XDbiUq9zQiEe8fjc/SGqKVNKZM7RyAJ+BSPs3udzQSxz6JomFubyPNP
k9xFDG+GVZEHjmhJ663ymLEn9ciLj1YBj4CC36T+2fa1s7PZhRPQsJ8y4KSpwcfeBf962xoIukZP
wexn26LzmIXae2GZwRXdI96HtW1fYfzcVuYUL814y9foDCiqPhbMNninuBAJJ1tPFd1VW6EzceLZ
bTA2jNFfpzBuNZO4Wr0+9qzm2xn8M1GX/la2aAM6eMe7irVtco5QIdNjNTgnq2G9ZDlZyMPbv3cL
vmiiEvALQnEr2TM96ozeIDej3sGZ6CyGC7bPyr4n0WZBZ1fRGpyhtKB35/K0+LwgXfC1vJUXGER9
Ux0yZS+HVGcvbDfAgo7o8Awhu1T6Y0blsvFU9N5RGZjdI49JmViGJg3r8PdtUhyubDIlVJnR1C8j
6c44zAYCcEP4qj3BUhwKGBn1utjiI4NaRCkUv2FSloOaDypU/imiInfTDktz6D2iqnmTHuy2+E3u
ev7TknfaTJA0T7RT/DZ7OzxFLd0TufjqOhcZKCA77fS3leq57Zj5xjGop2pbTjmFV6V8xXXzNyUp
ulk5Y7dN7XyDLMMPHI6kFFmND9BosdLOrPSGDh96ccqHzt5QRHQjjy7isOTXNBrGznf9S0AgO74r
D7arX8IZPhGAmURTdzRrdaB2yN7Qt3aGorvgs+zKfcdxjPp7FbT1MWGToUMt/UWvR79Z3fBtUdY/
9o2KBEN7NG33luNgPthl8VmhA+65/+KvxY7FNgzC+ezZ/n6aqtuSCbYu1RoeoppmaVmwCHXM7rcc
kK5H8qk4wI3L4Lo35OIubmR5HTpiBFCQLIyn3m8vEPwRAbhM8vF3+6N8LjUQTCxDVWIpSp1qvafi
jKo8JsBTPlnNH2isBKv5V7QvPpXNw5lNwUPLo0qBzvxS5gjeXcitXQ3yYs8uP8lazEluy7euM9+W
KLhlNWHSonX4Qew5ST2M/45rv1pecVWSB9owqyfW3r+8kVmInMJZOkBmJqeD6qGKszWPs4P9s+p5
YOw89mbr6snyT+by5BSkpvLSoci4YUSsOwhVI7BMrIkRKNX+fs3BzRgvk3aZz9PtsvJGWfpoTFz+
f5sqhUO5yDdCfC9rcK8Kg5MJ+/SjdfMDn6IHlIz/Zalu8Go+GX6P2IshBgL05c6FY3vBxsF3JJqJ
Rao6RkZj0TAahATli576t2pB5jGG7knAhSMn359Flz1SL3BQQveH9E7GyU34Cql1juzwMYyG50ZU
RN0G790daiy0Bn5OQZqxMT2U1uoq1vwtcFlfyULvaIM/zmn17YbzmxDm3o8wZRVO/en3lXg33Xui
SRPR4IN5QLIfkPRInPm8tTfZKB5m1WCdRWbkN06s3PTcn26WIs5HsXPG5laogD9Xw/fyafEruWIA
PgNHeO/jgypt2C4aGorS7O1Zm199TJeLgp4f0YjM0POt+/ZA4I3JQ8h2R7pR838izrbSfNEyf+/y
9S8PN2jqthIJqyAiAGm3Le+YNnwmT2WlXwK+uZHFrnkK6L0O9XiwlCDQykRpeERmvNngHsjGivmL
fT4X+13eFzcuhqS7MWkwsYS3xa07JKaq3bEx3dYjFU+RsIHlOiSD4ecdSEphqyKYunX8utsuBs2Q
mAi+KQN4wLyn91xzd5K8RVI3U540s751PlmmavAuSAjPU+h9whHgHyO2ydMFQCBKVr/eVTP6Xlvw
L4oIiY5aE0ZnPzq0FY6Lye37X97c/xBH9vbcsFZOxdmI3TVDkqkcm4bLHJP2aeIoTmxnxivbm7eQ
qzdQNo9LW5peF696ICD3wN7pkca/7gStBtezOYfPgbe8TTOsYadSX3VpliyryEH4KeGhUuBg50UI
pAeYPsZqsw7zS75q/PjK/w6VtfDq4I+lMDHdhmp6sjwP7niA+8qrOtL/tJSX0fRuttlrO3BpjcAk
+Sa5zMIsX93FJXacNYeq9olFidSL2b4ii06Pmdld5BReZArCoTVgOFdFhSlP/4wDRwCBnJe8Mfc4
szkvNQmWttPHyV1PtCgyQ+XsgOGhuSCxhoYicvN9dHmr58BnwS4UIwCNDqncrhLyOlSyhiWE3ztW
DZshaQv2vDMKDYbzw0xeeIML5MleiRdVbJAeTad5WboJXoabhYfM4kLgQAnko7K9bRrOPFMVxDj3
Owy88dPsEM5I5nKgObcsIkhO7M58HlzedJvSLozTMqd/dI/5we7W+vdcW8ZjQDYzVma0tab0jBPP
QQBtlmcrpb27i9S57SMfu1Mr43kwo3PeVs6+kYaMp764DsJEHks9dMeCc2YJ1OtAWG5TVcrAR0iW
zOiNmCWrvKb3dJBb+H6yDAEwvjzE0TfkhnzHKTu8+mk73JbKTG8YzNut7Bs1P6Q+FgrLKhVUc18B
3x1hop8zk5clJ+d+RBDlXq53sI05exjj2u438Cc3dtgmPwAtiXZ968By7MkVE7ft+4elz5/xa6/E
WN3vSoTLQa9hemDk45pvftLi+jMYLaXunve2gpwgLMxd2SLHVNZZEROXtDalP33R7mVs1ty/lbO5
JJat3rE1fBSRDwKEAWLz/0dGyoJuq/oP1BRra6nuSpq7iE1XkEVnwbG3jDlIxmFGClzsX1VmGTyt
/PWpsz1M+fzcG4VD86Bnb33H/huVliCOZXHDzqszNQic3yG2KxOnCEib7qPLS4a+oN2aoGcWx15P
0sje7kUROyyHW0rZmy2bQtyRFhO7smex7/6zuKCLDSkG5JT2154dfLNW0271NZdQjTemiqxjnfOb
KgMOR0cUW4Wig0uPea73TagGpotvMPB+qzy9uC6VCQiyQYJnyruM1igfTS+a+GAIiwxezmdmnWTY
5RcDGYy2mx6F21k0rsyyKW0CMj3vBsx4cQN/DLcGYB2YB29+65H6m6rKEAk/WwX0YO0G9Nasa2Pf
L9jvEL+1670HSbDZwjHi4CciyyLJ51peM+54/mnwCAFlVofr665g0wnAjbWUh86Wl2YlfkF+od2u
XY95r2LvMfrOrZNsrDhwjroJdpJ+zouj6bS/dyuQtym8eudIZiALRUVbXG0DLoSJMhZwDdOJ9eOH
NvzftVR8XYN7/V8bvdkAqa0wejFQz6vsDf3hGqm6usDhFYmi0PPAGV9i0XQPdFuS9JrAeNu5297/
MjD/NjapQfZiKeKTYePB7Y5jJFEz6i+PLgCkcOQmr3psPJf4SxF4m8AYj/WKSw1mHIbvaQ8X4RXa
KIGm1f4yJv0eTc2j9rlU+FyTECwWlcYLnxf5qCX7SHP9SYSfaxzS+0wQdmet0VvgDEAsjU0Aby5B
eke9jbZzw9OZM05mw6+ajB1rrsbdpnQuJCNtzcINyZGn7TtmFSBn9O6K9FFp82d27Od+th6kk4LV
WIc0iZYRbomjL1AE91EAuZFEjAKtuPHa8rmqITyXNE3E/MT/MMteTJEPhFH0UzlNdtz4JRzkegYu
4FbbLnIO2RqeU9JcG08wnZWl/nZqEqGkRhMHz2zaOSzcZoQnqW9O/qt2oEuizZyMJqKZtUr4yT7Y
N7+mw99p4cLLnSk3aui1P5kYeWtFNv2PRX5oA/dzavPnFjJFCxEi4fV8BhEbD/Zw4kJ5UHP/y1rX
bQuaTa60XAzkc8bwWQEuBGs+PpY+3Icgv1Kjff/WHLmy7D1Z/ArWAWAmhg7oE8FhBLpfOvMxt9xj
HeT5npqBl3XG9zTc8bUEDHcd9ituj/RjU5Pyt0qzfxIGrdGtN4JiV+bxj7KozpbM7jK2856ZFb7S
IFW4yFym9hUoLl0U1kRm08e86zHsufb0JuqFoJEJyDG3dlw2zlFdJW6HyklRYOvvxOSHfDCovnFp
rlfbLRTp+AV5rdb6q7N9LgRKdc9eJtMXzii20+VUwJ9yrVMpezbzI/bqwpHE5+mIRFYI+6QxAjj0
lTH6/wb4Sm8ReNQdMV4EOhvQbqPMejqmZhOvXgssZWlgGMGi0PWd28m6t6ffQk0moUmnFhoOioWH
s8ybvfYlPBxu7xS2UCKYBj9pNnUvbYNAulE52Wan8mgTIXeitnr1tuQG+OsK6cR+vh7HXmP49rwA
fBgWlZmkI4JMNUm9d1zzF0IpUH6G95B363UNwCAH0rTo/hQ/QxVE19CRn4C+Y+J2xWWEPEMQdByw
poViZ0JGyXLXfC4y20ucxX9YsRnggtgubH1GN8BjLXv5UnS+wFJe8+SBETZL7M+ONP7YEuxM42NM
jwZsarMn20suLZ9RJNpjjd7DFdVbgrG08KbeT89l6aKBJAVp/pQGDHH9+oOI6W2ttjO2ZKUC/sYZ
wt/9+uME2R/inn1iDEF2XHJiASJ7Dxb3WEXyZZDeaZIqLr32fkya9XcDAnwt6QyazWpfcT4RwscI
Jd1+TaIq+mE2IQAyFIhFZvgnq4z0t1g5y6PG7naycyABd51RYKW7g2wXALVbVLInl5BswjnfnKeS
bKRpQGha8gfCDwSg8UMbLQ5bQbjrkI8kTFoug7ES4adhGG+rL6/mEkzxTBC8qdXM8tH3Yq+dCZ8R
ZAtWFrCugE8uKRhKPJsbxho9MSUkbFYU3Fbnpa4AcWjSeZnRfMCB+ulANWUgkjyup/VKH0nmUTlS
8sy64021IIkDGO+7oVLbauWtjvCuiGrfeahglzbMofCLSXk42RLEdkivt+n2p9WYtjnlKiDs5+1o
s/KVa0Rlc6eOS+jUW37vJ7F03bFvEchFalx6LU6G63zUDUZRsrDmrhiy2+oo/Wgs4qsvxrd2onFh
HMIUPUJkca486i+98TkoG3igeUvDcz5TLFLypJjurpdlsPVQS9j5ubxSU/wGSndn01Kfq6DyBHcv
18iUv15C3XxPZ0W9bppUBGcxGjupGhAaS5a+WGGg7jmbT8w0KmbmvonKosPJT3H1uPMfUxkfkNL4
iZWHhZQ1y2aBpMrdsMgJT8PZIl4uPmfX/Jv3zvjiaqKkQTNwKJf2ykoed8gyM9s3fL6mrM80foLu
rI2IMOV6K/LMebbJABAvHTzeNqyv4x7Pfjz39K6MmXzHef5A5wdTyMDc3YbvQw18VvZcV8uoZIve
8WbsUDDYOS0qQe48Vm1uY/bqTr6x+selYFJRqnwNJvuprP2a9GZl79VIu8U4lQgleIvufnfVVFzu
h5xGOaWliZcNDq+9x41pa7qoB51BE5rWaFfIAEdzaPVDcIV8TJBlotoWbBTgmOWs3QDs8iZ0HO9c
5Xe1y1QUcDs43pe4LOvevtoVYPPHxW/5o5p1JjUD8AXyTafM4nW2ESi3Mzx3fWLbH0EphMYQQwqM
HB4ahx15SRwqTxiHlu/ADpZ2O7aW9LeWz61p602wGvB8+PA9wqwtr7o06r+g8208IpLjuxv5jz4U
XrAM28BjuCNoU/JADjSKe1yjhPhLE6toQFjwlAPAwFuUjFah1N8acBBfAxxhh8Vy1/6jR26tWAi+
I47y6WdqvP/PbMT92DhLCa9l8Jibms4ynMNcR0RE0f7+uMqh8dARTObtwPo31S3UvDkPdX9iMcQv
xsqW6CvrG36u2dcr/1G87r87axTLz2TTjPYzYz55z6fULMhjlzk/FhzPw5oxpD5ryGhuYq91+QiD
FWqUJap2PxO1WB5NFVVuEjKuN3t6xRzy87TfYMjJOiwbIfclEHF9VZovnqXHvZ0Gqt9plYfiwNuT
unu5mqSpy95fghu1slF0LlczVF9MfQW1upgs2zglmx9upiicjDsmQNIk7bNb5HEdfROxIUeEM4a1
dZie2QknBQ57yqodukx6lsFMZ72z7rOFZpB9OkzWqxukUbEl4GGte11RMNRRr6WKR+kHRn4ENDfg
HSIGWP9Bk8lnuGmixGUkgBdwfZ6glqHGlo1OT6zWSxHPlM73V4/cVP0yGL7PcMW+eH5qazbTp8HF
dQ9B07XdU+amhf04BeTk0EZYeKRSIIyUvUPsGRTp7G1na9I/qFjNxMgVSvMx1wFTvWmWAt3aLG3z
2SIS/jlm/bRsnU7hWKB3Prp7+4yqwUwnpl2Y+T0L0ZySHruHUJeouzP5ZCr41vhhqiXliqckIfjQ
1UB0NuDZBvtq4WjXz+TaffcwZNSB7VgX4zhVMmyDBzDZeESwxPYgHCqbq/8sF50YOOBCdlyVMK5F
w+z+UNqBz3+rD5ZzazarffQMWmIuq1/xEuFYx6FMMRfcsHKljSw29YC4auS4ATbkuDk+sBHmL25J
eJ+3vi/fmj7LPVZmFSC0zpThWeDv+WMsUvHe9LL2wGIBms7kPcKFpMaCtyCuE23o8amWxMDjdm4k
+0RvGd9Wo3UZF0oMbUh9Bob+jA6ujYV2fdIQ2AnGpZnY1RRVsga9ry3DueClWKE8w2gY2c3ij2gY
iLxM0H8z+1b9G8eI9bsQvFg2jv7PjslsZSQuPRLuu/S02e+4qUXy0aaDbyZso6seqz6fzq3mKLvL
kPKf0wxrs28KzNbQU2asagK7uHMEvm1/GB5JBjq4AzIe4L0x6mQQa8URVykXeGHXFc4+MWrvIMOC
ZIPyjfnZ8/PXsoCyncz2ZCwT5Q6TLU8w86d/GX9ueQFghSe+ySvuLb3b6pRrMesq0plA/NA7Opxa
pTdu4bUbK+EIMvRotm7+E8wdXZSN4M2iGiv8rstK3mYdDTfPNVB1YGuzlUPDQmOas+UtEDOPcjSU
o32FPG1PoPec6uiJKfQTQbL8p7Uh3mz6WVX2o8bqd3CrmqDO6vsBATivHk+MDSUbmcHk8ASGUp5U
3pcTI5uDgYvh2Rjoh4/Yv7qFzeeLgYSj08JXRc7hP+u5X+CIX2oLn8LQpOw++ruzfElnlSBKdRey
zRyRrFbexnEg9eLYgEQGqJzdoVgsfi2RnAu8tuFovHqEhrJEOI5zSJ06fxgRfW+tSQSK2sc6iC1M
CN1uhFH9ai+R0vywZkFMhfawIZ2WF4hF1g1JA8FcdqiVcW82dRJWhcyOreXwaGpUQBelCplt79Ml
ociDZvqKMav9xGzLEYKyRGFhtLrDcnBAjI5U5GScj9yjUhnX9eL8JX3i5InTkxMci9LSd5KHESFR
YOdWBes8dJ+m30nTbx/6Yg1BGUVLe4SsrT99HeIlpwOX91A/Iy5D6eKF24b8nubWn371fivq2Hdr
uIURk8a0IZU3POaLb/7G58T0L40WDcPNM+CiBv8aBRB8DZCY4P42zMcQd1Jt/qvxHcdRQbQc9o9F
UjcURehushVNc8vxMve7oiE+BgkM3s49/6d9wLdMIyczpBzFwVPCMZoPxjcke/01CLglfjjNN6LO
YZgw6VfvrAyrZTtZA27Pe+cyQYUwcy+l8jnDLXN200QObfjPHOR40RGRMQZgiSdq4MXpWAslPpOo
wy9I8PIVC5R6pOfY+N13fBFiYgJ8l6BCE1YtssF/GRofwycGQGJ87gLMai3cTxx2/LONzQRxA+HG
4GFysLN5SY38OeolzHuPhvjXNB8eQJ4N45a7ONP6MM6vzbjkn9HQoXaZQe3iNCnzqvkeTLt5mg3T
/O1VuA4qrerfhW91yHYesW2jtLhOjatE/YEZ9Mz2BLedaUiwKXqCsAJySB8H1fv/CupHH5fFZCoh
gWzvUOGqd6ypOTkkjyLLdFqx5tSmNp1kouXjRVXdYBxcVi0XVBi9tSdqcRLTyQFRyf51rDybw8qd
MDKP3iJewSI3f5WuvlWA2uujxK3bVT8z9mc3m7fRE1CLqTyLoMccPt9RvX4eEcTtKaDq2IziMLkn
dQMYW13eqgenbaOkrMAnY6QyxstaVFScTLmV/xR0BuEbcYf2jTILLpgr3p6YVV9JAFiTsDWttX/C
JhH+4a+dPblOisFozFrjwZOD+daroPhpcZzQ++WqKNxp1sKs+VClXTCMrTrCCuEzzhGxdtQvKuCH
vslXW1QurzTbuWdy6ZHwa1wsa38RXCv67YoPet7TYsaB8//QxBoqrfYObXxImDVoM/9OAGLa43sP
lw9sjgpocXLAvIIoHKLMPhlj4/1jQW9cAdcKRH1TI3//9+/BeWZ5S9yIzi9y1mfcXdEvVYzWj7kS
SUuQ5+RznkMTIyDv9IgoeI6OpWFyZhRzzQlTwS8lwohLdO+kzh3RH2DoH0THy6flDY3nyOMfM+/P
U5U1LX5Me/FgWLHdnwaNeIjfEd9Vx2Umg8wYbPMhU/zX0Qpwvbe0fsWNEOXvHlNN4lnCO5udz6mr
3Yr+uhxh7NR0BhCcEcfWz7xoZ9iNyquauCYz8JfrRQossFkTGhKWnZkFZSJAOMSMDawCgxXJcTOb
ZUg0xpjvF3Fm5g6dtBH7OrL1sBkI5zZbcpnVb6izfCjsFQj3wKsCxNySRd9GiN7/MCrbEIEyy3+H
TVNzlFlVN+0bKwDlxEUhn18GG65aoZyGejSjIyMSTaa+V5XcP6xxXPP1HTWleucB9jAjchWBU1qN
M+JrSjKqWS3Fu5P52e9DWi+Lik+EThcLBnMVpo94xY3EnCi+bKCo3nqzWP5H2Xkt241cW/ZXOvQO
NYA0ADpaetj+eG9fECTPYcJ7//U9wFLcIHlvVHVFqCSxSB5sA2SuXGvOMYkXQheNC4HXBmYgzUvM
XXliiuBJ+8YccZnLB5egit3UT+o50sQ9bHKqLnuzwsBfpTMVGBsloMJZd9Fd1E7LNQor925cwM/s
7K5YFeu4R+M7jU42hJVt13IfWIYSqSGb787rA0eciy5fDj0pQa8ZM6PnKPCwFcTNU1OiUm78Ov1w
FuDXAa7ir3R49RUzACr2GDBXgXUL/uWh11h1QT3O2aGAqUCvzB64XYqZ0Eaku5ztNmXJRHBTLmV/
7+Qz8KBGxtdMOb85kD/6rW2cAODrAHXjuXTTWe8xbfCFZnnKPpI2nStPNomizf6P3X+Me7TWWDJ5
tGIE7rtKztMt6MCo2vphw5c20GcZLqThLt0Ek+JE6f0wnwXrVnNVtBYhIzl3CimDMIzWLg8/gE44
T0SJOxfJQVK2062uDSWXCNaTm+4VmxRxZfwbOU08+GkacF9inHdAiRGERughuiz7a7reK6jssTgq
254PnV4S90p70CuvVthXeFgcqS5U3wUaq8zABwTtkB+C7ZMNauzmKT2JJquDPQQRhSxj6TkZu904
pKcqmvjzf6wCDGXIXPchCRgOSGlNiFUjU/yePxYwbAYe6ascBGJIkN2IYq6PZEiLJIvx7UVIZBHE
lCWXJIkhhcXqLYxw+q0Pu1LaJzSc6OnRK1gdIrSRzlp6vqiUs8SAvM7GFqjzWW5x/9Ld3/o/CsKW
xcd+AoWYVhe0CER+iz4tSLYggwPcDT7f7sEoTwanINJdcySZHj3kyIN6XMKCxWteeC5QOmfps5XD
o93S+13BR6h7uKvRaX4GDfvpZkLLASFk6LS3IpcBvs51uNjbIuJctY01kbVE2lRZcVnNk5Oc+oxr
bxorJVfOssrmhXtI09gsJ2X2Uzb1dKbIPCEUT9NK2royMA9d24QUMwRnnVdxEWON0K2NzzpOcXPU
LhlGjIzQRRPYVijrGDkxXvQNwkC3e1KcQPw9ZRFOvr7WKKU8ay3fE2/Inv/4Dhsa8e0ha03anwZi
QtWm5k+XW86rwTemlIM40gliJmyTU3BL4GnWs6r4nb+1I9tGxNJPGIOyKFQ+nONA7UYb//od54XQ
O+optjEnjHn+jawkulRA8ud86y7kK9D66+xHU5CG+DChzgmBA2bcfrKZmMMgikqfiXzhlo/pvBS7
3AMcyd41ujfoLEK4jDoCzEFzMWuZEKb4+IN+KoJTC6TvnSrff03rcJ/4FhqqGHvNquYlfuveqrj3
RlM8mxj4WVpm1wNYx94RHHtoRWyCOTf3JmGKjdOsQ63UfXeb4A37ICuigqVWHjp7evlh2/vf36b/
Yz7BcmazKYv23/+XX38rQb7FhpbSr7/892OZ85/f815+/hv//v9Lkjl+ltdf8s/29x+1vpqfr/6f
V7f70n35948/y0tdf7EvyPOZ7/rPZr7/bPus+/FC/+Zv/q/PHz/lca4+//WPb9Abu/WnGSSgPzOp
HIGF8r+ATevF//P31jfwr39cfFm+UGV3X/77X/oDZOV7/xSO0oj7leNBpnLw1P4BspL6n5KcUPZP
rJja8RwiZ/4DslLqn1KCwfRtDslKgrf7r/QYaf8TXblGESD84G+DrH6zgzoq8F1Fa2t1hDLFcNff
/8l5W0Qyh8M0LIfSNJEm0iVMP51K0dCqJDEVHELVtYxHxPM/fUj/uZn+V9Hnt2VcdO2//vGb2fWP
664ULiwnjgdF69frxtFYhzTfaHxrEjfsSoaHhiyrkztm+vzPL/Wbl/fHpTgEwwPz8RbbP8zHP73F
fImg/HVsL0M1eueZ6J+DDpCeu2CaK1zrLxzUv1ni/7iaA3lM+whkueyvb2ysaXcmHYWa5Q3+IfUc
A3Eq07sa38ahGtHDG7IatrkuH/7229SabiiOsMANGGT/emGi3kWZlCwlpU/mQ9Rq+3vPvgNXc3H2
bdaWp79/vUDbeIhtUpjd9eb9+c5psllHYdpzPIoy9HgGtJW3Y9A03FHcDcEBTxjS6z+/5mrq/2Nh
Ovv41z88Ply8/hBEyVri0wWF9us1W90RdT8qGqpplxwTTUHil45//HtXWeOabOmxffHgOmDXfr2K
1chJy4YMd+Vneo9sPzrVCfHwf36V358ArsKZ70duE25oACG/XiWSrVUUJMKC3MI3y2hyApBZMRtA
/0Nm4d+/mCCKinYOWU3/7a6EQc/QGzPDwQ4rWivR9GQAsh9E7L79+YV+/4bWdyVt6eIth9wGce/X
d1WJpChiL58OVuDdpJVqjnUUTH9x6/2PF5FqXbcUD5lc7eU/PdHc0Z7v0yAAOyW/CZmSFrOE/l8s
G//T9yMlPnmbVdEmHeHXiwikg9r4vBPH18ORcOj72A1KbFax/gtD/HrX/nRXu+sDy4oh0U56/Lf8
bQ3W7jwCM8jIyNsXG/svHpnffrgAJ8DOQv4Y8EAm4eq3H04k9jI7OeEiEaIDKFGxHTb3QicOsQLM
Y+LT1LkV87ElTJjeVOVQPZeMbKf7P78v1sv89B7Xl+G6cC00//BE2b8/U5wj/GVyUgqTMV1e/TLk
nBbFbkt9NOF3OHlFJN5pPkX67936P67Msu8CmHCwYojfFmS1AGRrCLM5hLGfHWcYQYcZzdi24eZ6
/PtvkmWDXd7ztevI9bv46b6U0VCIAjIasVSW90Q8ZfONNa0/A6q3oFPM+/u09vvrv3/R9ZHWrMPC
ZYf79aIkXNggfZvsUMbo+2medN3LEKQVaKZuanYApgBA1bSXP//mdVl/ybv0sGDwfVJE/HZd1y6p
xasc+43pHnDJ12fECBRvLaOh48hY7rbAkfHy5xf97ckXmDCE7dpKw11xmFiuv//zJ8wJ3SuwdR5q
+lh3Y+eP2U6M6LP/4qn57eH/4zpUWQitefIptX69DulRwdi2Vn6wexNeqXSQt5XrqbvIzOVfPP2/
PxmBElrRLfIlnyV36G+VkIyIPkpN75xF3bZ7j/8KVyPc32AbHGiky8riSL4v6UDT+vW9iF46MdJD
eRy6CC0EpoHifIhSOybfywIolaQDzrSAAIAalznjJFpi/oiaqZsgNoyOgRuftRYloZDKevKqmQnI
lJjgVTLrsbZD1C7xpvFaROZo40nazVVjWGrK2nsrZdafZ2lJcpXwp+nTWUTr7HqO2s9VIbD9V1aR
n5KxACbeMhQ8J/u9VVeZCy39jvgohHYyFqigSfN48Yguijdx5Ub3SBn0K0N/6w2ov7x2kk594xDv
fdCrLe5QF/Zi57Wd9wZHCe0gIVl1sE0NZpkNpswADlNrFqBgNa9kp7tyPqF1a9UuNBLwFGpX/cBD
HF73bbO0O06vHRLVIi3uGlD5+XYoBpQ+Le3CM4XhXu2FA7t+Jx0yy086rmicWmngPWZMWQkGhSul
t4T28PFzRpjkqeABRSQZWPNXEc2QOTORBbgtHPKrgpygLVw4LiZwlvZ5HzodxAPd92V1sAqzNv04
HL6aGG/dPlzNDrWnGW5QV4oLo+oRqXyiYB6HnYabUfvjwritbh1s3+iTYV6QdYenkulXg6LZax/D
lOAGxnAO2clzRHxa1tip2KpUJxMqV+ZzmzbogiMOaBTqqEGyM+YAkburdWelyPD96iPM1XIDoccG
BgqasTsDTJ5hgbdCcZticEcZXIy42dD6d5d9jCeHlX/sVwdXUyCXRx7+gSgKN7UoiuwNMa14Bw8y
dhs/8sd8a7gHEdoOBRJRLG5NRaCOcfItMT1ZfgUtKzZIyYcRtZAvhvKgo07cD2naoCtepuJ7MCRA
fLLQL4ptRP34BvysdM88SErJbZPY00VNQ9Y6Ctej1nPVlONzZB06lg7mS+CQFsbWzMgar9YYQV+U
uuUVTgIx/IAb1Dp1lOX9rm/nOTmYvmZGQ0dU7csUsjcBVrjj91YMAXeb5HX/TVghrYSxngea0sTb
XlTaJRmvcnry1ou+t1FEBYneNHbbY6MMe3i3Y1tD4vRQwjI2xG1D2B4eegRhqPpuSPHCkORqMb/T
NK8kqTxEeiML4IB2mYZzh4YKEqja0yW2j5AwPJxNjmrLvUmqHPlrZjr6F1HWoQeEdWpAhQCo2M0w
wCCCODOmRapUctYaPHRh2Ts1weQqe3IgTERbq2ht0jrQBQkcyjiZt0uJWmjvEWPOkgJkcz6Gdbzg
DBmXDIUPPXkUgQBRmHqQiBdyhpBC5XsCpA22MFmtXVG7M18bhHmYBupMyUOsJpxooLPG6AgorSse
A1n2Pr1YyFl7uQyhvbM73xl3cFlpAkcAnF5HcrqwQ4qof3FqHLdPo6q85zg2NsJDkc4fVtBhRFik
3ckziAILOjF/giOCcROwEG15RbJVqd/CfAICjLoSEFTp6eYlY31LdwOt8w/Y6OSUYZ3Q1iaNUwBh
9ErJGPXqXi4bqKAhIgXy2F4klf9lgX9mhhfrRv6+CgpDJuhiG3kY7bxEA6nr7NjMM8h1QCT0Jvmh
EoBxFfXfx2GynC3RW+k15BEYfYrY9s+KLDKFphOSHRjXtTcJSF4yCxBWt4PVEJFXFJX3g4fbeutk
EBgxO6SxewFzn3ksEDVcwYXUzYihB/PjsdLRADEnDCzs1dhvOSsvC2uUdkIEVEvlVfl5m81InP2J
MESL0zSAvcAFXJi6ujjrxh+3GhmYa/BpV57RvRvcnZuEOLocwuOYvMDuJDCCVust85Ds20CHjL6v
xx8jMH0A77wQ6bWNLdlh9Uo79dnb2vIujVLc+fSvggCzOiIDnEFLNez5LpjZ4ZAEmuo3g9CIN3uC
202MnYihrun0yamDVB0hwiIrysuRfl/BEo8NYGY9yjuXWxEJzi7NIQC5Hg3xDTbx4rUCDbrPkpz7
nG60hUssKK4QW0BMkeKDs8K4jen13uQjZpAiHqujWDL0dSUVBpj7+l5goiV4DeYv7VaHnNYfTZYt
aefoGjwOtXyyaRtcIWNjQlkgervI5niojkHeYpbGzn2OU8K57CnHWBjKfa+CLwUI55YcauyI+Udh
IVqHQQSqweo+FHHRDwRLfIfOdYhs9yRi/yFDOkMMh/06k8tBSNdrl6NKqlz0u2W5tWtoF7OfJFfC
w6MbLQrbQYYb3p1B0Fn1ZR01M3xcVroSIiHBIAlJtwpYQjN257LDGwJQ8xhoUl3WXv1lM3jNs+gA
VMAtvlXeZDBIxvBWUIFtqyHut7MiSLuhZUrbs2jRPfI99YU5WBXQIKfJo5so94bLEZdpu28jFj5M
Y2uUp6145gvmkZ9g4qoPxlX9RCO1KR9h0ODV8WaULDmnO3T62XxstWMBHw/UN0RTJHFENvcayZq1
+7AAKrmXuaCOjYP5MXaaMOb2puGV8EaOPRPjowM+4EbWZnlm2P8epKHHIDYcbiaeIKzIixO/GqzX
HnRTP7up/dBgXWrGPN6OXSc/apQYZFjAhLYfm6AlEZAPRAdP4zB/AYV+Fs5gE3qgKOmwinUUiqvI
feh8G9kAyOZ7fJdqAgg112eYjb17Lx7F935oNVnNZgZSRT4raRW7ZWJXKtIYRbFwnBh5S2M3Xwkj
GZNVsh7OSLgmu9suQwOqOhU4xwv+xyIlZnTfRSts0t9WQLlGZ32qgb+QnzS2tz7u3503d/U1cx/x
FU3qMj53OXywfUz+udmHPWa7bYXx/3Nx2wmL0vJZKkTW5WgRHEkHYIdCT70Mxo4/4MCrz3bwu11d
ghJEmE1qjaPl3eTTDlkfEW63xCbxYjA9vva6Ee5bZQ9EUY7S/u6b+H0KYCC4y2qs6vAbOxj9HcsB
4JPm/WUZhPV2Tp3XyK+bF6Z58Dn77typbQPkYIQOh5KX+fSIkjfBYLdFyFjf1WC3l43fy4IKJVg1
W/531FkrLCoEIDAlLh4Fb9m3XtIinSTxaNOP7vyYBhLueCHMHsPWeIzrDqGqE82fCVm8t361oCax
8QGT3Vnck9B0CtDR0/DHe56iQz9H+Nj4OxNq/dlGMyEhVmkRA1hZWf9lDLNs2IqmHPdUpQzWGuAH
s4bfMZL2uItdcRgJ5GDVj+E2j3lGunRDEJfvLemZTTEXYfWdqvNwIRYGied0qHtBO7LXaAj6EN84
c3/3q5Tr8CaankNkIQ/gbMDamCqYz+s1TCoIbeY+Y1i8ibR3HrvAdy79hOH9nE76NukL8VgQWX1v
J4ya2Sn8FT7bOUO6Vrc3sDqSZVN23FS5P6awg4ja9kDCnVetGx0bIaGOLRhzQPqypKiOR25OHHWy
rPAitUh88odh3vKeowMEV1KNsralXunI+Gw96PBNMROWmffFOT6V9oYiEJt1TipoWCnNF5dr64Li
GgXI3GfqNpH58CyrFv+vSOO63oaaIFpEX9NbvJREms+AcfbQrFq8U4trbujmLsF2EDMCrwCDLYjt
cmbV6DBWjnxLB1JfIwu7fFPxHM1o6waqQFAjmaBQXgj92yrmTMseN3nEOWQ07l2CCaE7JWiiv+WI
AuOLPA99cSY02+lVWLJiYo1HA3UpcvC/K7++pGJxCrGn/VuThFiX1B9+ypYXl5bzKNEZHXOfwhYl
c2RA9Mt4AYzjMNY+LBB01vg+5c5E2S51yWh+0yc66W56Vv1mP2MJt89Q2fcE67Qpt4LfRI+6q8v+
rrZldeO31mdV2Wo3z7WzFy2BsS0j3oOA+c7LMN1TQI3zWZcIEQBTuUQQUNXBmGntm1ESjyHI7cba
fBNbPZbZOHLYpCnLth6jSm87xprDJrLVCf3FmJAhmUQmAFBFwbWZ4dfj0+tlt7NbURyncU4PE5ts
tp2bpuC8ySgUPzww4tiyQJqtC62m4REZxyM43cEGl7wY9NHnkQm3RHwne03xc55FlXfl2bWBclD0
DxqCRHEk7hAsBRF7JxMKQZO5KchC0lW87bI4bm+rbK4u416mex4e97bJkXTsdaVrJPW2AV8RaH5f
tho4m1MBNie/0KK0WxKDW7GPjbnlRFUBKcbBRXumPlnItQmgH7PkJsmtlwY11lF4s/MNTcT8jKU2
4lRCAhgHb/IlAA7PF4L1ifxyFA0HPoFnZg326r9Dik+cXDWWhyVIc4nQSyixpu0EHCArVZxRGnpH
0dTk0ZaqNEedRJdN4n9zFxOccXS5kugEEb4jH0s3yFyGkxdbLyTkdk+xYw3XfujbtxEiUeSBaDmy
Zfqqpzq/qRyV36AImz64s57ptBFZPTsIqj0SMcmLZXSf1+JI3sZwz3TkzBtjXHBzafhsezPaZ05h
5m1clG+RGdd904aXlPlwNiPHWbCv0F7auGKxLxLjBycBYwZHEhUEUhb3heIBOlbWg5tokFdMG8QF
gOCTJszGY9BO5tHPdYDodx7MdQY5nzuWyv6dnZHAoKIjeY21lEqKhNHWI7Uxc8wNMM/wzAd89oq8
y462ydQVT1ZWMtMe3Q4QRtGFD8DEhsvWx1UEyzX3EOcRWHwZCUUgO5r5J6dA3IzEI0TOMkAB3o29
/Sr59UNW6mbajtnwZW6dJzpMeN7TECZaCGMRRAABUUUDsB8MZnXwvewyXv2rZT6E1JYlMlTSs332
H53bjyi5x894iOOTyauXVvWjhT09xLxuVwMbaeohwSmoOT4rSNWgt6N0bq+afKqmJ7tpso8IhRmz
9bh4M1ALXzoI0vFOkL6wr5vI/+pNc7gvGt3wY5bOxrdKKTwfzEDY3MYrcvsmJCCm3QFj/sQ2hEDE
MRYSDsvPzzU5J3eEGXN2GNx+fvOVi53BUERch3kQDkf6agWxaeOsnuLIwj3DbtG820gUdzjTsk+3
rdOrOvTn5xFB8YMgaH2DPbEY96WCQkVUdZwZtPglBijLIS12SQr/ppkTtEVVRyJ4JPrwEEVLE/Ba
XSCkvY9crkqQGVVA7CCXIe6m+OTjcDdh2+FttabWJSc84tvf5rGN8Fp0LlA1tQiXWFSgiegJdPfc
E1WN77skAK1tPf0iybLDW4yEAcHp5MPRwvei+D6J8SiIfvPqKw/brjlwg2T4uLI8v0KbhzyhIt0H
LWzZx1/gj6LBjbFG3oazjwVNwH60KZ4cJ9mRwIr2fHQAQ8Uti/oumKCGoPaljYI7tM8fk8DOKEIr
2+13U2GPy06Ps2X2rB7G2Xu1396PU4KY3W1J1tx61eDmW9/3nO+Wb+MRBhOLxlK1Xq1hSoWR2fgp
nNINbIIEgQnlgL2ra1keaSmQx4cGHzdC5nnV95A58YgPI89gKtFvuioZxl4mMzaSbZJ4rOqIsYbb
QCypg62rdW7haSTTRhGeMOB8aThKUMtN3WUwmak5FUyg4cuBDvw2uAmHkwii5eOA9IpY27CGwYAr
inVvlv3ySsNm6Hbt2HaXGd94sStDNQ0HfOaKz3VQ5qZmA1+OJTZvGAzw26jcyWEgF3vEMYdoCNuQ
yTxit305h1AY25nbhEcLBEEjZ1OcjXnvtPsloQ1D9egogK15E9CH8vo7w1Zl0YiZOOBJltoJF7WH
unlGp2ld1Bn41L3XdOQWkILRPAK0IeteTxadKm/Kgq+DQ+t2Q64JBw9afyTWCAH1fheUq6stsdk0
ywrM0xmIdwzQdUy3YofmH90j+Wj5eyx6yGHxBGsfIlqvvovKrOgICQ6fTIDE2juZQjCJaaFXWyHs
+YoEwspBuSzIfli8hZw7pzdf+Yn6O+YnSs1waM2bcjtiysW06I2dF9NBWHktQZoHcoazieMSfVyr
5QZrsySgIHZrYtz1SM/W2DTfti34vJjEBk+8znFqxLYiLEKddF001IizpZNdYEv6Dqndz5eqw56z
NsHoboTVYoY9na3hxszz5G/xOU6r88qyiAhqStIewSojeG6oinjsC6vmqNY6QX1W9LVRdPwyeRel
Guu9dnB3bAwheEeoZzZWiwkr+MYpLdTrnkpIc7FobmV7gNHMpII65kmgFYd1NxN6fvfgjj7xnoOH
2MfbvqldYfQWrW7TgH0deFvEXsGmmrwqleCR8nQ6y9JOgnKIONV3HGNfh44qY7+E2tU7nEP6wU/w
tXIARVpB9jCW2huDSxUqcACFILYbK9/poCvk1xnDrrj2rWCcr6h6BRbIPK4+J6cnr71aBowlo42N
iKQbWuRAVBTS8Y2g9SV3dRvZLaERtXsxO4PgEqXjnuUACaX4TpVqQUuzY5R0y1aHk+fUSF21yeKL
oHW6nD3T84IR1+LQhjEITbTVeXcCgZRqjTfXKy2DPB6dKgtUlZUAdsgOKm/J/MHUiCnFcJquUo7s
rr3y5zKGOkRiBktqn/m9j+qjENT2u8IW1bKrGlus8Jk2z18gZjQATR3O5+Cn6gHhWjBl4Y6RIe4e
TV+P9L/M9geEhSAAuoHFmnfeOXimmgSf/Hk7cPzdDmmxUmOYFifhBaziGe5jnZnpdaig9J65Xeon
dB45au6iCdfdrWuNSbTPrQVF+aYJqybYSTnoYyRGUb50EhwhfRSO1tz+SeGeRcIuo7dGjdFC0pOD
q7munKr8wj7Siws3LcuPwcEXRlcFvxxgVouhCy1hBAyiNRzvp4qq9ohx1C8IVEyFeaF30IQI9H2C
UAleDqZ9IWziQxTnHggTKXN82gSDqT9T2RJ66yGkVftqykXwhhmHQWpa472lsyIR8KW8o+hcAz98
SRLaI1tLrmJeyba45jUnXX5hzfMizsnplrhjCekd8DZHOc+zb0K/o3el5KNQVbZ+2Nn0id3Gvq8k
NgjMwHNvXYZZOL24c9PJi3FABncMUdwGlzKhccOiFnnnlhKTt4dI6w3gcwKtb/u0NPf0fWOW42hq
gWLZVYg8UBnfwLEp+5FI3agMXEgMSGZe4WzY5lKqQfa3kp5CetReaM1bYUmwKlWh5y+CkHGC0gWu
DlpmKAT20iTe92TsHTrO9DawzVJISE6a/aAlxqEsts8BbdbeXa29tGb7TymxR5x03taGHk9TVBAE
uaefjSEcy/2Un6D/ye4QTnlVnEavnr5TdmMzaYawD+7icRLgZQu88HtYIfa0Q9dRlJD+pg6QQ51y
nAdw7YnswzVhNlPozCLY08sk480GsTBvrIFJ2Jb5efTgg+6gtnHmZeYgMYLXiATG/E/0RcjTrRJk
QxBGM2lys+c8LKhZPaJjS+thQeJfHstCD8Q2YURujxgZvQ4c6NQl2EJsqBDg65L4TI8dHuvCDeqL
FoyBhOa4iNtcVvIBDqKHj9HO+4/AIGK6WJicxZs5qa3bSgwj+2+e6wfJYfgLWJIyuZqjxXwXNhFN
G5WayroPfV+TNEfuK9jfNgjeZiEgtdJOHR/mwK01+BANxzeQXmVOw8wZ8rIHPg5NtbNLyIkCfwnb
SraAUoQ95aubGsjBw2S8wTm0YgZbMLhN9BysLSEO053ihB72H/TIOIEvTbT4x6mhQXIIWS2L6zAi
3Gc7cKcNW5UtMj9ExaIkHrkqu4FT0VxTh+E5yFu/gbBMHFV6jO1Zj5d9lbDDoxVSbzHcPdTwhqPs
3glrTp8+R1meyToJv1G69Bd5yeaKaD0zhE1DkBoOk5HRg6kDduYA5tYGxT1s3bS2JIBsNPO4eGsD
nLNNcEVP7gJwL+9ti64vLjW6OU4+7VO0bR+VmTABQzYM461CAhbDfdWhVVywpqbuNadipiI2rdqO
B90RB9VN+XfbBKCi/C5QoLCqpcAz6tpDvsMTlDtn4FYhe6u+yqstelZGSkBoo3w4VQsu442ujLeo
S1EkFP147bzpBu8EOWJTCePi4MVxXT4UvZON+yZcOuYf+Lv7bRmMDXgetzCveeFDVCVDkCUl4FYl
CqtYpeweHQi5SV1clBzLe0yHcauS9wDANgzIugje87yndrHJCYr2XcO8hPIsEnnGQxfG47XBE0oN
jG/SvujSjh6bkov+VIutKrgTtZuAIm16IBxdP+H9XgSAYjvy8vNuZmZKEouYvuJrJz2JtgcztDa1
SQeQFY/8OEGnxsDJAXqgb01ZOEZPjs3DeR1EzK2ZD6RwdSmYfJqfVoR5ms4hsBxMuae4w9YAj75U
8xZQdWDt+zz3zCXB21TU6GMgclIM41ZlnFBF5/WkRH5cyrBINsnsaFClg8GCTl+Zrv9oV5ygW/ZE
SPxWad5dJL8xcMiANjvdHvoojDgtezMQG/JURlltA2WX/nguocVPZ4vvUR2asquavVFW7+9bPwLc
vs6/EX2ShbmVuqTbN9nesJzsNidCO+ogHe+VHHHcAcG0T2NGXpHduqgZI+SceAXqNfg4qKoJ/Gid
lKdRGSrkBhH5Zcj52azkGb6xwffn8qRiLP6bWlFkkyNvrfwaWq8evE85g7/MgsACvTbaryFEmYUF
pFjMObyD7uscmCndl4EqaWi13Vp/0YXJ93HlaOcqZnOsDihYwb807L33rh4L/B8jldvOmutCH30P
hhTcXhZzdv9KwCIdKu5Ie0hq541ZrUt6I9uRsEMrOOlF+SkJnlEGMBFECHyIBBH7fUOFw9wszK3P
ZdaFPKW8pDOySt1nipJU7TK29Xw3ETj0BEVwTsHtWuuBlIgssYHZKqF8iBButp+680qOGeS8y+LJ
yc/o0pc0C33yXFviKJT34jF9nzcJMvFqj6hjgHlK9rXG1+JE6UPseS4jfl24I2A0rZbmsIxaZV/G
jojSO1Xb8WUIsra67IVPr20R6Gk2teXG0wUNJPVewG7Cd0MxGZ7VlWSEUFNDDsAoS6UfVNIEN72r
hnGfubK999NkBk1VZZWiDYY1bcu8EWTKWOvxMXXseTxGdqfUeWNBgCHt0sa00NcjL5HyBtQ81dMy
HHoO0POZ5yxjdZPWccKLBrQxXg9ZPk+7IB1BRTEgIR4hxpdW7XuCo2m5ztBbt4spvMskCxvv6PVh
W79XJP+5epsXdCT2iaSh84okoH2fcI73CO5bBvaJV5JBvvS1d5USbP3N1CZ5XPj2oNuns2vJS6V5
ZknJ9bxrLDjQRAM9l3R0MRkjllFh3h/jgU7gWZlywmeyr+gA7cU8wkelwPa+1r6EeQd8DdzHNOVu
QZmWlF+MhQnvhEUYiQhxNX1yHNhJ63M3s2iLLzWyyPNlpcG8h07UOpdWpFZgx+iDxtiSGFa3z97i
0iS+RGA8TTtZhTlAliinEtkEowE/vJqbWrkdvZzzl+PG+XgRLTOuw2HK4Nn3nq7bs2oq3QHLL8e8
vdcv0XjS7GmkkbSpdD9DxUK5GyORVhs1ZE5y1na047YuRI5vAnc0WSqNAU3EmL3R8Mbn5iNVY9bs
YvjVkC7rRnl3/RIv6sFrwYluZg3WY8NYIP0ckEgIxhGcw87T9WpdY4kPBpz0YJqxHusTKpW+OtLM
aoA3U6IT0IGb9ryZGre/B9EwvTH6i7K9j0+x3LTDgMVltiP5vU1Ty7rmkcqeWqjBT4BSx3evixU5
BxyfdwRcVl8RM+GTGIUHIH5UKr8bCP+hHSJrcGfKW6po5xGxMYOGZnS2iV1n+k7KRIh9orTXUHCj
3HFfTMzFrxLO6/zBMiORmMmGfKcMo99QKqaul7Q6KZyQ29SQsjkgvbqzxf+1OPUhvW58sKlzHE/w
MMOm7vFoZS7oNYcPXF/OnpX4hxJVWHOFPBIeGFqxxoVJ7tEbFVM8uAcE0XiW6rxvWf+AvxGf4/ZJ
Dw1HQcPCOuOT1yBcJEpOzmjPH4UhJ9lyRUFN7bEM42Az3glD0GqBUcS7Arupp+AS1bZ2diYtMudE
0Ry+0mhoqQpSy1n2GkHhh1a5xbx0hKSWdE1o47HK2/igkXV9aXOnnm9xylA4W7icGxevrAL8nQW9
S2RIVKbd3vO7Fd2uCSsjDm3IzeXsujlisv/H3plsN45kafpV6tSqasE8AIiJi97AMHAUSc3yDY9G
zBNBggQeql+iX6w/o2d1KBheYldmRmbGST9ySS5RJAGY4dq1e/9BR0tl1mcbnYo9/gmzkBJ77ip6
q1+PBgpN21wfYaQaZckIe9GQdTvdHNBATxuIh6VKTusc66LHcC0eVTnQURhasIEoD6JzQhYu+qxG
bofIzf7PxsgwnyWwhylk4REBFH/PsyeoQyZGMChoZopM21dLc4d6pbDAH+L1Vac4kqoJYiiOfkhr
SwzgjUXkRnY9P+Bqj/WSnUWvaKMfEdAx9umD1XRk+dus2exoUtPVRIQDNlsY1YPXkIt2BzYCkt1G
T7MPFVMZSJ61TaHuALGK/qzRdVdRVIy0JRBc6tAcVhzg0YhdFYgA5Dk0JCWQGyADdIuiPEBytTtN
2GRO1ztk6A0H7QwIiF051CqUj3J0mYZseFYtvLCrHb3Le6YxuJhDcijZCIbHOkSHKWKTRSlreKvr
21KlTcyUJLTvDmyxzbJYQek7UriCwkZKg6pJ7NSm0j5u2P2XCNtVISTYcNQso3a/g+c7TJlg2i6r
/djUu1fF0Iy1NUyHT7WR0a5JBhuSH5Tvm2XaHyvdC8PimYqmNUkP+2P30Ea28XxAg/3dogZaoA+3
0+ebvbJX3CrLtGvlaGXRskBgk9LhnpsLbn9lvA70PEUE1e4Rp0CRxHw18q4crLaj4Q6lRxU01BhT
WPPDzqFFigGmrX4GQgoQVN/Coco7LV7AA6NQ3xAaRmwgMVuc7rH3rr+ZzRBir7JJipyuaIqiBIRH
Oud5upHClvWuo3ncDxRriQYoy3jYcIzOBv2+HIAJGII5jRM079S0GbRulRZb7lW9RVQ3jCpjYaeG
roBQsUjvQBWTZGz7XfyhcQtDtWaz2LigZHaVD67LHiAKpZmMcRNTnslDvYVhmXXKOGH7jQBQTmVr
YRzpAbWA9iDwJpY2jxKUQny8ALQVzrHKx0iFhkhA7VB40sKmXBg6DiwuwgP9h5Gn6d0AEDNUeqr6
byxne9AUCBmZzk4/HHpvZ/RqAdwA/4zbPYQDHE8aIxy+bZE5qOe9rEB/xHGixK+1Xcepl+fYyiBw
BkNXYNEcv9AezdGtPCA3PikxFUcoL2sBX0WjY7eQNZqdm+Pys4D9HiXATJUyvtP2Jopl+yYy+sCq
olB7BV3Q7r2Y+lz/wCt2pjSQZZuzKS2qnjRGkL3sDwWwnLK0c/Aq+13uF4g94CeWIViQi13edPqY
86AW2BqovUzykXWk8o+IJh0rI2SrgUbMth7i8T3iAxr1Jgm9wTbihqC+R/+Nrk2E/yzyAXtgChvz
oTI3ufGEZkjaz5u0x1Wqby3DQwc6Q1bYKHBSxmcUjSnNAH0FnbrYzZpNC6M7tQudkjECjPVY2Q+S
cEzbz0hdxTK7dNwzz9KrUYxrlwuRC+CqbvbUOwwFDUunM0IlI+kvooFfYyCVs1NLNJST0ca3wA4C
pa7Rl8oQK9p8qzOr78ftKFS2961SoW5BhgMPK2Ely1+TXjfKKa6nxnYxyI6HKF50WVzSAVVTNCAQ
aa8xGnKNsA3pbyKAoqGoGOn2PK9LjhmgXlnMB9gUUUoxGpzu3BYRvHKh7pE7Q0kbyZloXMG6VVzU
jZA4xdweOUCgsBF2fjleGi1xz6dPl+ii3R262CCLGBQlIAuTIXuN9DrZTath3zSVgyNRenDC7bF4
JRdpt/72aCDnfkzgGeyrnj7CkQlym7dARdwdLSgq9oPj9lnpizBbqSBjLAjU4SCfjQYRUmNZeThQ
/Tf1Y7juysP28BhLH91FV2jlfgzeD32s4tBvQJoiP65oQQcZ9TEJw+EHEhYkVvXQ2BzdsNQy2ZRs
cSBkXBt6PArr4ZZghYHHdcWtmAgcnW185vuhYWAVHCYPTN/jNtjQZHnPTJQBZ2qza8Fmov9L6Rc5
59Fkk5hbcBBGYtrcUkBqsEHQUYfudHaZz/kxtHW3H0KOEREA6EhhEVFo+g/yivUjbpknVxhMQTIN
283uASAbwLdhgvDCVAdpG+LxnNuUZQeMLmtHku9fjH2OlKWa97jpbXJUhWWho0CwgK63jQQI/aZm
3GuVgR7xsY0x5QCVklOW6PXhKxqOdeIpiS450qDycgRuEeD1sDpqQMEqRWoAIc1AdVVuokgnAd1q
rccoHgJRSHLAAH6dbo86hWizaiGA45jgm2FpQW+lVJJPQ5W+yHiDYxA6JsjxsNgPUuyb1CO6ERTo
9gnqq+ER31VvJLnqgbWDMDADVlhB6+53ODLkZlcAENL2tC6lvtQoQCjrMHwaqKgReex/uu1Y63Il
mgHOLtDO7mqronMS96FHf8nuPdCOOblRR8UTsTM26su9gt6syCgOYSvBuDcLXTPARTLUSjJDCGin
A23cy8Y4PM/DDXdDqt6iPSIblNlgiy7Wth+sN1pVmXOY64q+bLd9DQ/VZjGb1IPtHssuVnTUIXsb
JpQxA7OBZg4FrXxYPG7MbVjPSnanFHDqfJCuK23TxezkhtSASg3LkYem6anTg38Pm+dBQpdwlVbI
N99jEheq85GWdJAX0f5BWFot9RjNkC3iDQgSRhTEVfKxnDK1dtCx7AkRlSjWzaFU9w/7EPfRAvqH
PgCX02+sXe+pepo2TyZlRZI8mvb2UMCKxSTR6UlymP0HVbUeD6BOENcjIm0aV9M21f6W+a+0sdgg
Zrprkes7avmVDnshC9oOwjhOhfsOMyWD8mPrjuLBdjtJ0ioPp11mgeboqmpLjYI+vv1Wol0SP1gq
MjCTvck+bN1DBga+Um/SSF32B3V/ACHS9Puncoeo36JSYkR0ULCx6l7CxUHJk8OG9IAzfHl3yHyF
ZpimyMyHTaEt2xF+hii26YMNAqdo+6ZBpeeD7Ioq27ac07I04gfTAkYzi8uo6ZaHBgV3t8hHqGqy
9GkoTCopsiNNM5rEZkGfx6RICghxlCRDEduVNWYDTOMwJosDCbIFrAirAbSgo7Ares12FbjBNmVn
7Iyo/c5GyKGQYrY8MNsrbLAG1pjUMEREWDOABmyC3TEK9WOwOZCtVjcjXI7M3STZJwgpjGmEaPn2
2VbikjsyzUAtdjO7UqEG9Ea73a9bRcG7wQN9mlm7+5ZaC3ZIbZ4mVfeaNyW7P5/QZiq7qX5spX3U
4bijTMYCZqAhNcToTc/8NkN3FthD3DWZ1+ZIxyROVW1wRKBwZoAHaBo7rImeGv1AVuNwaw5A4WIv
2rjlsY/oQ0a7NkTZ7gD137zeYPSDaQMtTnvYTACIGaghDTWFpaLl2EY3QzPeHMZbGiu9G1o1guF2
VqAScTg0drArh8l9ne5pA8dKqKwPwz7/iGHFoKydHIx3lrVWJyWt7QerLzbfRoB0kZIEVnyb7NFh
PUqBnXGuDdJv6rY2HoqBMXpEBjZqIcTkTVL624jUwGl3xjHzYBKpsFhipKT7gu72d3bpn/nwq+/U
ujN6/tmP/59U/GX1Xtzstu/vu8Vz9Qfg40uC239Pxxfla/lv/zF7f8dUJfzPf/uP//O/s/fmPz/z
+eXzvzPzR+afYErDopcULBXuHBS278x8HrFV3KgNjIqRfdSgTP2ZmD9Q1T/BduY5NvUbKMI8pwE/
Gv2vfx+o2p80xeYJNFwRILcs69//S5bgVwOGTMGff/7MkDd/zdyEe2ZpOq0eqlA6OiS6dUbs6/Uk
yY5EysBscyo0wJ/G8XZmaxjPo1XsEixzXDFRGKOE57DEHndjczgzYbV3BayfaIpkUE3JAmVRVCcB
IVHdRTrOnG5tXwekhPMTzQ9oNM1NmwTDQTDYjLepV1jCqOc5qjaq7UambyXTbTEZHlDynxwiyt00
T1yK1PlxVvWTGHefFqm4Wymrig7azLpvbvO347PxcXwugoF+1eXrOHlCTTjfzD6N7A+ukP5rZv9v
r9AZ31KzES3YRIis0qZrvnXv1kP5rf5GYdB4UN5bdhYvoPCsl/Jb+W3/DiYIS8v+5bhzohvoRBt/
3713MTI2iK065d41KGIns33yagJv62uM+6jKCLg8iMPt0kANx8b+KRt8gC2mwowhc7I6dO7Xp3Ri
o36/mSXD/TenZJ+xji2sb4cblpngYEE6WNvZGAgSrLtKW7EHu+o/Bmv7cT/Pb/v79AkfXmqZT7tY
1C0wFory9BcFwKjq+sC2YIPOLlYAKLU4FzinFw/zjPz5DzrMSxPEPuP+/gEmyKWoYJ8xU//1osIP
gsJoiDyKcaJEn9RbPlOEc0TLUGk20QQqgPNQ2MY4YGiIlMJf2sER+/qGvfRuZ0H6r3w3Td5XZ+EB
Ou+Q9cUcDs3RaXZ84j8jkVJS9Yn1gKJ5AOLGA4/lAg0UIzHyCPECD2BhCKyRfZy9XONCeKKH9vUB
WGfxCWW1nm5EpAd6cPAUr0b8nR0zTgUZWxfHeOzEbq5gH8zu/dZ+Pr4BXNXwyXCQZOfrYIc3l5NO
STdpB8Je7IMtJYCXeJqDdcSlld/e5e/hGlO13KRrKShHXSEYvpvFd9jU8D++0l5AH/7PP+gVyCuH
Ws2BahFemfgRetQgtxs8n6hbY3AnzNtwvvuIcndwN1gk1wfSbOSrpuEqfOqfqyPCgaK4OrjtdYhN
cibmqP/Ot/dmhta0M7cQDnxU75s3jMyW3cNhBr35muw8c2LY/EKXhl7O7dBHyTcklctEiTxVIg6R
3z8lExURLbBuH8ChsWx4LV6rV6qJtMb4N6wc8+pNuRqy7LZex6aqEcPqDmMsJNyzNCgHAq8ktr97
2ym+aTMcNNlhYDYWOfubHaQFN85ENIN2lX1PHn+l9PQ59bg8zGfx/ecw/xGH+VI0sc6Wx791NPm1
8sEp1yHFVsiVEX8DqHGmfFC3R9WOukwPsIZ/R9lhxYaKKowFhmIE6YtCPbWtr8P1pbeUj3+Kn3+L
tzzpS/0mZpuqanKuNE+NsyUiNbQU15pCDxqvE0e3EbcPICyuxP7CuV18o7N0+C9+I+1Hi545kpsS
nd0JW5NfX8VYAyRsA0EPWnbc6DqUByDPCRZ+ejIGZXD0m+oYjq0RCseQDHt/0OMYs0Vdz9luOxsW
E+0zDbbJhI5ZNY2ADAgdtXFMkaLaNzsiL46yNMEENUYWuE1auJsUZwNKBhIOdOG6nTTOzgfo8+mc
DVAB6SnexvT8R0ORIzXuKEfkOGFvUdTnECCzCnx1shgAqoNWGfWIR8zkj/WKhQMYq16A414Uz0hp
WG6ZikuL7g9v08/HdzauIdYFowRkUoCOYjWRCq+TTYYep0hutkv70RzbY+2xYm9gLw8v7eIYbBcX
ZUQuDLlxtu7/wYf8XLzm7z3kcsZ9MSONs8BcIi+haAPSvPqZLi18rOqZali0KC4s9JemlnG2m/g9
ptalcz2T9PmLz1WVL3R+US11pKG3hUieopxFraYFT9AfUj14fFTEcolaiPP0dHdzc6EqcRqcr97n
LJyE0JiRUud9uml4vZtEonaU6SYIx7vJSzXZToDteFDYBBrkztEJUBwRG6dyyO3muNc5z89T1xsE
3tTklyiBXFXOA5Rsp3CuMKJ0RheTek3Opq8O+Dy+bI82ME7iC9C79Jr4h8Tyfo3p6UqNvFRgzKdM
gHMWyDKvq2m9pEGB8qsFZPrOmny9Pl86FvUsztDL+92O5dKEOa23n5KFv3TC/HDd/jQxpUDo56QE
oXlKkSg4B62/YxGcNt8mLDJloI+cKoN7femmvzDe6tlNf0jqRlG2jPfOPb7mgO+W2W0NoljDZciN
Ypf1DpYBTngJbAd6NbdpS/FQ1Aju4LOAwM2FA7p0x5wG4tOF/offMRdH7ExS668dsdMM+OIOVc8y
5cbE/QFNGT0oclEGUhdCbMY6rpofQxGlTt67g796lpyFy999lly8CGdx9W9xEX5UQBxZ2shAz1Kj
njQ8C400xwGsNpUeuO630vlW+Ydg8Q3XBPfRT1znPfQc0DyuvXwSa3SrnPHNzRV8MKdzx7NOPI7d
8V3ijL8OkUNbXvnfzIZfDupc/jLb7+ym7DkoJcAGwmWhEebacPBBvTWDfee0LpxKkvBpOWum3MiP
5mLrK+vyY/fKX1ZiMO649Xf+0Lkf+G/1ePhkuHsxGsOPH+PN59l3GzYn6423vqf7u4K0NaVeMp6A
0RZ4jEwopInj2HbjYOdYgk9v5wQresP+cRb5771oPXRa3Mp73+I06+i3K0pTA4/c+b1cbFx9tXPe
ByKYpIHlYeTtmo7wnrBw4+VxmXqz3feM1c4TW2fauPB3X1iqX8Kg8cFn8cdqEIvXlbFw8vnKdlHK
9iYjViik5DgO080cj76no0xaAZFnovMXjT8SEJPmxUPMW5qucW1dyXKZGiiTh+RjN937D3Anp5zP
aypeTXf+dHAfrmzngfKWeFhd5yJAwGIOJWhycAsW4+CBh+agKozp1LMd/nw4zWTtTfHLSeFMr27W
a9Aszs6nBe/N4Jbz8QhU35m9QaFwtv5eYJ3s7dzZXrzda4R+QFEs7ol4M3hezrNoJM9zp/UfZ3tn
gW8Qs44Fwj2Ix8UsmWDE5lEdWkbzWTGXL1a5Wz+aoJryWH/Aq0IVDKGyaTJPJjDyQcGKobOfJmLg
H1fY14lk3k2HS/m28gixy+TzPnXQxeDt366ejGCztJ3n8cfeub9X1jGkZrRJnXqeOTXXuPIaV3n0
ntLJzsNb2isnT40LmNFFFsO3FlzmgTg6k9AJOqdzxoUYQ19wLtwJP8zoPt0IZ1WqCkyzqcq703Aa
L+NMOYGFPymD2Fkujm7vF/OD566sIHPU6VMz8dQph+h3vifcC1nfpUihny3if5dIcen6nC30211d
IwF6uj5yUm0W1vLgLQZO49Tim+pi1+nkYvrczYU3DLgHUJ/1w9V8Or1ZX7g8l4PWWZr/M2j9DFr/
mkHrLHf8PW/KS/HhLK38PeOnJjEVv8lqaGuZBrZpmm1K14XPuyBE/jZ9VBKs5GKGwlsg18fGa324
Qx5mpD4GOl5+f/QR4wgOQj6GRBWrJNIP/F92pORjnYDW9lxMVF/17WnvIjboGr7mRSL3Ui/2Enfg
IW1z3Y7b8UCYLgmNO+I7OLOxsabjg4GXtfWLeyQ0hOnM967Xesa09Z5Dd+TanlxJzSCZHLzBTccq
2roY3vJbzOdc+jTs2ckYEF5wiaZXiRM5d89D8Vzxe7nFJ2kI3tHcWMH9dq7TYHWtu9BY+bguxVzb
O+l8dFW/DoNezFlpC2e+mj88mRQFImcMZ9S5h6XkoLnPqs0y/Ta7N8gVqGdYDhlgJwxnvXfe5PX4
kAd088HyzeNoLZ2Sire3N7qhU4GSpx/6WQDfw9Wdzt/7lScvS+Q2d4hq+Kafu1UgkwLk0dws+Hrd
ZjwvjPVZKh/bR+C+25LKP6O35+qhV8mnHPkhS7kcyVnryg6nHEZ9evCQs57YQTU5ujiA+hA5PY0i
SkUWjmXtOPNDL/ITfiqor2Oi7KYMOArAfsTwy9/VAXhBihmJH3u4wfE4f+0jPu714zxIefQ4xnTI
cqqRi4wj7HZP8XtSUMS8593jAGGYraMv1WDrHfxm0nudS6a/8TRH84+eIdB1cSpyME6GD5WjAufK
aZh8dh7Zm4t2rV976EvNsK5dmoHqo/7KI61fufg2k4EbTHubkQHeKrRxJUQBnsaLxk59q0z6q+G6
nNcTbb4LROSFbiEoADs9h6NOi3HsOKTnXh0Ufu75h8nuanel+CAMp7zSYu2i5iCiKfhLUc4geHD7
sANw8SYikSQxFPF9y8+gQ90jr9jSTd45sYAS7u68HZdiRt2JBFQLSs/2MEXwLE6IpF3ePBQGxtZ8
NI/9Mfxqx7ztlnvfiSfhREROEkSXps/FUHG2K/sZKv6woQKJjq9Dxflmd7PXByngXVkcawgUjWcG
LQEf74f18c8Lw4Z7SSNGyEeMx00g44PqKh7CZ8EmUEQHSqJwEz8PBuK1ZcPKpPUm8VCUjw3bgb3b
e2jLMJ8tbsJMZMHULRa7xWFiPh6Zzzi/U4ftp90S2IHLXRF6hT8ke2Z/wd2LDIWPno+rLxXnCiXv
652AjDHZBbuAm88fBqCvJtEVAri8tn26c4h2l2Ao1oXlU+ISPy+fyCHhqHfY6sGQkoC8o/eCnfzi
IOTyuPeM196HfsSy2PvGYzbpiUo6EXLoyjgpP0wBqFzsg8zNuXqN0L3MbYLEj7huIf8PiZRIfbob
98j30CuDcBp7md8EdaC+yNibElkL4mvilkF0I58HQYHnhV68jll8gdS59YLnEXvVF/kK6hiIP8+P
XMbGQ8vbRU7eaWd5IP/q+1827/IvULQgRsuv4TTz46k6rgO+844IlYkmyDluyBl+5sMo4Cuscj5z
r/I5Js6xYBXI/D1HIKP+xoUqxHvyucgDeT6ychFOE7cfl/J4fPmd4+RMULty5TufPpdynZDPI9he
tWPIZOxz0bgmgUDiRMRilU5ycoY5cn/kD4i5r41pM8muk2v9sZwQvllbd1fNrTqF/OHbAQWbU5Jz
ZGcvkxmDD/TxA9zEGJ9IpKxye48Vg/htellQnmI0tPSr3iO6C7m6aIxXOJbz8cgYKNwlG68SSL4L
xd04ybUhVBoKqRt5g1Xs4wTiRZ6brGFmOwMXz06mDChQFoStv/GgcAYhS1rnd27OYzufSsL3BIv7
y5dLdRTIOoXN/LLcxCuuMdYWc9uvPlDJpooQLTYkDdi6rujtTkP3pgT1E0CGF0VgXydB7LLMb1jX
NoKkpOPe8rZcOXTJBS0ZGJ+iFIOFFRhiFNSTZt7MreBmUbNUblnGFgfWUI0D34rUfVR9g5NuuECN
VzHt5f218SAQuak/FOhMurPxbDQ5OPfyDHH3k4fM4bvj/Zh+LksuvHzu+87dejgaUtqqPGs94ghg
AXoOS1/rOBZVg17cjTes8+RlY0rhk2YynDZzNdAe9VfztXG715CZ2bjp3J634wn7amjrcqPtaIL0
K3dmlHLcRe8/+q03WDC0ZJ5hAEptNZhCnPTEByIz4uMjE+s32uni5u7qOXHu7g7OG1nfhgET+3Fy
Z165M5ntIXDiXMsSS+Pcynep+Q98PjEiPbQo9+Qkh/ejMf4fBCo5zWoP7dlVyAgjOM61kAHAJJNt
fcO1+XPIUy7EjXE5KxkYGQvl1dowNDXzoHNwi3CYHe4c4BXlvYM/nEbjKSMp0/GSy38QcjLRLWcK
bUQiSJaZDogcEFx7rybPFFZQTqxA5cINp+bjgNJQEXBa4kpzDYE/lzcX0ViW9xxvFHhDL1+Gyw8E
dEgiNsx9nMKZmvIUZKBGEpyBlIdqehEvM7hQsjBO8JfzOuunHcl5SUfHVryCb0uf5FStqz3ttCeR
N6zMUOVNQQfltD85Psq9h7yhyysWHz8ca57h9+721vBVVxfqXCXA7q/CGZar7m4CYSh24PgJee+a
YiHTVGNe+S8Iwd0RxdxiecpUiWoyjpGx+oWP+3dQE+/IXtfd3T7Y3mTuftEEcFz5nYyGROJZGRCn
icwJEbhkrZKxjsyX2iaauacPthn4UOrL41q70W7i+f5JvTIW6Rwvi6v2oQyOzoBnjTxZIqWyukJl
nRhO7JaR3uHYZJRlZUiDlPsWoQ2WVPnaA35CpsnZsmPSyWGZNuPQt7nJ5CjJAiO59Uz1MN+4P/j8
FeXcluccVq0wJ8cZkTnIbkJPHiVCY0RZCnc7jwy2uAvdjBybuvTD4WEb4AtO3hkT31Jen1ng4W9O
eEm4iTsW7Z7Z9LwVgrQaG3qAN3IEo6B5ydjUVK62Zh/H/S+3QEmgTqiGMgspl8rslu9IYTDSKHaS
buxJNbDtpZ4u/0eZkSW/BsiDcwY/tUxEcoYgXnbUOAe8YhFk3Dc24ZEPDy4+sUmWVYldXAyUuj2E
yThMmVR37ig4sN2qPq7AQvrWXBZprVMYC8ndecjVnJKvbDd8mYmjQcGqIgutO+/owT3zR+w5cInm
XpO364iAPWKbGnJFMq45nLNV/kCYm0BYZjvDWDETckKb3PCy8QQxKhsYO15fbnf2E8URRHBuJ+u0
FJ2uzHjAS1pPh9lggjoa0YAPP5u2wU6MJsWVAliyuIeft2C4ZNHdiZ4HaxZyb3Nj0hxgKl1tXHvC
52kq2sBVvy+oR6d6SDkEuYkwrmwXobvTopzebSaDaxbmWX7XjnH3YmGWE06+woCtyeaUVJCU+IUb
j+VmEGkH8cLOu5k00B+gTRG5UOFiNBKCtubPNd/yXuVEjkkKUCxhC0jSwSXI5/1iv6yCcewXQmTv
ewrVNqMLo5eRk2EsZirvgshBk0G8MY+5QPJq69dRIGe13CHXD/Jqsyqy2WGu38plaHAr/1b+1hbN
WP7fmCSBdi1XTrkbjAK2UewG+WvBtLuQEF7cY59bGP3cY//cY/9iz6le2k6clestE+ZmdqAal5D8
yuDekOQ9yzCpLS6BMjFJvrDJk49/AgD83Lz83Lz83Lz83Lz83Lx89ur+zOCQFdCvti5nnR11kOfh
SIZvoAbUpCeBRU58gQR46T3OGjZ/0Xtc3oSdtQp+bsJ+bsJ+bsLIu35uwv7xm7CLWfRZo+qvyqKt
C/H4nKKhKHWaj450Sg5CP/U9qolsnBdzFGnY0ErkGP1Hh2IF3V3j1EPE/YQdKq11V/c0+hgGtaae
Ooysb3+vGoHTs93Xd1mXTcU7YiXK20M/pbwNX9IzggNlgz1FnCOgx9INgb/JgoyseXyvs87k/vgS
7uvimZ71Ov64Z3qx/XXqpH/aGf2Ltr/U0Q8nv4mlkYo9haGfQ8gP2xa76nYnJz/VOup1suZ2f/92
34kXiqolKIh7flG5VNNnwAQPfB3K0rqs91GHmvTuy3XvLGv+tBEU1W8HzhIowbRYFssmsFe7B201
vBoujmv9tvIqCto1yBGLdlVDaclZrVavGa3CFVXNzFlRiuqn/VSZgEmd9kHtGpT6935JdTTyVVFO
OsCstSshIUc215Hv8OzW6adPmWOtPz5uIueGNgDHOnDfYnf9QQ9gyDmkNPZycB73EgAy8Gf3Mwrf
czxJxNtbIsB+0Pmj+n+/de9pbVAXNOQJA+EEFbKX3+Uj8uzX91yL0zXilXc+X/gLCSpYv30N9vhx
Ff3TyJzt7bM4HaFbtdfBKsuPGS0f8e3gHd3SebQc/xYizkPrhM710bk9cdkDwMuON3fAv8xB0NzB
kfFCZ+OiJ+XItl1Lc8UvaF4lXkxjgnNJqLnevwG16U5X7QPsS+J9dBfgpqcW6m+S6k9ncpZUH4fd
APdZ+gHmt+px8w7MOjhMrZv42Vwra219XDUeCl7HyNWAWJrYQqEIK5BxtxZYb+bY9CEZItk0x5fy
1aTJ56IkP0D6cwPDS0Ac1Nam1x6c9unrERhKmOdXx32WqI/20thqw73RXakxfdp32QLNxatKz8hF
qHuBieVd7lPT9QZuepPeRAv0GOncxXSEZE1b4oO/PqYTwe6rYzpL63dbvH7TSvZW6FDpgk4UrZCh
v5vb4LhkPw9AjNOMT1gTsYPGr3olSCD14eBPwS7BmKKzSRewOTVlhsz5hEMFE0OP6EALM1vQMyJr
wvTlCYrqhamAFtCFayof/xSX0VpUsEfj+GW3wOZ4ZZOWvsFCQn46WrayOyD7QwXAJfwbryV8qaUT
t7mn9wMebbeUaLTmLuO7bG/LJvOG9rNsp0s4k2x/S5C9nO+xyOm+B9vKC3V3uA5vtyNs4dx66BQU
nrtxAvy6oYPZuPH8SJXu2Vz23lhCfmxRsdzT+GUUbRqneBjRrzq10yhCyyPOJthC8giWkODX9KXE
K7TecKqQIhQ0ij+q4DB7e9t4Hx938/c8uF4hno7TIPcfMSp2+RJxD958jFzssamNf695y3Vf9mUO
VL7pW9Mo2I/lz7ILJGvltBcprm9P/WRatn/l9NLOaGSI8WOXOmTK545ywiDA1x3Ly3u4G45rR3bP
0NAXGC4JAu90SsS4qUTnVOJOce5y9+7upqTJcTpDYuL67Q1f0FOM/Po++HGG+EtMORE0P80j5VjE
7XDPgdbX2VI3ybpAmgVtUEoUWIBWtYsK+MOFN720Wp5YeJ/e9edq+fdaLS/OhzPI/t9kPlwKxtpZ
sf8fd7dcCrsnZOCnifsz7P5zhd2zDOmfbFW/lCidhCI+za6/R6J0KenUzhKlf5ak81Lar50lSP+8
ab8lqwm/SVXxVJGKYgbEhLPoiOBniOgIqZ69/taC3FmWx/FkWdw0C3UMyNt9B0nhZc57ugjJ5MAe
uPs7YPQinpJejPMp2B4HsA/bu9ejMIIGLBmaVYHp45JJJSZxAOq1i/SEqyiEZBlEdyMy7zgV0brC
yctJ1tvaWWfs9CBrXkhlL57e2f7sD3Z65g9by7ZiqapiQuU9lwC08yaPdzLBUjpR3O6ByOgPlvso
U3OJhT26JONie8v2gw1IOk5n5gkrWov9QuJAE1/SRFrUa5xd5+wtgFbg9iR5wE2WgKz8fDFiyy8h
R3s65BJwCZRH4I/G12MQwiAoVawUAkPFCdP7OpG7eHJn2cIf6uSGP0R+fxq5s/uuU9Kw0PAECSgT
GM5sfU9d4/6RfTTYO4UqSBCscL8DcXSqTq6C1bqCLqMK9iMXthNy2fpNBPh0JGe3SL1ByQgLVT1Y
+pPpzddjePE0z9bM3/E0DXlFvzrPs0KBMSxjc7+lVFN7EkuaXvUUaXzkkJ0XWXx5mVxpzvPTPMA4
hOg2uaJkgzoNjyxfADvyZ6WghibLCp33bRg0E93PV9rcHJsze5zf4ONdjr++evKIvjris9WxR8Ef
v1OOGG1bf0ZB7+uX13+4zf808mer2C4tcfOyiB44SNeQgTqR3r9IMpk614XC9wIEpjGWCE2JRM9c
deyrMwkblzv4yI/c6yYXw48trHwqFof5UKgEh40zFNl1720dwGlOe/A2118f+IXrMjrf/x6xWIh6
rku+foI6tr60wf7xqvHLhRmdleCr+hjthjVvMMODjxmQuahliZLaHiXUgXMrZ0bP3vuFuqo/cQKY
bOi9O4b/gq2h886/9xVaN3db56kip906HCWENlkhxKBbTLfONWshBKcb6ngfioMFnfNxYXSH8ip8
MXtGGo9/yvcGVT9IlIiTIKp0HPzjyHmsKQDLavG3hfxN69YSzsoCv/PmT3LwBsHWcb8erEv33egs
jP/z33cjGUk+Xbn/6X13afqeBdz933z6ngXdP+b0PQvXv9f0vbA6js5i8P9odbwUgE+VrE8T7Z8m
AGs/vio0oixFl8YeZxG4wEetwZlOD14i6ElNUCLcQ7HxgVgnbkhR7oh3LlwK2aS6wFxQFRkwfhvY
fnnzs+ic9TutHAyP8GvxpLnC9RcSiAXhY3FS9lrm3nBcALaXcP4RZKojYlPgPG8MiFAvs+1NuHXs
2sF+qWEzU8PpkhEeTY3huHU3T0DS/asrhfPQ3I+Es2gDe6bQ/k2cHFZO6Q7FjcJ/u8kxkFSjhIJ9
7GNShX5ICIuEJo0stCaeNk7Z/+BW5OVArHkQ9odGAq25iqu5zzKPrnng62CL7uaFi3MW9bs6RoVy
w8i4FkzqDjKNjPizkqWnI62UPyqE/sU35cSmkdwa2Mb8xnIe/6uLJVnYR7jlQ1+uEaUjuQHfRjyz
5tcya5JMHMlHlK/2rXZ47PtHtJJ/g34wm8JbKGCA+CXMv6KZQcvQ02gO2g5sQ3GE3iW77EhuyZ+B
+8NIghZuwRhoTwSLA8+CO1U4o+A7el+dYlHKE+0LW8T/Zn36ZTqdrU95qOb7MmU64Q6Jmt1L6Exq
cX0bkuqRGjZO4fryF3KO5F4x+fbtoXMfhgLluoqk5/n5DQUb1vDEeVt/TGNmfSUiJkPuXhrbixP/
bF36V5r4P5SNwpL4/0Wks0UVg7KixSJOp0Txgo0f3+SHHDSZviX+7eQWDhFcIgjkp6Q/ZnxvX15q
ErP1x/090gPv7zbaT/+XvS9LjhvJttxKbQBpPsCnzwYigkGKpCiRooYfGDVhdMc87qCX0ut4G+sD
ZXU/EYrHMKXls+oy68y0MllmkQ53v36Hc4eTIx6OLlcPD/2011ffv39HL+H9MfzuIR27Xu4VC9b3
HN6jRS9Fi06FPjx3gQa3NV+bXd0n+zk4o/PO7m5j0f+9dndeaW1s/f9XWmeV1sYt+ZcprbOewibG
/Fs9hZOOtqGEgtCGMv4DnPjJvYoimRbzBFsIK9XiuccI4WGtSqiEqyd5AGXs1RkdfXLkrP5pyc12
U+Z1MgNz2EWi6NeJaEyl0A0IWLrPPhiKy4EOFzajzS7PLSgbF8xI9SlGjfrgtSL+h3HEoP3aujb0
SHVnB/a5SupwcHNzIVQOXvFxIOe++KTD8J9f7G9cOZvluYhaKE5MIhnQh4uSnCSsLsHrfQN8sENj
77HCGJB3T2tRwtVtjPn8ZyzwD5T/F4fup0/YOHS2Uf4MWkL/AoH1qqLfxvu1C30dZ1cE61iYtW8w
Rp3QG3hX998L1EK87Dax1St66Qs2XpOd+jYHcbB/cbNGx1/f3KwDEV8fMNOvW6favLvKgjdnljx3
7lu34+8/9x+TzF/a9cafaKu+Gz0Pu6aHGp4c6sLqENgXoI4aZQX1xYL3sg5GwCSfIRh3t+jjW11D
G7xxqCZIdyiQmI+4ktX7FYD9gXKgSOn748sndVrX/SQeG9M+6cHzmMNnPsJaf149THhlcDsBaawu
7YfdxRBiHlEV3K1DFr/4GCy0jm28uG3WOGRt7D4eH1ZPYP30ccVjQjSiPz5+v//+8peeFeT1zn9S
OH+/IJ+90o0l/Rdd6Tk1ubKW/XxQ/3o1ee61bvS6jXM+5hVk0AY3d9fHl+XmzC/f1jb/3i//QTTx
wiv/UR/xk1BmExckGmGS8FpaPGCKMSUYTBLmN9n7Lrheu+DTsLgtUVLVY+QY5mtg3FcV3GI4w1rx
9HXNOHzcv7zjc296W/n7r3vT9IwTsR0i/3c4EWes0Y/D++nG/gZrdFZINjrWLin4O5tVSEiIUWIx
CnnhLcECtOE6+na1CV7wadoh5r8QKKKbAYDkh+gWtYgXqGW8R29+eMYzOftNW236/8I3bfTr3/mY
/hvYMP9H33bNU5E+uX8EffPtqf9H+f0f991Tl7Zd+qX9d+DHhG/4X/NjPnxJnr4+o8PE//1POkzG
/zD4Cww1QhiiQZPwf+gwKf/DVxITsCkn5k/Oy3/SYeJnfEEUfgxcmFRKgof6TzpM9QfIK5Fzx78z
UoJyVf4OGyZ+9JkDisw9PstXBr/U4G+9ZQYoF9n7NZVXvZfXHgrnaWTHy8ZLTHWpowSwWc4syMUK
3dn8gZsyeZOCvhcEySaBQx7VqKaY8sU8GBoL/yhlW8lDavmcv1p6N5FXpcvqtwzk6JjvGGfGHDK/
FkDflsVD5p/kNsUsqcax5l1Ce9OBSTylDCDIkKV8F1exGKqgK8DWjhnbfVq+Elkztu2lGHOCMVh8
abwd0hrD0U/jyGegh84ROVT+iDpUXbq7JK0ajHcnfYmAh1y0KecoL4dXB9pbEDiiRm/eyby2IOMu
SXw7NZ4jtz5oSKMxwFeRaye9/MMylMYe86Kj8oN2RfIUd9Wy86ZuQDKuduxOgtJ6b+bGlM1tpQQm
1BTRu94lc6UDG6mmRVvBAoKe9xy/Ypcrb+Zvx94uIOTJbel9aBoZSUxWMvHbDFGYxuQmzqspD13X
18U1KZUVSRjFlr92TaKTt8Sbe4Za/Yi66uuUiuxbXXskE6Eech/akjg/vo8T04m3wmt897HCYEgM
n1oSDhaCafyKnhnKl13elJ+TWs3fu2L2ayBWPVdi31SFfO3PBTm2UQWmcskjmx7aVvQ32rolew3+
oqkNvJax13WbRt5xkYmX7LLY0fmdLsn4LWM0r96AWzlpQBbejUrvWRxXYEQw0VXjzWpHZi2PBLR7
bxz4Q47jTIdAdPOM4UtZO+3TiCX8fh5tS6pAKd9OhzRVsUuDogKDH4b/2MaaG1MnBtTrbrSmJcHk
WAs6oaSYLAiN4gRZhFclN2OPaShNCuK7uWP1TEFNqptqCMwC1ngM4PZ4t2BelYsqnG9sBVj3hF+o
/YQ0tX7VxWNCd9zn03wZgxkRM7HKUXqv+lTa4mKKpL5jUSf7q2XKsuRKRhUYHeqo6zFRLwEb/CHS
qi+OqslrdwkSZ/EoR7D0pd6Cbo1yai+GzhAZ2LpSGI9Zyep6tja5RbMxJq4LXwIHN4297Xk8ow8i
WrybKPEwTHUo+Hw/N3PW7EsBQvWJlsObOKnm1xlmRexYPk/eLQil+jdj6agKp5Y51EPFRfxIPc8d
WVIKnJXDk9i3s/Uu/KGvUPsRNcU9K02PJ9Ql9WVVM//NxFT1FLtYfgT9vN+EWnkLeiwwywLJabIs
Iixc7M3BUpS8uhTcWdS9p3nigTbaOHRDtHnuXWd93r2XkUgeprn2b3WOk0aLUR213eXMktbW77p+
zNLpa8KmLFowXLvzE2W9oO48vKYxxLusu+ELtILP+30017VCyiDjCW9jkNVPPeQzGEluCnZhGjdp
esEJxnWrfULHePmEdqZ2ZK+S1ifdvWmzgYYdSM8lCavYy9iyj6ZmKe1lblrXl9/hmfAhqwIvj1SS
7Vrbp+M1qomzKhKYBa+Hxu2d6UaMrJ8Kwo19Fem+pl2gZT3ZOhjp1PmHxjUEhEMTH/1DZUZninBS
OPxg6Uj+EMUEn3nDx1aM46ONEj3z0NeNoiwQVVIQUG62HrNBDEbiOpQDizDNVbkheVfGRVdWgWNy
TJ58A870R9P1Tn5cCr/MHzQrRgxYon3Z3Ji8S5sbGbVLujd50tAiKMfe9XdNMvVjkDVZ2QRdPmKW
aUNHFUSNkE99LWwMJV2rozXgTep4jDRVSeynBJcbCDN5wYjT3yWiqK74UHj3enZT6JLCpgF4x/OD
nKAXZibQ3sDwi24WUTdXOpf6beLqeDcPC0byp7wpgknr3rswPXFHNY3tR85HFtqGGZTu8wXtkGNh
D2k/GB2Q1tGLyZriMZmFeh13swO9WEnMnpUt2fEuVoFNlH/pusJ73csK44Ublh8j6dBGUsX6klRj
inqbeRKfhrkH3cJoMbioH5cdMa09NslQXhuocy+Y6mV+yBuRoKOsEN3eZoLvosEWY8DYxC6YaxVm
2M7MHHzeYA4fyNffidy+XUgHHCO2/VXVk+/S9+iDqrjCgDXtY+xR0/BLk1TusZgzaV/NOOuLiKvP
Hc3r5lMSQxNf9dkw1F+jgrflTZWWE8gsM4ULl0q1jxMbkizMSxjbj6mVukQ2wJUOOJmwfnQzNYUf
f83TNnvCeGjmfZBTn8fXjcudPkRZ5mGAFCzcjo8QmaCNmcJ42jgdMYIpbd2bSc3ocWlIMYPEWbpb
mS8T2fluRQ2ZVg6ddn6UDgElsb4p0qV1O5pDl9Z27i4y1s5h3XQU3KEm88La2PmuE4u/7LnridlN
bZ6ZS1kXhURr7Kz5wbOlDTyaYBagGdCrwyv9SfQL2dWjz5DjxOt8Y9taXUdZLt92zaJE2OYGOVXu
u+lz4YFKO0Xv09M4eQsJ+7RDlOCNc7VfxJzfT1wTTIqLku5pkAR3f3QJzEyQLWm+fGkTkSS3UR6P
SOfarkY/UZrOr3gh2bWthABnT5wmway85Pu8+PF80S6uwaNPuh7TgH54jv8NXvW/G8f8Wu70X/vQ
//E/m7lLmv/4X99+dqTXn/nTkfb5H5RJoQzTPljcf7D0/skrz+UfPgdxr5YaI85Xyvn/SyxP9R+E
GqkJYZwazgXwk3960uCV5xJE8Kg+Btkimlt/y5F+7kavLPeUKrDUMwqSBr6tcU+FV9jE037QaY8d
xpjKfT553cVPB3L3J3by8/yR53gNfq2R6z9Yh8NlJ9v+q6TNS9aNwg90XtQfOlNMR+XK4SqxPbhp
FJTYGXx6jb7/E8L5sSA3OBvla0Qb4Eh+DpdNi6qtWsAwOdVtFZhJVZddOnZXuZPZmaXWX/XLUiAF
kgws0xwZ1edLzXOXFc6DUezr3H1q3VwhFqiSh5dPcEN39GNHyNUi7oKjZhjfdoZROccJnXoR8NxU
d05FZRqw0WvumefVYVKU5beos2C593uGCcRU9YeCtu5Dy6VCo+RSfHr5g06cMGQX3HkcB+yzH7jq
T5BLy9MRrha+J/MFGwKmIgxqbbv2Ke5ZdgbYOLkWeK6hsDRkSWwwhNgh9+OyEbQuqOl+XdVj/1Cp
XOxSVXg0eHlfm3qQPw/a4OXhSSLsFWoDooxpM8/lWMkAepZf0cZED1LEet+UXnkjhqG8y+ELXCWk
m2CcaZQENaFdmDoGOlAvk6ElQ9QHJcuGVxmik4OPZtsz6e0TMieRn8M3rhG42ObpZlz0QnMrYbU8
t494XAcVK/vdy0dxahWJU0CwITnzyQbCJS7tVQKXJ1C1BJe2WvyHXMnsHOHqCl1vHhAk6EcvBZFM
6E0+LTW2GW0ey0CypTvIpY8vM03ZlxIBwiW3s6eDhPqYPyoYu395h6delSa+JkxBQWv+o//uJylm
fjVmXZz4AWlANhFknVRHExOrDoOK6GuRxXRBTM9E2EuQEwexadqjk4q2QS/H8tsg2vL3Tx1Sp6gE
xKIV1P9zfQL2u1qWeQ5daUX0Jq/yaVe12j68vPMTGhnUw8pXgFEIg2J5voqX8NH5JoPex+Cm42gX
OO0kbXz4n1IsBx/v+cvLK56QJsgrpYxicxRm4PmKUV2QukxjEcRNgzmaTRuHgy/E7vdXASikKUyq
Yf62EHlkKVVLbPzA5JLsq6Vogrn09OEvrGKwAF4GNL/evIwFiWaKMEkgPKyGO1oW6V7XS/365VVO
qD3k4dENLH0oaa02OR+PLbSoLCwLHAukHJNRhNHslTukINXvb8jgETC8BKB6vyg95Wglvc6CPUTN
GKs65dEOTM3lGd26HsvmpRvC4bpA4AwhW7VFpsbajnRYBex90JOjClOa73kkd2XD7pM5RV6F67sh
MWcU5omjRD7UKNgQxYFNbi5Mi6YASpiKwB8BC1WitYd+GdDl0zjvjLF6nv74YT+gkomkGlWeiHU3
t6ZsrjrUKKATJSsPRS+HHdi+w4TEfeA5dlW3/dlJFCeOFbaACAWPB1Zho0CFKXXXFZ0f8JmDXq21
mOHLM3pmX6eO0Id6xkwVqGuy9XOYtPXCRuUHwg38WEZ+cug729yOfc/PPOJTciIIlJK/Is+Ew5X+
OdkZ+3Yc5Oj5wURkfGlizS6BhI4XqFmh1xm3Xsi8vHholng4kMonZ5Y/tVNwDhmOs4Sgyo2mKsvO
d7Jj0CFWwux5fnEjTdPdFDSuzhzqKWEBvI6x4tQHf7rYOBtuJAs1aCUKeDO+niIMz08j1Lo0y3cZ
Zdc67vMzC67f/vwJqrXxjaJvUUtCfvSX/mTwegcNqYfSD8bI8kOWR+xVmtZi/7LmOrWKFogr4J9o
xDz8+QVOud/2UeT8IKWV3am2Y4eyiNT1y6v8ek8Kv10IJqGHCdGbVUSbuAXQLCaMl7W8R+uG+dKX
Y/e1iJblTADzI2m5PTfoLvjdhiL1oTYywYA8YauIYOAbKhJEqa76HU/5wncpHcRrFBr1GGSuxwH1
MGLg7V7gj2gAqkfS7TygxZ+WCL8lkKbMgfS1g++FwKG67ykZCjQejrVqw4z2lgF5tPZjPiZxGhBZ
dMOhNE16MyvD8x3rhpEHaebVX03iCh6mCUGmQeHJTkFXMvEQzR2Ko3LX52XgUt8Why5NxedI0u47
h1F8LYTL3pd6lH5QVfhqfC9wuFeCOv8hcQIuPZBF1x5ifPDHxFt6u2cuFddGeTG2KOv4KlI6yXcQ
a1UEo2kx1CaPfQGaaC4mFPQW1tdXL9/1CYmiKFWFn0bQdMvEKgs/yW0xZSpNYsKDoRXsxvbVJz3T
6PLlRU4IFEotoXVAOqagvjdWIq+SslVUAOka8vlVxpk7agDtYW2L9pxA/foOKRBkaYgw61PcyFNW
p6QpReoHywQsPpe5RFHbLOKdHeZCnLG7J9xcRWH64Mrj0SN63FgIVwAyHwsEUE5V6svYC4qqMaQj
7pqpGm0A32xoQ2VsFNKGmAFIH5u/8qRNL+Ipz97UwnRnjnoz2WI1k+tJMkoETCQXW+Chr7jflXBx
g6pjxVVXybYNI56Ko5cZpwLiCn1TC0hbwEWmMJarjafbdpAGtYEVGhqCOBVqAjbtEIcVKone1JNG
U+/LEvGrfsZX+ityY4wSgGqei12pgcu6CR5LVFv2ua0pKFUqT3xH0M++IfMjUd6X9d9eXvSUGML5
RzSCnJXPtt16KilSkpTzCtQLfm2z3t9ZktLj0uXemaGtp/anASgQ4FIGpMZbiadZhvjKiUAkCGSJ
XmRg1PSmSctvs8hu1VguZ0701Oa0MkCbfAQgcqtIkZATNotXuKQf62NbCfZY4F+GSz9N6Rm5P7UW
4CYDoYcdF9scsUMmBE4YcpgwQ/0lHT0ZipFX1169nCvJPLkURNlwA3AOb+25oGhYOyRb4bIsHcWQ
I0sgHSBHrzr/nLd3ciXIIpK5eD/G31i9cbFzNg+Io/yZoN8EdrULKNUY4oXg9Nws9lNqF9l8DuFX
SOhvw8REcSNcBIU0qiq/mSd/OSBglp9fFvgTqzAYVgYRBLjDt4EOjS0daAv1lNTUvs6bvDwupLV/
YTPgmVQY2yBRoyDM+hh+siGGjFnrIVsVIImlL13C+LVMJ3L8/c3AK4FTYhDoopT6+SpQZEDACMeT
6trhzWTYvItrw8483FXxbPwRhnDa91dQGdjtZi9iJKVAjgjp+YTDKPr2e0T7O5qq69IDlPLylk6I
HLQQXy2vhvVQG/ORLf0cTRyLwcDwD7RU+mBIMl40Cft9ZAtQKoJ3gkjDF5puFNLke1pmoxSBQn7m
ul0mfdBJO5wJd0+cHqeIlggAJ7a+pOd3JFoal9mCWEYXRB211/SXE1ph7utO2zBG/u4MWLqtVlmt
HRA0sJlC8rA/srEjk2nVjNMCzlS5KA2Vy9l7Qf3uygMg/Wap6PIV+Rx6T+e8xMC1uB+OI77v4uV7
PLVtJOoAJVCAXoj2n2974XKKIrh4QZ1Wy7HOGNitMo89dh0ScnPUjWeewqn1oDlQPITnwFEt9Hw9
izcSFQt2HTfEXTaayYMZk+Rdt0RLAIXtvXl5fyfkFBkRwuVaZMToj/kYPz3wZpgAhv/Aib22P+je
0B0dYrkH1PbhL6wE9AzqBCUJAKWf7yzNfBKpYoKrTBIWjoKCnSwb3KuiH8bfhi4U0DYFTAuiuurh
50vFyOXS2Mebrol/13KnHr24Xm6kns5ladbr3+gUGC50fiC3BDd7q+xFwkzGIqzUsCG/g1W4R7UE
GLt8ZJWDREm7G0gjj+MA/+zl4zxhAABxAePiQPkVMO3ne2y6acyRXBHBkEz6Hc4AXZ9FspwRjxPi
6K9JLnw5HA/86fkqgDSM9jh0i1ZTEWhv+aBqeL8xTb610fj7Chr4BZQlAARUJG0xjJovCMwYdCaq
xyrYAkNCkeRxOGcE9LVAU86IyakjRKZlzSQi5YV03vPNrXVpa0iHSbdNPb0tYlVcjD06aH7/ohSM
F4GmB5q2NW5wtooKnQUCdXDJuzyS4LfNzsYGp7aiGEEKBj4ilOXGw7FRVLZ1hDi0LJL5Rla9uG0I
pfuXt3JKWQD1B7qK3ahfLI0reU29WoMmGdHshZ9K/2qqfczqoJn3F8QbWIjgSH8ioys32iLxOwnf
DA79UqHkK48ng4oiT5yBi9dHsn2+8OKB7SAbB4x1o22bRufwayEBU1qmx7gR8V63qjwMfFkux7oE
y5RXXTdkhBCW8ixCcmJ1eG9wD2C3oD82e4xTOsc9GfCEbU4ei6qNn9LesNfO8HPTRn69OQ23hwO9
gqpXvwQtJOvjdG4F3MVBo0LfS4f7pOxR0caH+IzF/FUlYimk3ylQuFX/rp/yk0UZa5YsqViAWHtD
nYQjFy7s61o8pd6kQJi2guXaBWvK8PCyeJ5YGXELHGIoEAgp3bznpl4W6ekWHJZaRBc5guD7vBT6
HWJQjVmrJU/38PbS3TIzZHFeXvvXA0ZACAcMaRpk0ZEjer5r44pstogugi5labgGZscuz+LLuVTL
maV+feuGIL+oOSJCJfE/z5eKIt2I0gekpbxe3eVu7C6jbvh9+4LgAiknZEop3vxWbQFkrbK1zg0x
UwxuuVmA6t3Qc0UHJ/bCcGd8dQrw1n+gMD8Jiy4TNOWhqxK2y+uOsrZLwDtL9r99ORB9aBHk3RG2
b5MoQqJwilaaB5FdMDu4GzBJYG7isG395fLlpVaD+FyjGE6YD1TdVysgsdEoc8JGOwInD5ht04e4
7/XbGZVDT/HYkjfQ0cl+SBj9bUOGRZGUhDFDogbKeSMRsTJF3EwAOeMo/jTNKNp2gxd/fnlrJ+4K
bgZKUiTAHQqn/PkqdPb8VLEFEoEw+tAus79DUmje/ZVVoJIRPiHm265SlTL3sg6rNC6L9rg2lDDY
YjmzyonnCgW1hmZrZhW5med7aXE8Sd4xDIQfh2UP2HIJudFLSDUfz6A3J2A7aEMEggouDTzs7QCW
EVmzeQZQFtSqrF2QlsTtPZX3aLWFY3k5wQJ8TEdf7lvqgTFzZPYrQlWDcVmT31wUXlLsZSPGt1mL
Er5RzP5v48SrtjYS9g8gvdFbtSnL2Z/gLwccZepHv1QEX5Ke01q/epJYBe8BgA/SpTjM5yceN1GU
Yow9D2IVy/dcKXeVt0tThgVJbAgDmZ654hPi6iOZjXmF6+EDNX6+4Kw7E6OeGczMsSQ3Y8GXQyKy
+UxC5dQqcIZWQAFRG98mVNCK3fXoIeJBrix/h8/40Ef9uZd3AoxeFbEwgFRRdIEs0fO9TBCZWXRr
FqOs/BubaXkpF1fdt02HYluVxu69zfMqbKwrb3ISF1+XPOnz3Thk7Y1QiT2j5U48HyANa6UYsCdA
vBuRmRstch+WMIgRXL71rUovSll39363sDNG/cRSMD7A7lZ1YOBGP986SvNjgnpeP8hsl7y2WVtc
y7loD+MSNWcewqmlAEOhFAVVggipNkvxUrk/U3B1qevPWrr2Ys6iejcMRZqdMeInnoNY/XSAgXDK
AHM831Y/enOEQhigGzRqjjXaCW5R6A+q1EF6h3ZOzyVoT8gpcqYAWqHz1rBwc2MGhbNwXqwPVD4S
+6xM06Mkc3NG121PEGcmEHATGHQJN4hvdjV2ou5Ug1XQseKOdZfIHdFx+pAV3u/WEHJCyVqdALgf
V8W2IihnpP3avEDCG1m70MtJtp/arjpzTT9YT3625+sygIIJ3CyKjPMPIp2fHBTXtcuQD1hG5zGK
rcVF3mcBTzGsb+Jh36j9Ylg45RWa0zPMJ/WjdwvB3L642VlW/vbp4ltg4oHKC7yrLYLCClTQE4Xk
rXBFGfLYZzDzHQizDe9+U3muNXI4X6AoqMqQUJ/PxXOUrkO7FioytK2yKyOT9lXLinOp/K1Qrqsg
14BE648Mu7/xKHhR1DbF0w/qVk6fqJjb97XvPvyeQ4FFIJLSR6kpfExI5vOtzHWfVH1L/MAa5XZJ
ztrQF+nvui2A6ij0MtrqDFBSLPZ8FbQddG4acWA51/Vewq99JZzJz12Lv9Ub6zooQuCIrKB8kd99
vg5rBzsiqc0DiWLnLyUqGj8NVhWfFom+sWBB6873rjLTu7yKzBMfaf3E0zJDXmzM1iYflK9h8hC1
rgnqUs13UHiiPpKxUFfFMBH1kNu5ykPpKtVcpJH1LuOlrOKjSqvurqeDmsK0RT7oEj6wu3Yus0jP
TwP/Mhe5t+zTePaObig53XnLzPvQ4am0AMcIa/cTRhf0u4aN9XUixroKapl0H3kTwc+zxdTHx2oc
qiaEDdHHomm9p7Y3RR4Mg838cGIyFQdHihxdD4We5/ioIw+F/iWc0vj1ZPr8tpjV/Dj4tOzDTpTi
dYKH2x6K3GXsUNhmwbQvMi/NJfELtG1NpbXvy65P0MiSVnNo5JLe2KbmD0R39Kka0egXqKKexqAt
qAWZNlwXsHKIqbuBQ5B/GnVXT4c4mXx6aMxEzU2dRdB7ScrK7DLLkwJzkeHZxReRzvzqwPVkvCD3
2bKg/aFydtdN0uldlYlkuGAot4rfJfU4dWEjK6tQOTkUr+yERP7Odaktobv7Mgsqz2uqUMp6fKpI
RR/5PNZDmCeRqYPFOfPgi0m2l0lbLl8SLlFy15qpZyHUW/NGJEV+5w/o+gvaaLIf4Lagu2fMmjIK
5wYdaGgMqlQdirQZMU9OF/UN87j/yErXoq9SyPyR4M+Q826Qx9bLWYNacV33h6XLBlC6mwjqP0NV
c7Hr7JLDMVhQhh24chzbICVV7QVpzeTnKHPscYjSpjzG/drJMqhymuEji/qri5skukFl1ZKHlnv8
ISY5mfbMZtF7Vc9DdFS0St6qodd3VZTzy2zuzWWa+M0VmYcm5CibC0bUYn+avUg+AsJvZYAS1Bxt
J7wbmzBaeIYUUFqPdcizwcO8OkXtdNEC2fhKJpWnaDAbJwi71qkHJdh4n2Hb8g85iQwG76FRsw81
Sj7QKGSS8W0jhqXa1RU8TrRr1bW9AnoWz4GkKzyG6DcnwRwP6nFoy4wGC37+yzBMhb1YIj1dO6Ob
Fn1vJjsWpCow5Zb5Ga47a6gJnK6nr91UqM9jh8qefTaRqDlw9Gq+nwA2uF00yvJOotBG7wpSNhiq
QycduaBwle8Fc1b1yR7piuW60amdXqOOQj4lTSqK3WicwHzAXHbdvuwkKhz82ml5nTGdja9F23D+
IAq6JKHUc4zHUBddHDo/s3xXSDOiW0vmyr1BnUT7MVlTVBdonUgZ6nHEEH3MeEvsTbok4xAOXpN/
aHytqyCearGErk7n90U712URuLzM9Kd68ZYDNelUohPX5uOxQuWhQ7auHT42yZJgKIuaC+iHzqGV
L0e/XBu009B86Mk0vI2pKCcML5LlpeOZTlHU1+r0qhI9W3YdjRW6LqvCR++YD/cZ9TrFBOcLzR7j
TjdxqgPmmg5FFMsQDdciIZYes7R312Xd2CYYugyXh1a7T9ZKcg/9336qOotsiea1OKK+r1rLl6rq
YzXMrTlwT9ZmzxNGNMKqJscsczN2r7M5EyKc0NMWBygdxX8UaOx4TNI8vhtmmXYBmlaXPoiRogYt
UabnLvDGRnwvTHmIfVU80dSP7/KoFixILSnni2gqcCYxyZwJZoQHRVhFCdqC60WXcQg6wzrad3HK
X3e2ZmzXFctYhmZmjgVLOptx16HYNz5a1RZzvJ+6qmeXwEWLOEN3lhsf5iZCpyntczSdJI32H2t/
mHWQiY5+iqhPPzVo9Byueiom/iQlOkzJ5RBxpDorbaKbGe8XHXmuYR89OgwO+j9lKkTFZy7QiSry
O+BpkM2ao8fqkAtP4rCptuiqNUX7JkUrZosii7zXF6xFdBPUhTH5fqTZfNuYZVh2YoA7GpaU1NO+
npx/66VR9ZAuiqBrEUU04kom/fANJVxLHZKUj/dolkW1xvveFXVyWXeN/87aXVU16Iwn3H6f46aa
gygRy1WeD+MSOBOhXWNNNLE9nkbbhz3ieQwDoh7iWRMRnYYDp/kVT1CeFqJJXF+KziN050hNPo0L
tMAu82b9Gb32qzDRqfhW+dH/Zu+8lrTGsjZ9L32uCnkzMf8cyHwufUKSwIkCKJC3W1vuimau47+x
eQT0NPmRkxn0cVcQFUFRyZa2tllrvWbpg5/QDm3eCYrdK6eMCbM3a8blk4L4/qG0GvTtk+GWZpSw
oaiFl2XWB+va5izgqszsCOqxc79moOaO1IwkhJIfnwxFLYqgU12e3UzyxYtQBbafs0k2cu/CxalD
2+zIPVY0rsdscKd0Z3SVoDhrpiOlWW/VUn9WvGr2pzku9t1UZHeDlk1rxBXWS39wF+swep33xkXW
n/Ah0X76KviTFWIOUGqRyZF3186Z1gRpgdQ4ICjAcyDxnHUMTFVTLoq5HRW/XTv00laeendrPM5Y
ghdddy3Lub+Wg2OmgZmucUS/ysaj8Zuwb1noK6rTmgv+i2akaRyYVPHH62WG5Xcl5qKJb9ZYm+bV
H2TsfDNLS1F2cm5d9UaDFptHAomJ+XEu7aHcs6yd4UaVZsbZobFKr3Q7zXVY8HZq32em4OzLbFsu
uzSLTfu90It5iUypyG6v9yWcqkysVn6llPqi3XveZOl7BMSpfiTlaeQxXZ2y3WlpNlkIMUUyBYpX
Tp/6dpjkzZJL475d4zhe/LlKTffQlPOoRbETs1TJiK36g6S51beXA+LfkjRtS9HgCgDik66dw15G
UQiO8wUdwzI1UapXVlCYSXHj2FNy+/JQ5/gK0eoGrmxJC8R/kIen0apiaPBGjNX0HVim3Eu2Hdq9
wVo3B2/eYYQgT1ki9KNolzUSQtbRy+M/+6qQFijwbUTIcw4BxhFpkVaCNCZbvV03WMZDFxtz6JZ9
9wrs8Vsuw6uCxpPS29y0BLRPXzUt6kZfXGjJTQwArGjmsu/aYf7DEgUT6lJtUhH/AK9Adns6imKr
dexM3Fy6aIood4i+pDQHSFNq90rq+8y3g8+51QugMYE2nFVDVtXFC3aFvlsWpko524AcayGV9d3U
Nq45yGiEuLbplcyd9jRZsfvl5W/33IR+B3OgPGBdcj5+lytOTQgHpdyNu/2yxG00WcCoL4/y3ApB
9kLVAukQFKRtFn7J71uMOcikJtNX+qaNzFkRkekQWCxT7P3xCqE4D5gBAgGV6rcUsR9MWfS1C7Uj
8/JoBRW4soXlfn35hX6ftm0UdA3cbFSXvmv1fnkhzdGIYKg4+XoGr1of3TlEtj+8Mm2/10W0TRIC
GZ5fSGA36e6v85ZlLuyDhGEUjCFuyL+dKLeqMYAB3SphL1r3ehYzTRGXcb62K02JmgVbCN+CbHJ0
xYiLS5NkwKte/QoYsm2BJxUbnowqO6QIwDh2yNkWqZZOmA0BtG+utvopGS1lp3IB72RMiO6iURt8
W6avEUGem3YNetBGFaJSe242F3uLbLhSt5NOqwNRNQTxc2q8cp49OwqaOyA5sH77HMiaCzkNnJym
L+vK3YlqelTV+TXA4vcSA9pUCjNoqFEd8TpnnxbbCDexuR/g73vI3jX5vsZqwddE4dw1lTb/eKn/
iOD/sbHF/v8ieP+//0+d1b8K4Lf//4cA3vgLKh8E3I13AzWFu/qfTlLqX5SxbFAkGMicIhDU+aGf
XlKbzB3x26aA00AC4Wj9PwW8/dfGMuCK4txRgSogjP6v//ll/h/J1+b2x+4RZ7//VZzOinu6y4CG
AblhHFJU3mQk59JEfSni0VVyf2pT9Av70SI1qH0Ngki9A1+3d2x+kusxXTu78LWJzC8aY+Sfk7KW
ml9MYv5iVtq0+OkkcAgy2p6qjUW0SVLnlhk9TpW8JkWtu01NsHY6VkWuW2h+zQpUQr12tbcD9Yjr
1MDCKipwfCH1Kd1Ov+jn3saTU8qiviomk/CDgVsnUCf+ysOaxksDqbnsct+xyqm5aKyG8M+UfSKP
jsDU4zbvlCKDZp8XVTDaSaEG2EG4bSAcNX3U06SgDyxKJ/ckcNP1/LYXmE5NA/wRX2lHpORtX4az
xsP78WwuF3NC3Q59s50XgZZn2bfOyfJ7mVsLqB+2iQKGhC6tINHmPN11htm9NWvNo0Rm9vFDjKqg
9Xtr9jTSH8vsuf178Qaic6sEC44otM1uhRL7FmZFn7Ku73U8ibTeiGZVpdEsvIgSzY0ptG8wLns6
67oyMUJrzUsadCmV2URzrlCCMaWc3ZuqHqm3adzoLZInK5c7QUXos1foiAfqQuiL3xdLTjO1Vrbv
hs6o6LMrNbUNSnNMzMiC1X1d4+ThkvRaqbVJeZQ1SCa31gOnXOIl0nshsFNxlyIjVQZJ2nlz7HzM
OzldZbkuv2JqpZcXVp93w03WNbmg/tdTc3EUq1yOXkfUfpBjJYedsU49biixqlKCd/Fm8XOZOkuo
Sdew97Ur429LrGDeMjOj7xfcm6y7bEyrj41lTVnne2Neu36rds78MOFVQl0sd4xsP+hDngRr5mAu
grNKnAfVmFGlGcyxurVmJ6a1b+PlH1jsgtS4IAb1cWaAke2IwfjYLK3zKddhOe7n1ehuTU0biaKo
4ODkBdKMY6xsk8rvXFxdwgrY59IdrbYMVTEm+AHrBTLc2DVXymtd0ThwdjBz8g3pGPENgqPhixBJ
+UZNYvVNzQQ5/N24BFn5JN/I0Wi83QJiQe+EqpCVX86z+3c+CvMxn5ppRcPpxJkft0v6WdWkct0l
xAyBJ5Gu+AaFKXovjFr9flx1433R5di/UZx01SulnY0DiWD8bUrK9MIcy+Tvulv0+wEq0KdhNGJq
iXUdf8bCyfiWlW3/QZdjdxLIpB9wuaw/qMYiaMGXj4nGtkmTZYcxFUlZTy3tpNpCWRIKlRZ+Sqaa
LG4IsaVkYbIhaTKfNNkHp7EXZafHOGD5Wa+n3OmIz+k/MW66LAVvMABRNbfbIBY5P+oq7ooI3e7w
BaM2RWbfeXm7d5KSIqdB/BDmllbeZn1tjOGEjiwNW81OPzepO7433Gx4mDhb3qTSy6qwS3ssC2J3
kV/t79960DpxnVSTfsvnrVk72nCs0rb/3FMgqUIdBP+zkne8VJ/lk8baMCCf9MiRvQCmmfU1occy
qETfsMPTFtKzX4yZ9nEwmuFi0EVXgFiYQkUml8QODwzVY1doVpEFkyPl20wdUCDZijDiy3rGLs4X
3Tp6ISIVuw84s2YmD4x6uXGH2agQzXEulJHUzDxFTC6cLLutIZjulbwpboRqZ5KSN1W53ZSK/vNG
ibZ9xaLNeKg0edHvUA/Sr08qpn2JugibY7PtzQC8SMvvs86jw7i1aGO7BwFR5NEA2MQQuWk1I8qX
Tu/yQJb0wYhMGBhdiOOZu+tHPS+iONHsh0prG4/HyjW7e3DXrlJDCLDpUcmydL7qxOil+5aSbLqv
4qXXHltF15YvC3nZB6Pr1TbSId7SJds0m1uvaQE5Chr8OUEzKPFKhbyUN2lrr/SNESPFiBh1y+LX
it4Z1OHG4VOSqHqNiVBHcSeeYj1BDUib8ijBlvchI7L/mABWvNNLO75lqbNZYl2rvk3Okl5z52Zl
sM6jo13q6Wj94Mb+J0j6xxbEvhAk0S2v/jv7NUrafuBnlKQSJhHSkKGCJDrI1P8ZJeneX/C9oFtA
yiD5sDZu5c8gSSFI4r/xx5quQ6QzNrbFT58gxfzLRA6nsWJgSprqprE7C4teCpPc7/SPfyUjFpjj
BqRCveTf6HXO4bq8l5miGu27BUD3TiAarjxl8gslU0+zcA/pUpqn1B6IozjOuumD4e6rZggMioJy
KCLbejMaGFrR88MtqNSWXqBnC4VZfmDUA1e5H9Y37TLv1L46NdVFN8SXjRwlmFyiPRrJydDvNeVT
OdgHfYBN1dtDKOWovGu0v9tRC4f1otMPtWMElvisdP2FXKviWPdmGTpaTze6XB12PbBJqg2R4+ZB
bMch5kxf4772a23yXSmyAFZPQ8vWGPev3sPbJbnJS8Njj8tjaeZIwq3Azq9nt7+31vvMAFBpbU7U
pMYmZDp1o3Iy4WduR6I1drqvFVixVcMQdlIY8COI3/pc9dNs3Md9d1AGue/1TSJd7lNLvegE23D8
ODqgT7DsVipsSpjayd9N5YKb5VeTedWoelDjjIJgr2eP+yV8uWA15EmMPL+QUY4ZmVYnYTpNfps7
QUrNcMrcUIoyUPUlmoZvSpOGbvVNktSZa7Nv+gfX+xt8zV/tjltv9e5BHq+5EFRfyCHdi3gI8kJe
ERk8rLNtHwytyn3aNSQ7z2JWNgWhmXGjp19TMfkmZqGVBaRSOPm7fOp2XUZboDo/uAtxmAYq6yu6
012pGTdFlicnpbrUzU/FbL23bYJmT1c+rNXn3JtDxbmavOY4ToURGe1AIKHpn2O51vtSzeQFOndx
LXGqMGrrHZiuH9tIMWw+sgUqbFVBmljq226yQ+DOdxpBuJZR+U6tRztb942YritJUOybjjgt1nrr
DWu6z9yLutEyJv9YJkpolYl1MUMrw9S5NK6M0YyWcdqZk0lYPEdkBReNBs6BELSLS1Z005/AQiO1
oSsEi5SL9puW07DCrfamVwWxzHYaXih+a2rca9aMbSw4iRG7V3aZn6aCa72NQycuzDIoemWvOLhl
mA6uKWqy18YlUBbum9o9OJKmk9MU5EobaSX9o/rZT6USTm4ersWdJKwHJqcgu1aB6y57pcXN1Mxu
YiePnGLcVaN2p5tGoLpvzAw0qce5MOm9UBGAwsZRneoAdtRBT7oOgu4pG02sa8NSyXa1+CKatwJ7
SvVdjH2ebs7HJS6jxoy9Ww0TyiMJXFAYa7AsykXrar7MvaCWH+cWg8X6TlrtUU8H1qkaLZPd3hi4
ovpYZR5mdbqXs7XX1ubGbLXAUjervAx4Dnzfd9X7qXmMM+WkAeHmpRVS5Q8JZ8ROna/zgVZlqgQq
US9EPkfO9E1ZHzP1vU64UrZxd4fTUNg26eCrctrpCnHGcbDuC5GkQVWZcjfIOy2XvqpWO304zeb0
Rnb5cRV3DZs/G/shtPP6Mp+rQ4YdUOzc6GMSZXYcSJ32ZKuW+0vxeUC/kk72GMTYJulZGyGg2ce5
fSQx9NtCuW2KD3aqf4sT/E7wVJTj2znO3scWu8Fda1bV59qZAgcz4NZown6Y/WX+PNC9rY7px5Sy
06CZBR2lvVh/qKbB79jmrar5S0dkuX6NlW/AkP5Y0mTCuh9tfT/kd3kec0Rcj1bmXayG9p4rnqVd
B6OWfEZ3Jv1SPDS21YQdpElLKS4ra/DXHJM2SEFdWsFyT0+uOd32fRHELJdqmBoQTdRAAFuH0TR3
5TKNgIjqvAPAD6w19iVxxTAyNcXdsD567idPkf40McMpLec0NWLdeVGijvuua2IeHueUQOmKOHCq
8ZvTr6fVVS7X+Y2aHqlzAW64d6bRvsWeO0yT/kNrOvs0UQ6FFo/kB7V9LBusif0k8dZLV+vNUDfT
697Khmt8HHGN7bLys7DSWwVrT9/xulun8j6O7NqsHu6oHZOW2OoHwV2D4+T8sZ8yOrzUnnaZFCLq
EBh4RpP48Lw77Bbg8FXWnU436Bq36oUXyy76vLju42r56OVqoHbaMa7E1bTaYWv19q4dsvG6afDw
1ZqJVni63HW4qR46U5NRk0GAXBNx31U4WC/9wNypTnnEQ8LwglyM1qXRpvMjlsBin3hl/2DU9I/N
uGRVwuav4+Tpj5oqikMPacIfbWEGVqODVdc48JpVe4otdQ6TOg6HGCBuFCLei6mSoILazmyoY3bu
l6rVkgtF9MmR6gv8gMnLYvJQCanGkQ+x5Q6AzNhP+i4nUZNZY5gNAwt+dB9TYs0snTa2R/ZOTCKA
QDvvPGe6s0qPHZledbP2ECsxZl5qkuMy6tRYd7/zFuauN+9FZid73E9ux9WdjkgHw1w1H4laYQB0
+tzu5uECx49vpjq7vgOR9LOG+fApEbEK5GhLLRCxl68bgIolBcbY7KdUe9Ct+FSM8mIx08PsrY9D
34fxOn/Ba9MNeQNzp2dzsFj20cMoUBvcLISezJEnyZLqLILxWASGpQwBMFsGSUaGQ5c+qvX0vrH0
xxYdZVL0md/U4zGtutuq7XdKIx57Z9qnfZ+Gtj73IRw1d5fU3aGB4UM+VXL3CwfMl1S4VVcWldVN
YISKcqiykn6LA5OZoSTYSHjjKi8g2LjfKtfrL8q2FqHaDPW7NsbcCjwBjNwSRkT+C6Lrld7CvTpk
xrA3bTHcDYrRhpUpzJvSAY+jBpBa+HQMsXxbm00amXmWfARGTdETY/CqBW1qLvS3QStnN0QNLabj
pd8uHNpt5kyh1S5OYMtWv61jk4Aog5lbT4Wz783FvHP7IsPLfE7lu7i1zfRoD2Z7F9PXdvExJuLy
X0YjOxQiG4JiqvfF2hWUgTbNGkeom8KhyGDU+LHSeCc0S0SUjpw8zK1FUZ2Kjn2ES67iXLCrxU0B
RfSDuShUP0Q1XFKHmyVHmLA+1rgoOGHprtlnlOf9zu4U+R6LlDga5TCoYUpdKdlJr6WYAc/TObnj
UF6a0iTJygucnQtpRVSBll2B/XjlD2D9VO2WfaUU6wWewsmdPnFxDNpSXykDQoXC/NJ7mORNFxbh
xTtZF8txMKd2txQa3SHAmi6NOZ7eKCKdP5g8/bWdciFNeWyEXu45CLaEfQfJyL3yxNzc8SjxMcvn
e6eMxxAHX06pvH9XLJp3zL0SxkUl4XXxAOsXibPPvtScIxbPZehVbnzLZYy2AYvpkDYMMfGgelG0
hnIttab+XGdq/S51mubSgovD1st1Xy4u49WQnMKGzji0qk4jg+z6gdwam9q2w4KpDUvPiAp8Q3e5
4eCTbbndicpcHypW8ZCU/eOiKfHe24Skrq3QtLmPBHzSj067Nqek1LOor63lrbIWzacKNOsdxbw4
ahpIMkIlUi61VIQxkvMdGKT94NReulOmRj94dqwFXTcpBZ+L2GpxlXTnFcmdl2vwCaiOXZl9JzFO
H/N7s7S/ZPAH+np4nMZsl7l3awexJ3nbNesUqfFYXBVpe8S1G9x41ZxDbE3HOInTmyGGlGFO49vM
jfFaph7KHvXSSxpuvaX8MAWr2l0p8UQCFMOWoLgIdTXLvnYTSUOdLbRxLZxLvZvf9M0c4D74PTY8
OAWT22q9uMwSAvYy+5JkWPfAf3ivSeddPqpW0M/Dbsyt29icxMkezcu8gC5D7L+U2T2Y+wBlgJs4
zjPIJ5kCapqsj5aiP9bWTGibJ/kF1udBog8Z+Yh3X7pJwDF4sXgrHCpjukNv8wjP9nYwhDgNAgfp
tMNwXquxHe/EwzKaH5otb9FJUhKnOGk6fc6zBb2UPRVXoz2Thng1CZNnznOYOiwU2ztR/SnfcJgS
FPfaumuUavHxNLd2PeryJJv7qyoz9SPELS+/dTzRhggVxVeogl1opHFM4wbFgQejuFdzvNTZTrGa
7sgla2V+H3vTjk0vropSyusiy/I91VIoZVXXFOyMCqL53NVh0jtShE0J2bDsEvy/qWqNWDhDQqiG
bCWPciv9cllxSWJORP/3iOXyFJRto4aQ/qdw6pv0s8BFOVyM9NQuihCXA3R5iIhmgqPn1B9apY/l
ri1UK7uwBXX29WAZ7fpeUdci6pRxby/a11xt973snLBImwFijf2BpDinkcL8CS7UGExK4h2/1xH+
U1H5B4WGl0oqb+R//++/QZW/QhodluPf//XjB36UVHTzL1gYG4vZQ3tlfWd+/3Be1tS/KIsAIW3C
Dzw2N0jqZ0nFptqCCN5Glaip0OR1IMOfFRXL+oueiBg44FyzoU8Ub/6koPIEdQL04gGw87U1/jIq
OOeiRFkaae1NNISgEL1EcNWcu7JwBAnNqh8qnGW/6XkDpKJaefwK4r2hnv+q5PwYeqviIBYHj7DN
M8Bbr3AkEUVrBU5PZlZhg3qVUTwI3Var/4jk8c+hoOO6LpPJhD4FYKFWp5q+1jT4mMwurIp5DbKu
7UJlpHb0y5f/Cez9CuQ9BZR/DAWOaKDqw2ZUN87oD1pSFr2Bo1CgwZ49TdJaQrMzl1eE/U/Bwp+j
QNVA5YxdJir4py8kqyTJY5yZAmhV3mEwuKfGRW1PUtbdMdYx1/NnyKZRLfP5NXPip3SAn2M7Jvx/
6nCwL7YZ+IUPAa5GgSDvrKBTBlH70uzrY6WWaLxhJgbNlDlBPLnyj6QaP0fl64HUMy5E/aejwvFq
px7qdZBhZww7c4EWKLP60PaF+HGOPcFmf/2E2yc6W5g6NC5krYC+KOvOeDpQ1bNFq2wz6PRlyzil
YexsO3Xu7B4fXBMaCKd4Sfrg9vNV3BLx/vESYuFs5wFolrtVTJ9McJ2lueaWfNxx7vMLmokMdsDH
HF4zSHxKS/g+pZuaHDcAHXHRbwY0oypnL8mJ54y1XI/tYKg+xjfisq3TPuQacg8vv9czG17Hf0Zl
E1IThgr19L1cBUdXuE1mUKiacbCTafSXxV4erGF9TQz27FCYKpuOi/XjbyLCEqqN0WLsFmBp+KXs
W2cP8X64S61Cf2W/P7dYDAaCPgB4zwd7+lLxmHuCzJ5JpKoYOVieZoFNo98rjL3F22omSQwmmNXv
1CLWLrtRfU3w/cx2xKUN4TqqIgTz54xARwEoUnSqrWmrK2896nqB46QLNNxqfpCjcEM39spXPuUz
589m/45hG92cficroCto52TjOTaZhilM0lC5cg1rl8yTcsKcTu5l71m7Vmb9H3Etfyxa3Fk4AiDS
IEY9O1+BjGc5lK4ZwLem45Imrf1aYsPudhSpX16vz76kR1UDVtbG7Txbr9T2OEO12AwG/DIx0Vzz
42xTFmvFaOP+uGS39GwBHM1aExb8y2M/s4A5fajyIAfF5/bcuSXLzDxRW8ukG0xeHoSe0T9HIyOA
/pu+8i2/uzicnXebKcimg4UgT1u0p0tYwDgtNoEcVVc3DT2UGCTgq9xxldKhaykvyzjT95Po7Dcw
E9RIy52/FdLaV47dM3+q7592s62DMggEhUhtO69+uViwexnHNeU5UmNmOcfpw0jeFWG5if6v7dQQ
TKEKMAz/mE9Vt1Ok+vXlSX/mQCRE40E2z3PO/u2j/PIANP9ZEzU1zUDUQxfOpJIXRiHTnW3O9a4w
+vTP77TNXJHkawsQIRo9Ha+t6dZiWhMLrJm7nZq1RqhaSUYlUnFfWcvPHFPgHexXKPVbwHf2aitq
EdVCSBQggyAbc0ZXByBZpjf2JHuqg5Z96Jyx/eq0U3nTj1hivjy1z6xnjHocqI18Ytw2zo7JZdSR
aCgla8wio5emYh8WTik6Zi+v8YafedXNtGejeQFFEkafzWo7jLWqpGYAEU+9WUwDUmRMjpsDwO9K
NJ4BztlJVJgDLBX6R0cvv+kzAeCvw9tnu6ntVyVpFsXgyt6WLEKrXSeW1wz6ny7V75E63FqMFjB3
4nfW2dJR7QWe2GK0UV2CCBl6ZT86DhSkxlPjKMbK9RUO6LPjGXw54lqum3Ped1vWgy5Lr41sWvfQ
+0hMYd/WfM4p++RBpfij5fr99ajQYxSLxFTz4EQ8/YaqDgsnd+QQqS08yVwvkt266p8KNB47Mara
hem1TWhLCcBInP3Kifj0Sv05OrebprNjNhO3p6MrUK9EVppDFFs01UhxNPcL3RYnqVp9lJWTFvXU
OW9fXjfPDboliaxcmIbOuSOBJukAp2vUqVDiVMeynspIFWYeeWT130CKiztnla/5uj294r6/Kea/
KnccJhIbxffpm8Z5CQxetH2koCDzi6yxDhB6bCCD1cn8AQGh7yXAA8naGq9M8jMrCrn+5rBO4IQ7
3/Zovxy2MiaVrhCbURfZypeKklyis/UCFb5HpHer+sr18tyropXb4kFe+DezYyel/KHrUx9pqmyD
OUuck4NoNmhBki/LBvJiMBhKf9/iYvLKOf/sq8JjJl8jHtXcs81awgh04pRPuzhTfuHUCEjTYZjf
SR4CFg8MsJeX0rm7xZbHs5IcDjgPn1H8uJ7OLZ5vdl0nZh+1reHtarppRK1NfRF11No+NI7duZTT
HZWqkumBlteud5vH3OhGbCyRNk7OawHjWZDxY6VRRqHKQNsUxAFnF1ChzPQ5W0UfOdX0wP5yd15C
nSGB1RUMnl74c6+jk0wMI3JVEOR8mowdvd5e6yfz9CL68Rzfmy8gw6An0/lF5NBeFZIdDUdnaRaM
vKBJmxI31Owme+XMfHoT/BiKRrRUdlDLEFScfXaI+PiTjjld7+CYXZmT3uzHuB3ev/yxn1tc6OQx
nKFMtKUhT7+1xk2H5VMzRF6PmZSeeeWuVBftQZW2DGeVlkV/dJX/fC1aMCD8xz2ZKsDTAYeYlqeZ
2g0RTfJqOlio88nD5Oc4GXm6//N3w1+Kf7CZ1VnMT4fqjKRG0sXHwtegi1rVgWxcDwsaPOmFyTJ0
u5fHe25xIDjSVOQxeJS7Z2eS6JdqagwbjLWHWyEdazi0NvLkWI9f64Hw3HFE1Ef5mL5G/Pvs5DVn
lepJmg7R0Nh6KKy1ftsIt7ih76CO5QECzFwrYRAPELhf+YDnVPPvx8PWBJm8n1/07Hg6rWsLBxFt
rIhcGNdH4a1mNGe6DBZnHOAjKLAgFxF/WbJUHNJy9dQDetdipwyNg+tbXMY3Q6qKoEK+717YpQ5Z
1FTS+GhqQx/YpbO4r+yk7Tv/K0P5seS4p3D0YzVsVm1PHzje+tLqnhTRVBfalYfAe8Zm5Nar6/Rm
TmZ5o2aK8SkTS70z6tn78+OURjEUvDazeOLX82VRYnJEITPm7EoR3JSpjO1o7HKM8jOlsbUgXQXM
RiUW3qe2V+xQSDkI30UWvffKun/IrdV49/JK/X1GuDwRCWwRPeHC9+P2l9vTbNtuHJyijWI3HnZO
KulPlTvDabXwDe7UxXgo9NK9q3qx3C1tZn94efjfV+92d282I9RuCR7OgtzRbA0IUYKCh+XA+u0K
yLe4MqIolsqpaxr3sJYigWTV169s0bMscVsLOMd4oP40uKHAeu7zs1JHcZCLMjQ0xUNriRU2EtwE
xIGA8nTWtY8C3eXF7MUtwCG8kxstU6eHlyfg95MCIRiiwU2ciKGfenbqpjTmWpt6aSI0uE5olrrG
TtXyG2dpluO/MxRHKII65vB89bGLaQaDwiIqVnP43Cu9FcWoFVKf3Wi/stGe+664NRF2AwjQI+ts
o01FYeHjMLaRpepipUP2VJeBMdgOBqXu+mWtVsfvutnBOqJ73ej9uUXNdckJ7GGcRkz4dJvPeSWW
wkuhKhWpfkH3azfI1ESlJUNVB4VOp2yyWGg2QK4XaA9eMR77/SLdWrgTA/NRt8v0LOrP8W1xaAPR
Rrl06+ukHWE+ramtX6yW2hy0svjzsBAJrw2Yw0wz3HmiOi7jQIMCpYpglieHDOQuKMVs0VTZmdeL
DOnKa72vfs8xGJFuRs52kmLTe/Z5Y6OFzhV7VTRSXAolF/bVktNnDjuf+CJvKQCPXlH8GzsWKjHX
HNZSW/OPs+tmbFpaeYxFEzlQdPZGaRVXMx2nd7Pl9XeKJZ0T+GiphVMyQhJohuLaHtLp7z/eRdx0
CLko1QIjnNd2hKvXnkiGJurNUfsMo77aG84Mwc7q+1fOhmcWEvczCBDY2iboPJvlFS0+y7TvorGQ
yVehe/WpjvXZNwa1x+AxhwH28rs9dyZuMSZ5zVbjMextY/1yG4hSb5B21F1EDXhEHgRruaLsS3ts
S0EKryIj+thxlrY0hq/MvbDseAgN9A9l9PKTPHMsGluVieYaFC7xY3v6IPzJqJRW1kWc3Rg3lF4P
BgadLjTijtriy4M9s5p5VYtVhW+eylX0dLDVNcYObnYXFctgXcmqMm5Xe7IOhefdcfgn0Qgr/JVY
YPt2TyMRUFwT0AQZIXW0cy2sZSnalC28YFJ02u00WjSCdo3qy8tv9swxTFmHMba0nBr32ZvlDU9u
QXSKpNcbwTIYxSlGMhWstGXBV3Piz/x8lmW7h6mU/xvLl/CXEwL0CVuss6utNuweBaJDvG3Egg7O
GV4z6RhjEQH7eG+nDf1ZXn7dZz4kUcSGZFJrZwWfv+6AU1FvIEd3HWiA7VB3gZs60wfIsn+rYqTX
eDIq+p8vVbYmHog4EFHbP7dKK0d1VauF8l/rZPOxgsF1PUxrfd+iEH3/8vs9cyCwOhGQGts6ZW6f
LlSjFVqrFA7xo1EXQdttmkucwC60zIUkajf1KxHDM/eoiXGahd6VaMk9x6T4Vk7uuqWI9DyFO2my
MUhGYctlBv6Bg91Ml/3/5ey8duQ2gjX8RASYw+2QE3ZXWbJl6YawZZs5pyaf/nytA5wjcogh1oAN
GzCsmman6qo/aG3FRdOH4rzMs3NQy9r/AahW06KW62gzYGuE8C8sfsCwhOX3NswHkEi8Y9xyKN7U
noQOCzeCc+1Uf6St/vX1nxtKLsUPmqgkKpvo6ZAjbz903ZkMA82S0G3iUwdk0B9HXTxz4BfXxwHv
6y2yr4m/hgQy8C9bK06cdpCrB54VuEvm3BLEC/1ICC1QFfGlTEvjaYwxZpsXRUEEpkh/nwcl8VPh
oXCluOOBBPvdEcWPoafrUKVF0ATbofVqU7OpGTzkQALEuPq3rUitAESdeXk85r0oPBM5BjEx4cW8
OelBp5VzNtluYDg4x6V9upyasT3qTd3dJwirc4/SK6VxAMloEwXZO1VfIlSWRImmbTG3xZPWWhMo
RiO6PR7QfSi886igcJGAuYEBtf5sNXpWcYWnR9B6UfltYmf85s5Q3SbUvQ7qgTuhyPYknVwqeAET
WYfyBMKrpTvrQRNGUClrJRn6k5FGZe+LypzTg5NOrvfVnUXBnraP7JnaqOI7mwUBkdydEM0zgna2
/1KKcERXa66hCTo0QIpJOfiQd5ufSHTP5GudEgon0Hp0WjZHxuIIna5LHAdJaTfv0rREE2iyxrdq
BeQP4A+k0LCLl9vYtsqRw8x9rVGOlWmEym/BGNt6iDh1VeNqN+jByAHbwQEP7dl34I1/BR8+wDs2
W+OrmS4mnbCiGTPAQGjNn0ehIb5oZLDdDy44eYFtZoCuG+AV1QECRvlx/UmmulkyLUfjze0U87tb
6+mp7aPmgx7ln0D4LZ9BkfT/xEKzDlbaztSTiqKiicox/9iikbC47ZS+oQ+VV8n8jGSzHTRq1L+k
tqEgNtPZB2fP3qenKkFpgr4JQgbbTNQb4ICJwV4CymgUTFoNtIxfLC27N8+HLj11Vs3zEvyxPgYz
PZ7uRBspV3w1Ddt/R1Wnuvfqfc0vAgmCqApKr+ZmX8/aoBclJ3Sgz3P6VDVODUkFBS92+aGGi9xJ
m3m2CELniq4VpZHNPOt6qcGGc+fAoDt3Tt14PE9VNr6AaC0vhUc5b1RG+LDLNKNL3MP+Q1Pv9VNO
dooysSfRWXczMCpq6YylMQeDozVPVajlgR6ayblueFhPQx4dnC47251KIi17qdEic/H12k5Qq0ns
zFIDw4TR5ICmfaspjfLcuaXyj9YZRnM2Fa/5CFAEYZWF1PbIKWJnkQNakOkOFWnKc8b6F6RhQjV1
YZFTE8uedRUNMfQpl99KoS//TJVXJQefeGc74xlIRdqhHoOLrfwkvzy3pkLPZi8MtSBT1Cl+ziKQ
uhgCZ5avQJ9ofRpBboNAZ4HkxWCGw1EFfueT8/TgBsHsFVmZrWhNjOQh+oqxGsDETy+qVJU6zW1u
X2voENhEWk77GYuc8Nro4+Lnc/wf7koSDPRUeB4AK9h+ADNPW5CJ7YK2/iDlIbTsVGmROLuoFB48
8nZyK2x1KQaBGSOdxCln/bFFNOaZV7vQHIeyjXC+XIzzxNp/48ZtCN8xc751pdEGbqy4twweKgLW
ima9m1sH7X+rj98+Pk/uJ58rDTVuUIiIsJH5rH/PTJlPG2nhBZYZ1W+jxBY3MlpUwxCzfC7LrvaH
uB2v1KaPPsV9ykVlinIvlxtdNATV15Ezg5xaeMIKRGcmNye3xmeFLXmAlb3fTZKnLVMgVpcFYXsd
JZlpbdeJaQVsK/2zGzX6NW1i5BYNNBezjAPk1Qc04aRbkMTdYB4lh/3LbkKNFLSzEdnBuGQFuiNi
ORtGB4+lXurL47m7T7wIRW2PQh9WImR661BTPiBekZd2wGWs+e7gsm+6GEKNcI6Oxd3PSPbBgYSV
CHnlOhR65YmixaEVVJnxRgxpdEmM3EAoJhz9OkmTg1N4b1VKo3KH5xauMfpmVaq6ArtP43Wnz039
BUBwfmHr1j6KFymKiEp8KjQjxFOgTA8Ow92BOtIUgv4jr/fNN13opiL0AbdZSyASj7WRAbqM1bcI
vec3+iVH3ZjdePRjVIOZvG+ma24VzhF1sMCjtXlDYrH44kUW77o8LJ/spG7/frxm7g9bCmtys4Pq
0WkDyS//y/JMiyjJtYx4k80HhIOG6PdstW/wQDUvkZeh5jHUtu+2XvbU4+N7sGT3hkvjkzIX5z01
ks127EWNTmDO59Xr2buFENiuQJoiivKe+byI6Kg/LqdrncKghYgUmo7oIrtk2wGo5wnpyrG1gwyx
5LcIMqsQxWyD3LFHqKDrnUtkR0f58W5QnnLwHDRa8tt6l7F4VIXdyg5AXJrPXmSgcZqSPNXuHN5m
XK+uU419++snVjrI8Gbn5advXVoQhjK8ZiqtoHPDqvUHLWkvHZgU86TFo/0vph+o76lakgGOSUr1
ZLZO/OXxT9ibXACAlEq5RbnLN4lEH8/T0se6FaiIKD1XwhjPC7y1oFYWKSvRH72M9uJRh+JVxjVC
MXxzSiArnucFpcVA0Y35h1pgsADas/qmgaw3Tl1WZX89HuDOgSt100xqpWxJ0GPrzZMhvl0Vg2EE
UwcTf4jn5IInQXeOnOHH40g7Q6NUYFBvp+wjvbLXkVLcFXKtWpygBmaNsc+f1WIlZ3hahZ8imPb6
Qw/MNYhrshKgNlvHsCrLFbEkqhOog0Edy6Ak4Qxo9DcZHNuuj8eDpON+dJxAUGR+moCAUDXWo2ub
MC5sJUFOetbyi8MF7cPzU/wiTaGrh+N4kAT8xIOujwE0QmmC0XCnhOhs7Q/rfHQXQ+WxAGtb/yHM
xP3hLl3xEXcn9Z26GMh25/X4IY5xZEvqocmuoQNFUi2gaNKKUGk0lJ2fu6H7lQSW9+7j2Zazuf15
vG5MaFMk4szE+nt4SJzpWhmHgY100I2dWfv6nE9Pj6PsfXV2isnZz0VOvr+O0lWjgIuBvR5KU9W1
7qrkySmcLwXkwade6Q9W8P0hSEuOCwbWuaOBGdrsFYPeH5ljFwaZ6EYf+zbP98IKvZaoRMrAcgrU
z8sjHOn9BqUkRN7ALHPBsXvWQzSNFEK8vURnTDVVX1uKGImVyLyQZry6XUNqR9ZMigISThba1qGq
ERFst+54F+exeO4jxzmZdlOdlxwydjapzctSeUc3y874ELrFQ5DmmIS8bDZOKmJB181OgNlZYFvU
YgCy6gyfUcPpD/rHe6HoLTpQ6Nk4/6tc9Eui0BRuFGehHlNQ14x/69DGmsyGK8BWMEV2fbw09zYo
ag7cGi4vQf5lswN4+dnTNKEL4JSi+qe2x/b9NC1D7o/0qK5qYdRc1OYc+8LV2x/qUFZnNPKrMpiq
GaxCz1WDSO/w2xxNCCKArzk//oE/M87NFrUohgCiZZei0Lv5gVWeG2EkEJIU45xXp1YzkudEr5X3
aWKpqd9NOeoAotA/LJNevwvRuHjbmWWCBEenv22g6b+HjB6BrwCTKtQ27E5p2Q7vdbQ+vumWYqC2
7xn0MhtFHBwuP0/vzU+XzS/IEJTSaYBtdiImD5VdhH18HtTyc1Wr+ZPWZLGkScV+6QABQgG7x7eo
1rGkz/orNHQFcsLgvstLPTqDGakPvubdScRZB5dQCmwB98aCbb13JEasnOIF5ZvJiZ8iNCNH7Dio
IGZeZ3yy1LC4PJ6+vYBsFy4AGleysLMOGPZlpQxCMX1K8OZNjzvjuR50ETh5WT3VY3y0nu82D1w3
woDPpXiGPZL8779sHuenaWwIjQoplunSQFcBngAeYZmQW348tLunkmz4ySjQEQwQcJtvSdKrpKMF
dn2cUHE4dVSJ/tU0mIUURlHyzDL15hXKFJSV1x2E3hmlh2w6py2/gWt8cwQqPMa6om7w3lEG9wxN
Kw8M+ta+aQ7Dp8ejvHu2EIH9RxnQkf3xbRfX6NOWUhSEC1uaDChh41ChQKEDG5zlNLlTF+TFXH2K
dQWxHPQWD4BE94Vg4iPVxhaCMUCfaLOAYiKCG0L2FHVAUuxQxSzJ68b0Vjs2tP6a/jniOUUXdpdE
m7QvXjfNbzOnbm5RhgTP448hg602tPwxgHqgVFLYoK29Xl01KAjNiWC/RDrSV02tOUHZld3rNynJ
AsvKNSRDbcvZUpt41EOnQul1iMbL4JX1SQG0eHJr9COzyjh6Gu6OireaLtmi8j28HtUMQcQRwJh9
g47C01RG5ZuhGfODb3eXlshvx6NBgtw4EbeppzYVwEQmKeKjGOHfRkXSZSR2+VdG00TxAcubH2YQ
RwcE553zB/gtL3wqC3DUzc3LKCX508wZGb1E66VJRIlzhmXX6mUxGy0990Z7VBvaj8hmobZHMXsL
s0OGdMStDt5OMy7ISpm4AagRshSFsYBQT8P+4Lvezx7eflRMgMpQNqFav569QneyRS+Jpw+6crVS
F60X9EsPzvH72SMKPUapkE/etSXSmCigxJSnIUMtGFLorZuejdab3031IOVaZwXhQ3QorIPtf/8x
SbqQx8ZOABgmfLP14HgFsacHtoIJnfA2hG16M9XJPSNmor5Ybi4Ohnl/phMPxWuyL4eL29pcH3Td
C6/uPEDTvVmeTUeUT/h+O2dPE2RIITVTbKs7tLlwJn98tOwcdISGVILnAVr1mMWvhzpHpjKBo0bw
Uc/CIOonxxc96n5t5xTBDCYZYZOxvRSDQLKoQIlKsRXjk2qB3X38S+4vF0NlU5DqQvwgy94cBz1G
YbWdcshhC4T8a4NVuKr1zrNtzUdZ9d70sq4oy5PdIeCwCdUl0aToIaoR0dDj6F4bwm9xM75hSo2m
WNdPB9nubjy0puH+U+D8qcbxa3bQ5YY2gRllObGwzpFS8AEHO38zMKswZLv54Pm79ykBjrAzLTBJ
pEDrOR3syea5gIhD5qKbo6lpHsyoF6Pyi7Dy41nbOwYkb5vSN0xQsA7rUAmGb7ZREqp1ouHskdgF
Bo5hB6t07wOCXaCASEpLdVgO+Jf0KppwjAub1vInOL44MeVIMppz6Ldh+pczOtrB2bZ36gBAAl9F
g4iPKH/OL+EQh8/02kFEr++6hgwr1a54BiqwPdvuuYPZ7XdaaR8skvuMhzIeY2MXQBWhK7UOqqEM
hoN4b/ooH4OOVlJv+CBmMdxUZ+IBUlai/eAqTfG7mSn1s8D/7o/HUymnap1l8AMgJ7AFXajbWwYf
ai6zl4EB8+dkjnGOGyDFD01y1RTP+8J7t+YxU6JradfTx8eR96aXWi0JDtelw/DXQzdEV1Y2Xpk4
6NXNpTP7BtG2Krl6Ud8jWGaMweN4P1n226HS8kXGASdXqsWbRLbMLTWz1YgN2XlTfNKj0oYtGQ3u
35PLwzfQi1wvEQgJ7SKwDdRPT3ORlO9UMVZ/aGGZIlpU1DUG2aLUonMlajS8YqTIJsxn0R0/eXGO
oqgLMu8rcnzavzlF5x6HOzzgbyD+sw6GYllTJbHt9B/D6cWfmS1Qp6YHAITDSpcBM7FlrA/gDTtL
THKDwLRxLpB2bdY1Wov0rxcI4o2AHxRntn0yvLzHpRMV0bgZSn/27MbXqdad8r48wg3dv6lJiKRV
ESLqEle83cae0Xk1LgIGsi9q8m02zJ6+jt2qP6Zc6yJ/QB35c68BSj3hFsbnKBJD/9JoMzqMS5+Y
f1SuGdEmj9sG291+CD9YyYBvp055W5xwMyPxBs2FqG5E6wXuUVzgsvV46ewcrbSGwTz9FDfgabBe
qum8FFbcktg5Cp56mjfnn1HAQieLa+rgaN0LZdExBpVAzw/czTqUkQ91rbEhWTfALpk6WjVat3Br
5P1BfXbnwJPcoP8LtbkQS1OedolUfbYG7WXU6/wP7J50+8QrEClBEK3iJqxqOfiYu2EtBwIZb2ed
/G49QhMvOsdMGKHb2NjMmYgrSubkgKyvWg/1H56XKOfQbN2DuDtflu6p1IoEXkhBYhM3drtSxPwe
X22N4pZVuD7Uvdu8CXX1x6uXC7cV9QDyOolq3Bw0eVF1vZgzXsyxUwIIFhhbmE2rnwrHbr4/jrVz
Fa9ibZJWUVZjGQ3kynGXq59HtHC+17Iv/TjK7rdDH4qaCkkjTgCbOVMrd8p1/Ps4+RpQ3I33aaj0
8hmdwCOu1F4ojUnSeZBK9sVmVSaVZ2chiELfqE0IWi10B6A62U0fivjp8ah2ViJ5BY0QWng8E7eg
UxyTxaTHIa+ZuQX0hJbFRXEn6ro1arVZ2mifZlFY3x4H3ZswsG1yYdDU4g28/pSJO3hONTJhOaaY
OFGO0Hh1UPOPo+x9RZ7XJBRQvZi0zYRRPh3sGZM7BB1a/VvUlv/Upe58QqP8P6x1hkKSgvgUFa7N
dBnOCEB1xAW9isfkLS4e3CI6SrPBsoTKwXztDYp0GiodZzHvl02sWipG5N5k+LE+9YGlArvrB4qa
1TwfkXj3ZolkGlkXzD94dG1CxbM2Wc3E2aihhn1Zqii+On34aqQjtTzJ2YVpzVdi0a/XQl1a7mSj
iOE7ffsXWV9zLjJ9uegMyB9tDI4fL4rdQcnaKHm7fHZuBmUr3mzW7kB9glLpm3LoeG2FuROqweM4
e/sKBv//xZHz+EsmLW8c3VCIY0zwtLBnq0+62Qygf7wFSQwvf87Z2we1Q5nGbLI7Hj48o2kt6Cg0
bILCaonsvFwI2kE0PYVhl3wdk7m/NLHjvM17t6oP3id7n5P3CdUeTNZJ4eUv+mWYqZZ16aCy9Fur
Lp/6pf6zjFT94FW3H4RFItktkP83txZektjK2B0VnmLsnz3kym8J7qP+62dMEsxUymbUre7aXFpa
FkmvG+iuL8kblGdyH73mNijnOIEj7L5MXvjv45D3A6PSolPcAf+IgNKWfpBqvV5j/GX4Oe+DwLNq
+5M2Gu6Xx1HunzeynqOBwpedYViv6znqilGPUe9lyQP5v05pt7zoaeK+K5uw9gvp/FShO+GXVTqc
H0e+3wRERiSTgjKHFcyxdWTUIuoJWDkT55bFB+zLk6+AmtHY7RssKEyMoywBqPlx0PtNQCFJVh4l
hhYilvzovyxJqptdHrP5oF/hQNAolguPzlEC0+r/KLlFL/8lHHBOGEI/62brcFoS2aj2yHAVPkOG
l3h+yAUa4DT5A8/1I7zY3ug4LfG847AEXiT/+y+j662UrujCFkeSHLYVsLzAxtn1pEH0/w2DK+Wg
nru3ROVpInmRJCJbZHSiOXByIl4uvK0in47mdFNj1zxowe4tFPAYFKZ+Fm62JbC0RQwPCiJIE69L
3vHwna7KlKa+uky9nySI6kKdK4PHM7czNLpIKs97CI8gJTarExil10PIZuaUaHrJ9Tw+eyOnzOMo
9xc22C+enqCcLWJsE2GzcewC4xGGVswAbZ0yPiXIqmMUCp32caidr8jCp4TC/0s1dduLmyhEjXbB
Rkd/OQwUQ6QI2LtL4C115WtmOfjCio6oyTsL0qZNL7tVLJG7BmDZLIlZl1x0sTl807LIfaapVX5V
lEk5uSEeOo/HKCdlfcVJvixIC3pU9Di3KF7HKmjaLjNaYO48fTDTSZwhHTs4YfCOzpsaW+lCKZ5F
FBefXBydD9bM/WxCjiB3UOnRQGG1NtlKHo+56s0O0Pwimr67dqg2QQk57rxUczQcXK67wWTRggnF
43RLByymRah41cAIRuL+2iSz+aZdZvvKK1W7Pv6s90xkFGiwNpYUesqnyDSsz5VScfS8GuYCnfcc
T4ZyFGeVLXH20mF+iXqRvbEEGkgitiAGK+KNObrth8e/4X4/Epdulbyl0I7ZAg9A0Si2saCFgxav
eFITDWOEZIkPzuvdKPKuJeEk/TPlR//lAOU1zhrN3SKY9KGXPizw12nxHez6+10hExWoNLK4x6j0
dRSjb4WSlRTRjI5yt5Es45OOk8lzYk9zgXtH3x1M4N6wOMMMOv8W3Mkt+jsyO4SSgRMES2O0n3ot
s9+OtdsdZM97w3LAhIBf0aW+5ebjFamDvu0Sl+DlMvMWCyQA8qUSaJ0JHA606Cje/YnGF/wlnvw9
v0zWXNFThplSBs6svM3BQ31FmHW+JRYuW+7ifu+92DvYdHdDhFJM70sC6CjX3VEkMAsZ6gIfxUDo
rXka08HzJ9Npb6ZEnmtJdQTbv9vkxIMSQBXKRTX0Tk7Nicul69ORlaLEySVucSSxDeAN/Mr+4PD6
2d5ZHZ4yFi5vPxcJ3OlNJig4HiuEfIuga8fZ881JRH+wlsR7ZxlGpOuSoqTpNuf+XAzeuak9408V
ZweklDM1fYO5lf4bPpjois4pkrhZXlBHEiN9ZbMs/kT1g99fFNVXHvXdTbPb+SMV7BHJNqPBj7Jq
DxK93S/HmUUDhhuWbul6cZQ1Ms+C7RQkhbDfTKoznK2Rxw42GMrBorhbh/LDEQZAhlQZ3eIQBuEY
YuLpHeT2/N3CvvXPCZOea5n2Maj5pktH38yTI+W7vagSIQYojb/vSIBYV5BTGqIIKkWbz94iavgP
lnIKUcy5FL2iAtPXtfPjU3jvq1IsgYCMeiNgv83JtWTpEDa2kge5hQ5Zm+pz0CHASZ2wPAJy74ai
4QPWDC1B3nfrCZyWbnYiEAKY73n4TsZW42fJhNUIle/XnsdMIIp6CLyDEZCFp3UohC4nc3Ix8+un
wr06dNWC0erHs5LF8cXwivD3x1/x/j6VAYEtmlAQkITYoi8UQalNB7oSaCJKsZ0z8aEF6Jw/D61S
vcGiuXtRRNqhyZtVfydeq5+xaq0ObtSdBUQUoB/w1mg8bAVcvAL0YFXil4gWg4PlB3ZgizDrE3a/
8zsv9JqTXZjlQdCdWeXoJCekrM7Ft0W3YKMDWdE1cUqrjeSMS+j0BYOUjtYLSInHX3k3FPUpRIfh
d5CXrWe1KXlczhOhohZvu67Lo8vo6sO7zmrz1x82IHakqqikO9016VEfHE2jVAg1Nt6pChf3oiCo
5Fdle1TuuEtxyX6klh2wXsSdecKtRxUVqYQphRlCMLiTqFFmXWu0yrGE9LwfttWI86ghndpKxAKi
UkfPor2PCjBbSnXxlKAwsQ7fkBHZahjlQRtr+WkcFJRba1wjtTocDgo7O3ctMFOAD7JDwCGwOcEX
J42bwhryYDFGFQZZW3/OQ5SqKkw1b1ph5NfH62VvP1A4JfvDEB4L0s2XNQaKJHaG100W6fVz4VjN
uar18oLuD6a4WlGc0jhtDo4eOYjNpYsg+P8H3Vy6yVwsY4uKZiBCY0RCucjnz5C67WtVZs5TZhjS
hsjB9FSYevbt8YB3Y1POAnsBjhrY5HouXU3M/agvPFdEb7wspdrjKYrHpdoZsd+Ww5+ZV2rPg7CP
gHt7i4jKsZTDRbEVvMk6sDeXpYtXMSbe/RLdZt6+v6UqBQSOqyNY6G4osrWf16SUbVqHorKVlzWO
01AKtI9LoTqfqxH/w2VQw4MqxV4kA09cxPt+yvZvBsVHw9JxsbMAbF3iL92inCdR5udUOO3l9RPH
WwzaO8keiMTNziipC6a2ynGDRGj5NBdpi0NZXnxqGhw9jRrGMpekQhOgFb89jrx3c1GLpN9CeAfm
nDyefsm5gZ0iUDhZnHSLogW6lxoXHKW7J3e2Y39oxRyfnMT9OjZx1Z502UofqbEdpKp7O5VmOQwr
jgVu7c345zDJZN0Ep18z9Z4GPUarzyxjv8nLPzUXvWxaOUeybndPKM5diTSRwoC8Q7ddqTrRizGq
Z2Im0D+F2Q0f0f1xDwpqe1sSUgrSRbKOAedz/Xn7IppF3HkZx+sg3pcm8+nOIrxwW353Qqte/KZ3
6nezjZzFwUfdu1ik7QO8OcCSzhbFPJUjMkZtkQfmqLe1b/bJdBZdFt0sK2u/pn3t/ul6P63M3WL2
u8VVj5wZ9g58ycAHh4G8B1nJZvBD1sSIj2aBzSXn83wGGxIPaTCpVG/S0jwi/O/tWHmDkr0DqKay
v46X5LYW9QrxrNTKfRcjs0Br7PQSe21+sGP3hgb9h0c/1SG27SZU2gqnSyqDtMdL9JNXuTZU/rC7
5XaJaXK3mAfr6H5onK9SxJOuGdXFbSvfNvFKC6MoC0YxfYrabnjuVRLNHBTPqxM6IBiUZORZRG9k
m49g3Fm1ntllWAjWw3VS2exA5fH/bUfzYIXeiwZIuAd/0Y2WN+b23MP616QYjKthpyTim95lY3My
hwThKZTrl88zTb2/J5ELv/PwQU5sa/g4VqV90lHruBTTVB2chvfnED9G6qRyJMK+3AIKc1VxzH7J
OIeVJP9SldaU+bnVmTd7olx1Cou6+y0a6jI6SBp241JhQWnYBWuwbfPiB1y0/ZhmATqoP4SiJGeg
B86bwaIUzmt7DorBMj4/Pvn3VhRsDkwJpAjgHdjeo/dlSle8wJy0HK7glF2cdFLfzgZ+Gv8hFLca
WnmcAryT1vtymYaIP5RpbkE3Xiw3WdgxjY2RSXvkP3W/L3WwGixgjHYkuH9z5HRd3FuDSajJ1DE1
zuC6Y786B00UqTfwZvrT64cmby0QNsBCgW6uh9Ym9qCXecNuKa33sdtWPnd5eXH7eDmItDcyHgqs
DgnWvLuvcDo0XEVaUud2IrWJoC0sDc6FIkm6z30+lQcguvv7UUJEyJohZPCq3E6aqc+R4lROGtha
01xGR+neN26rH0Ai91YhsBcp9y+57NsGvaZX1PiLOg2QNsWUWdHss5XR6ho4c86Pp2pvQL+Gkj/l
l0ynTMy+jHtCuVWmvc/6ML0i4D3+h63MO4pGJHh+GOubHFxwFWoR5jeIhmXixSt7923YIi1qjSL8
y6Ej6df9YV9+Z21ImxGpvsK5xXZeDy3qykLluk9wh03/DkNKN8ViOHhgwD+b4fS8/kv+1NgGUsqj
H3mZdbgQVSq3QtwEHYCmwzTWFh/gSL3O9wwFacBkPwthZPs0K7YLsPX0wowbogxFPWLpnoaV37R1
+l3EingHvPSoI7GzFuElUFcgE2WnbWthKPC5RDTkWhStDwUMt+I4RlM5PZQd2QvFhUdhgXomt9/m
mBoGtRa0P/BVNvBxj0KcWcZI6zmLKRw9XvZ7l6ysY8KoIlch2928mIw4g+3NoRvkU6iesC7Rfmih
YuKZnEh1lRw/NBdzgiAWnnqNUE3yUUDJr+VQlv5U2MOfj3/P3tAlLEFlmfK02raeTLjmk6W0CaLs
SvJeW/LwLYceGkVqdIR/3LlWHVqkdCtpVUIR3WyLDvMru1jqJMArJT8ZTtNesho7ZzDM7YhEkYaV
cOYtt9cOkNsHcABwI5QHUDRb745Yp43nqhmkqzbxzroY2lMmOBCsNEkPnqj3+96AWgw8DO47neCt
xwOQfqdWcbkNCjHlp6RrxjOANbxaKlj92C8fqeXcH6Gg92RllWIfg9y+02AKgxLrEdRfkIr7Sq23
OMMbVK6v/oBUiXgrsTloMW8hHUMm7BxeexyIfjKCokkbtLI6LHYwfzk9DrU3ILisPMzQrLoXbZ9K
xOZKTYkCMnYF0BtM5Ykyf/A4itzN65oQEagK4//BKmQ1r1cEmqO0BcdYBCWSVB/V1ksvtoXuVMvb
8Jrxv52cSCk/ds3svn6BcIlTXSQbki2nzTMF5rkjPJxjA25grFx6b7h0Rjf/Uy4pbhFYjh+s/Z0F
STYk2Q2ygwLpYD1STJfCzuqJF7bFDISqyv1CHaInT2/mq53D6T2YwPstzuOBTI/+K8qNzOE6YF73
6AsVZMhd2oTXGtIuIqeL7odJaz3TrDKfjWRID5KWvaBwVDnDeNkjMiaPuF8yiTEzyMwFntYw58uz
ng3O2enwuNLsQXlj61H1McHb7CCxuD83JTj4/4PKT/9LUFVvwUgAgKATaod+1SzuC02oyW/7PPr0
eL3ujo80HZF/dsYdKbnP8nYaa9Yr5rjzX5o2YZvhJkp5SfRZCbqCpVRWzqvZY7wDISKy5alFI/G6
mUoTUaFKxLkIMguWCl23ORBokj+Tg3rU9yz39ccM8UjRMBOQD/nNLNbD4mGaVYogdebGJ9XpzyYK
lP7kpM7BHbxzAPC0+ykESN+Lu2g9d2GodGM11CLo6N28LOgtnNvQgGSUpqmm3dDCUa6hppZvK2MK
D2LvHHG092Q3jDIMRZHNusl0kQ6Nt0zcd9PnDiel96Ix0y+PV8zO4sRHGeYx+kzkGttyCFmTVuLh
OgVDbEh5xSG5cr3XQZbMzcG7ZGdxQvajZykPNmQINumMl2TZXHmcnm5Jd77NxoWKpFo+Fxb9vrxO
u9+VYswPgu6MD9EDSnjyHNW4cNcTOKvKQmkG33fbE94pLnM1QGu9u6XO1J0ef0o5H+vLAiY3NHEI
6pRfUFpYh7KtLtS8Cbo/KzL5rgCE800oUp+o4hVBSuH/oLK0Gw/UJkgcwEdUP9bxZhAX9dSSD5mz
5T4XuUjexnlUwzcWUfFX4w3FQcD7BckA6c1KnTYezduOU+fGzSS0ZQy0Fo+UqBn7l6QT/cFNtBMF
5TkJMJKSQEhkrIcVx0tm6I0yBCxYqM3AIJ7xJyoPDuWdj0fRBiojUBxW5bZgtIxGN2jcqsEYG5NB
Rj2N13CKsq9KOyQvi9aGB1WAnWFJmpRUiqA+xT27HlZlTVVCU3cIvMpUr7UzKuf4mGR/v8dIW2lE
IEsu42yRyourZ41nL0PQW13yIWr78Flp54STedIoJw/OB6RN2oMZ2/uWKFCQpiDmJJ+W66EliTKQ
r1gDmKbC/Qvd39yPUiFu8YzsdjqKI+mb+z3NC4y6oxTphB6whWp2XgPnqy5GfKAKjHLipHluTRYM
1dsjGO/OrNFfAdlEvQ0q5pY9PA+pt3R9yZIvx+a5SQ3tmsU8SR6fHDsDYhcDB2MTU0PcXmiLlSqt
qzEgEeb5Bz1t+3NqVrgLxkfiqveRwIuAt4ZQD0zG3J4ZNKtip08rchFXbd+bnWp98Ypi0SEnNl58
MKyfPp7rE5FoP2cJoWSO4M3tidzWmGCaJ4IhiasRLfBSQvSXxHVO6FrwvFrostyGqJjHq0VOg/rP
nFgoSJWpyhO2Vq38FOJM/KNfFKvzM6+vfpumef6huF3yZY7N8Qd5qwdQr0EJ7TZTYjZO+aQbS/B4
gu63FRxACgxIZUjNjC1KZITYkBlR0gdJRL3mFIui+i2jbRRBk3ONEyLrkLC86WBf3UsfkJJTHYJU
gEArS35zeXmcuF0R130wQvD6KsJFQfV4tBbtXA/D3F+TYbIvpvTYvbQT5HN7Do1/Faet7dOSxaZ3
cITd73Nkt3k7SggHGutbv24RR3k30WFAe7xLXjpeyuc5yvGvGrP+JUuc6OC+2YtHTxrUCK1x1qzc
nL8kziZW75mW9iRfhaX7Bdq4Z6+BexuDnTwN+Gcd3An3m50yN37kvEo4YO4u1G6krZJX5JWJkzRg
HVp2YJkdZct7UeRRSceWnjtH9XpUGIAC0waMGYxl6l0rLHAvtKTagxV7v9GlLJEUNeTCJh/ZJAfj
0mpVhL1sEOlucqbu1n40wyY7qezBV6NDZChyVMjgNIK3GIJ0Bsyeew3pP/ZiJ2sppu+FgxkrKbm4
2WEV/f54M+4NDZkK5JfQu5TK6OsPWKO9BpOJvLg2heu3iJKnJ72s0C8z7PzH62PJRITlR/Geks06
VqfUAwsGsaq5M+MXbr/wTPEpezsqc3nkMrVzyLAgyFWldxOJwmZcrRAlJ0HE400d1JsiPOeE2l11
qgEhPTWzJXydZ/r58QDlANZHNGIm5MbIUXMvACxfDzDUGuH1qjyiRTMAVkziz0U2DdJMwP08W2Hy
VIejc+nmUfvjcWT5J28jo9wMrgigH03fzQoVXuQtS840Dg1FVdTWkB7h/J/cvx7H2VsuZMdodUlK
GmJ56xG6ueMMSHTx7FioEBf0EU957db4xdbi4GPuHVgIDRGHu5W36SYUDYR5UuYQaTM23ylFVe5S
p8gXpG77YmfT+O3xyHbmjlQSnRiZ7RngB9cjW0SW4BUrH6elpeETCkJzSLy6OY3Lot3mHj/iOB68
02gsR0JrO2tVJl48O9j2jHiT8oHO0PSizcgjoiWDJ2nkWBMkYAUMvVf+oEVYnoRTi+vjAe9M5Srq
5vsaeTQvy0ShwUD8B5vCfH7Rokj4tTccCbrsD1CWn6VkKMtm/W0ZtNKoM4eaUKPkIkx7BspSUdMY
uIPxTJ9e3Ew78reQf+hmS8imAmLFUnjb+h/SzmtHbiRb109EgN7cMpmZ5VRyJdc3RPfuVtD7oHv6
/VEX+4gsIonSAWYaDWhGkcFwy/xmi5N0wnJEiENDBTBVEYgWjXgOh/nteGyeVDqRS0RFhrCVJM3G
QUVANuaZ88T3LkucT9nshJfGkPoR7fQXc3A7I+p7FLsJoDBEXD7zb084wgXh3JUgZOzWzd9bUSbv
exGaQIfj8lkbR+Xfbmq6QG+d9gE96PKTMaTdfOJySD/NlsXN3mW2hcGG/a+IzPBEpNH+pNdK9TWz
JqzhhDzqNu6dKph0pGg0vjH52lRCQzHMZVbxcurRvAhMIQ2eNYArS0BGATrO5VnIYj7T11cOHtLX
e44SM1eiynVM52O75wa7s7rUcZCxUqt48ms3rT6qhVoPPgX7+IM2T652L6H7iIOBX58ryjEq2Rsl
UZwgtiiGvjeAjEwUf7vJti9zV3uPZPeZP/dh+OYrkqEWHh+iznSRtoLVdqeG9jhyZyWTUsDhdfoq
UJrBfm8pZd36aWscyRbtTm7JEwGHAI7ZypCrSt0g2SJ5VjtrCOLYsy85Nhp+rDfa3e376fXWYXL0
VVHuAVLO5tns9lDqiYkOUpB3jnnp9Dn9L1UK9z2Gve256iH7WR1EUFVNjyD6r18eRuamojlH8YTa
yXpkQxh1bXuc6amax5OXjuFTmfPSReGAyEGRVs3n21PdHRCzJVrXVLyArK4HJHStJy9eYmXXqR8d
KHx+ViblKW9G/RLFgINvj7e8ZeuLxEVLlA4WTYolg918WmFqGL1U3Mc5NugPcWMMD56GAs+E81OA
PlP2uQTMcS37avbNufn7zaObzlJPN/gBdEg2iazQs1rSEyT/s036yiKmaOsbucsd5jXdKYXfcYFi
VrxLYtmdNb0+Qq3tbOLVD9i+t0OtaPngdEFX08SjPQKGpMv7p9Yaj4hOrx8hggpaV/xeAK10n9cr
O2qp4+VeIQP8rtsAOUjzpLoIt97+onsT4rbjQFJJRCt2u2GHwbKrvpZBbdOyDycumimUOMEn3psN
NChCUEWnNUG4soitrycU84eVZkoZqCmWqaFmpn4xoFNYTbl6ipRDFam9qUElJHBgZsR8m7CsL5qx
sipVBlYqijtX4SKNunJ+V4HUPN3+itrOMVxqbmhz0AfElGq7L4ylC9roEswflGWiL3rYfjopzj+0
tLzZxwvYuuC6PBXXSYfmf47Q3nnvysjK6bRJFIZAS2jyTIW5/JxOof3klHESIUFgTUeyz7vfZXFw
RITPoEa+/PlvsQB9N6pBWScDPe6aO9kjTzU20UssMu/gctopnBAnYiKLwACYQErV66HG3hVerfFZ
1LJqL01bYlKnUNKtmqQ61030OYEvdcXLZuTsqu7J9ebuAcpWc7A+O8vD7yCIoN5GQrB9e+oJGq5E
qC4oZebhshrPlo9wm30itTXgKwrnzckO75zNByYbIHTddlUj3OCqPBFDMEaxvHfcnnpl31N0s0Ll
YG47NzLEAfDnXBfkjdt2h5qXgPKmoQ8K28CJAI7Y/ZzkSYDVSBdALQQi06n9XT1Hc2Dk8RHycmc3
UeemGsfYS1a32fnShkobly7dllioD25m/JNjvvO1bw4P2c6FSDoHCJJTRiV4C8eukWgp1DhExrmo
jLPs0uplDuv4QBRgdz4AzSky459ER3i9Za06MyNy0z5ARWp+SOZhOEdZrFE0VaqDldsJU6jVIIUB
3wWQ9zYGqx2vyOnA9IFlR/kXObfFQxZ6xidNT3W/r7CmKmJt9PPOfHtVCpA3pRTqUhpQO29zBTgK
OwrEeR/kWa0FUG6IdesyOU9RZxwEDLt3wKLmRy8OOA83//qDIm6M3pJF56/pvPqiarm45kVSnsc0
+tyVVvqht/TuibsoD3p7Tn3pueVVkhsdfO29O4CwGoI5XGWwkpu7SJOuW7tlNgTlhDqen80t/SZV
y8ZvUWECmI4mpNJvPws7iQRoaPjDsCjp7Rqbs2FOup3NCU1dr+5iOv69gTGV7Ty6EzY7Iw5kJyVE
L+r2oHvHZFlYGuHIrZI4r7/3BJVQ6pbke5M/+Zk9Kp+MqUw+3B5l75gQWS8biFAMJvl6FCcxYsts
cMEzOmGdw7Av/XlK6+dRL48Y5rtfkX3DM0LhCGDDeihPTInE2asPcDhGQFELodjGsi/PaEH+1415
/yVTzaMSwN78eK9AUrBjXN6u9aBmrlnSLsshQJhjZFPKtgxUaevPMrOOHuS9CVLoVtmdS5dh27fL
mjnUh2jiytH6yL23rS6OP9UoSFtfjHF5pUSJWq6lD9lRZ2jvTIA+pSzAlcbrsYkxh3kyzQ6hhaBS
0acXBPFB1bfyImNtOIMpPFLoOBpvE7+HWjgaVcJ4cdUlgVr30Tmrm/KiTp57Eb1xpCq2t4oWzvJL
pxxk71a8YtET6uVU9oEChu0blns4ZMvQlGdcweODLsnRWJttaozQ/1MdGAAQFP08TJb3UEzUw8op
OsLo7w5FsZjWMiJVtBDXm1N0Ro1CJAAAo8qtL53s4lPU5+oZROzbOXx0eEFs0HZbcuptSSLtPWUo
dfZmqTTeFXU796o3oAA8jsfl9pWyd3Ghh4NB4oJ9o7GwnhUPkFtYet8HEKlM7VzwPfuFhXB0K+9t
QrIBdjvyTICvN1dXlMaU2k2XoNS044+mktl0FazkoXJM0aIiPB+d773lWoxb4UKSu0J4Wk/MxSQe
wRoBYJYI7aLa0rzUBX5s4Sj1g8rH7lALvgHD1h2iCJ1dUehzSKCrTsU5xTT0hY0hqQlYycFQe8sF
OpcWCUVSMsfNZ2xCV8cDOO4DL+zb+4Lc7rOiHLoV7E4ILLnNM0rXdwtWQqFrdiNkhIISFsU1sXMM
sOxeln5cVunBm7Z3D4My+7+xNuvUGaXhJg4ABtQGsitUJvfRUUb37y6D2KmokRMkUMv+YNfTr0Nl
AXg59c4lSPwtG8uSqqtlwhVFaaP8L9caGFyic8ODqGD3O/6i4S7EZuA262GsLEtkMbDpYTgnyb2W
CfMhEm3bXNUUjOntk7w7GDysBauxYJA3z0oDxKsUU0VO0Ldm6BuVFT1MXaOQ6mnc8v4fjAYgAH1K
NIqw5F5PTUPASu3T5BcMpXy2wwF3kNF4ENmhdtfevPh22OqAeVooAeuRQi1xNAWOHdihTATqHDb3
WIJ8ifpSOYAd76UG5B6kkGTpmPhswg97rhu7iPmCFVZX35QRZQGn1NNF+To+912n+sWoZKd5zL7d
/ph7lQxsGlGhRr9lcR7dHAJhe0qaD2RZ6GjPj/aAyXdpTeU1kT0K71Kxrllujh/qqo+/o58UPjaI
I84n1LrTcxmV7dVOhPGXGsrcfsrsqPhPGv308/aP3F2HpTfAHY5UyHYzoz9eJZrH++epg/U5iQbQ
tZki/vX65Mi9ZO+xoEcDygLA5NKLWC+5VUBMrR0epSL0EKjlfrjY7YTCvw72AVevI1L13tQWaAuR
LsgEIKfr8bpCi3lKRp72dEJNrLCTb+aigV527p8kgTAKaaEtuSeSl+uhOLoRrUqmZtcJlgzYQDXf
kNTu7VNcYSfyB3fC8lS4yAFB79qmX+ViMAgLg9BPS8I7RAi6u0KPjRPGhtH59vbYWzNQcEveBWoF
vOl6Yn3vRMIcqBL3SwNf6HhYj4VJHS0XKcbaXp/9dXvAvUWjsknVALgWCcPmvuvNunONOJGol5nK
vch0BKGLPpo5pF148EjtPbtIz6FyQOFgSU3WkyOZd8rJZKyyN/tPaWp3SkA62DsH67UzztJxhToG
hZGe1OZdcvR2KnLEagNrMKJ7K5/qcxbW+Y/bX253FDABwHDIs151WmH05D3Gw9Qi87YtL30Z6fci
1gfv+v83zmavU8EBmcgTGADNGv3JHSugW1F80L97bRcBAgAZtF97nIbuNt+wTC/uNYxgg0o3ounB
zspR88sq41rq6yz9rnZx+fcwlY28M8pMIxmREWx7E1TJ3/ha6cZZnaz2XlOFEgU5PWfpF3HmcL3p
TvdXU2ia4qtGFH/u4iLTg7AqKC40GoKmz32TFss1OBm934eFMZ8kPNqUMkNi3rstqcS5KdP5pZmy
5kgkeufALXQ/VGJISKiabUo8gz0AHTOx8hWui2xAHk+fDbvs78wyKZDpn474TXu7hnCQffMLTr7t
JKRhYXoVehAB4rhJ7g+D2vhOV1VH6fFOQEhpDmYtoTQFsW3lQW/rPOkrlW5P00BE00H9E62pQVnl
2nVuCjT8SIsOturOZbKwKmhAU4Akv9u8ADOdxdno+Jgqmh53QzKmn1rG8+EHmG8P4SmHe0vjB0UE
otD1XSIzqiq4YHds19SiAJan3wz6wgexzN5qLS2ARZdzYfMtu+e3CLdS9F5XREHTrlaV7yBLh8Qf
qI4Ht4/4XqFxCVto3S963jyi63Esr0vNVnc7FKhjqQa2O4oPfYar+akoYvt/6naAC1M3rRjeDU3R
fca8ffonsW1FO5tais/J7d+zt46Eb5R1cDuCh7A5FCAWqwTYKFeOQe1qFpp+ByL2Z6F1R+DovZHQ
gwO8tXAr4MitJ14P6qiGMw7pLhWxH71GtwuJ2XT0Q4xGD4LtvSOxrCU5BKUx2MXrsdJRpFlrKG2g
tYqjvdOF4wBm7BOlPJlI26afvERxMx/xv/Gf299z75KhhMotQ0eFx2ITmE5t1rQaLrdBZKlYjUxd
huUO/jzvNU/YJ5jp0x8sIA1RSLYOzVHo8uupRpbimorSE0ZkeuorjuIgrYyyf2Xr1cHe3Z0bAeZC
4KcatxVdyPC8NtPB6oKyM7t7bJzsU2hF/bW3K3lvLRrIt7/l7o4ByIsSHMgBWh3rqTVUhYlsuWPM
tg8fo1IxsNDxtAcj0o6aHHtTo8G8mKNTRAJOsx6qR6uo61EOgELcWlfZT8kpqpz44rRh91Vh/IO4
5de52iAUYPRSK1hKBkSUyw/67boh+htQOYUFkdPkOeW9dD2/G8fHaixm4Q95O34pZnP6H0OpeVhp
3EafbCMtjg7K3if+/WdsDiX1udYU1OGDns+CMj7ETfSCLdRQIvEHLwbXHUiXX7IJWwxIFBk9tjhw
aBBsk6fYLDRQnEl7qZvRPN/eOHt3OVLAy/lbjL+2L72mDgkaaWTA0aSkp1TXhydKr+r326P8urG2
a4gJMFURCioLImqzhq7ZtKMySliwpWOfk0GbLkbs1gGof6jGtjs8WUZSPkUF+LwyH817IxXdFaJp
k/uUv8bu0qTSgdNA0eUK9rt8KULLuu/Inw/i8V/o91e/1Vrk5VH/ZKNv3msdFcUCuTEJtazp/kuF
01/budBU+j2dCaG2xTM5T522v+p62ryAz/e+R6aRXvDmTf6OK0PL8ad02ypoqqE4WK+9XUgTk3RS
Y7lIKtcfsqjQDdKogQNNbZz4VA+hewdm0/qrhW57cKns1CwYABASHQXkH7Zy6iU1zVaEEwfPMUiQ
x1ycU7xKTnMMNAfBpH87+Nl31Rgf3Z47k4TuBKwYgQKIca9OfFPOMwEcBd2+EeW5q0cOupUQ1AWa
MbrpwQ2zM0+Uo6F7c8PQtt1yUU30XofehYuUhK7p2xJx9cIcHH+oq+IdsF/9EqfqD30c2oP0Ynee
i8QbdXhe+y1Wx2lL+KMZ9CTKlANIEys/10hbXtXePZJg2LtFqcIvGGqSMwTOl9/y2y1awFyaDK3m
oBdGfFdPUvcLp5K+l2B1rHSuc9LCdvgoFK4YZYixHjCmN9s6MTItTFi/iL+RQGxv8hAEVNTR+sKM
rnqc3a5+0ulc+4U8bPftz5eUDcTGYkux9eF13KQGlU8Ztp815b1VCOsTHDD3wRtwT1GjJvXneXKC
HCl53zEm5+wm4dGTsRNbEVX932/YIl5dCBykI8jJV3rbfB9VmtI2niOf0TsoHoYx9j62SZ6+PQcg
NqU5zbkhz9me2jb0IiXPgY/0bT/4KG7ojyFh68EoO1HAQm2gZUUxYfFwWW8ngUgrAGJG0XB1eBFR
Uian2uyc53mY1HMYUak5uI12Xiq4v0tbldrW0u9fj6iqcSvDVuVjmtE0+7nXqKWvR5753+23au9Q
/j7OJr6BMhhhqEwtkg5IdRnGPDzXFcibIR/qAxWw3SnpoHwwMyE53AakmSZmoVqS84AqYpBgoXCC
c31Ugdzbheivoi7DVsRkZFNgsg3UK6uEpZImYb7QwyX2NceznJo6iLhr7/LJPiJj7X5FlHwWjTP+
uW3zuHaJWqf8VdEtiwd1QtC6s7Aiw0QhOri+d7fiUjgA94x45Ta/1mZgE11H38ou0UIvcFPW/Nnl
foNwlwWiaNvPf7BDFokiAz4KgP/NThxcdKTFSMxk1EaOsmxvnpJ87D4Z2Gfe/8lQxGckLECQt5Qs
bZpdZVp6clqL/V00TWVQu4l7dkrjiLi9t2IYWKG0zn8pVS+v5G8PhNmgJK8py2VVl/VXWc/iLyw9
rKeh0MKX27Pa2/dLJL9wxBEo2T645PGdI4elnaQm7gsU6uyrgnbBwb7YnRBlMLJaxOHI29cT6lQF
qknHi0cVT7ng7lH7Q9pUd0Ohhgd3094WhF0CihmtB/QbNztC4FIyai4PeZVJcUFrXbnLmiR9mQ3Z
XJDpCg8ujr0jDUyASS0aNnzG9dQaqOgCtwISBHOsg0qq3vtIjKPvUvU4x5ER4dU7h//cXrW978l6
UQ0FhUTEsomL7USpqhGPlEDkqfsCzX/AIFxWj+GAovrtofYist+G2mYl5M5pnVaUWlQ3ysdLHMXK
c1Y6SuXbQ+SdnM7K341OATyS684Lbg++t5i8m0iZEjtQMt/sm7lKYrNSwGkv3kHvyDbfZ1ajBqo+
ze9iPTryYd87DIC6YBkslR7w7eu11HFLRBV2ABZuqpCFTGu8KK36dlknTNZI7xZuGTflNvzrwp7Q
fVC6QIpIu9fcClOb9FDWaW9fsh8XaTrKEEDJ1nOJQjSc8P5iX85yAqMzTecko2TcNZZ+MVIDV48I
aerb67X7AQGu0SkB9gRodj1oqud6IlrKhED30mvVYUMBJeSoubY3Clcw256SJKiPza4IEQAx7Dij
sTHmFTAC/GWmLszPt+eyd8YIV9EsAX1Oqrzszd8u4XGGg2v1bPwEjc5vcVKMPqSeSfhOav9JQLXQ
1GCK8rJor4CxiO9n0qag4VSudUmsModZ4x6xvvZOE7EoN6MBjZkAZD2jxdU9iaQKQUjpOpTWzSUQ
sPJrlaf5veOU4uD07lWNiQJAzCxgBcbcvGO081SAFzAosU0GoxnP3jVTYvvJVOboPITA+I25si71
nCh+l9oFbnVmeJ316chLfm/mdJoXew8k4mghrWfeDf2gZ84wBLSV5L+GmSWnHKgL7mfYUGgiMX+8
fe+gZ7Y4ieBwDB9gPd7oYLEhO8Yr9K68c8yoPNtm1XzrjWk4wFTvHQY6owt0AgWF1y7qcTi53gCv
LRob7yK8Nv0yYKJ6ffuEEKEiykI4kEByMyEtyyJDG6FCVaGu+IWWiGBSXKJXxfsDLhvUHLhs7JxF
/GRzh5TNEIG8Q98rsbvQT6yw9Gst7F+yaZgOuic7dyQtBPrmwHaQ8dwW3Nu0pTzmLVJikWVfjKQt
/CmrhgsqaQ10Bsc90ZY9kinceVAXa0/SJ7wrFluC9d7oQxlnrtYNiC8oyV964hp3ZdPLk9E26c/J
aGaYovFHL5TGwU7ZudBo64E0pLtN6r/tpFfAH+jmwQ/slVi/0Ln/t+0b605NxEF08mpLUixayI8L
W8dcqHrrGdo9pulxHFF0i7L2NLUABUqarp9ub8lXZ3oZhdeNhQOaRDNoPUqU1gXV+4xRejk82CBr
ngusQi4Eh5+iXnmzxvkyHIIMcNDZL6Rv6+FEZgxNX1FfKyPXvSqqbAKlNxPMWTXjrYeNxiGhASJU
XCC8CdswZKKDGZZdFdTeKB9ML5+DdkryR9S2jgLz5a9aFVgZitifRiXCvIuXzHpWaidyJxdVDcxh
WLwkKst3Gju9TIXi3YUgfH3UW+r7iuK3P3jjm7X8luHJCRFBhUxGgXE9fI68Vxm3gH9yBI/OVMrq
T1W+cEsJxYKmqGl8NdNRkPLqHCyD0ixd8Ps8Bds5V2qDrVgu6mDxOzq1MNIvpYK3pxGH4nJ7j+4O
Rc4NoI1CONtnPT975sltLaMKnNmZr22ic7fYBOtV40wHj+2ru4xZETygNUmpfDHlWQ+1+FfZgDuq
QPXE0rI3wvaHHhVy9EVlKh9Lo7M+QsuIvtye4c5ZB3S04AWWLBJk7HrYmp/SDEKrglErkSuYeqIL
UXZ/8B2XaZHs8HwDl16PMmDNS+rLPin6rrgalqIHbuxqfjcI7/wHE1owAlxhlEi3prZichTPDJmQ
rjrVJyPnkFJNs5Ebuj3O3tag3gSGk8cO3fTtlDpK3VFmVgh8xfnZrZOfo/QApvTeUV9pb6SFnIdo
HxOilr/+eOgMewplkjKwtdm9cwGt+HXiqU99YlVvfWLYhPSvWCNwDwtodD2UYJMog0NlxKriASvn
Qb2688hb2prZ/e3vt3P90xCB8M6mgCOzZVqyBeIeEfMiEKUta7+dMjV5pxPj3ae0MONT5bjVj7cP
SXMAxBcVwtf9eQzijJgJ4oHaDvEZ+qjpJ+04+xre2dfCdY+a5HtH+vfxNpHCmIUsZo89qCU181RW
nXJKRn26d2VooNcQRdeqTo+UjpYl2r4IlDLY/Bov3iubkoLn2mrVugh0pSjO1MTVU0ZF5bHJ5gah
U716EihSnIzR1g9O3uvpwiNd7ENIH2HBO5vpOrHV2FXDDVYgNXafidkIhg7ORy+y7rOaDvW9o3NU
bq/p68OxkFcpMZAiw6Pbit95OsCVukeggX8a9CEK5WEkj/B1FCLefImxW/kP5QxElhhufThkSWTG
XqbRmo3W17YfJ3+0wvxz3jjVweH4JXK/XkWEQOGW0LcDZAEVeT1WYtmZMjMzEJlzF2M10bqJXyhl
+iMbixJGIEbBp7rNRXeSo9a+A27OY5tCPdN5q0T8ww5TRBVcE2jswcX3+sUgqSYs5KKA+uJuD27d
l3WemjafQTGSzwnFuZOK1cqX2+v6+nqg0wQ2AmFrSgRoSq0/AH6RXRa5BDaJqsMWjxXLp3vsvci0
+q4PnXvQPtybFAOSp1MpADa9bLPfigXzZDdmTYUzcO3OvDRQwOv3eJPbR9qGe9NaCLRwPRExeVXd
pL5dzGycGvJxjfBYF2WpD85U+IXXiudWKkcV/df6hrB4SOLR6AYbxNbd7FpknVRKbuxaN4nE/SjG
8tksp/LOZnudJ9NSUl8fdeUd7BHzxZlCWISIabXvQunJH6nttUGYeuW3pHDtx7YT7mPXJvZPMy+t
L1UdmbjpJuJTVmkx7av6EIzz+jbj12OguxRnkXnYMkCckJTZMOMGHm5XOL7iperHetazBwPzzWfP
6dSnwpqM75OmeAfJ5d5SAVxY0GkEf8i8rrfEhP7W6PYGoXVn/pSj8J69uS7OsWt+bcD/HlUV94YD
cgT9lo7jAmBeD2cUsReqTdwGE05F/xaKNd5JXDDQgjBcX+bmUXFn5+L8JWrmcGsSxGxL+nFhm0XX
Kw1CHXr/HHWN5lM9Ne8rdzgSHd55GBhqyfLIAMi9NodLNaNOTTHLCVqr6eeLW8vqXKjkCA8CcPhD
ZrRu0Io4Pqjs7+wd4DVUMblFqWluuzDaQMWBbm0bJJkIv7QmTL0rRL12fLSMya2on7bpj7hJuqtW
gRC83L7AlvXa3OBEmNSIlwYQ78KmyFm0Yea2pd4E6iDl90SaiKm7+fjUaEOE4po0vqJJUOARoQ/x
p6lIj8bfmz28BaB5lFnprS377bcbzWvnEOJ12waNmNLvFX4bvhPF0X3tKOLkxsn8MlVyuKtK56jj
sLOzFtd10lE+PS/zJqWAQGhp3SjboHIVJ6jtQXzQVRE9AlnIPt7+yLtDUY2hib1UKLcQng5mNH2T
EgmYAgfjfBamL4HvnfIYjPftoXbOJ7WeRW/GXUqi29ZoKTU4+qhvBFLFjuY6K83Q8SJbQDy1bsrP
rR4dJbq3hwRAtV5CNzFwY0LiE+dkh+6o7YYx2aBlK6d4VqanvrXGt/J0Ucr7f5MEjbAesXbsKVGU
sAGsPs+BsBu6Qt00P1mpcXQp7E5uOZt0fX8pX62HGpRWi0MzRag17Y1vsSezp7mvFKyppxiEVObZ
H24v4N6BwFiEYjZJKDfRZm5VZFfqHCNiGuky9sOyKO+9Pv4v1uPmAxTo6cFpLe8ZFYQjds9ObEGp
AiTp4s9Bd2oTF6Nx0LZG3DRBKFMbSmHenBDXenuWCCuNCsyCBlpa6ZtLdqpzadik2YFQq7/LIpvf
GZoWQtecuvPtD7lz6HDvo1VKhQt5jm0BtG2rchY9aZQd4jCJNl8dDANeEcjeHqF+di5Roh+mRS8P
SvK2Z29Omt6CqsyDxjBkexq1pH5sJPQ/hIGU9sFFSetr1A/FQ2EW6VMiAdjdnutr7NPSomJ8Clxk
xBz+9TadXad3igWbwF8+Yuk7/Nv3VPFqpTSvjUGhRots9yyIf/yis70r0fqRkeHOSYFOScpKEMJv
eCUrlqjT2MVYt5v5kF3sxBzeD7UHPHk8x7mX3d2e8c5u/VW1hGzOUQEbuZ4wcujtGKZMGPGK6DEr
7ehLL9v4YJSdw8gov4pOqkWivXkjMqlFDiEHc8JC+EevprbvGXn9znOq6jHF+OATMUtF1Dcf3Tt7
W4qQDr45lwHSV9uwbnSnaGhUigBCs+6ipnKDIqGVJOJkuGvjVqGnpunBOBvlxXHH7Ovtz7u3mFCN
aWYt/TQKmOvPqydpFlYmNYFEM2auHOd7TVhxQcn2p6pE+kGutndUafdw3wFWJIzdLCZIHjMqYi6F
mW0z+mVbtA96kcbPM1X/g6PyeknpujMKHReduGtLji1dr0n6Gjk2bwinj5FthaccKw0f1J51Rbq9
CkQcwoAK+SG3v6n2eppLRkVabyIWBO50s6Z1KFoZiaoNHEtg9JdGVnzWpdJw0eIDnvnqpJt3zjxY
Z0fp3fqsOlN6bfsiTC9pGZm+2tVN4it2bqAQqMD56c2h+/vgRy7feh0QgvulQIEROhVDwqP1yru2
SMp4QEi0GcX0qM/LSyTT0pfdWCCA5XZPs/2Jln7gCXOIfHW0rbvYaN4MYSPBAMeDxNHCQacVsv4Z
SEvYlRAS+avSsO87pf8hWqy8pt7MLhoyqOcknI9qpa83PVTthS2y6FNBxFn+/LdYVMx6GYuwheWE
I01yVuax1/wMHU31CnodRUiva6bkevuDv94UxL4mbTpgPXTNtvkboDLHyCSptsSB5ETzUZzG3g7f
t0lmHVQPfiEW1mvrkJyaXJc8wHRCNmsrJ46ElyNFFSqdiZNRHeaz34aGp/taFQ0PXYwq+RV/yLr0
jQEszKkv7PGfuVF64+wZCeIu6my571zZNPlJcWT/Y9AbnCkUd3K/ooZbTRfMh0Xnt4Xavi/7DE+/
25/r9RqxNhYfDCGJpbO5iVJA9pZhlrApZZKpJ3OwnROoKOWnKKMMumSfv9web2d5yE4IIShyUXfZ
Zmc4J/PXO2kTOIkpbPQwK+/jjOThS2MNfLaDwV5fToDWyAXp4XDx8i/rHVilSWJNjYPLeaaW9btU
N0Lrx5AO+NcjoZG7z6BerMFX8OPtAiVTcJ60cpmEF4e+eXLJhkWoemqy6ptO/7D1y9LWI99Vy+id
yGMq5LKPQsolyvxsyLzHfsGrvC91BYvbp46GCUM4uM6HZC6il1nOle6rDgL0lzCxovdO6MqnwVVU
EZQl8ZBfZxFt5DQzkEsEQdiWZ1BGFu7FIdi+06BIy8K9HNu/ux7m13Qaq2GKL3NUJNg9QqAVD3ma
ScNPS8TLT142qnDC0IPzHvF3EQlm2XHSXzqlduVjT4QXfW/Ae+JcoHdCR3vQQ/vWEGr4wRhTrbpD
pQxPjELLGoeimO3+NVeIIL05vwIEQakFtDXVKvoP6xUCYKpHuk3dWjix5wt82U9WL3Lkkz3vnE2R
cz7YEvx96yMLAwkl4V+AiIWysB4PwxRba4F3AxjOou+tWVfnDuGlD8WAsvztoV4fLXJTclR0lEgA
yIjXQ+EDIGpInnWgD3V+DV0tenQm/DjJHadHaCdHCfivHtd6bjTy2FVcfMtLs63tGN1kgH0CwTuF
Fm6mk97M3/RExvKa8n94Kgwj/KdFiVcERLCh+JBNpZmfSgoz88mxQy/8Urrj8IWnOi79lO5v+Gg2
jfZvWdVN7fO41N9kZyYf4rGkjhLFYnafkXwm0a97MdznSoJ8HNmWPp6a1K5Vv9NjL0LVzrO+Oq0h
vlv4bL/UWlOEvmXnVnXORTYKf5aJ9bWJclmeAMVU/1MYQ/5ZTQrlR9eDkENTYnC/RtQfc7+JRXtP
5zabg7iQzUeRKOp/YM2R8a68MJl9ZyoI2JfV+KZLU35F+M1+yNpU/2/qsSwJbHOO/yG+a6qzNuLx
4lcZ1r3v58jN6Y4ktfMx6rP2KxZFM3V0JWzzU9VCLX/MU839MkOwE89FG6mWn7NPq8+zjIbogxMa
ZofAQZvMWaALtbA+hDk64iePsIuDh17AQ+Z641eji6zupBh1/11p8riFmdXE06XkCKDBiXwQugxY
VaaBBEyWU9UI049ZuthOm1oonwd0mlRfFqjX+VpPjfRSUpt4kUpC+lrgG9Kd7NCcEl9C+3mcpVcO
H+Q4K2ch6IId7O/tVb4IpxPJ0iXn7ELS2OzvgWMGGhjQ12g31YPWedkTzJDEOTUTf3Aw2HIP/L63
l8EcnlqCF6gvQCPXh6nr4EtM0tIwQFWz05hJ5+KG8gjk8wr6tnQ2Ft8+XqalgGcZ62Fov5s1bD71
pCVFpJwLV4yPVJrCsyW4d/1G98bPobDko93XLeK5mWsOfuaqSnLSCq0+Qrbi7bqMuJ44YRtOKXzN
RSN8i81EQVCPx8nBf6IgrHtxZKb04MUsr0Gn3I6tb4PA49ZszYUKqNXIKIjBKuY7lFQSJE6LeuyA
EugKfu9V11RfR6zfDfBSQwSIQhRDFOhekzp+W8kmuQuxbaCyVXWqfgJQ0oUfKytJjXPZ6nnkh2Mc
auc0t3HdaCFcnLUolB+avhX8r7NouXK8rPXdwS3FBaDi3J+wk5wKX1q983NQ47q4ekYfZ+dE8bSP
3BROcc660Xvf6O34Vx4Kc/brOLTia12K7rsVV9UHV9be372pcMSjsOWjD8Jux1Nkl+bfddUD6ozr
Vj6HGYx6X7SGJl+aPp1fQr1SfqSlsJ8dRMVUWGmNGE6aJRAtrfMqfVI8Dxm6NCvwBzdrvXxMomjs
n0xVut/LpjYnHGma/L6N5lac0jmq1YvauOMPGn/d/dSMCYCQNNRepPm/lJ1Hk5xIt4Z/ERF4s4Wi
qr1VqyVtCEktJR4yIRPz6+9Ts7nf9CimY9YyVBVpzjmvi+cgtfSA1WMjhntApKE+rGInHk7GcVOk
WseDlwk3qm+RgrO6ANO2T4jhoyuiAyjv8JcGQ+mGQscpoUkkOswIWvSJ1goHzqbd9mvRdj2UcQJR
sgjPnW/sBz6hCxngSts6EOhpO2KHxtYalqMU/oYwLV7r5xB9jHMwTSDpyUpiG1MVqWY8FKYrH0RP
1fKkY6m+lbWNG7QgkfAFhK+P07Vwl689VpMWdMi1f7PtaQ8vBqyL96yxuvjLWgllUfFMosmgPwRf
GNZuz6ad47syJgc226w5+bnz4Z9XNRLggAdH+HUenLrLbMtPXux1L8p8CstiPGz97kTQhgoXm97K
G8kzWEQxZ1tUiHvt9KWbrTMqopTkYlHDyfHWKu3CLZk+D108vRmrtbccRvx4B78M0MGrnOCm26Xb
HBItOy9VEvEvxETLtg7JNNRH1Vn4RSm8ILwj2GL01s/t9osmPuK/lq725ss2DhBn762jf9NU9Cov
43V/CVCtbC+RJ4gwJYzdmrKqV4t1s2wqkFlUxnV9MFUUPuLfUj1r1JDBddDw66X0z2fZnJoqbEj7
sOpO7CPxpDwTkyfWq32uuRNnc4M3c5dcBcIflsxUa7jmZ61dmS5z3fZ5L0M+edlvxrvsp7X/Qhzu
tKYyiqxTWc8kCOBTU/6o1r64G5ZYtkQfjfaXAFprlHaeJx71QtoyYgfXP7AhaAutJZgefCto3Sws
N++XUW00p75GqZOuuLXcuWWsWKKNaZ8FUmT3hNFUe92YIg5uIqeAGCk2f7QvScrwg6yumyqoU9FH
vZsFRMzeeIkkfMlaXfbr2tRPfXEer63Nvn4qSFArIPWKcEy7ollMlqzwrlbPHSV1iOMTkDOgKbsL
aYjERWGq8R5Vfvh97JdIpfNOnEt2TqtSR7xstEk9xaK68muveRCWLyjLPT1Gr1Mj3FO3VDRRgei8
rKxCoe914bbVo0vAr8ymWg0t1rRAuCmtkRMfrNmsT5HnqviAA008Y+k6rs8RwEOfzV5ZQMoRcTuk
IaHmJnXWumqPlupLBE1xUe7Xk7+o9qrb/fqnVdC2Xra1GLacwJ/SPsoY/9IMInOUHAp+sj2N11WQ
FrVZyxP5p2flrl81d3iTwyRx8bSRV0hOw7E61cU4lOkg9qS7NSIUv0EqoiiHyL95R8vXGAtE7WZ/
XxdQ3RRHkyU4KKfx3ui4qYWGrfZOu2bsmJ2NDB9wJOmKTI7FDCcnWiIo3m7dMmn0g9m+sqwhEWzF
3Vuyekemc+uy7Eb+NE6extKN7k3k+N9ElSzVxT6OS/iAHFi3RzkkZXfsW2k/bk2wb2fvyv4+Wkre
CelAJTEpVbuzrN12vKzdoPtun+1lMhJK9aNvurg8kWbbr1ebWXudWkPnfN47NXM0u2t5ZbD4DMAr
3OELMzvfYC7VL5+bDXPzdNmjeSYEjqDoRXlslwENijx2fhM/GuUQ37I6cxQcIBLvcd5qiDlpWwUr
D5/6+LdadaDgHsj+M9vSNim5L1Z7ubiF/bP2dzle7bpzHknV8HReT0N41eCwN57Gtp1ifqRBPRVh
SPVoKzfcHxdVi2uLEpXKouC1iAkv7ctIjO0nq7LsiQtx6r5XqxncdJSj/QN9beWmRbHNt6pgmR+W
FX+vK0ytpgHmvx9Ux6BMkotwNTuCJdJqVTq1NmE55TKbJBsh/hx0j37kAC9O+ddJqWYs5etxlTC8
ZHMejyXbN2nOfPDEmedX+AHzfVs6G3elUvg7Nrqwx6vBGbkxSRqrvlJl+gTPO8kwZJGBrHy1VKas
Mp888JHqwLGuKFMDZFSs+r09EcE3NAh2K+3jD7gNOMwH9egTAT17n5WSnIXVrqs3eLvCTS3pt+JS
6mpz08Ezbf9QyAk94LAbV97WMfYmLzuld3UzgKiUKejKnhB82ddn8kvp3De70yVp6HWFzje2tcmE
cVqPzmCO0fG2+6bS0GyAP3pxhxwq2j4x7Zim7aLw6608tNHQfbbbui7SRg7j/WQ10Xftd/y1OhQB
fkCr2u7HGnVEJgQn1XGskjpJ4RHUr5VVj48gyv6cm8aJ1iN+qotLZE0z1xmXU4HpfTQiFhnCxa0z
WnF1bEexMYQQbmmnJl5ZHWoKltvRkbuBxbM6y43jrHSKZ/mJnwWjLJ4I7WZs7oixeLIsR/eZgFHz
fRV14h2MtAt84Eeb17TZSt05crCj01KpSl2NAeKJ16qqqOSiWgevU21bc0a2ZfQl3pl+HNygxTsq
cnWBT1vVilu83os4ZYisl9ug9HWU7vyvUAQH5hfJ7Fptug6ux+BDVJa/HfQQL1wro13TvJPeyT2q
+OaZ6Nz1PtJbTexXYYcPNFbx5eTqxcp6nvZGeqnA9ljg0DF5rdce/dplJ8qKCOhTI7RbHW0m50la
jKr4CYUAsS8lnF0+R804efkYeuNr7URtl9a+cW6S0Oy8ls7xPpcMGLA3sxrrAksiKz5o1/jeibNc
3kRnk4RUbo79i4FBQD7lqikFlrg4yLWlbLK9oiwu1nip7KyWQamyMViC+oB3hfOGQsE6vw3hsHQd
rzk0hRfrI54u/ZM3BIIM0c3dxtRLKrmnLor1byhiuTeayYcd7bSkH3BL9EOZDaKOl2uPA6q+jk29
DuzlCa4JFnrR1d7BxE63RariyJZUMuvCeb/1+8ktDrEW7ZZWkOS4VyNfMdiAYLZkrdFjedLIlDU6
DAlWXk8BOcJCx+aici0nOjpD774GPWPgE4Y/bAK52vYj7VHV5JHTx8lN2ZDJmNpFu9y2XtA0l63D
ZZWOXoX7bAFq8mxPypnzUu/2dzLXlH0shKvUqW4X+RrZK1ASPYR4CBYaqUyWGMGlQbKMBKtOG5DB
bBO0JMI+vqKy9hCjMyrtTgyurPAgQUxtzNo99m5fct8cwWusMg3PZm0E/JCZTTM3hGQrSndKfXoO
plXkISiKPEQoGdEa06ciCfh9JiyGvkwChx8WZ7nFma3LmIKyD741kzvLrCUliMOIZc1VzvjkRq0S
77TJniBpuYBVFlOKSG5p487Tbb+2jUllF+1w9MKpHbNYsW6zcG8D7+gLJghpESQwxnn3CLd4sjDp
uIz6x1RXYc/R0yWf61DHDhWk8osqJTcnrE9FuED4A9kZY8ow8jjTBlrzC4WzT6HmhyZO5SK8n2OP
f1jqkh81HWNLjvWnuF8TEA0c0aI0CMxqUPCNjPa7JGpzHXnNlA9wC4MUIvo4Zh0yHo6zJCF+RO1W
N53aqvKvdm+t+Rr4TTmnLmg6P/OGmtii3eubPUOZuDqZ12vzEOzlgsscfItfUoiwpSOoohs1SJJT
3D7uI65ALKkeCo7xrzqYuUFq1uWeNnu433AyUFZ7g6I0IeHX/dU3ZfGoul5+mfbO6m68xmwW7nLB
mi+lh3XNWbFSZHUSNS+22TaZmWJxQ1ClOLmuxRY88kYcL1O0AUc0F26UV71ZP4t6g+fSwFhzMt8U
Xp2tgYiuXQxXQjaXPd4Gy8blrqq4r9CygYweiiX0W4qt0TrUytJblkwq/B0Ge5BcB+Ncfi4JHuHt
a7N+0Rp06tDMlnob/ISxlmP86NIZfONm8eR5D6vnbD0TP9nerI09QeZsyvGTPwjKTCNqXvMyE56U
hZIM+lR5bjdn/ToW167EiC5bEJh6h2otuzYzQpbPBh9hCd9VQXmpkkqX12Opl4LcmnAZUuaa87Ma
1mDPzVT6wxXe8sGvMqr85lDNI+146CwiutgQgg2HqQrnJVVNYr3svauGLGBgOJzcbtTH0NVdnAZ9
iIyWv8FUrLPpBCbTDTrdI7PWbLtkrA4sT/8HV1/xvbRqzKPUOmriwznPO8Lei/ktkLN2b6Nub6fc
S+bw1wpKQnLoPrZ00hSm6dTUVX1YkpqJW0My0Mi13fFXdo9YsjfH2t2fWgqWsV3XZ2MCNAATCEm1
/dqKqrwS9RyO2JNgA5MZZmKvyvKhV5IG37HR7N7iYJy0/4JJZPw7craAXAtnjstDbdYpulk6f37s
dVh+xawtbA+VsacmZXA77Vc7WXu/yAKYL2MqroTkUbv96diNvXD/VswUtIr1szsulbiYbcR2F3Hh
LWxAe+1/d4u71HlDYdYwCO29L2vfmu86qgcrI+LEHhnCdAlDmHZR68VZ6zamwbj7Mg2Mb2SmYx09
WioAJcEx2ocIW2Bmx81dDDctdRWHy6DcEyoW0lh7KbwoxYOo+t0SKVCmqATw5e5hn7/NBBv90PVU
NrRRTd8eIE3phnam5i5i+ZM/ty7njqdcSyMPVGVtzVxRy7slKnzeBkF4zIQi4wIn8JMvR1ua4Is9
GkCCMKnNnHrVEA1pzTnT52q1g98yDOknTHWGPPFcoO+uK2jNrC8+d9dPy2eEJ6LKBAXUs7WO1kxh
sFoXEoAmTtG8KS5no0FnG0wrUq9YyLSdKPE/y056RLevRr9ZvZB3razEz64Zitd1q6pvmmqZWTUu
0C/Swa45K3qxv2xkmPP9fAsla+vHW+rhGyIyt4UbGNGbValTCfdWbfQ4iE2Rbebb6oiTIXP5SW3D
/LTFFeOWaZzqhmZaci0qBtD6YJXcEBnO3uOnOCJiNfXFsD5yXjNDqFdr+T5a/vBbjsswIleqIpWZ
3W/6dMe67xFDL++50EVzSTegfwf77D2V7KBf6zhA3GsZnQy0/Daj26T0QuRB0g6XtMBDN05telBy
7f0tfpF0hiYtGTd8d5xpKA+wWqI6l2NI+Y3f8QSyEuzqgTnO1lJbz7XJAGV69RjQglZXXrKjDajd
zvuqyrB/0K5rvifN2JgbubXxAjS5REFqy1CMN5Uq4z6n/cYPe02W4VBNMhkuG6CDt4pR/3VCFmR/
halk9IhX2dlgDthxzLD+iqec+qW729fRPBaNqX+gMl+u8b4rysyfS++lmptkS/u+Z4CsgXJvo2kf
BOlNIdbBELiaKZ10H7x23aoLTtCQI2fZQnO/JS3Tf8e3enXBUTweZ78rrTR0Cw7zlfsMiMweLDvr
OLMfd4drG2XzzGwSZlyAp5PtDAxKa9E/OaHS2xXTDf95p1oG9TM0zvnqkKyUCkbwOxPHdr00HTPT
rK3sieWjLMb4XUcEXlqrrXeyMraSNt9mb+0ypVt8z1xIdvet8nD8EknSxHc+EOLvlkTcl0HS8LIX
z5V0uTXxpSi6paZks+XyyG5gOERcjr6bRN0rvKjDpcvaBJ/crGmU9xL4A+jFTFbEGX+xeudGlt58
VTLIKNJFIdc9bUrsMi+qPmppqZ0V0HPZx5/LtlYvkHIHecCPT9SHogxIEpiU9ikMwNF/F8uy3mzS
7G9tw5l6aw/Owg5F+z2fKIXNVbAP7nSxyda6CDdbaIChUBfHbkmS/jRRv3xP1pVe1ht39zgWnuwO
nS/rR3JkrXs/Gv3nCSy1SrUMo0cUy91XWS1WlfdNFIzpZLn8l+tGLnkWBqanNVz8glHAunF1KPrG
IPM4yJtDORdnrvE0n1Ml+23+RlFbv5Y65mKMCmsU7P8YHAvqr75gNrJrNK4eG6RparqtaLNHbBjt
HoOMRlIoJEH1s/BMMKWzgaCFr9gqWhAZd+pSNOvDmkKld18oT8Inv12jKdNtvF6JYXSSdIwC67I1
2+xfL6FcLo3udHXRbm750u0Mkm5KfB7lUWDRW1HrG1oU3xuDrzuNS5kHDLq5HmoGVhdzFBdJtgH9
v2AHFNRH1GdDcNDtJssjIK54hDHVkqviMJwaByc5wZ3XXwO5RrdqtRpAtsa1LyH31wMIk2IjNF3S
3DjgWXPqmqZ6sFyHu11pM9V5P/fFdwH/b0ylURyMJDmjCYvb3e9Sm3LqudiMQxnZ9s2ch6aYXve2
hwOrRk6NFMtF9YJw0fpZswB+zjAbygzMovjiN259P81UENm+SA98HFOXk94VM76yGnudm1BMpB6a
rr1qe22Jo2NP1lXMwRfmOKT4/WEyUdFfNFO7d1lIeEKXjlXIxTNNgXPj+7OOctwJqL3ogpEwu1FV
HhPliiErlXQudwb14AuD1KcaZCxIdblSuoadWWKG7HLumZ+FPhc1py3VhoDdl3D8bIDFSX0bqSGh
PAp2962Dk/Fj8DF+zRqndagJZhwtElFxaGuc4zPgtylKk6FQ90u3V86BndFFuHhsRP35id78U+i0
tqCJKPfX2QsWO2u2cPAOs8XMh2rC0XUWDav/OrRwuq9L4pfcVEE0ud2sLXEymXTOvdnPbSaHT1Be
wzUdPhVEg5xJJa7zFFBITymQGrBu1zZX5lz0ZJiOWc+RxEgEo6zavW/pdvrHwu32tw7SQ3w5+L1+
iatKPIQyPlZitKeL1XJKxbRducwF/K3xoRskye2cbMsXIIt4vEAj1V3TEMk3qxWcDGp1+RdNZ7kP
+7JPCbWlmeGK0g7cj1xFJFXFO7PbgiKCoU7kt7ScjVfm54bbHMTYxAcOVpEwvFm0vBggezE9GlvM
LzYy4dsb1Xolh6W/1HebX6xfJdf2k8fLqeByze7vIS6pes9ueTezlwzrie843Pt1PVLG1mvBpNzj
z+yK8KwUK2LoX3ubtLSjEcs8JerCRxfbGTiBvNhHbymY7TPaD76Fa0QF4aqi+gk3ArunGefPOo2w
6EhuAXgZ+sW9z4CKfJvAPmys0IDju7UQNMEzUfdlLzo7HUI8w0h+D2eRD72cP/kJmWHXGmBjyrcW
+RztcIg6dwz3kcQQkrG/wyZpxuNm0WPn9lJz2biqFPspYej+gjzaO4+NAzqXzQA5XWxMrXQ6Tw1a
slI5Ao6RiDo/beo4ZgZkcXdwPYSiz/29x1SQos9pj9XeQIXM7Vgntkw9uWzB0XhzZ911zJ4Jth2b
dh5/jaVS5d0q4oXsgqlqKHjIsfQ2TtHKbdy8bVcLAooRUDrVna6Ap7csnDypX6SWcj9RwIzCSuvC
g9uUrJA3MaZzS+vZnVc/xo3ebaBIpaILOQfzSDp9/eSJUJoitbEXbbEQ3aT3ySd8t7+TvbXaDGK4
dPyLyQ6RVRGr6VJl97Zlvdplt3SX9brI6Pzvumq4LvGr0M+hY3ZKLSve4+EXAaMupQ2wH8+YxwQl
Q6oHK1ho8/fFdi6CtXGXW+kzRAcxGE3/GyNrsw8ZcDKN2FGNoSh+F8kekR/t11N7PfXE4742JK/M
b7HD3Xlnx0MRZivG8+tn4BZlf+pMSC2UFUnYOV8Hawzs8Ni2YIQXhWMMoPLk7fH+Zq3DmdBDOVd+
76HONiceo0ATxTmOe+NKJJzgi+dbNpvbiYTLvKzBUhiD/Fj5E1ZPAwQFJjAgKrg8NPw6iCcmHQUX
Jti19dwF7kCloZcxACwpjNqgOM+2ZEsF8C7iH6H0wuiHDuMmmk8VOKkoU38N63FiAlX53Zcx5pZ5
S2hdi3yNV6+6Xquqne+DTWKOnaF7w/K7jNYiul4Vko1T5RnT3dh06P4pJmFjyVtG5/tjOPL5h9SO
gQqw8CfB701UYm0/haVtrd+KbeXaACvZkgvF+uarhU6TnBiLa3PpzIYrs7RdoBTGa4u62iyNqXM4
RY25mLqFLJG5b6uFq1JP9R2EqFIehyXSw5Xa7b3OTdB5zTecPQpJnzvFKmfq6dsXCqrJntb9tjsH
z9q6CCyDYUu2BX4ff2nYMU94AtbrzbQFdDO7zf2az+uMLQJ+z9tXLdbyl1p3R12GHALNYfWb4qsl
1GCnwjLLCy6bwj2udtI8VUPn6RT1fEvIEtefn+Ni1gzfxNQUEb2Wl6wXYuQvZdwbW3Ep2C5vOpB1
cLDhOm8niJnOCwIkZkwBM/sk1QlzuBRRjfUAkiraQxPX+7dNRsMTemjn0xYLO6Jhmqp8kmXVAyJQ
I6alRG6bAqGUtz2990OMewdEZn/qgrQIi/LbPInJyUygZpN247h96dx9WyhkjW0fHO3Knxum5F8W
3axXFsV+Cy1mCC/1hOE9TVqYWx77gpDL5tKrawlnYN5vgIFMmw/C+NcDu2dJd1cD34xbQUCvXy3N
TRsRkrnQNtBGeuPYpaZ0RzICAMZB5hkC/eh2Z/00DmPE+DRqTX+QLfT2w16C/D7VnIifbEtNzKTx
MCUcIojKDVzDg4TQOiGkj5Jf91MlA0jTzWDUF3hH8VPRdE5zFH0RRU8Dyd+vkkBLCDv+Grwlg2k2
hjHBtB2KLej6LFjWJlciWc/eDk2EUzOmYW22rKTg3kyzs2DX0cru0thLebFAZh5uA6RMFS11wPWd
qJ5ZBnZy4DWYTTL7WVy7vEG0HrTZqItaMHueyO/l4u8BPmUR+akMIvVNCu6mfN06+Bw1rTu3cZOQ
fKv3YrtgrCX8wxRPXXkNm8rqSDasujavil2/7NAEppw2cvvRhU75EyP7OE6XMlivO4yfzHGTsvqm
5gW6clyW9cM8+hXQpRsP8Ba3fQZlmV11Tb9E+4oNf3J7ljeIzOnCcs5g+oDDAK6C9s6mJ/lg7Mhd
TQkcnbisTOtbqSz2+bks6YxTsrgwz4+odNTBX7f1Ya49M/KTrIGdlpxAeypU1HLiOQmEK2EmjvMk
wVr95DDSfAXYh/lgGkypM5Ylg+t6r8ZrsVJi5QbpjuFwO4cSBnslvzbS8z/ZyVq0Kcc+68adttm9
sUalqtQGCfoixBS29HgTlO5hUnV85DCKyyNhquVR26Olswjwyjm2TjI9BpPYz9y/wL0dhAofsNbB
5rUbOMRTa2/iLS+rbXuooOY+e5WU3bVKwqHMC9/UIpOQDua8CAoRg/VQZBxjBSp+HiEw1jeBFiOz
TCeQR8ft6u6oRz9h/kMDyBB2Xk2mN0d/67l7/ax18MF5RWLR7wdpw31j7lZGIrfLpMIlPfKma5CU
bfji1Htc5btvxd+jYYq9TMp+NTmbG/eEuus78t3XKfEvpT3Mt2Yl5SrDCYkpe9x1/ZU7WIywS4dO
7kiB4H6WgVG/OEMBt5rKPg+LmGzbtJ+rE2eqJgz6pa7VflFDpWiZwVpAs9CDmhdVquCTs2JMfO1w
3z3unRNSD/w7SfMfvDLY4tgqxbge2dR0702P+nbeNEUVc9ixVsduLYNLU3/4lPdSWEx+sTvCARxn
ugTPo3dMeJoUGXZ7H2fjyAw6ann7weDAfWrgdKybJ7IKN/IPvto/+Hnnh/5FB0WRyUTx/Of/Q7/X
wuEmKrCl9kkZvsYneXgeiBg4dUD4//1RpCZD1sU9ilvlvWALBx6n3ZoxykYHXoEXV/NJhI0+lY7s
P/Aqec+qPfsln1Pa/wqFwInuHUOvXMaebWfirKjHPm0K0hKaqKtOW12H6aj3j0QMf1ggZ8IwmdTY
m8EMfPfqmm3cCygkCfyBzb1sd7NexhykH/yAf/pWMJrRtLrYn/5jgSBm76JmrZMMCh+BswsMcK9w
mkNrAmDfWgUf0Cn/sDYcctxdCnnUEiD1f18bLgzxaULhnyWh/FH5dnMQCxzzSg8f2YP86ffDGhG3
Kg52VuM7ligSOTlKq0oyJiDqGUJAdNtS9n7w+/1DsHdeFgk6PVZEiL/Ce53uGKiA7pDXZM0M8Ydm
dG9hbTgHFVvevZGxyeq2LJ5kuDqfQRZ17sKRef7PZwkaHzjfPncmiprzT/E/G47WLkKmwY86Kajz
WZVAVYGl5Xn/NavEQdx1XpIxkzvSn713D3LrEiU3gaeodCPjp0QMwCdb7NF93ZfxI9vOfy4VDxNI
MC2ot5yTybsNZ5XOBHRCC2+VzfoD/ARwc8MT4QtCu+qjjOn3go3zNztrdUPvbDvPN/z7T1jXk1MA
czDwipz4doz67xKU+khV85PpV5ehr/APjTDLB1Kefx7QPPfs0MH+O1Oa3z03XGNlUdCzHwITHEfi
ujKp/ejYJeN4sES4ZbbTOcd/Xy9//LIkFrNmIBsjwPn7l4VMsvqyAVeaGWagZYfqDsdvO64EDqaz
38jcdSRMUsz9//P25+ueg0TO+toIBdDfn9z7koCgbk2ywtu7z63V9U+b1zJKXdalu//3b/nPAwAJ
L47H5/uP++i9cUzlTfVoZMKzehGf7GWTJ2cHR/j3p/xplQZ0tEiL2P/Oe/cB2vKCMWrEAboGCsXw
AG6l++56gx//wQ30p7USuCi/EJNGZyzo7z/e3iSTjHBgyhLYWnfrvBV3Ptyfrw5+DHa+936xpBQB
dZD/+1f80w+J/x0paCQqIqM9/wT/c7xYtc38U9PZ7ovbfWtdEXSHNpm95fDvz3kvlT3vQYSVEYLO
AO8x793dMFkO2QdbmCAlQCqIBSw7rp6dA4gE8kkIDITP6OBNQYK8W7z4v0ZVnh/PMR5EIJf4or6P
ftfGBZ4FXM4KTLIzH7P2tHYjAueWGm9De/7Ige9PKwfPxrMXq8fc/r2/ZokJR70hY81ibZsjGTCP
BaFBB/LR4g8uqY+e9O6HxUF0rzbJDyvCIcjbziHwoW6KQydH//Lf3+EfH3XOaHWxrcBu7N0GZ5xV
CFX4SeZblf8DowqS0L1q/DxW5UcZ5f8sXc7R2v//qHeXEQVGqAGaksyUCWbVLnmigvlZTsZ3ACGT
bMl//2rvT003oHA5OzrYfzk8B++eR3ODmZtudL5Yi3NCfbRCzdqSY3PODvC81RwjwQjH29rpg5Ps
/Y/615MxBkJTeL5132sXa1ejaXRdncdTE//uhiG5bEB/McZ3hg/24J8ehWOizdmM22DgvztjQoz3
2222NaJZE/+GUu9nyCI+zUZZH7UJ79/f+VshFzv7A5/TGN7vt7bVyq0ELFbLW29BXJzPqltUCjgR
PrVx+5Eq7v3pyePO4lycYuAsYnj57ps5syb4JE5MvloVHMkwPgV/iSbQUACaDgOfA/Tugzf3/kg7
P5TjhLrMPzd6ybsitAqMnKMBZmYMyHlOzGkuDFYkLwqt8JGKI8gZ8gxXpZbx93Jbl+f/vGQpaXiL
tEce3/ndxjcCEE1t3Zx3m5pPc3MchievE/qhK+MgB2odoIwMH33pP6whlPkJ1mYJvoeopv5+XxhN
Mc9D5rxRNThN6Fp7RoUa/haqgkvw71/xT6/1rMb347MBLovp7w+TGmIItdmMUMqrsqQLl7tBldND
4WzlcZaQzaxxsD94rc4f1i6SKWxasR8k3OO9U3lbRcIWzTjDRFfuncvYFtQlDucf7TwkF9Isy6eo
3Jurep7cRzq89pWhsJdLFLuS/BugsiLpKiZTyDXyYii81CFc/KMK+o+fEoba2UAQjun7Jb/SpJMq
XUNKthHoyTneU1ZJcKFaa7pQYdD+/Pd38afVHiF1QZAOd8F+X90h9uw7L1x07sGKtuAgWm2RezCa
IMus/TVZqtUB9VJx3VTtdFHgeWGO//4J/nJ9+F/V2nnDURuFJN1jigyF4u/LQTHkdM8JRnkzht01
Y7fuGJF/fhGJqjmM07ZnwzQHt5O9j3nQDtC4ecO51LoBSoHg9O8f50+Lk6iZmDobswj/vRUPBH5R
DC4Q876U3XW3zdujsRFXWGXwoxlFBMa0yg/W5p+eieUDtS8msdxW766ppbXt3VrEnKMMqjN/c80Z
ipqjx3qLTZMC3jFN6Ao/+uDm+ONzCQs4O1VCS3ifiOaAgu8lYzbCy70Q/GDuz8axmhxS0JQS2axl
l8e6kf4Hr/yPz8Xc8HzKIeR+/8aHuVwrHfRzbrutdxHVTRhCK57r/yPvzJbbVrI1/So79j18MA8d
p+oCIEhKpGaPukFIsowZiXl6iH6Pfo7zYv1B21VHolliuyI6oiO66srblpJIJjJXrvWv798FdH2v
ejEpFEVoJjux7yzTeLjQeLU4wgBiA3Bc3oVXQfGAvLdTNTo9AGb2n+J4bFZqZxqf3l9AR94ojH1o
G+cFhhd5yBFAS5oZrTM3vlmLxHegDp3RFoCIogl/0Lbce406qh6hgQbPv9PO3h/9yNTSrSlj4Kkr
qPYO4w7ihKlOlYillCXmLjFRzdt4Mm2IUBu/LVT4AVVzCphzZNNiULIpRAVLF/vB+uUkgzTrcGZ1
HTVkyCmczhNJ9dQKYs8yhv7331FQR+pySOO6LB+ekXazAJdNu/X1bJJ2jdnUNxHKXrGW6Y2MPTlr
w/XkWNP1788tN39COiZWxYr57fpp6ZgwUNO3vtTN7WYSSr5tjVL26bK1r1X06jQI1tPNvzGoTnpD
BY2yxM5vBy3zJpYzg5PZTCOxG3Xy3rVtSE9hWY4buVAvMdad0hNvypFwgDCAJawyjyoE/reDTkFi
mZketL4I8oYkt9bdtXhsZpwPNS2o7z/hkSAdYwu6qVm1DHZ46e9bFIRdPxBwTfQWa7SPnRvDrN1J
1DHdlu5tT4PRvW7Tuf76/si/mI9y9FAIxUF2AWctlrdvn1MuZo74yUFPRKaA+sRUXVYUIX/QgDGt
o1LDHlUra+PJLoOS3nU0yog5JFU+zzD+/kQ1BkGiOhTRClUT/QLvf7pjbxXnMi8WSUouEQdfgtEP
ssTOzbloI1az8UqneSg0L6iMy24Q9r9L9nuZDHLXZGCJyfDKeDsZU2QrVlVxZYk6ctZGC71AJTm5
idVW/f0DYOEDoxs1FnrxoRkOtSKtiegH8wM05htC3s8Fb/mGDYa7i1MbV46ap/7vTyeGuHDvQOjj
v3PwItHSJkxE3J1v5IJcgVJ0V0NcTL4TICzR8Xq7fX+8YzsxjD3b0QjmbFyg3k6nXcj4bk5F7/d6
IG/HqFPooW/aT3Q/KrCn8+DSFCI9lTc4tmgAmeLjAvJyoSa+HbWPI2cI6Snwi87QPNOpUJZlsbRC
GCgtSALtxDd5ZKfQUAjrGt8nZiCH45U2OzBl58E3pjC9KI24/lKr+rQhn5Z+e39CjzwamXJQcDwf
KV9z+ftXx7cxk+uc52SgDIn80rIrizZikwZEqUP8DSp+PhGWHRlQp8uaQ5xa38L2eztgIXQ6UGiW
8NMqDNaFOTzneqxusUoroR+J8sQCPTKV4DTh+lLhhSlxeC2ikN5R95UHv2HT8lH2pRt0DTrqcvMU
PPyF6nYQCi1xEA5oYL7IJh9sfGaEdMyMx9Fvk2jaGhrUgiqWupukS5SVObQN10+5uI67Rj5vSvpr
jMaZr+ShC+9jSNiPdHXrEA60etsvhiyWZgR3YVB3lzaXvnPWQ7ItaGLZhmHansKTHbsw0KfAJZWk
o/GrydWsaFhoon/zjboRSIQCGrEMdTR2WNQVXwRKDqLYaQy/OpzHZ6KK4Y4gFZKeW03ENIUABGhW
76/NI2cY1QDKZAqxjkUB6+1SkSUBGLVmqShmKyE2yu2FvtRDZUHRVSp6up0lp6G5UmgnLnDHRiY3
TyKbWgSkosNtxujwg4/C0U9k6zuGEzoB+9xe0lFu+EqrZl/Mpo/doXG6E5HmkeVKCYS6Elc2lquq
vn3kkO6voi2V0QeKHiEvM1MXj0DNN6r+lA33ka0UyvYyDrlw+CYHz6i1WahxHI4wG4JFnK8P+Qal
zkgNd0TcOM311qrU/sQDHnn9l50GCwoCA1k9zKFPitHVqaCxvZwgnMgoYtFqg+vYzsNYsAOA9ii9
95fRL3PKaibANJbaBOm8wxsKpX+hjHY38fbFzWWjRMVGFfqwQUr5u3VBlaFYsBAqiGLsX/zoyiTr
zcSCg7GILs/pvYvdtLfRGZHRPhHIHHsqSFMa36ANtObwtC+UckpsU5p8WoHJ0Oe13nkGopUImdKQ
+e9P4XKMv9nZgAiSmISSToIV4e3Bm2jTJoMSFmxCjFz6EgU2pf55FgBY3h/nyEOx93DhUZk//ue8
Xf5KCPQgrLTJz3o4CDo9X/S/4PMbOqJ6eH+oX5b/wkU0CY3Zsbl6vLAtXx18ZuqAIFgS5rStVtu2
a0q/obty1XbStCb1PX2RlWxYvz/osecjPactOFluAodmWBGMPJpVFURHyNfgZqjxbTGRs7NaxLH/
zlAaFgTLwxErvZ1Kk743BdXiom9qcak1GlRL8OeQxDvWX/W4/3ga/0f4LK7/WgjN3/+TPz+JcgLx
FbUHf/z7RfxUi0b8aP9z+bF//rO3P/T3q/K5uGvr5+f24qE8/JdvfpDf/3P81UP78OYPtEDQF3TT
PdfT7XND587LIHzS5V/+n/7lH88vvwXY+vPf/nwSXdEuvy2MRfHnz786+/63P0mhLdeX/3g9ws+/
vnzI+cn/+p/Z8x87fvzhKYrrIz/6/NC0/B7d/ECWHyK8SUoOMiab7fD8198YHwBHL0oQcoUWt+8/
/yhE3UZ/+1PXPxBLkK3G6p5A/SU2a0T38lfaB955jkVq9VQkoVz++Y+P+Obr+u+v7w9AQtciLtrm
b39iLff2/eYGTDGaCJ51aaHjOCSJVYI7pKQk9SejT27pptUvKsWUfNNIHkWLa0Ckx1gsdVX52CYt
lZ7CEqsOM5ILk17mB/pqJ7+tinkd25lxOUkhrcoSXYAF8dAFYW7mmtX8WddG1a/Tolt3ddttpQik
S56H06anMradNY2ASA703URP216hL2pDiwtkZzbrVdjoNxMAn/WgpA/gGaczrvCMMvPb8j6hn9os
oxUdbtXKgsW2zS05XWPb1ayGuoRM29MiLpVpif4rmLxZRDvRCnuFVmxtTXPmOmFxXzWip90kji/t
1KjPLDtDbKHd2EVOy13ynS6SR9oHNRTN+R6OyGc9qnoXasjaFvO3BoIlgr7qroPCJsl242rIHDcm
dqhuL4n7yJ5CvxcIdGdj8WSHhIDED86cVRLLIeH7odrBuU657txqpXkbG+ljNHVIWSJxRwPoxVg2
lWvFbIsxPcigimgcRzv9CHKAzsNwijd2xOcvazn5WJVKdhbncXRFv02Ld62Yp11gtNPGnJbmHF1c
F1oSYaSeUFqmm2KTO3xJ9MEr+7E0LzHznTaTOV6X1b3cMlqTFffId5cIHSWqPDALy38SZnYPc+mu
mMIdgtHSVwv+8ZL9dgdk0J7WS09KTG2Oo7L3CqW9oLduWNU5VMk81GFJReZHkkvfJRNhfVNn99U4
lGt6w8ZzAJsx3z29rO7UIsQS3QjXo5YmrwkqpOexXF/IfD2qE9ZfR/CYPDrYlTpNfgS6dJ5Oy2fs
snsa/SLQvkrm5rK4rma+jxg313UGd+G+TBwDohYgn2rWlL1W5GI7kGG9nJalM2rNBcx3iT2z7/Zj
0HV7ywzpD5aQitA2beXqLSru8lFR5OoGkMrXcjA2atzZq9nBnbKKH0syNK4xirvIbMfLcizum6C+
ozMhh3VY3NF5/SOpmq80AF4rgKhcoqBo3dRSSh03f7S69PuUdGKl61mEgF2T0DA343khMn2tFzTS
OBE9JfRZnkd1eedMLIUFUoS4Pv1OK8FHiu03RjAVG67nFL1i+t8RITOFEyxqIePRIUCO0ICVGp87
rHr3SWDhfBekkvCSKbtW8blsRwleZVjc0XNRepMT/TAm5YZ2uNEduoxlFxc/jNKU3CwC8qOrOYvQ
lIvNwiNZB7kUA3UaYYDlw0USR/ezWcoIegqxzUCBuWNp9YUXofXYOi29rIE0hXtzNtp1Hxim34bz
xWCwZhCVaK4cW9o6A0i2iPmVfTnG41WsNsVmbjDccFIw1yWCX1/Qc+YlhLfegFwS6j+/AGbYsELL
MK8BeYH6iqqv7ciG0E1muCrloFmId9F3ylZPWqxX54EU/8BWd2OUXIQUq6NnMjbdsK+Ma4ttEdit
RgtBrq/oDgOqFzIBnZ2R/A4ZsaIJZiVL82dmEradI19kiaxvhZ3KMK6nyY0MOrnkJvrex8PFmKc/
IGL2n7OkTFxVzxtUF2BfYvBYqwaAkzck2Pd1oTqeWRkRnqbW9DqEjzSQPNhQ41bwLONNYcJpqjA7
WCu83C4eD2x8ugCEAKzDs42enRZshS9iumoSW8ircjKq806mHTPVivKKkvuMz11Qfe2AD/u0lRV7
mLr1Y4lVnNvHlYZFUXfxsm6MNiqXly1yC5tXyqln1aOdadrKCotsZD/aLqA9V49jZ2Po3f+1kONf
Bib/D4YbC0D9X8cad3X8x/6hSAl0/wpelghl+ZG/Ygxb+cDhTVBAyQD3ZMxn/hFjWM4HlFkQcIlm
OOQtotKfIYbzwcbZlsjD4cZJQLxk33+GGMYHB2GqSfWasAXCKDKP3wgxDgLfRY/Jp0KERsBNdH9Y
Ci8Lqt+sndFX6t64ccyx2rUmVBw6AfNTQfbBFfOvsYivsQXHPQo0/tvIN4ZEUsRWMfpWuuyamlRc
gETLwdaV4TVl0VME5WPPtmhBCRa5Gsn6waXFormdgKgc6dhowlU/0Keb0+G20quTPvEHeYmXRyOi
p4JAnxdSl4NH02NLaqgtDGwpgXOtSE392AVT99EaUOSBrw6CCxoiBK1o9EecIjcfG5wKLoZmlEyI
V5d5eHVjQi7iNFMljX5qFMVWsxrK6MUsF1eJGosL8mLNtawm9lmSBcnTq4X+M2J9HaEe3D9fnpva
GzIZRVmE/Cz610OroaLh+KOOfiAlsO84r7YaLOwT+aZD+OwyDLJe2hG4hHKRPyyaEHdkBqyJ0c+U
MT0XfdvtaV5PwL1V6h3KDS6icVECKEJrf202cOKrvJ2u54RSi/vbT0yCm/VEaZXi2Ivc+tVkB63e
JmMukwiSqnQlCcyHAMaKE0rKl1/z6mL/8sToqChK8eQUrQ/KIbT4YWtq852qNkDKNY1Vyn6ushiI
gi5N96T+aZqeh6ZAQzKTiwPuZocfFTtDjvj+Ax/cx18+CZpKlGzUroGLL6vv1QPrYY0rUMsncbrG
3Np9Hn7W20HfSVjAPcVDTzkIF57b9wc9sq4U3WJDsvnKEa4eDGrb1SCVAFJ9OUiWLEP4rExOuPn9
QfgCUcxxUft1EKctrZR7Ue8PZQzXzoxSj/3o31gw1LNMdn+aCRal79v5gxeB4UG6LBjNiXZdDm6+
DczshEz7yIRxVyTzjFCT9XmYVVDNITB7pRphiqObbOwlCACldSJNcmQtUJ1jkyOPhtzvsGhGNxld
F0ow+C3tTz7Isx4CWReLTxM5xZUxttIG9Wx7YgUe2cdRGGCuSd2FiN1YPtWrFailQdvHNe4+NFzn
az3Dbijs2XPkPD1F7n5RQx+8d6wEtHC8dHxXh95CGYJTCLFz73eEyVSTilh7sG2hJ/Sj1/KigtKr
YjMq0CE2Ejcv6JkYPj4r8G8gryZBtSqon9AJI5Q0OrFej8wDKkSFiiXiPyRlBy/FDMAUFo+G2oFy
5TkUiQJSXeecD/SGn/iij+w/fJE6JxouhUvW++BMaXu5b8Q4kIUzZajs5Ybz5WMs9eeKHO6NoYug
VHBXLMHYSbQC/+aLSeWT3AqxkkG+9hcrgr5DGwdCsPEH/Gu8WQ1yX9gnDR+XM/nNV01Cn8wp6wkN
0qIeebus+tEhpx0jkZvxbfVA+U9QUxTAenM40Kkl+e8/FDX+Xwbk9MLeDcwIKVve1LcDDp2YZ0lO
hK9OFnK3DFZ7RffEwkxrYLSA3YW1972URK27UzpmOIhmVhxv5dLCjccc5Iie/4bVuCbdPYXnqtxB
fRkrs9sjmVZLLmq9eArCKFdWnT3hgJFlRWKDJm5SDauulk7p1ggAtwUjODiuMVBzXEsESrwOisiq
Nnqi47eDzKMaPThl2k2k1TNteXYuf7YS2xBuBrv3a97Rre6pMYfxChpaFK7bjNq91yjow334Wo36
CU4qHEIlIge+sgoRayuzpz3nukhLMe3mQpj2dTUipPeBrTIDg55ET+TOHZIP0zxKbtxhylroPaJJ
CH7dXTMqyV1qByN0KmVsW3eQLCe/K/okbrycD0T7ZVfoRshlcnEkK23ujZ4eKkvvJGLkgjbmIbuy
6ziFVUwf1HUhg25F3G5WDxmQdMuTydPJGG0zkIgqyEuBYSUPQUv/BIARsGrweBIu4HLWPAcYMM9+
x6Yrb6VQj6KzwKliLNecGY4X37WBbFidVwCCjBTcgM2Nz0u7udIv4YSHYoeuthF7wyrnbkKayVWQ
b7eStOySuqgurzraxjW3dXporWDNS7hGHQcHlk6lApyCNz8967FhkM9U+lrvTa2dF9hoCnO8LGrn
MRRUVM4UWBGWL+Y8XtcaPQLnOryvS1UbrS8tmIbYrQ0rSHw5ZaHc9k7VJ6S5VOnGlsBLr0RA2tPV
xsLuV7REKyCBamIO0C4YmLqj3XS4ptRQbF1hh85DaeJaCOEE7BzOMTY41N5sY+m8R1Rn8fHxUvOK
VgkgdPZTsJt6Qj6vmjOJ23HbAMIaEj1ZO3obiB0pKuxfVLadbjVOgX6dhqFWn0tqBftIYzY/Tth4
i3O76Frw5nNatzth6d0VtQlceMMcbhmAEqn8kibjxF07CyPZL8JRvaJ4Hu/HDGUYkLKu+EEMMH1h
s6P+FBtR8y2cClJgIJ+tCj4dLoLrCNxBuKlzO8ldLRIx+B6LGksKTOlBz0r02fMSXNNrntc/MnYA
Z0U5IbuLzZHfAZEhUSH/RXOytSJsuI1Grsy7UZMkeohtO6ExXvDV+rXeWuP1PM4zKBJdFQoJI63T
1w6ZSYkMKYwUVoTcNJ1HIlMCZ9Dree6plYAd3upyBqTGNoEmymwKgzeqWSVdtlNWdk8WjMT8UzM6
CCMcsys/QUAzx6+UO5qbsbdlLEnYBdkrIg2oUV4Gc7CWDFY6L18U0XIysXF54D7lM63r6AgnnxW0
e91pgy9ao5mFS2CT2evOCdW/hAk/qwhv0uL/LE/8f1LFkDlz/nVeYUP7+X/9r+fXWQWc6/6RVpCs
D8T0i6aUJjLU0ySB/pFXkBTjA2xyqrmIbLk3yVzLfiYWFPUDHURUeml9ob0Vnd0/EwvWB1AXy+V8
ccfjeEKS8RuJhQPdAgix5TeRo+D+4pBaOIwgknYMOy2PLqR6qB9IohW0ctt2/5y0c2mu5DjXr7mZ
qgLcCkJGv8mtXuziIkkeDbvLp7O0bYbiRCT59qb812eiiEkrCmUbiozLCf0qkqQLvwKPnl3M01Te
5ZlkfCuHKXNWph6kJKTD4ZMzZM5XA9rPqWTE28P/59CLJS+9K9T9llzP66GzQZUW0thFUSYSLiWF
AV8Tui2obfm6nZTo8dVKOXIxPzacKi8pJ8J1NHWHIoJ8JIbPkgtbx4/UjaI6f0qquLgPbIB2PVZb
398fb/n4/x1M/fV4r8djxb1+PC2RTFh+yYWiQmkjm1qemVUjb0jrnuqCe3vT+TmSygRiy7YIvw7C
Nqp9BBBzeiEhyMA0JAVeBE/lhBjq2EIhSuO6a+GRhnLv7eNITeJ0ZhNfCLsTm6lPlB+ccvUe8FzG
cdtWjzD5qJdk5qmm8CUG/GUel840g1EN+9Ckr0nJ2xQhJmqqBmCiLHDg0NIhvLVxw7stxq7fjZnT
ezl9GrdBgg7nt0Lvn7O73DAW9z7ek4M3xLFq7Ahkxk+F7Jc1JKAQvLb3/mI5sjiXTqel+M0o9uFF
JjVsqpU4xcV2bDx18iRtFNhCN1xdowu1rNvr94c7SB+9PBQXCg2NOsOpEC3efpvqSN1QNYC2j7XY
QRGVvoKziq8FEPMbW5XGb84E55k7bOLCf5UbfE71jFN0KKb1+x/lyGvC67j8/+UWffj1kuZn1wzC
i5YI2muBtuGB3OACRCHrxBwfGWnp+UdFsYhb2XPePnNHqarIA2vfY2H3FXJaclY7S5m2SpLt+890
cFd8md7FYlleDHnxJD5UReYVO5mVaPsYZNxHOiqbewtK3WPppHN3Plih+RnRGiWqLsrTh0DqHLBQ
STncv/8xjrw5S1MHT7owPRBsvH1gyEBGUZrKXi07ykhGY00e4DH9opwX0qM8zxcTnLfP1JjyszzT
m937wx9Z00vHMylgUs4crQf7ez5HidVr2l6Eqb1VJ6ddk+SGT0W9cx0oRXj2/nDHJl1HhIA8DDaG
zDH79nE7R484eNU9fJyKsK1OjdzrLEfAsKus7uvQa+MeHm2H+4KtbKWg0L7USXtK7HRs0l9/ioNV
xkZPXbJUgcK35ZU6TeGlA7XOkxLVvEHaIt8UCSDhSTjlBtZgdGLlHTkKyNSQIcQ3lF1EPdilTZDh
8TAr+3bM53Okl8ZW6UOYbO9P9ZE3CcMzyjfI1DhQ9YOjtB1qzD5KZS9xfQI51KsbQKoyl92iPZHE
O/DtfXmTUMSp5D2J0ADiLNP9Kj6hPbeXjB6XhgIhF23DEyBIK4rataT1tuUGUVhfTHIznMXqpK4K
vUn3RiJVMq5GRkWxQYhLQ6+0yzEbKACqRg2O8f3JOHIwksMEWaJZNGzKh1JaumvgsxrjXinraT+g
i/WVwqEeHQ8mpibReAu7MnwOhHVKxHuQmVvmRlm65kgkcjAiMD9Y8OAqpb6SzJ00xelVkAFGD2O9
A7RqNgDdssGLrEl3eQslDyfV6YbPkJ8VOOCs0aoi6ipB5p2IEo68hHQPgPdBoLM0rx7ufNrYDRDA
jF2PORK0q7RbzE+duzgv1ZWJTvW2tqxu6yhTj/nEoKzpA+s/v/+FHDnckBshSKf8hCyWFPDbNZNE
1eyIwtpJWtxcCGW29moYBJcGYoUVl/viVtJLfTMmiXoOJbz28kIrrk0xVCcOnCOL92UmSNYzGUun
w8EH6UatVzp9RxNN8j0wDfytjfFMSQuTXAaXUG/KR+hH5Au2WiXHP0ot0L7qtdN5SqTNZxHCQ7fo
IWLaw6SferOWWXgbV1GfovFvOXgJGw/fLCVWcyZQ2xl0dEue00WAgqdJP1O7sbuo8odAnimsz0ax
0jGc8Cd2XDAZ5CEC+veqxXVnovz7z7vckQj9yAWJjwRkhGyzjuLxsPk11BFwpJO80/AhhWJq5eX1
HOM3XMKb9mh4ym7xcKu9rmseIhXjExJ/DrRigZd4HUanWhuOrWU+Dv3ubHVozg6z7OUAvyKytF04
paQ6rMBU3HpUdBfRMSlS0ZYfdZ22ETKH4ObgikoaZ837U/Lr5sKMUIymOXvZAQ9ZM11LHbwZ1B1N
mtZ6wWPiaddBYGorLf3WTWZ9NijNt5Ry74mD5NjmQk8fXXQWu8xyX327dsHAdXJmKbukaKqtLrXx
pg+FtaY9Wb7Jake5R6hcPzvoo6AFynFwNjrZGRlR3VWZHtRyTntib/l1LuhPZh4ctMSLbGD5+1dH
QQa1NSD3uouFmB/kGn80GH0hJc40BECO6hcnL4sQb2vSiLB6/3v49Vw1kBouuwlTQWfwQcFFigY9
1RwMd5QyuW2HaNoUmZo+vj/IQTvasqEzCn00lHSoV2GD+PYJjbgt8fKIdrM1icsJ4f4ZvoMYJtaY
/2itpa8zlgOGOUG8CtJRx1a2hOgJinlc4eU8f0NUqGMbYlenvE6PTD1HDRAGAmcO/UNESBaUmVnz
wZgddTvS+HiZ6w4p8lENaS9FiD+JYCGCBSe28mVa3+5RUNSIX1mJssmZcjDtaQsypsgBe5uUJVdY
CdetVw59UdCjJnAUyQZsQN2F63Hq1vdyrTscGp0Et12Eq79SUVrKvvo8RrvaMsReqwAy4wbYwldT
Pjci7b1FE+Ln83iDzsrcDUNtrA1patYS1wm3lOr0uq7y2MuMoL2z9OrKUYoZLwGjvsirvveqPnyq
5e5jNyTa+ZSQcC7KCk1g3aBl5Y8nguNfY3ESx5TvzCVaIGA7iEqtOs7YU61ztVrej6xGzzrjGbTB
hNIRPln58Ob9tfzrC7MMSKsdGye3LvPgm2O5AHbVzfPRckI/xDV0naZVceKAPfJUvJUy+g70QNxw
DgaRY/yGpMQ4zyUluO4tPQ/cqqCaPEGUnHD1gw/9/lP9GvhaBHqOZvKCLvvxwQtapENN1FGft1MV
YwwK6hIPPJO0MM6V749EqHKw9slREfIukiZqcSArDjbgqsg6WmxMX51TvcWlFeAyDYRy8UUuzKnw
7Lgn7W8GOb7dSDc1d2bRqb414AtxZjaBeaEOCiGvITXaVh7SWd02EwRwbx6rqKNMMyVXCixu6LyF
bW4yC5ApSuVJfKcolz9DyG6qu0lX8XLSO9pfvQYg7mcMKtN9r+HV2lQNLniWEpUPcDfx/2xVLIJ8
3Y6MwccJLnuqy86Cuh9gOuTqppJclnxdHXfetnHWakeHp4eVieE7+iyFMB6y7Alv+XkP1hBFKwjw
GvMM0ch44o5QS9yhzNJrS57xIDRLrXvi5a9/ANQdd6mw+p5/i8W022HP+KMpsT1ZRdpkPgsrSW65
oco/mmJUb8jlZ7g7lDWCp5Da+iPVlyxcSekMvdgiffWQCFPtEULLwT0c/Wl0RZGBXAsGOdkVqZ7e
dItto0v7jvSRJIAabYIsK0s3ifEd283JYsNa69gkuDT65wNWPA6mFFKQMHmCLpu27MQZRbHCU5NK
eq65/HxqhR4FLg4DDiu4nJTet6CNKjQ5gWVfZ1H9Re26ol85SjtU6yQKq8qvdDxD6QhOnB7ZcWLF
nmrWceTmXWD80CK5PkduaX6t8V4YVhoHpe22ecGPiGZ2dE+me9lwlTYsa4jm2rATEnbnq45sb+Nh
UNTP+MJRvLcks+y4ONHh7OIi62B0VnAUrhrNHrZNk2u521ZRJK2EFuf4QlVGcAUTHY4hFfu4WqVS
rF7riGujDQ7Fw3mb1D3mK/hyhZ6pxmiO0xJfXa+Smyz0A6wTcWBI03JcG0FiW4jiTFSaXUMpKpJS
+8lAwqVjcN2ytnB1HNHBZ0X/mZdBEi4SbAzNHfoCW1+r9emMQkz+jbBKxckirYLHzoiWL6YIcXoC
3AeaQbVq9MTdOGLMM2of80KJvkZNRV9Z2ozad7PgtHWNqNJvAe+p1ipoRYzCdp7GiZmU5yVfVRgp
a3Qy7gZZl77hQsHwHQasiVea2bDLcNU1Ngg2QNmCxq3SbdjXTnxOr64Atp9ihI44v4MWHrR087uy
lU5PpYlXDqKtjIK2EgplA8Y6kzALWYzosxr/1FUo5hKPUCkqwL6zhLod7kQi3uARS4AONxtdxiBG
vPIwGx4yDzsdwiVUEki6SwQ6mZflOb5E1dQG4FFLQaW5CNP+ETdwSwZhbEX31mxgoURzQSZjj9GH
e32Q8RAYTaqdwmiDb0BxUhvz3jC7ohkQ1whY5ArqYywV9lrmDNVqKIywwujM0LZYYpoCuzs5tv15
knCtx/2q3okynStP8CX3fmzLwaNu4nfma6lsAxulydNYDVUutVsVj6pvAfXB9spqw+HWGFU186og
XlDBTGRIWsAOPhdlGmMgkYoKgACsS3uVgaxOvWDoUKjVGEcROsz2iG65tOV81cY9peMa1b3m9o1p
5T4HpvNE35+iA5mHi+s7pZXbewivEobolRgmN8kUQn4EdeCog9J+DCs9IhAiNf40W6l6nsuV/VFL
dErdyIZqTBxSrLA3SjCrIOIrs28w5MHn21O6srkzTRo2VllNmsBtFTvRSJYV7NNZtbh9W+USZsex
2n2Ku9RIPWUQBWzoNCEuwfF6usQKb/6k2Q2bT9ir+TZMxGxzqxukH1i6GZM34PeluCao+ZskwBAJ
60ICbaTzbL84FTb9RYdXxGK1K8SNqTUwrC0sm77ISj98w+1NvWCmDNU18bX4xBfQ34aBJd+pcUbJ
1s4pX3t5WMjCF/hLJIhkEgDkgQb92R0dGhnXahhbdw53WlR6glqC12iJukcWMn9zOgIwCvsZZj1a
7yh4uxkKUm27Lql4i3ioTLfv7TlfYd9hQ0QfAu27gRvVBZ0JNG9MPGG5NaQ5uqNNvfxCv4362Mti
fBqtvDN9E7O7T+AQ2YiS2vksmfpwGWqBvRhGFKjei0ZGNZ7oIUXcOO/bwMMxx8AXKh7kGzkySvQS
mcM341ijYXo16Gy+jbBRgDPxxl4LW0V90bbZsI0dLfmi4iv6TEI2uM4opqFlkEfzFtPpAIjfPFMK
J9aV91nCN7fS6zm2NgT3pe32w8xZCZuItoFZlqsfg0yMuGXv7fH2AgWR+DTcmx0GfU0Kw55FKVbl
0qV63hjG8NUZGtPw+7i3sjOZfNDXKnHSfsV71bVnE+CWejfZkfRxkiy0GFWnRZtswEMcgc+LNW1R
ZJ9SpXdwB6wC80qWqiyDxVuGWKWOcqvQfWHZnZfbGC+7OsDwPaELaftEGsvaGyaJvdvA+dSgdB5g
ZaePg3geKdzAthecu9406zXM89pw8Jwc0+IcGv4evYiVXsUDpZVnw+y7LbT3rgOAJBfd+dhqaopL
iCZg/SvCvqp1EeNHrIVs6Vpaave6lKfVipAIa42q0Ca8VROz/5bWZowFcwPpvtK0ovDGXpFuiyyv
QndS1fS7TbVs8sYIJc3azmDn0lSk1IFXaHl3y517hqbaahkqg87InxqzH4e1btV9c4HJyaSdhZlj
bosqaxQo5USnbGiZ8RQBU7xEf4pdVlynldsXXXqj55b0KDQn7EmoFHq+ahZIvNvSgFV6ip7peNdH
VcWG4yR32tJ+k7PLU9MiaudQ6Fr8pusgbDAWrTIZ/1PLmM+DwBqkL7nAZ2QjBxH93QG8azrZijpo
3MEIaI2ju0InMpy4VlzTDdzLHtYMIg1d2QkiOlVYUfCIkiLTgG+1suritYD5w5glAqeDjuy5Hzlz
9xmDAyKLvopLUmkUpfzMNOqvTYW8bxVaeIGta8uMvtDoZH43A7AaHt0bY04jfKx+xwp4uDEoFtpu
BP4wdHWjNm/6wFLYAXOQbC68O9l2tYIZpL+MaBrA/sBxbmOgTk+aFSqERbZmfI2kONpPoWnfzXM4
3U0kXj9qSqQbZ1JROpyiLHhc6+WgjH0bqL3hhVFf7lo5qeMVhoPaFxyJpmejHtpy1faa8XFsovGj
YwOiw9zNZv9DW2fh8CWXwRX20cqwdnJERreVUeMrAS6tXeIsI6i8QZsxc0N9VtIvZuE2uV7C6wvs
larSG5NiOXtg3d9YwxTd51IFldSZ9QvaABqfpjd65ono2VOGoaEpWqcD/VJyhn5eB5WTwr/nv9yr
QtQjmCjZXvr7c+PC6Pr+42zIeXVGl05TbhcB6E1mCGvDJhMXm//N3nksSY5c6fpVxmY9aIMWWyBU
aq1qA6vszIKGO+AQDjz9fKimkVXVc7uNq7uhGTckKxIRANz9nP/8olyku+6z1AcISO3cbWNXuOln
mpvNPekg+R42Zwc1JgsRGpnzyjnpsH3OiSqMxk+ItiZ/uDQCGR3WZjByyKWzZe1thEkrhe4YfbNU
RxSpThWRJA0ZFoSPYf1kXUWVa2cHGbmZn7Th4MJoGNe2ipc19R6Is6yfZM6nDhB/iRiYDDW8TXmJ
RaWrArIMwjTD6a0fNrMGwFHvA6PV8utQ6KYAOOaZ7HwrVO+Uu5FJzOqctYeByDSVTNLhmdRLKEZC
gt3glehEQAHDX5tHs2s8yrSJin3vTcDRe9NPsxdZzNYV4+P1C8EzFeTt1jnHvXKLbLbn5T5qejzA
xaRGRJFVQICnXDvKnwVZkg9smp6cST1OooyOjtE3VkKUoS2OTm8b+5bSy7nS3Jw74juL8iQLL7zk
vHVzOhSTFOBdroaRWqicSBAgOWIS93Ltp8fWzUwfJpK5ql04V8N744rpbanb5b7hpSKKMxpK0of0
KNpd1LWDf2J7TSn9FmJGN7oVQpW8SWEzATfz9BfZW+zbrv7oiRQkZ8FV+or0KrnupVLTm5NNW6SS
ldkfGvMW3mjtyAOkT9IXImdIH4zFE3VC+nJ1zUS6/hasJQHFESGYr2jxpnxvFFZpkykuWu+8KLWe
d4bEEfPUwyK3aK86lceiw4QjCWVHCrJR6w4wMYIOh6+S7t3EGD2/gYxhLpfIVUgabdDSVXAvU7Ig
1zptdoTUZJ9AWsFEHq/vD7sa5v2rTzCfewxmM/1WW5N95jl4VsUt+9HbNpS4zgfInmc8hXnP/t5m
+9y29TP0VoiltWpuwqweM9KM3Xy+hNhaP+BiEkSnoAt1vnOiyb9aK2K+E2o/NScTyn6akjF7z3tl
QqGUwvZ3UQ6hI1Zu5qkksjA/Dee2HGPfbozb0XZXJBcZXc33vN1vsPEMMp8WC+EhhJBZg1REwVvL
/3K1zJ26V+SA3NYptyZu7Qq2W+en0asa2SQOUg2BFU+abDYEiyTSJGs2Gq/wlRYC8ToG3ofZMZtv
VdAaj10ZkvRCAnVRUy7BKY47ry62ItQifSPyshImq1OvdUL+UiP2zTzDWTQarz33iHPND703UjE3
olhIXKYq3Wo+lzIbZYU3XfXSw4LHF3rFi3zMoy+u3bdqD/ZC8KsZGeImI8JGJH0XQpsrzV5er+zx
yCfHgp5SaGN5G3qnc5J60BB3Ea2Ej4jM+/5g5Xb29B1G+Q9T7r+BLH5AlDY/gZ/U/g9i/Pja/tfH
+F8P48ePfLnvn/tDhucgnHNJkgB3JmwBbR0g3h9Sf9v5bbOiBISmDcSzY/Oz+Rddjmks8hvmjRC3
WHL/pMvxIVwV4XMByoXMppgL/xt0uZ+xXxjo5Gd816mFJk5/TFd/BsMzqN8aQOYNxNV8xPfX2ROl
Xp8LGKY72wUoQF3e/Z3ZffB9XPsv3He7LGgARjPwCIF/cRH5+bJe1LjYQU/PoqfDoosPM30Ui0co
pSxktCvNaZ7jRTX1XTQF84CieQwebVkO746/Lkdqccc7A+Yv6pPhF6V1lAxx7GeSz4iftX2l0dEu
xXngw1M+UJ7xJ0qc+709Gi3N+TmOtjyiJfGvMjFOr+mAHCExFjr4qwo3Vh/rj2q5yTJuAwCS76mj
EYwzk/AacKTlaVdXCH6DEGqhrkTS9HyXMSEpTiJh9iePfXwoTMU+OaYOBWpZoHJSENpzbUvcblcY
QfsWVWJxtvKIYXeFujf81zyqxgIkAjuBjjEYRX65k6E9Rr9HwkjnnVht2d4hrzPfZ4DHN5ET1HnU
IG3efVgI5wo9/pw9839hPAVRmuC3AwwyRyfzaJF45Vql9yCsUT8bYW3ndBNqZUfJJ86kKHd7X+FM
Cixh0LNlY3Zs8l5T0fRpeBCmCvfomdhryYEyTx3zekWcI6U4GbzQYI6jNiQIimiMK86pDSW0Oevi
GmTC3plK+Dckv83NwVp7aZ10ZsDvDYUxom6ZoijaN0ELNBN7djVCcyAhnKTdIhzyxzxo3u1+lrj4
zzSku4IWLCbF0/8iK0EHVJZEtRGojEo5DrBqGkilINxkZ60DvguVgQAU7/p1EXHlWJ0T27KpXnOX
/mUIhmaN6bGWcEe1XrU7kEpX7k2DmFQ6GIcYrUGXAI9NsbbmhTmA0PjdLJ+KfvLfUlwcjHhCB6eO
ohWwpI1x6Ah0Tmv8B/pINd0JL4v1LMrc7IJkaK6dB+XnOM/NZzNW6+Ybl6dZkisv/1TmMsEgN3M7
CbKWbLSctYg3hbRPUjhZl8hG1A0Fp0ueqQfM1CdIVGZIMBWOiQv88wqdBHkqRJWlxYfZaCxQgWH6
VwxoPSd21Cw/MpX1/c43C3neNkv35DIM6w7TGtguWj4YqLHJWRWcze3cHuG0R0NCHFJ6DNKO9wVB
AKqbnIYhIyopRe3ujpl3HxE4+NFEUXE/Z6mtwJua/rpAt/HsmpPfoXRR86XRl6ymkHzke+FZs0ow
MBvOg6LLmuM0yArEFYoJghgdHK1+yLhwo9dLkK813dkrxW1cO2LWSRioQCTRyvXiiHh3VOhAxH7c
2AU+vhCfiBCmJlEDKBzhYzGTu2o8rKZHtSPF2D+ixZB3JSbnFItGv151upnetKe8LyKL1hcnAmmK
tV2OMIXD4qGsxvY79JPtsFKKvhEvSfPO3Q2ccyurHZLW5q57dQlKN+O59oNrq9bLIyHrLGJ/GiLS
iP3lGRFG/dWdorzap2RAAn9sNXQcTjUo32LWy61wG3tJwoiqfS8NXWGhgMuaH4dauRWOtm1m7Uwz
XxoqIaL19mnpVeahYu4jKN9rj3SGOoU87+470y7kNziQ80PlZUH/WTjL2sVZsA5Xkb9YQ+KEwh52
Dol4SFbKFvnhDE5GoC3zEEnxFIKlhSQrYxNOf1McoC4XuIJJYn1G/F74qVcZVYpHSC3E73MFWK6K
nSdnB4BtXVONhjLTc1XF2HxKXlVTZ26RHUJGADPmA90U6MM0KuOZh1x0McU5lvqV7+Q+hXMNUMB6
sqcdtsxWFZwCsbQKPpIMuC8Hg27Of/dHsKgjufZFQDEri2qu4l6GLVsRURzIFNYcpWp5RXxlQVQx
7eia2ESHq1Pe0rQBujg9gjJXdwuJNoZ0nMG+rtywKnjlJ5A7dL5NaOXcDcOv5M5BenCA2GOaCXYt
1XIi+1eLPoly4bvn2xGFFKmCOhecOkw6/P0a4mhO7iXDSrO/RPS1zleLwlkFaKVUyn9ELYKXcEJQ
sGVuu2obYELmU2AmS41vxmM6Vbn91puy0fu+L51qZw1dn75Yxay+4dWQPs+0yVY8GpP5KWwt7bPW
hDgbBzWEUtiO2I9Mae5y1nm5+cpul35b1ZxfDvS530i6QJw9DDTNmWG47V6VIcl8pfDApbVMxyu8
YlEg5v1m1JPNrbhn1pC/yCwbzjGtHr6OzeAPsRFU3bu7DFGTlHRb5E50GeY26SqZAmTlXMqdLzjH
Y4P03TnuwBuf2DyYkuHBLa7ZsYyKQMzQZMc1cnXWBxhV7TmEbJCdqUstKCiOc8HMwMrjGoK5HSPn
D752Oi2tGCWTy9rXjrUevFmsv5OTWix0DCMa7KJqzA/G2z2uMqZfYkDjcNytpLzdZ1rU0LgWe6BX
cCRffo1q8/feccUak/GZPUR9Yb9r7HkoRfyZHzouEoAu6Yyp59D1Q0TQss5zL4ERuLDb5KW+I9Az
fF6rDgNss6sbbyfxqg5o7clYPGrhNFPSK0zTdnWZzWqP68z0NjsBW5YoMYeNawWCFNcED6bJYOXB
Ez1DNYGPKF/uIwMF1C4qiJiJJxEQ6JeFonxzlhmQGeSLHpNl7cXlOuZfMzIfif9028hONM2Bjs0a
D89dFJXCJqd75eOuKINrF4yw2iErQ7dmhxvlAXs3Gkm2YOKkOkeYFxEAXpqMfUENwoY8jfTJhfSv
mqkn6JHCDKjbNti+KHHIT04YI3Dt3jelf1ZOrvFSzU4bJN662MVu7Rn7xr52me27mqT7E6GRIort
qGJH9/ulHpK1snOgx9rXC336gv3QWrAxHRZB/aMX2H47V6mqPlOzwL0Tai4eusvqjWsyOFlxCJo2
8M9hBncnuNnGtJvsNMLpJwWoNrOQHbeffQgfOZnnly3/GKncYOCZkC7phKWrkfOmTmjUvFMGq0sl
atXly4xim83XBr6OdWOpj3EwAuugrXVqY4RcC/A8I0XBREm7t6U1hXfTROwsMLtFdKj22D+yjoBg
0ze8a0Ve9he4PfOVO0C9IA+tWq95NfUXwjpy+wAjjA7WJaf6PJym4AZ82xxib8mKTzms+nZePWM4
aFkZL/xyEH9a0unRMMxqBK4IPJI9VQ7u7C+h+1UEouWIipxPHB0kqxNvpzIp9QB9QudNdqPb0vgS
lmH/O3m5jPdzJL49/XOf4aZUyNs0nfOrGZjihac1nsnJK0DwQpycY1is8ltbYBu7sxlEPvYd7qGE
xiJC2+la9/NRqABgq6PR3o2eARF7EmH5hl3Q0JDP3lj6OM1hlrL+DdpXsgEEelhzqpqE8RqpSqYx
BA/gpUN2FLkPC4YSP+MNRa36AiAwk0RescXge1XikLmV+uxghcFKKszN+4a9sUyZPU6jzZjHybzY
YYZaMc3W/iV+q+u9VyOUS1LLxU7UWSNbHRgbVrcFerdvnp0Z5+tEwYjFpxW8trzwt6ou3btoGMKz
KWjw+grLysWRPc8II9VEmaizLgpmLwFSdkJmgyuCZpcw9WuvGqLPtsmcLw17DchwbvjGwQSxznce
JTgOn8bitoeoajrrjJ6tugT12Y6eEE+1QyPGsoqjYgU9cys2h5jMVpMIKFKitkHyQhXaDSLt9mHj
9/dWUUMaJg+yjfbz4G3/vBslgSAUdMNxtMbxlkDspthTyfAOFpHob5RflYqpauEcShSzm+Wo194E
sxW9NnKY3GQtcGeL0St2Z4IUKNxQM+WLQ9dYxmeLHRN560U2NrhHVSrfKa7H9Cusy5kxrp/7D0wf
nXYfUiZqmLPNegMxiaCQFO4dfmh9l5n4wEzKuyz8Pm8JluzCs7kvu9uavII+qZ1sSDFX8ys/qexq
bnliXvRhwc59RSuZPWmni8B8F3SHzHKZxiTSSJv3LAz0W8Hs0TiQ/O28h6u9rPHk2oPasb7NL20e
UbdKO2BwR9nz1NtE0SSpkYrbiRkkSLoQfJ8KyPG9ck2+hE2w9b0lKgBBUtXCx7rD8X0HgSM4umqC
i1qDsfNaSJOwY2WNXbdT9tr7p8Brex/Pr4iExFqa9D1DZ6yXGTVys4+ccW72BttqG7eGivyEoaRz
snHdzNlbu81r1slHEtUoOp7g1Poq6dBYqqTAT9kHhETEes5mz/2NosVudhzGUYNzQWa8opxemE5S
hexZUdW0HwKEAoxtcbiNqak82ix4K8uhrFWNCLpxJO4fM7JLmqsNgbUmTkQdWBq6KKVLGK/mtCre
2ly/kmy//MOi/T/w0n9v1rP/5O7+CV1K6KP6zx9hpe3f/wNVwgtySzEhYwMwiPMAgOgPVMmxf7Ph
820EceibsKKhGf4DVQKKIg8IxQzmIwHhOj+iSvw9mK/QiwnTQncGSvVvoEq/Ol/bHm63YDvoRC0b
f55fvYRFxGxWpRgyNtPKDG5jKFjUvJUYk4kZwEPvTdMd9mBIDqSbvhMCQ7stmAy+69JnLQW9sk9B
48qn0tJQxgcjHL4Kz5evKmXYDEhhBcO+KwcmogF27O0BOHf9uwSVnwmZBCMirMHdhMgEvCiA9H4h
h/USZYPZs3w9i56rL7C7QaHHOB8zjp0gqpm89CQrx7cfnvL/wdD+vy4LfxD1JDoHUMNfhB+Rll4L
qcNKSGfBn4Dmt4KCZDY3KLTP5TRdzRtO89fX3AC3HwC57z/1x2vaPwNyTBUw2xi2a5pw51NJkPwM
1k9Swd/IpeztL/16Je4mGr9wY1z/6ktj9oBe7Gx2UpACwvSVSKxpR+MOmaZsJwMhV+ReNEhQGCmN
9FGxQdGj13Hp97rI0GEYwjuFNBLQxyqbXHaZO7TjM5QN6C+29dX0mOTE2llHwnbqSNxKR9lA+nin
1Lu/vmsIQP78a6D9bRhtyCIkx+Pn+2bh/GC3olwTWjzA/lwi2kjm1GRKhjOb3gPKtBSV7RhgP9Y4
DEiNpltfo1UGxXGevfpinSfrKk3bdT70AHMQvbJu+szdhRXj1l34EBJDyosXGCmnyeiKMbZqaTAv
+/477e0nu5yCZ0MlU8FIouaehFLA2Uq3WzVvNw2J8drvERLFbutgm1B/v79qu9W0J4wzqiXr4vr7
s5iNmbrcDFM86t2Qo9iRDr5pU964nwsHhk5W9g9x7gEhMMDTo+52yFUN4LZVf3O1zNDEcBFrD597
XuN1iJxvFSWAAWZnDRDkbMPIYgpyF0jLmVKNmSM2HJcKsJE/3uiWBkL1ut45XekvsefinM9tWW1r
H1guIYYgUkO6q2wrKx8IFjnvGLfsS6u1p3OmQ2li+av29q1pQ19oqMVfWi8QBbWC3QyHKBvvc9Fg
5FA50xsMFNO8zAnlULdmFs0YPqd1c99QxZ/lelqmg0fHvH54a9Os+1mXRUhJEWl9ranPstibjYJS
a1LLvcD3FSgP4ICXWw1pdvTryqE0hQ9DMz5AUIgJ1UMoNI69hbNFBu4L7aGFY46BBkglPdhBFdhG
HFQ72Hsv96FAFQrtBXhNACNp5nR+tNOlx4SlaJojn+I18QOsIOn/ohWS4uptPCeDEEaVZva3PIVf
FLMfO5+i8DxrhyeEg78EPdzXDR96lpaY3WQseNB11jUhdYwwwY5hA5eJgbB8p2nC+4uGp8ZMq2lw
x0pzOafHCjVN4oW9v7HKRPeqtk0aV0jdQWFh6/a3TXz+vp+329YuFKN7Xk02/HTb+tV2CGAtNTz8
TwOYUQFt2DThRrSXmfT3OoMZEPtRboDRmNoId74yYUY6WHU/FlSNfycD+UVJxH7vB2D2zCNCqCQs
61+GITMzizkPuJWrHdzAUPnAImPaNeEQsRVh3YG4NWbw+U2OKTF1FI0UcpfwLLCpyKb7ZV1OXf13
rvyc8D9vl3ynbTZDBwvBO/w1n+ZfN6aghYKF//3Hh1UK5/j7PfG+3x/GtTl+f9ttW7Yb+H2b+08B
hp/3X873br8u0H2+qh9rsO8f+aMIC36z8W/bnLK9APOzyPxXEfYbWkr45AQa2BRUcPz+WYR5zm9b
cLfJB5FfIcTigFTY2WDw7Zm/bakEWKmhToFp828WYb+ctNhpMIJB4YKnGKPCPyUCWOGq9FL1Uaxk
Bx1NeZtby2CSYzXTiu+CasA+pXIBmxViz2PpmiVNR9BrNjWbSYWpSSkqZxthSBq9raVuXzqNxDPx
KMfqw9rmFRRUGaWPrjP2ZxE9TtJybh/++pD9ZQVsP4PQDY96lYQIbOB+0feZ7hJ2TkibgamDc+DA
QE1sIkaKty4Qv5umuxfazU+zEVVnJoy+5K+v72wX+KFi+eMLsAbxK0WZhLDj5zN+cTvR9PPCzpjW
5WVfmtXVMBf06SCnMECIcoCunU3pOepz44RH87LLM+Oh9jN11splTwlMula0nviW6mbFlejGjjQ5
JX0HxByq/gwXeDiwQrXwR1ppPME1MJICM9a3clSre+X2jAHQIFUbxDmk53/c6mb9O/G+9Us5s/1U
eocQOSeHKkG3W5n4g/qrzQJzAs1FDFBU8r5SZXStoHsrPJIl1ui5WPX1HEbMJCqNqUoySgAkWFRo
r+swyl+iaa6/Bn1KmqmpHeZfcZXNtb3N5jwDLL/kjfvrp0Mp/qfHw34dEX1HVck63DqhH7/z7LiQ
OiAXwfTr6muKrk8qoXVv8AOZV1bTRSPm9BzX8gdbuytdxYzpUDZ470szNTfo1dt6x/Cu2Vk6744p
ZoPyGq4RPO/Kmp/WvAh/z5RciGlb+2JJlr5hara2DGfKaD5fCmc84ENk3oZE45Vp6x55jB1UD+g3
rVTOURfA45Ue+is0L/1LZTvLN2iKxn1nNTXzL5iRaSrta2koI4FHZuyDSUM+7it1IcnSugmXNtyL
cW4fAm+KPkS6PvVVuD5THhPEk7ftsxHUiF1BimI/g6AEaTbap2O33ELor5ekIOWA6qLR5w367mu5
SBS7a9ve9HaXA1BNzgu0qvQSOrBOmG3fB/Tz1ynEXGzW0Yceqr6eH/DjL6tdbqRnnaZoiVf+WBxM
y3wVBMYlFf9wlqm1uNalupnq6KB7b00gqsUQj99s2eV2XIbhsCu1oTNgDXtLFozMO6tYQHB0O/lH
rbFRa3RYXmV5xtRgKswkjQRr20ekweQALCqs5AtT1+gwMVq77QJV7SuTErDqrEMPmvzH2fdTlMWP
TrPWr9sPyieH1m9zdwhxJfy1X5F+VmgB6JqocJp7YGsZwbNVU3ck6qD/NmrbPGFIb+yMslhuZrNC
Ku8HL4NhG82ur6Z+wSrPwNQMaLHc+Rinky4gitO0rX47wHKdEEXrb7Ibf1FnB5teCxWaC9sYgRON
+C+lDMZpxEiICbRIGuaulECQ0bxqNvUlOmneoKAppk8rneZjjZkumPiCYXpdpH/Ty/66oWzfg3gL
miMmsBZpOD8vTrzGRM5sOU8mPXWPUcHzLQNkXTkz94Pdd/6jK63h757Zn6/KYYE2yEU6YFGR/dJB
m5af2Qas/LhZCL3d59PMeBaDgN/HyiF4x4dDPx89sM2nCtj4mNIywrDU45i+bSy0eMgj960blbo0
yDOMpWOFF36nd5XZIO356w3M/+7t+eP5AseHigA4BhE0vMqtJPlxA+vnIGyZQ/txEWF9743BDV+e
sAcGkmgGgvQY5SRT9B3sAXiO4jhM/gXj30wkugbaVKqwEqO1v0qXHAevqPvrCqfHvU+K+NGAOb4D
Q+jfW8c4FYYozqdpAEL12hd4bUDSVge1slUpTYPd4J7UmMegBvo0MnqhNUyXo2u21i7NZPjQw4De
iTmzYmXNsL3zISCMzOS/JCBRSGiU4R6jrL7Uuc1ccGt49IIXxNpN44uyHaII3Txiqm5mDJpTRGdw
aENG82v+pSBK9Bx3xvBYirLfq4g0OEwFe8YBofAY+WJdh3AO18Mup/doaAk94OF9ZLaczF3uvnnE
Q0JRICc9XkvLf9XCIMmDLCmIv8RMXLYMOY0k8NV5P9v9red16m4w2unDzQoLIu4KA1NiYrBL3Wnd
5rkaki5gMBIgQ+8CDeU09+w7oUqyohgZvvpphyVsmnm4HozFrVE69nkGq3JfUvydoStM9xpabKyF
zRi8avJzhcD3HP3bdGwY1900clLs2WYmoXWANYFSIIQ9gQy576rzLeIO/DWEVAIvyyudSRxGR2Ls
L5n/9cxEk8UlsFqrEL/UoirSHbR0lIKZgHeN02eIu9EZreV4veCTsQuLVF+WDCyQjA2HJvVebXD4
C6fLn1ECkXvZR3ZMjhljXyrFDmlpjBURGdUoDi7dVQ3Hyluj94bThmyBLhTxVIsBxXAmxc6ZsJNc
PRFeDWH/BMc8vVJiCG/CCQrjVLX1FbkO0HAs6R1VYN6Sa/8lp9e9ZzIisCdX6RyDbdm7vEOOqdKy
55W3j6W1yp0q09escsTdPPvhDVyKLp6phZ7SbrGeKaPtM5GVzgXB42eOs4ZHa9koQDC4HpsOaQGJ
HPJ+WHR1gaEk7jyl/9IaKLV8w51ve18ut1NkFOdGG7qntaGcrUUIC3uaESVguLibwhHiyMSYCqJU
2PKGRWqHEHEmhUYPX3iG8wNpxF/Qbxfn0aDt22kqvEuvUeKcYy547SrPjUubCQlkhXQHCF/unLH+
XAwsqJjnAKRHmFgEAGC1fb52kTo0sLgTJMoYZXb5p3AHSPNlExQHXXkksk3WY9ouRVJka3c1mlSn
h94Wxt3AgrmbrbV6b0V2ZYVEZfVuL36nFqNXn6LtDYKLeO4wqr0HSelh9PTjc9vZD6XMIDHYWERC
s4FujRgx3a+FKD34UjleA6O3nGoewHXLaOSrxab/YvhDcxLsPU9hvcobia3eK6Vqvl+dcrlUTlZR
GVdGUB79UiPvmeu5RQdU5PPB6wIItENp2TgbRHn6agy+f6jKsvjsg95BLpY37VWhaP4LwtnOasgp
R96x7t3Q3e9B14ZJ2NthYgQMXes88o9WlS0XAdyEi6Iu1hvABu8i8DQ0lgBOT+F/E6z4QwlVa0tY
OmSm3SRWWd7aDCCTJtLRLq0t/zjC5ATF8E8I9YjGgUB9opqpgucgyrsCORCDNOqjYn4O7LFzdprA
a+Z2tdUdCqMabmbsX39fQLr3YLt5LNVcgcq103ocAfbi3lMpOrchPUXM+7f4reI6z31UIaqajeuZ
XL+HvGxhRPhSkXhE7UB9bWandB2ZTPo4gU7WULS41er3ZczCC7Rk7ZVBPpDEbDQs98Ok64/ClzCG
+rV5CfEejUGM3e/JAA/5aLDxL+4+Ba75Gk0uKSx+159Y0NZ1FUmmhEHEk2H2bfgYesvWP582LUFW
BSNodwuiGxeu7qGEzTUiF85/8caAnqRtWBL9OaI5s0xwGzBYAdval1Kq2K4LfTJTQOyirmwUVp6V
RvspdWwy5HRr66eCgKuDNNtmAA4cTc0c37Q+5nEV1s1UqkL+cSXoJJA2HQfxQbotgyUMs/OGmboX
jyM6adRjy2zf9YXvI7KOSIBhbGBeTyJ1GCYTPQVREPb/JYX6ssMWN9orNUD+W5HLQCSciqNsR2br
7aJIl/QRepZ6ta6DELb22pPxUnpsvmPjY4A6a0vfEn1lsxFDZ/H2EqKTJK5HY583g4Qh/qipUS4Q
s9a8r0PD3TVx8Ea7UxyJrwwvOcejZy5ed/dmlWNCmeo2c25dv7PHxKUYqaiCLVkfNl2rQgUQohMW
eTN8TBKGgt8oC8V30Z++f9UKnuEZRnbFcUGX/ijNpkfXVlvXDW4qJ6vPrGvT5GMRBpgOzRsGBdB2
nLOUU+bSalrlo8Pm1xd6ho7pVss9Ec0uNTcSmafNRRr9TrZQAjli0reDx91iMO9P99porOuc9M8a
ENFyv5bdpn+y9AId1zW81DqUNJSQNqu5OKp0+0NmW/cnpfvo0iOiZ8dAuX6TacT3wON8RRvUSySL
/dAlvQjlvS2joEtQkQ8ILqeSF1bk7hmaYn6IagFnEyXLANKyEWBBq6TEpqAshQGjhYdU93REY23M
2X7J5/4EMundCOrENqktKBgcnJG4qLW5WBgdG9FzlAluna7KNZa9rT5cEUTPIHw5ztlrCB7vLtrD
vtkyX6wI8DcmUlKj6yAU+LYEEvm2hkZ55UYiPMAeCGIhI17QXO9CuzmXfYq3IV5A0W0LQ3cPOo32
NiDtdl/5Q32ICiPfq2khHdts70wEFF9rcoivvAUnGqO19mpV7V3U6fw8M9b5Oh/zydqpaSWBVQfp
o1NXPaOH0vtd5IOFaTPd1Dnz3uUU4SxwEzilRF9vu1drZA47Ubd8bsDkeK6tYj9H0dapqSjauVQS
hxBZ0DtyJJinjpzFqcNh+MIa8AEjd77+UAFVR2cfq9yMyktnwZ/fk2Nzwt2l/dYuQl816WA+Stht
KAxXH7akP/Q4f7edHN/Wod5KFQmxaxYWJ0haFR7q0M6y49VpYXp3zglUxeXFCySuRK1Y65M/5OnC
CeoUF3bHMR0MwiJlxI1aNk2r525bKRJP6VvpCR1UcFEpQ3+6Yal2bm1bZ71j6nOrnKz70u1tNLJ0
/ifhrtmVW7GykeQvz7BsX6gxH4I8u+tzu0iMTvYXCrHyET/se9dB5IIe5gD40+N57YhkCIQHNTbI
biROCvHCeObOmBeq9LDo4SYZd/mM73SU00savrfslZOOXIuDfrA9fZMN03ghRCluFI4nJ1CE8AsM
Ifu2GVB6YC7h3JRZ2O5dxFB7yysK2Nt9dqWg0l37elR3RFiVT5PhvEhBtpSjQnHttONXY0rFc+/J
wk+MXEaknRUIs5ehOEWpes5E57/B3CZYjsiNj75wIWitIR740dBDy/TnkMKQ3CvbkIc1xBXAgjJ4
N+StqWJWJhAhqoKjQIvD03c+itZ7iuzlah2IyRJ1v/+fQmQYbIeuF3sqvKZ5IY9rdus9legTnKO4
WMwbs5qIsGMIGTsMCpQ/3Iej97tdWS/txJ7emfK+T8eHyigf83yJs6r4aufm0/dO7N+CuR9Fw39+
TaL8KcHy/xkg9dO/On6KLRFS/fqntm/zo930P77dNvz//xVq+b/Uncdy5Ui2Zb8IadAOTO/FlRRB
ho6YwEIlNODQYv6+rH+sF1hV/UgQRljWrM0qy8oqM8MvXPs5+6wtTN6vZIccjXc60Q6qVZ49YV/J
Ev7P/6Q/8t/PQ+Krf8C/QuS69tfMWdIcJH3QnUFD/0enoLl/QfMj4gjhRXUwjuGR/m+dgq0SIkfd
YM+OGLyOZwjVf0LkOFQJiCG8k2fWG6GFf6JTmF/Wz1/epPU1c25fkD5DSjGHFp+FO01qh7WoiyY4
6CiFmrYFttHY1zKuSJ6a9rARyV5rjrQZPTwbs/AuedlcY5e43rjh5FHHSo0oBe27roE2VqmZj/hW
38IrLUNX8+dhMUq5EN7jFmqQl+0lNW8jytJUVGH8V9/jt2iNafugIk/3xprQ+c4vxubihmlwdPVJ
Oz+bFw//6sjnsbM5uLPsXlIffC6/gDv1LHR41r1J1kbcVzLVs0N0oKXKVRaQQHp6u5V5kBatYEym
6SaZMqLXr1qpAqnpncYgSsDdsV7zxsltHECBr2wEllY6FFCcw5TBvIPCrfnvP/ugSqKQNuQ4eajE
m3PjKtMhs0qXu3iRnrUoRCkCsPbQ9MrkGTzoN770VSxylqFAygLQRtKJJbKIppkkmPPS6ievnEqC
/7Gdau9tfhJxopbFhotgVp3KqiXioZYyvstMKuXnMW6pWCdu8mGwe6OFiGEmn6a+CLnPd50a8bZT
godJN8ffCGTFL1Uiqd8Icy2Tq+rTbzdIuSOSADtoLdI4sTuFbVapTP6MRwb1ldW+bJvg4GI39ZBR
fA1XRrkjeqKhhI8JtHaxdWFy5+eaa+U71k101p0Wb0PfVy5vT6GF4ubptyGlwslMnYnxyxjvEDlN
Ln1/8hQt5JJaCnkK2rrZd35HJh+tcRlxzalKfdjgQ67sCLoBj27GH6KSWvL/CjPKfUxZJs+Xoj2K
ZpwuXGhGL++G32pXf3j7M1+tFL4NTZYOCWVODT4lup5N35pECArywfR4vVoopir3IfOpDHaR4W8k
zV4t/bkpcugENm3yj8tFqfk2wgRSV14hi1PuO9O7tiuzje9ZhnnhdrGZCsRmBE1daE8vl+Pko/yv
Qt8EIYEUk6qW8sCF7jccmGgvJJFDMCDtxhbwasTmNk3yZGwEKvaK899/1oeK1qJMrWLL40XZ80xM
y7sORhRmo1XgIdWpP749Zq8i+U8fye2eImIi2SgTXjaYJe1gljYNwtYZd6kkiEbpFx49phN5zZh8
q7tguMFMpvmQsajOvOKMA3SHZGMzX/8hTB4B6xUv+1c1m3afjQNXcc+a8CNu47q8o5zbOPQzuynT
ZHZVWvToiFqId1hDealQ5h7ajkP17S55PewajL35bENChvZpsZPYBBTCEodaT5Z479iR6p8IkFED
kJroolUgVI2+5dn2xGp/ccpgd2ELZjIXJHzVlkF6Ozd4i0OT5IGJmwx+QATf8VVUcyq2bDxYD0Zv
5qdAmX+DE6C0HdiULdM9GuFU720/zs9kIajyEca9UaKnce3AoHzSajYmzErvIFkEhkuynGi5MF7O
l7Y0cwKbs5FPm7637XR6BMKTvU+lDbkyAjhUkjTYaPPVufjk16XCH6dzdCqKX7YJ9CjwZxWlVyRl
edPV1I+yy0akVaX/UQ2HX4XCRHGd0j8GZpFt7DVrY4NGgJ2GOUHVtFgcy5RkhVSHOXSuWgu62Sk/
WZmkjCUzTQQCJGjhJ2lArxJifDqZ3gZ+3GlU3XpH8a11sIZaP7Yys72q5yBPCklhkEsGw5V95r09
eVe7Cn+zeQEBinwSFD7bP0YKWBC5T+TkDN2lQFGp7oHc6p7WddJLiuhSBg7qt5TnqpVssOJfHXPz
MLlMC84bi4Lz+Xx41japZlArNcPUNHV7/1SBxU2wusoaPV6gBQnlRE3+cbCksfHVr0+ely0vdk3S
563elDaTsq+SA3XXUPlx0Doo+RbeeG36c8jZnAdcO3nQvPzGsrAgG06t6g1qgUK4klwnMDQ/BJo2
s2D06OqDzNyYgWuD+rzRxee5ve02uaDRyDGAj5lSnHM//zWp5oMthUnOeqQSJujEzRTKf3qFYFCJ
tSNUxrpa6EtMfNuKmkI+1ntBvtAr2VpuUR/llwQPsyOFIdbGJFobSstkM+TWQsOzJP35JMII3U5L
ysA9k6qpvUj85OQn9s9Z2LR1ZZy3jcWei/Egr0OMBlBT2Yv3C+m6qag4/r08IyqMxVhHnK4rebqY
2ckdwVwS9RSnAd81b4DecsA9RSD7DPWNPn4it776JbjcAgqFxc/r7eVHW6aaFXmoq16FXAd6mrT2
XUT5f54n6UEU0nmntJ3cN1lrHqgT93fuCIcVtkf4zsDR5EiJyXAteClf3t5NZrHYqy4io8y46yY3
u6XfTji2ZhQjNfY6K6hBvOiXypGPlLVQyevDOozGrL8QvrIIa1LKMlYlGdOKLTDXjP7w9o9ZW3rU
+qI5QxXKBrcYLvIodkglHPlmoXVHLtvBQdoyOseQ0B7DjHynj8flxiRZW3rsxSiRqV0wANS+HBm7
7UIhOk3zstjmRWF2ztnOxjuFmBkKyTQiuNqnu7ZqlYNWNsnp7U9eeiui0tdcdPom8T4uhPA6Xjbv
UIZFaJ/VEBS5fcHrWt5qqmIf4TBkOwUMwMEiwgeqiTdaIEiPNIY/3POPAf7M3N6ThpTHDvAzNFlT
7gmKxht709p6xcOUH4dfBQKMRQfh2ANHImg1CLTEeWdc0nG2Ej7WVuNusMPnVbBcJQ4CWndujD1i
sfdSQWETjcSRNdcS609HOe0+FRRzll3RH0eqPjcm3OvzDHklzqTQgDV8mdzFVadn9x8TW2geVnGU
0zeq3KtVPlxAcBY7vYSWNcf3ay34/Paoz1328jtpd74ZzA4gvNvm3/XsHDV93S4n7Cs9i3LW94Gr
FlS1GM7G3Ho9s2kFdSk6NR0a+FLXhgWhtGAKzJ6alnhwpE2W2JiD6JDsLn4y2kgbwuwsLf83kE1n
Y5t/PZZz69z1IZ9wp1qOZdvhw15gieG5YDq4tVpk5sG0fEoRH3hBSdz27T59vXnoaGEF4RECOShh
FtO011LLlWGtg0TiMl2WoQueLofxlmaxF1lZcJjqyNx4SawNJJHH+TFBQM5eviQMX6+yeG6U6sv+
LuDW5lFT3P7jFcjWAHJeRZSkcWoupikYssCp81b3XJ4IRO4LcZjzpWQsnMl7uxdfL/a5KbzD+Ist
eHliGnEf+XrJB4USd0cNfclpmMjxQCP4x8FMDmZCUNZsvsS9ScwD+mwRIHhtYSiQBurwODqSCv4Z
dhA1I7shADZ2wX/TiS4xC8K0xJuXhTaT7U9NBwGc+oU63tfUSp518tR7HR7tRlMrL12Q4PNw4WPF
HXI5F/WpTCpqk3RvgCt57P0CCZmDjG7Q0DKNfTagi3LFQ5KjswngTZJ1wumzCRU121gVmz9luaUq
soT7V+he3VNT1JGF3gcc30cDHffeUfLBa4IAF3aCAV+pH9A8mQ3FXqsqa6NT1tan0Agi6kRciB8t
JnHHUYZMLSE9Chjl7KAAxtF0CiGeWBqo6S7It5bN2g7Ewa6BgKfuipn2coIpgdZQkebySaalHsCN
6mTMcPVVZfjBB3i9cZisfSDSe8ulLA1F/xJzD+pi0CKfTb0do+hChtA/ZKBy91mbP1oJBAGq4MON
4V07wLhDEww1Ve7Ty/BfZONSQ/xqPkgAZijwo646gsVTYZjVI8kJsNtaqJ7QWjkbLa92LjoyThdq
A0j8vOzcMjRa06IKD2mo7lK+U40g6gDltmERHhjMrTW1tjG5VK8ALUNHayyjvz0QJbNX6F3Dr+MD
8FfriG9aeNRQT2zsgU/a1sXxzIOBGwEwQwIScwHs850Ju2G9t/KINUPa90425aVRERxQfOd6WRlC
YtfkMR3zi0vu/w6WkXuLkuiT6kiFW5EKyLvunUc76LF14gjchZoNCxBSsQED4tzrqX9S08L2sIj+
hKke4H945590YDQ32HonRwvAPmBdpz/5BUqaOnXJFdQEiwCMYaEVh+KCtq66ARUyIeqnIi4wtPb4
j08Cqnx1m8cKCHGch152QtfNBbEgNrywByFqS71+JMpRHMIymDZWzuuqAZty4/9ta3mMJlGmyiDU
eYTUhnKbuWNLiWAyEbG0S2SQQ+W5qAcp3VBMpO6GdezqID3GMfgOoojUfZZGe0rnWt6u6vKbcgTJ
HZadvdElK3Oen2mTUKRTKL1ZdAlW21Ui0fJ6PfMUFOn0sUqq5HND8oz9fQJL/fYQrLbnzBVlPM2o
4Fi0B7FXSfr5Aue2nf+YqX1zrn3XOlZtZhzNsk82xmFljZFqJbVC2IOvfCqUeHYiKwFgusZWUIJU
GqaTs/WVQlD5gDxl2FhjT5vvco2xb7lzSJTnlzXfrJ63Zca9Es9hlqzKms+4nKSUrkyG8n6wuh6f
CRzyHpJBiAe3Ud/3ydB5VpJEZ8NX3PsoLeVXqYF+KPU/FLhod9Xg1ukuq00bAqhMM6ZJE9bGVaKk
2ENfCImMyeYAsbfysHdv+j1PzKGlBGEgS0P1BJyNwfY7HSR2PuX7spTis4oSc9ojFrauvlKisdSU
zKGQmnLOh8GNqiuWBsDf7M5oP5SCaAkCslTcB9zJzWM+peG7NNXTuSpSt39YqTHEaDqAH3g9wNby
hL4lt44hIkAqHFytdWYySwbIiLqqb+jOkr+1rmjJTbSBPJVm5H5RQiSTTt/077FXaO8FDiNfM6qf
oXyrenWU8OvwC4ec8yXj1YMMqLewWDJ8ikj2kRI33/u4LD+oIMaPfanzr9Vaat7LXCCUGiPtfYNg
GQDZ5B+IB02YjqO/yveNbTQD1Piw/k0VDlRv4vWwZ03TZJnWPD5OMjBMdWPur5ymBAHYhV1e5eJ1
aoY7hGhx4p1DrdUZL7avJd44B6MtNQ+foZza7drYaHNt/pvE5nkPcoDTwMs5GbBJOZBYVM/Ipv6S
M3NB3oXobIak3pj/q00ZRDps7qJcqxa3IassfUfvGoJuLVtJLtX6FOZt8XWaGJy3d5GVEIPOq8EQ
lDKQdOL7Xn4WOpe8bWWnejUqVM9wG+uGMgSYgIF7WxeifdfgL72XKu4/7hhoh8oY3b1J4O86ckHc
B1HaH3CVmS7wgpqTr7fu6e1fuDbWFpfyWWVAFMSd98FnewFioYGykkGlRiArPCoO0z3Rb3tfNE21
AwHT33ax2LiOrkTk9Fk2Qtk9ugJ8CBeD3bemPoiu1rzcQDS8m9h7Dqk5Vl6Yd/JXlsZYYEgjTj5Z
TjBD3rIh+NTFzvB5HDP/Q49XSAMdrC0etKGBfvJ2j8zk1mWEQNcIFXKz425FZvlll2R605RS81Uv
mSIQyHU3NAC+tIqi/NAYnJsW3PfXhNe8uc8ox1b2MCrj+9AwgEcS5ou+5iA9/7bsPLsNkPKGENBN
9R5qKHUEQtTfgLG7j5LaNLmD0dr/LJVafBpkZP5ujRGuzNufs3KQ4V5IcIt9nt3PWGz2lsMWlGcD
MTZFYE4Xjd9r2Zr7wVGjo0tZ6T+fT7BhVd2cGRFAcxcxNY4hzR+ziaGtQRmmFF7AwwQIbfuh/ZAk
Ai1gzrJ++xtXVjTRUxK6wKqICLjz3382iStwSmUuGl4bJZRCUy/q/YTY5NK0ZrnR1ErQlkcUYQ7U
UHMpx5IrIkRZICDnA5HEpB6sPHnwHY4O0TewOxXd90Qxq8Qp2PKmzLkZejXH8myMv4u6GDYGdyXM
9PSi41Fn8tpd3lLiuncrf64SCnMXOBHhnl1HldMVbh32K2qf33ROTEV/2EceVOpmo/nXuhCbuTU7
GPPSnsVC+suO70Vs6U1IANeobPE709row2RO1g0FIcnJzSzjMZkprmGSVZ8cJ2k/yEmSsmokXQUf
YSebnILlyOYVA0B1Y/Ndm/ks3ye5DXKG5VScBtxS4CHqM7UDyLCKpLcakEI64TUF1bRxgK299lHE
4WVNyoORWG5qIPHhjIzEVIbalx75Mn1HKWt5itQM9lSINBNxOgSzGTRLKCQvNQCsvh5snG7zel5c
7hDqzIIx4i3IHRZDolsyC0xSCF4wr3C8vAAu9p1+fnvFrUw8g1cDp5olhEAG83LgbZHCCEp73bNS
W3ssRn30ZDDCJukabKlwiaDcrqsuOdTQS1v2W+yWteYpvCMfSl4Hus+ieTJFITrf2vAAu+XAKofJ
w1gH52w/S46UFFsw+DsBlK9EvIz9zNsfvzbt58gSTzP4TbCSFn0cwvlTo5ZIXeRPNrzH1L5p1c71
RkfLjk3njOc5K0A4cnAOTjqkR0vEEEtBesDissNDgU+bZ0Rgn2UvN8Z/5UDnCaFzrBLd5iK12IAp
Q5zMIjB0bxSy80K4Kw8wOU18vkgrJXMJxYgzyMZGsNYoWZQZkI6NOanxl9NhaHWkUHbIpBsPbVUl
90abT8dIGNEZfxZxMzZbSb35T1xOc6657Hm8zzTC3C9bjCnP6QZJi25vUNPr5vFRV4fC67OqvA0x
/JzTi9ANjTA74aMFbyh2h4+JW/1I3bjHVEJWGx2/st3A8kK1wX+4PSzFAWmW24BUMHE2hqj6QCVD
e1I6+amWlX3Ss7Ta2G9WzjyewxTm2ryLCRkvhDRJQMDLSHPDi2AJHWJpzTZZ3CVtt3U2Rndh8ytI
lOmzQQ9hGRe57asiV4v1lgYuFn+kj6nQsiQ5k7CJ5xqa2Bs7akqKvgatVSlEq7OpucjQzjd287Up
xo0M3SYdjPRiccZHeEjUucpvmNy8ZN0XcHgn8SlXAV1StoYJUVz8fHudrzaJUmnWpbCglnGvWIMw
OZgDm9wUNve5Npcd+hXKEopaPUQtY0hVHOWEb7e6uruws8xCURTAiFVfTu2iMvFF0nwmUmJQr58m
8pAMrX1T+uN0ckq4OgkEzgMjloJdbGJqcBHS7YImhw0+UuGmxqZ96A1KbhRovBs/b22ac9qz8XHy
Iz43X/66Blc4s85CwzNHDTWIm2ZnIX1s3YjwU7YyuFsrff4Dlysd0RogFqy4CVgsNjSmQm1ClH0a
BQdrcOICdqwBjXYKefIN+Qeax3BNYN6/gyhfX3yqc/eSWs+7fJhxiCDuuR32l7dHaW35kWIAHTNX
q5P5etkNcIVb7Ecj5JiIFidfRz5Wp6PXYKG00eFrs5D7HSJTMQMAjUVLgVtHoDUF8hAlELfCTBNi
vBOGaOB3vbKx1BtAjluan7VGUfKQq5m1WebyfI+RKGMR1JgeaOn+MA7BaWqq5Ohqmo6MoviIROnj
P+9QdG+CrVygBV8GpQatS+O8ik3uEQL/uhIea1vD6EqwqtvYOlc0Z9xYyLUBNiAlQtb75eBFRhhY
WtUbxLVU47sddNHZUt2bNobN70oqJfvMjSAPxM4JoggEZoLHt3k+qkfHahs8JFOqq0nxXiQX20M+
aVgPdcSmxyLc2HrXLjpcKFHgAyjC5W1x0QHNGiRJ3Rieo4yCtHjwI2+16ooXTLkHMJ5cW2vqdloR
agfEcVsWu3M/LJceYlnXBEPBWbuMQ4MjzdugCPA1cGCpQVVDjFGrVAy2tTwRXVTv1Cz+aDvD+F+s
LnAdoPlI20JZmqfnswcdLIA2svyUhkOLoIjqBDdiUHqPh0Pz3zQF6pKqfrxaHLHYz0zMGUJoumgN
/RwXJhWEcBpS2OqU2Rba4in3+Ko/MYtHESycuXBl8VlOSrXDQFyxMOL6XpOzs2hUT6DBtZ+hk5d3
Q+jGVxhsv8ioYf9AoRnYbXc4pZOOrrA9qIWinlzY2Xs9N6ghYN/VUmD/Ns959EE4qQICRv9uZ5hp
hn6/V5TSPLy9UNe2BjyReG9SDUAp8OIjxkpJpyDG7IK8+3AMqwz5bG6W11LMdZFB3XEtqLStJTtf
ZxZdNwNOeeYTIZwVcy+7zlDGNsnrnq4r2+gmYefaZT6akQE2oFeRUPWM1PxMASCQabgGN11RaBtr
cWXLZ3OyBIcyP0CYi10jJNvlJ4KZAsCxRpCUUfLoiG8R/mtbBJjVr4Uqwl2LRw5pvpdfS2TXhXmt
m54WdGhvG5L00hr+TvLeOdpJ0ZxEO7R7NaPi1bAVZQ8+WN9YF2uBDp72BFO4/ZlsPYtxtkzU36rP
OFPMkVwQ4hh74WOR3Fl9f2b2OfsQGMzRNhPltmgI32eR5aL2c/1rFgXGxvVv/efMc86xTGRDywO3
yEasDRPezGHRy73R4HYWaQVYSr2xvJx7wA4i4XQ0uLEdemKul9QwcKvD7genAiiRby+ClVsQGgOV
A5kzhN+zOJQjbcI/AtoYTppOezNpbFBY1Ch30OqrQ0zV+9vNrU09RChzKorSAAoYXs6HIkwtKwhw
bFHInFLRrSSXOHR5UhID2Ojo1aZIs83ZNp1FvviyOhBjDmHF9Coq/jEwDtl6rQ7ATqlsTbH5Vy/X
9Fwi+J+m5k5+tsvnfTqSH2JBxQWwBVV31INe96X3dt89xfNfNTNHZJ5EL9TIv2xGOL6onZ6r2ogj
1A+bQBBMYEwEaiSBl7pL2CU1Lb+ogZGfHAM7c1ch1By1qC3rJg1PTpvEW9vZfGl99ZuYNzPsiUj4
UjwQDlWNAwYHHCRCG+EvysHQkIQM9Ko86nZW/Yr8mWU05dNdTxnOBVs9KH89YNG3e2dtIhPPpxiD
bYbltVzlI/VeVTEvq1j25OTK+I4Xdbqzc1QiRZhYW9f5eaN+9eU82y0u9ECujUWD0rB8qxwoLpLq
A0SHfmflw/dAweykHWOHvEM2c39wFDlEQVyCSw7dYzTUyeew6sONZbX68VTmIBh5SkcsdnQZFVY6
FTUTcGqh6kNSONW4d3glHkVHKxRtujHuK2cnaSASH3MBwfySfjkV8UCz0qYEPMKLTd3lPT5ftZyS
vVIU34gOxoBTunKjzbUF/STA1maqGP/rZZvK2BWyLjrDwxEY2kYK+obCUtDbUbl1Sj+dS8vBpcyJ
HZrVSih00ZagDL9XtAqRIVHgg0rVESnhejiwf1UY/QY1ZjLEqN2kAUU1cl+d/SP2SOBxOlPU0iOg
HRyoHBdXq5HykudlduuYFEA6pIeOSZnDISTePWP/83Mf4lyqB/1MUkqLU2ll4T4fDOcYKqJ8l1JK
eQwjzIEiS2wF2VYuxibpjdnHj4zDqzfZZDr4WJqTgeAR81WdULOnA4I5lQSYPIlt40lPwvFStVOz
sZutTVnu4pSiAuVDGbaYQZQtuU5lhibCUlGfWlnUD4GNEXCrxz6vE1X9L5aIOTvDGaQISQYv2ks6
W0S6WbI/1GLc69Fg44AcoO+UWPsUkWGf396P1nr2eXuLJWlIeCohcmrKj9oBd4zKOFRKeIsYp7nU
Zp/ct5UBbV4bq/u3G55fUsupO8fS+AtiIOKql8sktGLSZCoCDPTByd+OlTtXnH55EUxj/4l0bXKX
MZv2USmCYx+7W5qutUwxBdCE7S131kQvdclKVeHSzcvBm+LW3al+EX3zuYZfi9QdLmHu9Pum1psz
3jT+sTcb/VxSTfEjGpGdiby6dVvAbjhLiX2PgcV9FyX5xsis/sK5ypa3EkF/uullD8XwllrI5joh
D1SEdpf/NnDfOnCFqE/lLICXwunx4Ilh9UBWPDoNuQeKq9XbWocp2o8ivutLadyrgV0fOi7aH94e
wrUUjCm4j5GSMPihS50jBLsSa4F0Tq4oUJaGKQXMmum/ownYR1/JCV5K6XxJg8Q+AsQEwSPs9B3W
4NXGqbo2mSj4hAUsVDbD5T6IS4zWDBaVYabGs71BKojzR2JeHAwXr3ZrQ6rqTAAqqnqMxoHs4dsd
sbblP29+cbHKQqsaAxcR3YD53CdsZzMKWwhi7rhbfnq7qSex4XLdUB/0tDdgebAsooi6WHWtsECY
hQWd1+tjdmgxHfYq0youLdUr7wNHr291OWGKWMbjKVDz8CIdTr0h9633vGZ+Z3r8ARSgeUWraXmW
Noiv3AuR6+Y4LZECGn8oqY1kHhz5HvNRiFS4P9+G7aR9g0QEUCWvUy6R+FDjkVOcBrdDtaMH+a1P
dvQILME5llih3Fqkoq9Wq5dHCDrtQdegDb3dHUuHhDlUTic6xIxZq5ATFicgfWHmWotWksOqfcRR
KPIo3BNIgAN/DxTAuO1kK6469o13cTfJoxPK/maKGmxiDHN6V4i4O5BeKnZGiRlNK9vpc9nb+rug
xSwUhBiOBFE8/pkSJLVWJ7YSK2tThyIQbb4TcZIv5YDEonpNxzgPkj4/fcRD9ITeOjmR8qg2jpZ5
v1jOHKpraAPxycyAeLmfWGYEnK8jizZmSXIkxxOBEmyze0kkfyeGNvdG6nXv3h6g1e9jh8B6hQ8U
y8IMUAXY9rVkaSyRwv7trOwzjpk/NORiG0/EtZaQXcxjaq684bVM8IBSaKnCvPCCZv3qu53+kAhj
606w2hJ5bjKhiM0Qbr3sSIpdSup02Zh7iEwXHVfIA5Vc/kEXvbIxv1ebAqhLZoJILXvby6amknAd
QjrGbHbas+0yPYqaK1AUOuXGS2FlelCjQ46VaghKw+zFcQM8nyinTxqkqoPm0gRGcLI0HBuRqFJ7
nZBQHZXNVNfK91nklgjzsPgp21l0pWvWUJqkq3ugk2YrA4wmTRVoI7DjrdDuWjSQ5M6M1uU/Gmmm
l30JQap3/ZFMSudiSTjaiCojtCMHNVRtmIAGninUgx8Vpeq/x2GOdaszswqcMPEoVcHVOC0IArsB
ckZQIR6ntnWcSsW5FV2gvi/0WEcabRR/pN4QnUj9/ETeKDhFtfz+9ppauxmghyE1R/rTdF/FZjSp
R/9SWlB1VJwjai52ALGDW/wFg2vnYwqtt3G+E9iuHXErGU/2oCa3ZpoVe1/GOMT1ceNVWW/c1V2O
XYprF5/f/onzvFzsNdiQEclGvT4z/Re3OyJZ2lxoi6x8REJtiqG64ljr//Ml/6yVVwvR6aK4VwtW
B2bGyjUM03hvwhc4J6GyVVyycsNg3pBwnkkWzNjFMzrtibY1vOeRPFjUf4ukO9V4w6EBEu4hsnX/
kfts/N7NDXlBj5ttLM6VdUI0hbwz4odZZ7CYu2o7Mq9HIAhDhS1OW0TxdTKbX0pf1ae3R261Ja7l
MKPIt8GUerlKtMZAQzKreEJQZB8KQ/Snqg0JnBugHJ+a+kcMsXfyT/6hqf78ae5+yP8P+F+86Z/1
5yve1/cf2c/oz3Pe19O/8G8fMuMv4h4kl2aL+xn/wKr5t7u9/hdxMvRK/N/wrpA1/D++l+L8hVzU
RVs0/wPUq1k80f4N+FI05y9Cxmh1cc7geCXI8U8IX9Skz/vt/65b8DMz+ooim7k2fi4xXOzHjWSP
V8wWx88En3cvRC0LplfP4NzqdQSNXQud2Rpaq+zgb6Tzw5ey8TPXxFJKIxThRb3ofw8AbZtTDEy1
vLqZqg7avuki54+VU4CN1XcWZOF9GvL8gu0niuJz5PoON8ok4Ok14XugfcfzIUkfMjw7q6MWa4qK
SeKoPk5+YgQXV8kTmGP+FOZ3QaRgomziEt8esrb/akryhsdJaUfn6AT4XUw7rjvZuK/0WINUljeD
YXsYcajVjZ5mNnExMA9DhqvQqJSPflbnwDgjRVFwACztwDm0RdFiQRiKPDnZE+hUzSiD75jLRzhl
2u5d1HThxwn7zJvQUusPQ+U0e1NGw9cZ/ngdXfwIsrbGxg33+CN79TdTZvjftvlv6n0TTx+1/qan
c3fNaCLnIJbyQ6h0MafmdPHdLD3DRq1O1lDEd6ravlMiM2c0IEiLLJN7zQ3rQxIO5jnv+vaGXFXu
RarxDWZhx26vOjfUkYsHPVNBbZvqz9xOW89Xy/acD8KC8Gl8ccXU3UCQ664h+PK/Q15SV5+H4ymp
OnUviU8SoZMQCgkkUIcgmq9W5viICUfccyH7lOWeMltpAHnsgcu8a1I70fM9hnMllqWKgxfzp8GW
HRElHAimdldJtagelXqa3G897On6xk1q/pVdnsc622vVYhrl7vj4yhR7vTGI/uyNKujewZyV3FqD
G2rE9P5cYSuV3ltjgS8n1UUHx26lf8jthOqYAsHwjqdiAmqdlALFDKA37U+6xA4IFPXHxLYlNilq
t1OdipSOYqIvEdV0iDNIzH5VHnK3K5tdHIAswgrM7JSDg/G2+z6K9NQ+2orb3tXxXOzm6/3jZOYg
HsYO/5UPYVjpzq612u5bV/mQsg3ZRP51ikMjvsP9G7A8A56IWy0VP0PuH+ZFgW+ZXPHXguDYG9X3
OmXKFDa002MwDn2A84Cjy7OfTfKcOvkjNVHlrgpl8wehunVJuNl9TkycJWM5ag+5ZWBLMuZn17Cl
3Lu5lt1kjuLsdbUStWcVBpqetI/GYxvgSA0+dMjrXzW+OJR+JSFFo+ngnzT0ptNe6QRu6OQOqsSD
C267Fzj3Un+AU+cgC9f0bl4H063ZBe8NXd6XWLefzLj5Y9RS33eUPBDBKo0vCn9c8bV2prK4kXUS
C5IranKlzsvPf1IkTT6/TU3Ze4Lwou3hs2yVN6mw68qLRKoMSG+sPv7VpUni7tVW3BPEVeA79R1G
m5Sj9PneRBWA+tYyv4+xFYLUGcWvqNAvSVfLWzYoTeyyqWZMuT2jgZUB2eALIEbrC9qOq8l35sc+
adWf3ZgbdrvruypSWJcGgLESOMmumkTqeE7Dc38HQ9Wxj0E2RNku6PTZg3QyuvoKOKaMmRP1RDlZ
DvC0SzugT5i4KuWh63zqCGHhJRZ1qKpVeJwYvnvGpjSMD8SkcPFGLr4LQNrdNrmmPbJ4h4M1ZsUd
x3VL/UkUn/Ignb6NZjVGp8bmzYG2X53Dzb9RSrj71mgpVilN9RIqbYYap58+jWr6TimqehcZsiZY
iv/3CFQ9l2K8wS1EOeq+Im6cuDFumiw0r2YZKb8cRAFsnEFB1NyyS/XCS24scd6bQDbjAWcdhdv+
wXfA9bQEoXvZ5F9qfMuPUYY9QVoWuNxyP7rRcqQaE7WLboLPcm5Yv/tBie7AOWKH2uflgalhfulV
pF5w2qerHREg6rNuIIZdDAGOtWaX3GLeMXmW39bnNFf/uFERvme/9W9dZ5L70h+0ApNdG+tJR7VO
ws7si5UVza6R9vQ9boDzKqqYvvPuiYhd+H58G6d5eiFnlDwS4c2v8ZC9o3j77wFcFu6tju9cbccv
brOmnK790DbHwrf09wkQi69oHfsTO61ziZIuuDqd9D8ZQxocCKMb5Q6Dhf6iURkJwBtf4YPstdHY
57r1I+ksFwtyRGMYY/cPHW73j6NZnkzHz6CAAPAd0ig/J6hdbqWSJBg25u7O6G06sdurNb9E2LdD
hyoQjdK96OuPuY+FI+5/bm0eyAL87YTDe8vKzUss1e5Uxf5tiDFb63f0RVGcC4n5hdZi+1c/KFlr
kw8aj1mZqx/0CmlvHj9mQ3kTOGSfRT0cJ3fsb/TImI6xRIYYGs05rtryaI0NvjTp0Owpnjk2xKix
QQqrY2WO7yGqtDtgE8SkynYfqgJj5qk+0P/mZxeXwyN5Nbkfe9M9hZEI7gZ4WLDmNXaLMPWv9pA1
+8BUgp+m1rbXaZr0E+wK7HQ6UdxpqXYWRWbxLu2jXWqNv4Iu6B+dfrpUUfixqknjYSTwzpLBeZRF
/7GNOhwtI8XuRyyAcdY22r+LrnikvHHn1yo2X8b3uqq8IMZyogCIhpfFLh4cb5jCLwFYch4z76JK
uwo9/r/UnUmO3Mq2ZUfEn6wLIJEN0suo6wipQ4RCEksjjZXRyBH9eeTEcrn+A/LJ9aHI28yOGlfC
dSedNDt2zt57sUmD4HCKAstg7QCR68sHpvJXSFwvcEWWW5PY8NiZ2hd79g653yYelI819rrywg+q
y7KLlqOupI1IfCCx2W7X57JAnR+2i0C1bN5xDuZaNEBtokG8hVkl3+2L70CHKrXyN964gDlcOaxz
6sgr1iXXfMirNEJr23nJqorlrTa67CXs4KQkjjss686SGPViMqTcYSN10Du7SBZjflwLZWCiqXOn
TvrBr99tZ72VjSdPkZMaqQOTJWiNfTJOK69hU/b5hz1n9bEbrdYcry1cOXHH8J9sViKzk1ws1a5A
tMZiXZmX5GkSqT+HyyYyidYEXgGNdu2g6TC58Vu5gxTrHENgj78aUbfDOpEo2bpyurCjdv3SN7a5
o7Ua1ZueZMmd20akRDesLrj55hXk51gKf097UL8TAB6KkzrBoJCEaGJ3Sbk06NnWqnDIwLdV8Koy
nwh7a1Rls4Vsnd2ZWI9uV7rlhzErnNup98Cfd9liZXTPO4BtuVTlcY5c/rNbB+1xcKz1DhYBTsIc
xI2qnGq76qpLVFZNsZ740W1hRXGGXRGBE+1w4GfmrcxG89rO0dAQ0NFvZldNLy3V9P28VPe9tI3b
KjOxNzs8uwjIzb2y5XLpKQ88kjc9FIb+0pHKcR9SgkO9qm4pAfUVc7qwTuBGeIDjx2ZXS/GYDeWJ
W2eBNyj7F9PHTkxH5MoGGrOHqCa2Q0v6VTMTvE3VAq40aG7mwZxvM17oBJL8wSwc7n66/mDM9V4H
Vn6R09/Y5kFxQIp0HPxyfvcwuWy8oTol9KM+1m23kBXHxhnPem6e+FnVF5AwEIGy6AOOWLdTnawO
7eC90qfobzgCOcd58mCZ+M2jZfKgBkuw5Fti7/ut27K6JoYc6yJe3UJseWvzq9BjP0kUPvxDrZVz
13f1+jh7a3XhYAWjdRle19bi7T1fZ0flsJd4xQLUROfNK4zedD/7gUjc0pIbJQuIW+XibSNlsLlG
4/d5cu5RH8s3YVZ1EgjzqzNaYeLPprgnQlVuLTxxH1FpR1dtuJpvXj7u86yl9vO79q1YVxPaQxY+
rLp5NItGvI3F9N3Q5hHIRJ5Efbl8MQe1K9WMQh9hybe2GqDCGnLCiWqhaYR8/02OQfCtdbzpts9d
95mUzCGMrTQoqVRS7xH9Rp1kfjs+TuBzLw2tC2A9Kpp+esBRdp4h1L6ycFeCGWBPswdj79td8JXc
nYnxLNwwYA4zZXzRGVvHrZ8Wj68d1q1+NBXQEPAAe1O61kdtQquj+Wl8cWvdfB2qDgsFXouTLLq8
VWQAJIPtits6XMwvkFXtnenX/cYOm1flaGuvHfy2RtjuWwihsSowKZS13x8nN5oYWtl1go8jTdpg
XS9qM2j362AVe0DtGtLBZAesSNisLnVqqb0cJ3EfTeMGqOGU2HUvSLttzfWu8gkJWNwJFg0okee1
yhEoZb6350V9yGU1XIC5GOJFpvf5YjqbU7r/Rpct9OMg9y41hfwGZ9lWFUZ3NINqW06lfCt607of
+/bJMUV3qZ3sOhP4piofW2TIWfPgjGF12xoO/Ipe6sRwsujdG3Let3D6Ero6vxMWDGG5WvajNTj5
FeJyCygJTSqCH/ttmy7PaRtdVOBdDmWbOw/QA6jxDTOKSwuMrw+VKNZ13+Bj9CJGAjg9npQqc3db
TdaA8bpZXLr3HPgWNprvZdNWW0rb4q4lr+GBYzqnyzSIhhu/6j7KStvJVDqAMLwQaVHXGtFVkxrm
RdENA50/OCnR6nLmYLDJCuKudwUc30vDm4uryeoelGOS1jJbnH0yjzaAIbybqquz67CkIZ1xyGJ/
tPIEPjFZEE4RHbpl4G7MJLwW9jjsykp6D82p/ilm3cauLT/MIOUNxdwMOdCJuxRbKEQnPzjOM3sq
9Dtz5/TDS8m0M/bzjHPoOKN/XWV7WGpSgOOmwOruafdHlzVvJRF2kAf7KW46d4orC9YLv5d3YYy/
DsrFG3xg/cbjfEzbjLBb3Oq7Urg+dhElOy7fF0dXlvVW0CjoyRtf4AFrIy03dX8iATnmQDxarutt
lGrnwq2g/BTEFMWmX15lCghX6qXX6FAebJt8nZL8jJspD5/bQm0ss42OMgqvnUVNie5AKs1g1Ji0
RfdR6kV4SBTkoK54p08i2PXrce8vlXtpqfwwNRA1ym5FKlV/VcKdYYyPA8BAM3ox6gL0rpUHtwtl
7GUapXJJrDWs5/ojt5vskHvjdB0OgX+waRZ8TYN1Tkj2bDdarHtjiS7l1MtHwy+Lb4QSpVRBejsZ
snocsuWq9gN5lVoGIZduIJ66oHqicTS8DFM030IXNzbLpJzvnA/eCQK5aa3mowGf+D7rob+qAfrg
zKU1e2iB7CaW2XixYeArd+w1vAik3Bp+ZLzm4M336Hb999LyvTc9u+besLurWuU6YZFxa/IHnIza
3ukP86isA4fwr05rTfHkjm++q7/ziGDgn5z2Vg62sdfpbF4VTYtq3wGc4LTlzhtr96ebuvOTT1Mn
jkp0lFMEPqpdsj5ep3SIwUnrw2g4H0rUnY5DMSAx6UxUjpYSz1pVI+t23t+Vg2Su5BFmwsZrbNCt
97GUtgcWLgsvarooWyMCYQHjaNz5wrMSszUNcEedxz62lLGMrO65U7RGDARZMcqg9R7XWw0L1eYE
bP5cdZCj+TezXWvyPmxkaQyPRKh/R5vaE5weujGenP66MRABVyimT7S0BsEGExM8JMO+Nbt+g3Zc
X9rgSvZZt94wQrhCCvBKeURR7orhRrZSHMe6d6/qEBRHC/VyxiaZBl+bggMwyWI/9cJeTlQfHlfl
N1dE4MltkEbBVcvFJSGcVjP3XmqE3KQFMueWJ7xlNEUBmy6hntXQ6Pd6tPTN0JER67UWzgmxvk3Y
HHbOMgVXxVoyjGht94eRpQbKWsO9r6dO8/Y4KSrcUVy3+eCTTjAEF81Y2I8FhsPdYJsEjZMvOcbO
OusEUQ757tIgyL0IXc7VrPEB54wtQp77Ts75pu1NPKB2KA5LunbHTjTG0RojK+kL+ycdqJAjRPk4
kP8S1zPkMbOz0zjIG32vwG7j90h/2ljZLhuF9EbYwXiwrdKk8O+yrYj6O98uAzottpkgLvPYAwdx
MVM/3UThaM+k45QIdX3aHceZRuPGpaOZmDOgHt4fLxk0Q2sDhfGOgMOGdh0A4l7Uw6bWIdXRaWAF
7GcBqzZolQRe/cwG3aIyX9Ztk45B7OI2T0juM5M+N76y4xlbkv3NyzDI2mNmz85OlN7t0ggsYmF5
aWVa7nsSgOme4vpwWB84248ERS0u+dNhFZJAqeksnSR1e6cbwDjaErQeDGTS+4fnNiMUIKOzSHvR
/prV/TfCfW5tkfYbsXrzyzhGw+nZGo62VUx7muC3eu2x9vvuDww3VTKicdxC2Kp20ghGOj6LTnp/
7i5sEKpXKTEqW9mU5IXVJZ3XjClLpufjmuklUSOQn8rN37UiGOeCM/uYXtpLDrJLdUPe7itfVOrK
Hn392OUN07lqqqb1DhuoAzW+TM1mEyg7c+KBEInldnDW8qogvEphM3OICKvKbkjpm0Uqf+kA/8RV
muZZvERl2bwhifQ5QUPqBSnni/BtXgfmgZIm7mttzfKpUDxvcQeSWB8nO+XdAbaAJRIfJGfCMLdM
PcSDM8AZTWuAkQSUzbg8AiFZ8gacdtfZvJSPxGNk1g9jpF13D51pNi7KvrUNNj2HqI6Yjx/t+1GZ
HLhLooCYQ0bpJK+dubfti87qIo6N0Wjll5K5sdp6Vl8BHCROdb0wiAUjkSVb6v7CnXmX4jX3hb4S
vjk58Wqk9u1YBstPhYSA6BNldkTFDiPdz4LW8h2d/+gQDMVy8JvsSaxTuVOLT5kmrgEhPNdWuiZD
TQMOinH/0GTeBaaib1i1lrgCOrxVohpiUwff1WitLzwIM2heAe7O1ItNUVcvr9aw1HFV0uoQRkTs
pl5tF32i8GLZhPI6Kgcza5K2WJtTWR5248aoVfmiQUSN9/YwNTwPvQ4OkaCRnKCmbx4KGkjlNlNN
LR6bfpaXJg2hpBpoWw59Jl6rKcxmsqXldD3LlbFEbh1sw+qSIa9UUtsgp9g62xet1GsNEEd0Qfre
h5X7MBWG9yAtYmPsfLnSNiWi3/nNl9EtqS1G7xHWI8cCFsmcRckWe+aFDYCiXB6rCHR4PNEyf1mH
NDg6MvR2HWiyN3vNl59O2nT7wEZ3EjuSWE6vTd/qcly22ajz2FGZdaQB4B1nKy1/RsS1LgRdEmvJ
zKAdrOtQ9+DDPD1b3zUibZaQVXrLu/AXYR9A2db2llK88w7kmuUZWrI0Kl+KYohEXIytHo5FLhCV
xpnseueSCDuv2JLIlnaJW4AVpt3L4Icjst/SxG1wrKRE1ETlNipYECATKagiFSzkMm6ndmqeKtfr
NT21qmBXXbYLrBOYKmOHMbo7ZKALYXImWTDPV2E3vzMKSkVs89vsxhUVQLGm63ad1ledt3e0pi+y
xUSHmjtBHCyAx6yVTq0wy/DYMFLiyN5IuoqLecGMoiCVrIC96XowbP3G93ZORhvbY7U7aZpW/DPh
daTM8oZ5RzxzXPmS9f1tjUuEIFYt9vbsZruqHvyD2Wrjtid2aCNpSiZ41UzmCCUrSeJbqjumEjp5
LAdhXzbmKr+uIg/eAJ0HVwQPFFtrdeaveUcWgqZF2tIipCuLRpwur1jbXTZF4SHsdHYx5QS+7WY5
9pLfB7cSUlN2e5lnlbGpeWSSqncdsQ1y0y6xJZlW7KVQqMPo65ql1iODgSthWcd5yeW083Q+/1x7
chisnrLcJGopoQRvtspG21UPIwJGURDIyP4pb8lFJv8XGpsbE6W47AI1OvTjXbjdsU3L53UdIk/G
mUEbV1PefvG74cfQ0mOu+9G/kg4cRZ6mckOVktEwtNvrUa/jN0Xm84jAY1NOwFSp0KNjaWp9ERYE
WMWZsO/z1rnxo97Y9+OyZ65/01XDoZd+dGn56dSzH5XdbRQqqGNMB5J5iOakR/xrkTglraRVRIA0
44KiiS36yQjSG6YdbIocpu+7gKfSpAn44LjltY+HRq3eRcE4ryeWSTDSbL50Rgv1ZQne8VqjInSZ
MmENyx6go/oHugD5fR2U7RYEpI2YwqZ7m/Olo6jdLnZUfZOwY4dIvTcyO+0XdCixOCPvR3E3ZvdC
mvqD9Va8qj6YeRuJ9vfN5RYerbfJyLQTiUGHYNM7FV0kJH/zYZK99+j4kWshTRXlEUKhc3BKPW8W
vLlPdGV/zH72LEhtvuGUmIGPXPQhyMDdLOGKZVpEN34aZHeZ5DeMi1OtUHtTf1S5CGGSM2vqBzbt
uhvXOFUCJt/oGDeT5YGStaS41EY3b3OX9ZkXOjQe67DtHpWqHgoi4znBkpceMtsk74+YS1RX6zE7
ac6tQLTHZgpem9IxY3MJiVWbZ3EtDJtDYNrvIekN37J+5Mw6ZTfB6ab2Vh9sOcCRVimcZQPdeS+F
8dZjkj+o9BThUbYvRJqQ6hFaJafk+X0GdUv6F5X7ZsnLEPfEwJzTacR1NuLqcDP/owmIGKMqNp+a
kL3AqdS17+WctSyxHh14yVwg7Wi//NUqu2nMit5xs2x9wGpfAxdkvWTRutAo1jbWtArUlFWePymX
XeyympXqb4hWxykJqS31LwXd/vRr36uURNda6wn7eL3ESlku+64zJOk8Z3pvaNC7M+RLcAlUu507
+xd+KuzimcEHiKEq4iB8qJa5BSJrmnn3LUXRd9mnfooec7KHfyXi/yMNxv8bpO3/N6XGSdH9P/7X
/wQhl/1o/xBq7Pv//Z8fvwk1Tv/+Xxy26D/Iq7aIyiI2CxP8CR31XzqNE4eNECJ6HlgxCVs6CY3/
xWFzrf8IXJIocP6Ru0urHp3Iv2QajvsfhCSSlMrQDhsq/tp/pNL4XaMB0I1AhhPy7aT3ABbmn2mr
5loVDUxE48Sqai9S7a+3kdnlh1PY35blf6K/Oqt7kuqMPZi24lCo1vtEnH6mEvr1HZCkMz4/JUQC
FvpdJaT9YnZI/sgSMvWtQ7ua3U1gGT1Fpxtu/u13ufsv8clfwGi/PuqU8EGyLcM4Mq7OPkqwStLx
MOJsIoqfOLyZGqPjRPWJiNv9474itjXBMKEntkipO495rcaUWYXJNbWalxiWrj6g5OngCsNhvJmp
Z9ATpF1Jy6oBgpWYi/CNYxdMy4fnLeV1v8zeU5o1NMOZnMgOK4PPWGaxtHWYVUM/oJtH59Q0O4Gz
xlQNZBEHmMq3ptFFPmHJDJZixg7yiy5sj9SaoCm2uracYZt14/ydEMSAgL6ZUQwW0YFpXBgUZmxD
V122jCVTnOmZLy/7ZnRXDD4ceZKJmibH0b1K9yIojOEzVeWZ0A/ZESHTxDEEvzCD9rlrVTskvHLi
zhKOYR8+BcwuVUb1ifrtPKLD5j3kbUQXRSg/mSTu6Vv8m3Ox66bZpsubkW02WAcjc+fLJdUuTlMr
fI7o9m8tgwFGHBpteYgyy7oFKZAlRS/I4LHGaSPwOSdjyKSNlZtW698f0TOTEF8PBRYmFpdoJIaY
57793q7GupZ8PWZJ4UYOfmXG0jDVrut6EzNWaTz9/QPt82eVT3RJe3ZPN+SUGHGm09JC02hJFzj0
rSqeLVGFGBrNVRwyHBcfWeXKNUaxIl4DO0e544Rq+hbir6UQLQuPVsLs5Rf2GDF1VpXwvYR2kFES
4CSX9zBd7Xwv7WqpYnMYCJc3pew+M+D8N/cMLMqJCkZkP1lqZ6/1tDblWK1kJ+emeF57+p6FiwJ+
Gt1rUpa///1+nS9X3C406CQbsABjEjDPnh+j6Jt6dQIjdol4uSbw090L2l63jZE6n2hSfwkk/6+E
DhsIn3VSvmIWchC9n4Mr84a8bX8yUuathdmSiy0jKk5e8K1XWcZy6EIqWrRN1nDKSHUzBDyw5XS2
hJTijbS82Kwzs9tp3+BMY+V59TxEOrjzS+YWiVd1jh2bo2LqZ7q1k2/MaKlvMmEyHhk94qgSOraF
TuZCqbvWk73LbFbnNRW/PRqwtwl+I29DdUbcZgBzR9dPo1v+0r+fGSt/0x4TISar+Jza5qRHEdnA
QjX67QoBscjNG2RtS35AaZPPn2hPf0Hozu8dZiKcdg4G+D9+pyqMOnv1e36nvOW4admScU9og6yI
Qyqx5wZI7lsmsHTF6zD6e2T3EgACgWW3wLfL77oevCYuJqf/1rdR+jYQEnXn42O5A7zNNMAr58re
9fkYvfRtwZG068Lq/e/P2nnC868HgCcgOBUD7FjnXnW6XxWJaDX7SNOWTPWXBnUdxmvi74ciwY3D
gMvDIbwfPRoYg8u0vPaMftv7XcoAvynx42bKv8DyOT2j3yIGymDb2YixAv389y97evDPbzgK5cgn
Cpl9/DwGOQ171pnTwlpWnPSsEgS8NwTl9u+fQiV19ikERXKWgjyCAZm85d+Xb8SQfpZ2bZZYMg2S
xgz0ldUVOZESsu23QTUL4kczh78K/f7u759t/blU8uEe9RrrzEmPfrbQDP2ikJXIDOBQvnzrfKfY
eLlcblys9vQzp7pJyJi22H5rwjMNx9C0/01v+uR7/LnenfTb3mnFRlX9B6Ek6FLPoOtixEa+YpQd
yu7Ka2k6uEtDwq/ZWP8wiJTHEKMQSyxhMmTJU5X+ftP12iiGdwPUhyUfN9DFUTn4XR/T4LFiPTLW
+fuN/vNROn0ePtlTxm9kn697dBLKfEIVlMx1p1DVqiYZKOf+8QPLp1AGYlUhPJeE39+vqtYRWPaZ
q8r7yD0MMyHXqOWDT8rb//ZafMyXxG5hFTknRc1hE3C65VqiqCMSxqi6jWHyUf/8jhGwcfK/hD7v
xdm1iJQlWqG2TyoIHWiYCaMmDr/+5OX7766FyCzyYanXyZSzf79jHmoDTGYsR4GcSCP0Rqdmmjbp
h79fzJ/vOI0JziO2Y59U5Od8UdPWhecLfpi5mudd62hnJ/mn+6qs/COv9fISlS6ys6pxPrnAX1fw
+yLmcAhhNADWij/OU1mlnp2uT1nE4Ig5W3Nc26exM6ZdDelw29IrIWJ9BHA6Ts1ucj+GOnqiCErJ
Qi8+Q7n+WWgQzIobCE0+I6Y/INmeRtebI0o43Wz5jtI3YCjuykPkLvoT6NCvR/33y+awcooeBfFN
AXXunTrJCbTpihRBxxq98LaDaEQoTQ4nJwfXTfwGNf6umE08mH1VBJj6EQMKp00dzglT/iLHOUhv
Bf+XB+1OQsemx7FyJ6a8qjcTZnoWRZySApTSgJ3IRRhw4kFUzEyHSQ8nF4CpxmRyW+5jXUb+fjB7
5+CGpNp/8tr/eV9PIAy4bYQ4UBacp0bR0M7nJUXElinK6iZzrMTIxumwOv5n0Mk/F2rKh1MCIVMO
8hfPAzM4LdTatWDkGvTtfswwv6+MMas2ox39bLtm/KTm+fPK6PK6toWehkgsgCq/v56RJwSjzBOS
d2EYWRpSNwi4Sis2Bguext9f0nPHNnsCF8V5nT2YeBfiFH7/NKGC1K2GMsVA0K+xNIPmgsBgebHK
Ot2l0PiAEznBi6hD+2Eaov5oOhXTO8urjn//Jn8uF3jwMGxjvifalTzj378IcUaFcjse3kAt8pVU
iWFfYJ2gMd4z1YonJ12PdW16W6sQ3icl+p+3/LSuk5/K2s4E8vyzq8W1hJi45aMkU7xcOdcPBQFv
uaE/u+Hni+/JuOlaHDtIUjyBgM6W+CkVeTXgsk1EOX1YjWts0uBT3u6vrfzfVwIOGrh2WNw5hJ5S
9s6eobLyWlu0pHPJVag8NoIo3S+pQ4tILVpju3cqj15qvZjFEcUdSvkJNfqy0UpbdKDLMCoSd8z9
IdH83Gi0+qa7AgAY0QWftQruWQy8adN4tWcmY2MUr6qOGrSVPZOxu2zqKrRDrZCfQUHOfyiuiyMu
IRgOLTVeybOHxAp8aXWwsJMyWKubbC3VbtG5ccXo/DNc/J8/lGNhjSZ1A30F78dZiVq6rszEatCu
Rj910IZxUodZn+XR/HHA4WEHuIB2ha34dEY4+6UWXET+xLAk8UiT+KLrnDh+2k5GyXHPm29VibMm
MSM1PY5D07KeK4OlIK/z4U0M4zTHrTPCrbD9gumtUK3RJ0ZejPWpkyy8jdEI4mbklDK9mx2nQcfe
ZGOeTGuZflZf/lFYcy00HmgakKhkefxUv7/CyK/HFf066uC6fLLw6rwPM3pypkXBhTuQE91q9PJa
iuIpJWbnyrel84ml/c9fjReMbZY8Xk4vHBx//wqTqANVk0WWzKmqMVelCDWL9R9GfAMLPUXDcoX8
bKcPOnuJMzWW5dw2Y2KBgooRb3tHYPfm9u8r4q8m1u9vsUspeILtEAXGanH2tOdjWxSEnI6JCHTa
x1k4D0uMlLN/dJWrv6D1V7d9qIcHGRT6pkHa9yw1Y6Z9LyMJ68Cxw4IOGIVQzNo/HwYIaHKvamn+
7NTaX6O5xLZU1Suzub5U4mvaKzQ0eW0XCxlcRDkkZP4Hz/Sv1bhBOClJDjGxH6i+S6+L3Bpf27rJ
inhOl3pIskHr65VhZJgUevEBN8yq/lIOhR6Pnja1SJhiq29COusHGtOija3J9fO4V1HzTCRIg8xH
BO0/3eH4sfwIwyRFAn9avwIj/q1VWK2Kg4+l+4RSbH5FbB79nPAPYaJLQ7wATrXpbcAADKuj/BvZ
tTlJ5naADHBaJ/nZlzn9ZL//pKcaAg0bWy4/qnn2fOaWiNay8XTiYBxJ44RhG7A/avFP0/DPT7ns
ZmxnbAK8Bxwzz42bcgmUyBBDJEHUetPViuFNMBbz6MwOfY7wZs4hlSU9k61lK+3JLzf+JAL7zpwy
++nvT/J5AtypfYPckW/Bmu2fclR/fy31kKfpEqBzs+e0mZPUY2LB8zJHUexnxfRzIMJGY8TwaolX
sbAvGV9YdLxcuiJsQWbxwvwDtfwojemTvf+PCuj03ZxTi4466BR1cLZqMb2crc6o2iQjanrCglCk
W02o4E+PNOP6WHQRKTpthW5zt4I/If1PheO0da3UuJRzRILY32/Wf1V4vz8kcENZV06PLSzP88zZ
SUwWXEJRJ6tdDkxw0tWjeRjVq7XTaNKKLSeI8N5pUvSGLpvFl3JsIKQA9zC+MLs3n0dYSK+Q7MtH
US2kGERN/VxP9lojiJvmVyTh+ok+VfqUekwvN06/WNc2pg8EZtyfItauYzy5KWDzu3aoUODMwsC6
0rlOGV54s/auQVo6X6vCMn4Kp6+xO9jehBw2TNOXcWk1iw9kJTIrx+iD6jmUbE2u/gUKcwG2idZx
kjDKA9QY1EtMPSJRfqOkCS9ShiPIuO3WohKkC/ajsLv5cS1HN926Zrba8dx5mHIcVpW3OZqzddeg
zvvaeaw29KWtfI4ns6bbTeRRoHZWt3gfXRDVLGBhWEwkzfm9v2u8BRlg1UYkAI5tqM1k8MQ4Y6SC
enwMyb746uUz2gfPz5sXnJ44QHvU8uoiIuAVT549YzYq1ZjKva1Q0h1w8pgkHiESjKDS0C/YpF4Q
PQ+4j419UZbyAVVq/5xOWYe9kvlcj81moaBo8XneVLoYXxw2EcwI4VARGTGPX8N8Ka/adMjnJDOn
MN/4Ym0+TO03W+JrxHJ0s76AnwWfdNj0ZddfRk4TMUTGB/mjG8F2IWps1hejNHiEUQkRIDnAC5k2
VYMFMbaHOizAJbSrEVMuYDXwVn2/zGl07wXTPG/DhZWfDvE0vY8Wzw+xXyXoAmfs63fhNRLESbmu
1w2j+HWPK2q8oaHUvOWzX752sq2mJFt6ixDQiZndjlQ1+2QzM9oc7Rpt5cs278qExG4EY20vIk1c
ku1PNLBThWpiEuImEt0Qkp3kUD2ADZz6m2lyxLKpqzqj0lnSstl4wajB4IVdNyZ9OnCppr9G1haT
aQ5jyonYWcjuDX60K+mg2GWwZtKKrXpMSf4Eail1ab7fBsgqGdGhGQj2hJcTd6QXoyqwavXVmCxM
Bxj4lxaDOuUVVhyYo+uiY6sctbNryz4KHfWnm9es23a0oFuV+LUDJA/FXG3cZhgujTZyux0pY4He
aZGOT7IwFBMbKLpvbY/ZI5nXVX0Vad3jNIHck+8mP0iv55QT01WKW/hZQXvpXyZlLkbiOXJGY1W5
05BgUURo4pBhPMH8kSRrNR7n7ySvLLodSiOluaTXLZ8LMmLNxFI2ea1itSUylpzjOzXa8gMLRHBZ
ycGu90Ezq6dKNP2A74ZSn68jELIpC/njqIPhKgtDtD3ooVHPFl7wpc7y6U3LEDHkqQYzmWSUIy+2
NXoiDtaoeprMxXcvq8UfbZziYXOlZhnl+xpFZpkUJWsvauQTVm0cTHvYQKjTX0g/XbC14xS/K7Rr
ytgM+sm9kLK2zQvbrMV4aWaZx8y1nJxdq8OTRlNViPxsnJoobA3tb3iDI+cyaqKgJV46VBTYPedv
jHRjtB+NCgCr0LWcd4OvwRfnnaPQvMi8vV6wM2IEJ20O/ORAUuKmQDS6j07G4d0prxOKbLjk3zW6
6mzbhOmwM/wuuPCbyLiyIYnx3Bip/MbZKuBT0RXc1ZkijYWJD2VyFQr7I8PZEySONIxw0/RUJsQJ
6Px6rv0QYZzSTsIyUUZbB+OnZtLZEDOIyhnNoJmPqRWPoRLygFegeB5H2803XoNJPg5S4AUJS/hc
xVDPMPWpSMNKWQQO1HjJUTRs3LFqup0b9dC+AB87zJblNHwvIjNrExutcB8Pwh/Ng+4qs9t2jtc8
YIleftQNntldMI7OmzsuCDynzGHzmIcigi6s7UhsKx95f932q9oIsbQmK2PQ4ETDYVhtpgFn+l0T
9vm3Cf/0fAXgQkyHMcQSlXgjCJG4iDi6xiWn5BSRmNmecDa4y/OpWH+urT8/atvgIGtnHlmI2mdC
ZS3rJjPCvSqn7nE1S/CCQMzpRHnxkqrLoMe00QnzBn/21giyb4YMvpEngXeaiRFB3hvB647/TG+l
a8Simp6aIrjTY/MU4raJmU/Ga3NbdPJL7VZHTo1bjBs/zOLEPXGPHsEIIWPm1vNvUt9kbIlJERrN
RvAsI92eYl9H+yD3/w9n57EcN7Jt0S9CBBIeU5gqFr0TKWqCEEUJ3ib8198FvYlYZLCi36DjDrov
qwom8+Q5e6/9kLXls2RzNxp5QVZX9lBn6TXC3wvTKl4zG/VeV1+t4qUeHslUCB39l+jBQwhMs/wF
uaRw4PF6koLJzroFijl5kBpI0wdpdf6qd6aX9PwMPIeR/iNO2Lmqhs51E6k3g1KQspyIZLiPKpva
mxbFfMas4YJOKv8tVmUb5AjyPamWt3Fkz4HakqBky8dhLHdqzIsx4DyPCBQybWTAELTvjLk49Jup
FZ8uZJfumXrjUSo5/cU+mX6old2dqYu9r5f1h5WYIRbwq1gzL7j/97pWfjOV+szEZOTlvUYgT3yX
4fwx829OfKWb+G8GQFFeyU5HzoLe453+k7fxuU31DmhkZBzZf8PPemUkWoMldlr3+pocJBxSppPT
QynFfhoV4TWGfehU/RsRuj9FR8xlr5lBMTZ7aMu7iCGPx2FmR4rz91nRbsGaeBCeFQ/LxoOW9oHr
RuQEOib9ayWw+ZlgkvAho1p+0JPBQ3SmB8oYZx7xX2GrFDFf4xbTx/dRTM9K+12fhB8r2a+sL95I
58KpIasrLZsv4ywnrCyhHipvogKqeKGIQxYL/YeTcuO3FEpdmeZzVIlBHC0X5Jr5yZoFk6a+1TxA
xBOub6n+Y2JGP6Fin2LzudhsXIOVBqulnsWD2d5PwsHDl1DGxbzrU6g69Zsh8rNlHsnShOzVYkrR
44xmQd+9YJqtA+aht0XandUmT0UWq766Dq+8+De1sxSHeoFyNtgscW093w/d1EI06H+hsB8Hj8BN
Zqmi7CiSsBfD3qiupr5RL2Fa2zs2Zuc54dExDupkXiGjOHMWeaZipjpzmu4yB8Fb2s5laxo1FvUe
VzdSRCvDkhFZ+H/qdD7DeY/hUuZvHHsTfy2735lWPk6OeLE73EJS/hxHS2k82TS2ekBpx2nL7A01
8qu6ji5RkM9PVqUrPzTUIW+lVsTAVYVNgpZKDRJ7pcxQBxQixpblNFrmEYgAN26hwHKDXi7t/ewm
rXuQfaLVvqoui+0n2Aikb3U17JZEFinKXK1fv2drKSJ/SZa0CjYWl8SaMebXttNagix7mmeFvu0t
Uotrvp5tWL/dKbKcQM/qacQrWqv7HugIA4sGPKqBN/Imcs2U9EPeisRL0NvYOF82CZLLavA6M9N+
VdW6hV9N6pQROuW40Kivs45yE9cJYTFVIhR/Ij0RAg5FFt5IIB6huna98Gj7TqyRTl7rePh1gRXN
qO5aDY6AYU1jtsvjhMZ/j/178kWBKQJZyDo5Qds5zlsyZMmP3hgjnl29bu/skZcrIEXHSX1k8hPL
V6+Y/tToCyx7+kLnZNC1kqdnrYqgWTLKxjzpuwwY2xohLo9ybBWyKGiBGF3blj7MkfweuyHCZDtJ
fFVxZYirexJeletKgxvLGpH+4CdOfWHMlCHmLLpfjTRm/pPSse5dExylh9IBB0fHdoKDY6nzgt4z
8v1dMjWkV5eWI/4sEdJqXrVuNL24LUZ00ArZrIE+6WbGNjJR3U74ERbW3CIbL1p7RQ62iFG/1wvU
HtctC2zuq9RodshYKr5wsy4lNECdMPCPymD+yWClMqFph/jZGB1T90y7SF4FkRS47vO+e8LDNF7W
CxA+1AnDwvgxGlp+9irVHueKzK5sp2Rrt7Je6bw8ttfEJzp7rf3JnGIcKTZWK391G3m7MsRsw3QW
67ciQxAVcDiOniB3VK+mkgIhUMxK/NSiBK6PMqjNjUFb/CpfdFEeynEtKcv0AnFQ2m6DvaQa3GxH
sQnxom7BAgbOELsDT2iLLoEGrnpJL6R3zmh5AOCJLTe9zyfIMzAG6mc7b8Zrgg358YvSc5WZQ4J1
6qtpcjxZq06B0EPZRHJQAJ7MuqI6H/JI+8Hirbl+JFZ2dviVlG+GOZAyYBQOvoM2auJDVo7p93gm
JCFQspSkAqe0kNLNmj68qkZc36pdpvNiG0XjYdgCQZkXNUriYpvuorXBPldEvI2IySvnewYzCH0J
hrnKL6pm2lz/xVYhqeUF3NBU9XUaWeTQZ1F6p8RycIFkL8xtUwt7dGRN7uqt2WLpZ+bajdedXiIS
nrpqeuWckaJn0deegO8xB2Zht0nr6aWSvDb8H75buW6D52sdDSg6o3Za8WXtUENIkNM2V7u/FVFR
/VzdgmHfOCjaz9qK6itkSIPwcbPTT1MovH9hLxnuUqTOnAzsUjh78qIhOAIjojNG2dnAgMq0hCs6
cRTDaDHAxukMXEg7sDpb5hbSGhk262iaZ3GDfPFWN5quCexpHX7RnFFxZBP89ECganXLnx1fCgEl
2suRIz0kLmUuRNMBkJgDb+ePaKvovq0z+dJ3lohDbHGsTRlNAw5BjZEAueYYOl4BBknOOrzPxS5W
t6jProZB7VlRzljDdVPaHssilyYgXgAiUKatfRaCSUyfRZwUz5GL/NWDNsi/W5q8Y45llTcEqIC9
73leek9pMLV4Fa0CezMtdhhs+nK6TGFeE/O0OLg5x54jO1iFmfdlpAw4ODGHGo4STYUuql3Vt4k0
Qix5pto919jxenpuha36Fibx8zWPKtJelal3AtI6+ToxRn3wtBqkitI2LzJZ0j/pMHQj0aqUC/jb
CvMNE3yBOqSEwbti+JXOY4XjC1kLXviKylGqipl5xaAMMY98xgve6TUpeyQ4zb+camHtd6oporLF
o/9ERavIUBgRVVa8mhjc3MRMbpcF31asWtj4ZJOwgcXlZIR0LHgm2qxn44a6FRdBT/ZRv0vgnOr+
JGb3wDOXzx5Wscb0uilfgHSYZiL2Zu2o56JHH4pPzBaTn1mJI4NpdePbBHOO9LVswXU79vnienI0
OYtItx7B/hhKf4HsQSeztuQwEjTJaF+pRqbEoRCt/dJWVhV5KKHVnwvrmbYbm059Gaxu/a0tY/Ma
xZEhD+vc2lc9EY+2pwP8vVuS1NX2oKr6B4VKAi6ZTHnEos5qgP4YNuxODtFbh0tXs9+iGAQPQ9Km
SzBJuk94L8zhtWDhwmkN+j0NjLnFgy9jYpioJ4Z+T6Bjh9cTVIncaGMrhoGhbDovUkjcZfOCn0M7
wFDPF7aujlc5XuUe//Qa5NKIb3p63nXoqBHFTULWjBJikCpMniv2LwKy4/jW7BoeBkvSE/VyN9VT
QCYrLohBWdfaSzpRfC/7wXwTKpsM+9OgUTPrDTs46DjWPMJy98Zq1T+y3C310J7H0l8KBavVAJ7l
F/1H60rHjnVdS4tnKqcmtmg0dtNPZ8rbqxGQNfUQ3N5ND2Ao5X+U1rDFMDIicQyx0DaDPhq0adkq
6ihLc9+Fl3kxl9N8xeH4hDbiw1yIDyFeG1gmwwqb6ev7BrSA8NpSumU+R8807AouVF7WyYkZ9gdZ
ssEbAPPOZNCAJ8A5ltZoip7gQsVX1WVxc7UILNtTJI3naqYTpSWFuGgyV7/RK9ra9NqrUCnKR20A
mrRQHWOPdM0AWjZHPYOi6uu+8ofZ6d/vZqkCfbZFqPaRS2CuagfwH/C3ZWtfaVWX7LAR3mOGmU8M
ro7j3bZcBDCvJDZqDr4J969Y+Z+RCwqJTINfAmduhoiM57mz/7i1QeVS1hnikbEGW0SBV2cWxngQ
vX4/5PHLKhyVrG6iUrzR7qHWxzpppnDfzp1epd+V0XSoOy369vWF+SsHetdv5+tyrEVJriMrZwj7
/uGYmYUXohixUQPEOUszeHA2vIwdGTHa4S/EKimUNMhYcM4tvnxIMTGcp2r07JaxG+SUL/e0qGIO
NroKYgF7MUEuxhYziwWzmPGOfv2NP3maUZXz9FhoGJkTbLf6n+tLVVgpYkGHYyhu+1tWhfuaNOJU
uPQnnwKr1NmiJrfonmP9nqp3ZZOlsvD7Pkovaez2ARaFcff1b/k4AWeMT7ttM64wFbPUTRjyz4/h
4OHWdlpXvrMBHxtHc8GOLN2bWWoALbTEJUYSkCKBLSyqTW1dtfPWey+10sg9tLLKzprHOMjhve0X
tbcdn2io9YKmHzHTBRkdEuv8g2EtUxhTvAZff/2PbxXf3sR4g1QH98/xow5MUDoVvmj2bmoH7pdC
uxJ1oDRB9Xz9Ucc6pO2t4vAH6F9F9KQaR+PgZsJV3k+4PJq1tnd1Gsd+7Na8z5r1qx7U9NRbvC28
R6+FoaKxwlmEWpR08fc3ZlAVDvNirn3LjMbrjM05rA3y3NEVdAekORiUh1W9n2yt8WmVYSq3x27P
jLr8j0pZfjjyCBwleFYR6x9rZlTwUbNNr5rUqKH/rWRYO1dnqnYWPTba7pX1HxVYfB5aUgaVNHsY
nh6rk+dIhXwOn9B3h666sQxZfS+t0b6cIL2c2Jc+Pj4IcrmpbBvbrT1WmThKQl8BDKZPG7s2PEQc
vZ8TPAWyLnXdE6/axxeaAy2XUQUSbpGcevQAcUqadZ2NCRsMZimnI84sKdkGvn5MP1tOcbbxhLIF
uMjmjmbcdT5lEF5TlDNzH5l+5ZrRs4PMDB7+WJFKNOQ6uEE2kVneinVIiVA0EYZ4BVPYIrBzwKth
0YzttbbSKwc8XAKUWBzrcZSZVKj9IQ14TB/ip3VUTwZIfHJHsH3B1OZlw0dzrJJWmjSleQG/Sdgr
+I55Vq7TSpBkIQbr6esr9fGF5s876N2oGPAGHOcvtGPUCcy5pd9M+XiWdPl6UETZHFqdeWSuN/8x
OZgryjR5q7ZY1tnnrKMbk0V11AycAQlCh4s2DTGEOqahoeqWzk2KD/ZUDMpWUrxfQUy2DabrFF0I
g4yjFWTsxWQLyT5VoM3mFKBFD5nmtFd2J2yYMDlttSHuHxYBKdErq7w4Ndv/KISzEOqg6zO3esTF
oPh+DYMuPfSIYUvf6qvyLcmEe5HVlUtruFVM0k2XfFKQwc6dBkgnV986NzbkZdk4MESA7xmJT+zf
vISl0jjPlsgquDpRJ2l6ki7RUrfXEb5gYiDpqmcGI4KoK5JfNrwEEwlhZTRhTVqzdWDcqTqeCUPw
RaeYgNOS5st8lRMhDn4I7A0t1hR/MQmPvcNnuJlK9kjeKCla8Lm/SnqbHFGi8uwHvMcIuFDBWSVf
ESLiBbd8O6CiWDK9XlPpESJ2iJ+GwdX+rFNEQx1Y2LNM2xRI9pDJP7Ja5WvJhwxnyELmOahyfI1+
2ZXWb5ybeKoJ4JzbwOAQ7D6PXV+jiiTm0fZddSPBA6kB9GNaU/rSa1X7Qvejv405FKoBu3z/lAw9
TdmlzhqkwrT8tF0tEYddrvpC1afFBr4lCi6RBFFl9q5fFEbxvUtzZKh1Z4K3A3fd5mcT3WUFu14y
KEAfRvKnGsd9M4jLu4/B+4mwEdX6Mmfo/T2FpD6xU5eJhqhmSyhQAHJSGuacJr3FYfQNbrJpn1Vh
TN80ox4VBsEZM8d2tEQb2EgZRm9CKQNselYcgNpwI7kdVSqujaJCE7JU6xwHSMYJFRiHpHrI6YfR
96NJecmvy/6kzWab72EdKqEEbP4H2G57QFjf0SuN5+Qxi/WV7PDJiS9gbkgvbzrGqV1kMHDp3dYA
AFLZxauQ9uqnvTk+fr3cfFz+icb5m1iA5hff8dHb2M5a6pZpgqHHnGXIaF8LrQnv2Nef8nd5f//S
UytSxiGSYqGxnG3V+6eei92xRM3BTJeEnS6QwIx+YoWnzVUyWDxwHE/Dfi2aEKDa7Fdt2gUjwl8U
ltBkaRPaF5kj56ueUssHdeKmnpCxeokFDmlE5zZBX3b9OQf1hjzuug3KkXbJ1z/hk3WZUxxLFoUP
QYHH5XUTVY2xOfwBYVTEH01ZHFRa253HOsCgWOfR+frzPvgVWJjxW/GJPKl8rNju3D+XbIprNXEM
SjnICffrmfm92JX76Gz9U5xPPSPbE7fokx2az+MBwJ3jsO44RxtBDU9n0Iaq8YMfh/vf94fD3gv9
s8kL7ibvRIHz8aF7/1FHNQfTs1LtRj5qls8QQoBonHICiE9u17tfc3T1lphVVN1+zcXuccdP2e/3
fx4u7k78kE+e6+2XoG3FzO+wqx2dn+tJjRHc8jFtKL/Nl62/3I5n5kWxm33kJL4M5j1qkwOD/jhY
b5Wd+/L1U/KxMOGz8ZdzFuMrfPDM0ZrpMHc3CLNpRHpzNDoH3qVm1/Wrc+K3frxp//cR5M9TwH0w
vjfRoCtd26f4Z7T4WSLGpuh3/6vRgWJU5R+O89ZmNzy2GmptyYx26VLqxLR4hNxo3i9GxjwzT07J
rD9Kk/ksR1d53jFw0FE4OmSu1jQbi9mmPsLU4ZzAt9jvRsYZLRKUgtGTGv8oSvLNM5wgu6zSyDdJ
tcb6b9lXFF+cK8hS4s2j/jb+9k3+ec8Z3zEz4EbScAd/xbBxOhhZ9eR2iXriCPPZHWQcwFNCU21L
en2/omAay2orZSfNlBTyeJush2Ze9VML19YZOVrrBc8kfQiXptIHbS1CHweOMmno7IXjsLfX2NjE
JW6PlkdXhhC4qHis+zwWnO5L2LCN6jwQUpE8JLGhXTLvWWkvmLZEqVRswhSTuVrvNXDudnHd9v+9
pQEzAv+ezbJHE/oYGwALeQFkuGxtQElfefN32nXTnrj4n10VlKk2iVKsFTRo3l/8QXWlWBgrMaYf
y8vIquy7RB/JlRJW9q3j+dSROszyxMP1yS3Hnsjt4PTCyeXYoui0tuIWOi1OMxnMg9uSubrYUXni
t332Jm3NGpczMh1V63jvSAWUSuaYuZ9VBhgdBuvZDJy9zTiTlZbcwr6bRAsjPS5xldVgwiFPF+OF
2yyqPLGRfbIkapiI0SoRAbt57N5faOLIpfirZeawnAWORhMZiSq8KK1Lgv+8+tIcxEpIXUlT86+K
+J9XV0dkOotEpL4mbXtXdSgOUUZdMO3778ptXCdgKky6PLgzzb/73b8fhQgKmrTNWqWvHNbXEWEW
NumGvIaUWn404gNQuO4u71brgM6cOaNSuSfSWI/D0ba1amv8cQhmraIfclTGNZDC09jh/DH3uQU2
GUntlVkvBvLxSDaB4iR/ujnRwzjON0rrlN7xahlvszPnm+qEGFWrdQNYYFh/68I4dCveT4H0pN1H
o76lUNSA4bAmMVrOiiINR3XT95F//TQvojrxpHzySuoODgqyULct3D76NZFo8QSLheej1pcn5hzO
AzPL0dNpf4dCndxvABCSE9fwk8cTV7JwUGOzwX1wwBZ1j+R4YtMBvIFuYxDZpRxahHROop446XKo
/rgUM0Rh9ODAHmFXParuGT3nSZlkCjnx6Gs8U4zK5CUJ55kxK5CbqWPNRB1AFeI2RN/5Y5qvbkjm
entXJdJFIAAz3R2Uy26oUor3lHwggLdr9ghOD1Ui3FxUneQd50PYZlNBaAgCCQOCXK2b5zFpVD+1
vBY/gSnqrzUuHeJP+kW7HlG5K5wYTQurccTEETOZJLBwEDXRSck8l5CuypKypql1y8NPrNz2iZgy
XwxucY2f1fqu5JV9UcONRjkdqTO86RW9/ui04hp5eNwHxqgpiW/3bfN7sMhn8uZSqxFYLzZZBZGh
AJWDzms9Dr0poP6DddeRi7ebL7ZZ7hXbqaKdxnI2BHbZKuf91DCSZGKQnbtusnBaZ+B7XxCba3g4
9vUIBc/UjfC3VsW8qXMgImFs9FruAcxDaIJz55zpHDJMsgPaq4SeUhugxGmigFQCydvkTJOL8V/l
W2+NF6julFz2roygQYZuiXLKZ9tFume5FSMbU4thzKqovslfRXx5A3ubWCS5SHLtXDkt1wOQaH23
KCPi9CKHaee5RZw9dRExVgFD6e6nVZdQMzqW7iwkPidJPauo+KtuBVQzwJbeXSKYgmNcwGdNvDKq
yOQYlF5Ld0phcLLl6Wow+hrNOPvO3K/9fu1ihIWI29c6EEwLzie3jJagaZzxG/wVxFYKc7I2mOas
ORRmZJeX5TyCqCqZC8NQN+QbPYJ1hRGoEsKS91ZyNQ6pVYeo+YerAuSgRiB8vEngZhVRNJJU53dC
p4V7y0+7tBtVa0KjGMDiVnMuTYSL44hocm4Bls6TUiNlMJrZCBc1d97oFEFw60CCar5ZIMMxB6Ju
ArTksxk6yrS+NHM8zH6vguUPUsZCiAcqSkYvgYQMfXpGr4nIwKGLMZlufKMSBcRDbJDlgzGyWxDb
aEwxwxr+/S9WFDpsbZ2DjiPVhktdA4bs90oKzTgUuTY3uxU7ZRsOjWzbswhLmYMSW5K2xJQZMjKk
eUjsQ1WP1tmKK4t2jRQAH0cnQbzOg1gyXIOUeLGOClFhrZovEOdENJ6bGpx8X8mtwg6Hv7OhKioa
OJi6m2BkbiuDJlNXuKbfwpFc9xCiOwtDqKiba2eo0Ey66KoJTiwhaG/qZIIO8y61q8PajMh7Y15f
IP6dMz3Edh0bZ+xShu2lXTpdko5mPcO5bH4m2Gq6MGeTRIhVuq0aIAiFHqzE1qDfuEMOSyudtRjz
RBq/pb1aPU51ThluS2HWl4acWCg7deBhySzaPKEzGgMiblJJX41l6Z+knZOrxctk/26pO3C7jTKf
QkKykstJpLX6MjqMXj2hMtrDURC5LwgZIxQ9Y3ZLmIr+TdFn7T4pJ07c6kQGE2rSChy3U6wILcxe
nBOISwR6rlrx24KZ/hu6iP+YjblttZTq2KPw69I3t44OJyZOW5MYr9RHpe/4BeXTdamo+dvXFYz+
sUDkb+Mooh3IOQT72ftqyXJiHOU9HwPuJ1yDPmj84ko/gAIJ9KDatVfutdgr9/nZfJbsAAPt3D0Y
6lCE9c4MMZh41dVy5oRoGE7sk5+Mzd9/s+2b/1PxdI09EJPDN8s9qJTBb5Bo4W+0LN4D6TEBhp4T
1cAnnq/3H3i0WdYMHMgn5ANL7/XeO7z44d3d11f7497//hOOCo50idEMznzCBrWGYR8Dtmqz3dcf
8tkdZZSjWxv4j/3g6GeIXu+ZFbFbN4wgQ7sdWVB095RD7pOfwlmJOpsOlcu08+inZBKZXAITyM+V
ojuYvanuLLKxbkkArIOvf9DHgQE0Q3WbaKsmFITjY2tuVujq4bkgnK2RFsUdfe1mtOrXKVqtcwLA
MJMAR5CPrdLF05mZxcqpR2M7M7w/0uIBxKPJ8caE1fX3LfrnWURnyJxMToUP0DNT73EjkqkoB0Ga
GEf7CMuPEie3E0KTFyXRrXNlxIK/d424DRu8Whwt4zU99YJ8cqOZDto2BRVXBx/l+xekTpyhm0HK
oaeSxrcFjQkyK67hhVVvkUayNIxf01A05AkNI2WaFYvC9QgUQ8g1qHr500zU5bthpfriLwu5DF/f
tk/GLLAvt4YiJ9Ct63C0guFPXmwxIqoXuZlVJOIYaDOlFLjHqgWdNAralMDFyInsziMPpH8zyfgq
QtjokIMlGZU/29JJb8dREi2IMmYBNE79gU9crCuM2FwvscyamNbstlXaveIm+YE0NodQ5qbFUtIO
bSNPPI0fwF1MSdGvMAk06ZNarNLvL3u1rvGAVxLbap4zzs/7XL+qIjm+dUs33VJWN5E/lhohNoa+
NCResLpCFmyMByWZrR6FFxka+uQ6ysEU+XAPXJ2wEqeFB+hXGCSM8Ov78Mnh3OZbMlCE6uPwEB8t
CHTO2mF2mfAVm2oGnN/64ECP9luySh/kSEQoOFLxa83X9EfCUXmHw0grT6xKn32LDbzjcorVUSyY
R0O3oQG/E8OPoUUwucoFxTtyp2lc06dCp/aCaVssP+a+Jk8rbdZ5Ckt6MD/lWuWvJ67H9twdvcxo
kLapJ3Md2rdH12Ms4PnlDPx8s+vhcTZ97WnwUS9izZjPCcGxD8Jp1TCv0uW2z5L5Gw8EzhyRKzd2
FUXBRAckZHy7nHGSykniiKw9Q23jirAD9cTTti2jx98VHiHaLBZaGApH77gKDIyeGe8QioB4N7RR
CXJH0XcgAGI/Wjp54uJ8sqZssec0ilwGg9z29w/3OEyZXUZz4VuMha4R7DZnbQ8z+sQt+OBDt9B4
by03KCSIM4+H3Gsbl3CzUyKe0oKBTzRL0AQiNhV0q7NCrK3B60A0udXjIyvUkXAAkxH8S7yq1oll
9OMVdtSt3YzGEEQE05b3v5ioznlxHfpy/eAO31NRO6Es+uXJXE39HJFm+u3r3/6JtIkFG1GZoPeA
CewYyukOFaNEQiX8qoNhv+Noy3SyzxX1T+ZMaxKWnWv9svSmIi4PQdytiWXhj0XmEI4ua2BKbOu1
cQXwYeoYDOvgP1aUoqys9Wa+QrjT/gSwH98Z62K/dpOlktiDy/dk93x7Td4/mvwOMCgbYA1uzfEL
3UZdrXcVbV57dJXfhYSjwDYt7tqMHkGbFMYVRWeLy8EYgz4zs0PkgDXXC/ytnrIo5e0qiuUMSBOt
oTWyTzQ+P1lv2HromHFbeZChbb2/r0vWuVpM2Lsv8xp5qh4lyni1kExC7hWcrD/posh7OUzxU0c7
EgF8p2hX7tLV84ni4ZPrpNF83VR5EIwoYt5/EampMiO6gpb27JpnPW4rTFi9cUHn/ZSa85O9CWUe
qlk4yIizPqizND1dMJ+AZ5RrZu3U2enPq9UqHkw7Tx8EUJnB4/WP9+wGZGA5Qt4UuhlfSGE1Z3bV
jQf0uNV17vbuFsNQHxQlW88E5678xJDg4xpMA4yeNOMXlSLheB7cJ6gTevCXpBlO6otOfgg+QrW/
qMkEv7SlkmCqHZsDilXjFCX4Y9ePj95UHw61AdOfo7JkUAmKWvUagY3djQsLOWScXY7eEw/cXNRM
kJ10vunVOL2IsrVn/m637uuYjdM3Vx2lGo6oqR3cbJW8rNKkqoJVlrblFcScANOIO6Gf2AQ+LsrI
22zargyCTFs7XqJsOa5rwkoJnt4pLulixIEluuX/cUscxEAW3WGgCseTN7fliD6M+JIcEgsf8tLG
e8vG9DZTtdz2sp05DEeS8F3K8ROAnk9QIA47scWci2eBReL4FIrgvVAmJ/cjpkRnJiCgCyIkR7/H
h/UHaWEWzm4dzTvsyMtN4SKG87JIb79hYbD2aSmjO6Ldu1P94c++FnN33eBxcXmDj08eseZ2TOfq
wm9EnxlBif3noV7pr9hE0iHd1rJXozMx/ZQai1hXicchV3OyIkvHPkRt2eDGi+UpbfwnCwr9f3CQ
cP0QJh/X/cqMtjJP8Oms2bA+lPRfQvqEpHs7zNm+3qw++SgOkUw3IOUAVz8eWlmLILUFsbpfu0Ao
OpANgZam+VU9Waf0Dva2IL/fTzaJnQUsalsQkBi/XycTMpvJwDHIDGkKY7nBJliSpMHOfEhE3JBf
MQwwMJMG45ZS92g+OivCQCpd/TnPOvozdbkmjy0CQuGl6pDc6k5N/B7Koa4KDFvZ3H/Z2p6TJrE8
r5oO8Nql1jHx5ZSqfe2QgGHteqQpP9CzimcoK/K5wJ75JBTxS3Mb9QnLnfqjs+Q5E75it45tPoar
O6bASyoyMmWUt5OnTAQG7cm8keouSnv9TrpSNZFzqWiJ+paf7vU6Wa0e/iMwK0qBWttXmpHJ3Ehg
2+jNjRv9FhMGyX1euLPYJWh0CGZkqKh7dVW6ZKFMIDfoqxUxkzU7N38TeRQ9pVGnkcllx/PrZHH1
vGya+xnN6Lg+m8sMBUGUWLS8miRVyoXeapH6Tfr8p9BYTvYEB2J3xfdfPOqxZZ06xX9cdpmSwR3a
MKbb+nLUMMDtjj3LoBnK5YwOnJ2NwOjcadfkpnYGtyTG0jjLE2vaJzIQ9kGVAc9GbdtGk+8fqpxE
7lV2lCHugpvORP51aeKSv10z1aIvO9tWIDFyIsJTxrOJ2VbALHPYFzppM53qrjtEY8YhxqPFcU5t
ScUEn3qiAv0rVT568rekBgbDmwaA0vDoSzaTqqXJprUzs1oE9PrGKnB41H8PU9NwNm4Nsw+TWdXv
F6wwj4tTpxoCTVcBTaLOBKpA3yHyiXMCHK7abbEaG+66VYNSJdB1IKWAQmwU8koXY2ajmO8UJRAm
KAt40g41Jc78dA6NdiCaE3NafG9nefWGB3RJfSd19bd05axGTHKe3XSLFf2SfTUMu9i1CKgxtPac
nTAxOEfpyu++x89yatfe3v6ja7S1KDfS31Y2HJdzukl+OdGr0rfBFYS26uYB7dosrBB2/Ehje7xG
LewgyWQwo1O6k766KIREWvN+LbXEz0XN+OTr1fGTR5rpGvLzjRGFMvioxETQGDuR1UrfWJUhaIHu
vdEGEkFXxpGXMWxjqpWc0ut+WJJtpBuIK+j8oNo2jlf/SKZ4UeCQ+F2hlAdif+U5Pj2qmcY+Vbl+
LCf5LEeD2aeiWqDVcfRgssMyVjEFw/oKjlQYEffzxuBCPKZRkv1QjIF60owBwzNjnR5QzZIzQbva
vEq0Vbx1mvhjdURElou+PpqtvfwGHtnfZZ2zPn99J/6K4d49HugqEEKZOqsgwMe/v+SfBh2HgN6W
Tdv4ukKMwH6N+3Yi1YKsjZ0h2iW9EhmGkqAR5JZ71H/RBPBgnhhzOgOBOg0ox9Wv6fAv3pClQ31T
jo1+4kjyF3V4/CWZ3jO/dy2aMcemlooXg7unY3pejPznTLvqz2KW6HPdUouebXMFymvPFln1TZY9
jasK8AgrN8VOhXre8GOBbc8nSrBFEiumMj6oY4MDYhoAJx7gUFLJu3+PkD1ukD2/D3ZJbDSohiHM
5GMAB8lpQs0oGCA5hKh2e1evV+NEufqxkW6TikOvdkPM4fE9NpUZdl/ZU46MRo6lcRgzwdxFb42d
k9gj/ZbCCQACjuFAo8hPBnqXLjZa/HcMm088Fh9qiu2bbDRNokeoLY9NXD2bqF7ge+VjyheHYain
mXKfaMp5nMZir43zDq3KwV7gYbZryVitOLVy/V29j+4638FCXWQaBv97dP6LWD5raW/fQZPT9RSj
GASMrFkvVmw4kSfjUvjIRygibJWBUwwiZlIFCSmoHm43eUlAZu56mKrIPpNxol65BnPIaFCTy24y
h11aRS1QnXneF61O2ElEa4+BmoqNPy9Cqza6HW83OaRth6le9u3OqeAh1GoPrrx2tAun6/qnry/8
x0VKQxIJuohDLxJ/9aipQhJm0RMCR2Ej3ehxJTwz7OvB3sGWbe//+0dxYTdfIaJEFDLvN09INnnX
p7jpBmNi4FxY867p8YEjYf8fe2e2HLeRretX6fA9vDEPJ3Z3xAZQVZzEQRzFG4Qkkol5BhLA058P
snu3WcVgHd8fOyyHggMKyETmyrX+9f3VkbTVL7XU+6HkAIb8kVcYIwRG8/21ekeZRdOk7KXlAhe3
kTMxGy0sOXmIUMtiaLCVV5JvB7fkj5xzQhq4J8x5SOtIbQWGKdPsq06jpmzc9rNa58PpUuW0kMuq
edQNtP6Jy3C6QjOvi7hQrkh+a9fCc/BeSZP6xGxGsZ2wRsxBMZTqqWHPDY6GZXTRzFV9TD9ykKaj
8AI51eDRokam8PH+frW5nh1I/kWQObP9qsZlXobQl5TrLEJPsmWvHpVdPnUDHcck0ZITDshgKwX1
YRBSkxAvBCaNGfBMtZOpH0Tsaziu1uEkTfWk1ly6DBrpxAUAktx60Pva+Pn57DjYorkD/IDYw3j9
yIjsbdGEhBgPLxlgnxS7QG2Ipqt6cOSpt+gZWkuPJMmSHFt2PrwouVNegLW/ZB9IjA9Hn5gYK6Er
lf01x7gSnCAQMdh/9tOSTcud2bv1EXnuoV6cWyXORfJGjxUY0b28RlLBPSTPR9OhkVUn2B9oJ3VL
TO+jWPHOogxH4IU/OGAocAjnlWeDYyGAi0FraV5IlWMp/4O0BR+I2UFCCdE/QdLeImCYAChlDt/T
SrhWQ6l/t4pGj7yUHwQpOsD39bbZaQ453ZZI6tIzoXBMgP1vQYpiRqhGqWuHKfWuszmWSBaKqcNF
N66WGA7tGEvUO0Mz3RNQdOUG3s0Qb5ShRiCzCHeOfNKJwFA5jaKoiOOahMvn0/KjwVo7CWyPZgib
z783L8k1ZBmVSzTic+tedEkh7me9yQOaOeNT3JGtMMoK87ICrHaNHTdLSjpOF3Y7dltQU/O3zz/O
B8s1aR/S/iQpf9kfvX/PhyWREpBbEeDGnH6z0wIwuLCjZ1V4hFSfX+swMUsGi92QkaJ+RhVgjfT/
EqrNoAR4N1hUhBdNmzixz+it25KtljArupLccPKNaQnaCafUqsh3R66/Llp7i7iOtILuSs4RrGl7
j97IM+ShwGeCZk6L29Rq4g1OkB7Sb3ZFLDrl40xx+woHmGGjdbW5W5KyBZJV6HedtOYjQeEHLwln
BxQY/MFrsp9hUdqx0UojLjmgoMoRtmKdWNDVj70k60Pdv+k1f6MRgSAi3UdgO+YS6/HoUSvmyIvh
kdt91We9fdI8QfFRw0ja2aq9At6F1IED3VDt8K01spxvM9nMslIVKQnlIm82n4/HBw+AfRvTHZca
MTH83nDEg6uio2U4hEVysQe+em5njXX6+VU+mOFcg+cLgAB18H63MP05s2MmmPjMLuSnZUywwstT
xNhAEY682x/dEKIdTmYmvgGog9/Pb7fyqBB7LHv4JHjnnMCRtbo0191+fkcfXcalE8MjtUEz5f5z
w38CaltPP1K1oJN1O9M7h0xzzGvrg+dG8pNEOZNmlcquW91fXtYqrnS3T0hxppooIcCp3cZQzKJB
ortoR16FQ8UPekJO+OwVXAihx16k3FoAf2Lq56idJMcDBdpq0WrlVVmAMc0rDTLgYiyhW1bOF93A
SzGrSiWIhOldUVFUwkEdCYdbr7+ZEH4dy0B88ChQuPMBqWJTutvfzrQazQJ9WiUs0DYafGpW6qu+
CPvHqtBwv8wRMeNpSuvyZZ0aZoW/azl+5TdR33SYcBEAJ7XofNeZIKcYOjuW3yJAPqZV+WBe0Ki8
KtLRXqxQ8b0REwk5Q2SHATmLFot5evEX49jWfpgZp8BEjpb12yRlz696fxW8XDwkokOLTVcL2n+c
AOPWyxDqOASiqk2S0AHldZlWXXxZwcrNQxjn8TdQuY+LphihTQ772Bq3vlh7a5znsYEBJrAJJPYN
fsqxalGzmnCTKkfe1Ga/Iuia7A2G87I15TycICLaKGnxijnCuDEnr95J0kJHFrTDRjp6Dzj9rrME
7ejBMV/tIwVNqEp6UdLZSTHpzZNNtQNXlW8ob6XXLdlhnO+XHiovbNJ0nGc08fIlc/UbXcLocdvR
fGvVpt2C8Ws3dlMtp1Mfg0qpHefIfriO1PunRts3CiLS/PzLK/5+JEHdYtZdMoiKggy27yr3CzxV
7zw3JnyQ6C3bKbl0jxR8Prgo4H3edNom8Fgx9ybpUpdjZw2Ql7oIG+oeDNYXaDz9rpmqOWgipQwr
KoTB5yvmYTIYU14mCPY2vL5YoOxFyGNsZ7o5dE0wtUX3LWYS3VaI5J7cWpqX0B7BokGA877bdgxg
lmyLrgWlBfiK7uQof7DjPv7RQXi5REWgr5ozZ/426KX9eORzfvB0VnUKqhv0OgRJ69f/sug2yCCa
1KqbwBzRPrPQY+uXa+by5K5+9+xZevGjNtP5WlPE9DgDoltbz83CDaO6tzYJUn39pKqKIt20RK9n
bZRmrxAZC/hG6QTY+fPPuz62vRnEbEfRQ+iIg9j+x3WquallycdNcqMNU5WG6Jx2rq0SF8a9LDvj
2ekTaNIxSrTPr3y4JMPjsDUNJQ9RgursPaicFrK1KXKtKaiSEFLEl6InyzGgqj2yq390KVAuayGM
gzDNeu/HBLo3eUGDLM5Im/sGkKLn1246+jN82yN39cHws8mAWCFKXZUiezWLGKNDoajULJwKPCji
9cr9sRi6OFM8dYYEDAkbLbjRqsdcMT64R16LtQOOwIUc6t7jBOmVAzxUAbdobbMR3eiFpVlmvmeO
4kg8digOdBCBIUZBRoewk1Dp/fN0yxSFD/DuACPU0g1qFNmvZUuj3up5CuE2mwwO0Dr9id52ciJL
bhzWpuWkzm2I+ooCCNMnosN2lo4iBb5tQZXSLtxYBFDxWv1UYG0IblsMzcYTehOFCvzU59pOy9Yf
kdZ7uCQQfR9ZYz4YO0rFa9/26rXGfHl/W3XjoaIoojrIJit+ICIdztcG1AsLM8KvqEvUsFjS9Obz
1+BwyydcQuvLoZ8zDVrZ9xd1BZk9/FpAuDRVtKnJRvpGKtW/H55xGSoCSIppAgM59P4ykzZIWus8
uraTWaeFYbZv7GmhO51mFaqRFGlPgWvSZWjWzVmtWg0TNsVKeE0CQ5QEUURo5c9JF+00qZOC/vwp
rK/F+2XIRFJFogrZC4v7vn7BzU2OL7VKaw/+Bs92HtOQAJoonG24rn6f2/Hu8wt+EK/SRquuBDnO
RIz4XoJDwYFjxuWgDfTYVUfI0LYX4ulgeSB7tMUL0ljSYBDjLqv6pjCc7aANzQJLr8lzCKORI/yy
y53nWC2yqyTqBoCVQ34kFftBqMY0W4XgYB5WjsDeysWyL8ZewVa1qBpjA2XO3uoq2ooU4sgz0XKc
0lrbulg+m82ZlU9y23ZYMAKZF18RutrnlKaPieAOYXDUyxgpRolIj+Pv3lJTKKUGf1gH3IO5T03/
pOv8zOo4/RZb9fJaZRSEtx4pmmiT1TShbMZqGG5JXBXVNopcHBRySinQI+BWPiptb7wgee/M0O0W
TQ2mBS2xRgHi55EBP4wwiSvJGzDP8GtDqvD+DZANIje1VRWAKSNuI2OXU2SarelUb+Zsg9zXpK0x
nrZaa8vLxnN6KxzV2ngBiWxvP/8sh2v1um6iJ/sVIVCge/9RapC8xODAKDtRf6fJVzv3BuOnnJr+
SF7xcHHhQivyguQptTV3/fpfghEldpIC21Au1Moo0LQspepL3eLz2/noKiicmKWQedYa+PurdHqU
xk3PYSjrYibFWLqbqYL//PlVDh8aLkMUC+g7ZO6xk7+/ij5WMCFsLQuSuGqDVTC5hYQpzjrdevn8
Sof3Q33ANlgcVttyoqL3V2o4N6/oeaxhs7I890yLnD5OCJvPr/LBCoSg2iSPuEZBhLV7K3+PHZWh
NRH9uDLzviT1JF8FQpGw7cA2Sabmo8j71KcnF9fkYRmDXBvGEPpqE4iypeIJXec8Fwlc+Gxwjuzx
h08bUZdGJAvDBOLLfhGIuoIWRXlO86nZvERZrgPA7IyvqZv1z0eew+GLCQNjpd9R6EO7vP9iGtB/
WEIyxQdN2PP6LVrmp5renSH+TDcynXCnV9jTAtSwehjZcXc3INN5IHTW/zZlgUofzeeITjQ4eejG
3g99WnIwlBSK2O4SfO7UZTq1dZEdO+0e1maIDj2O4Uj7Vz/lvbkslGFGbwSIsdTb7N4jCPATl/oM
6GVELKaakqEAmZ/14/BicLoMwWCMPz5/7ocjjDKa5hsqYdS1Ify8v1XamOl3ZMui38FOtvHMYZHk
xgCjvzn2VD/YxrhHTkTsZLRdcNH318LBjzW3wMPQjSvsgKwqX7P1Sd5r52NllcB6Y8t6y6vFSfw1
iPkyz2zPQaSaiKdMnGnx61JHyiFL56bOkbDvo0/HY1ij5l9K/f1BL2cjklpXFGRdBsKvESLjTqf3
965HbXkH1r09S9VRTQJh0L3k5onYwen+6pYuLSQzB4lTYQAtOPKxDlchNMBo7CkwEBLxZrx/ZhhP
5LHSZwX2K0OOts0sTm1w3H93K0JjjawZJTt/rhPi/VW0Ke1VyltlQF1K+VHnSXVOKX2h3G+pR5Jw
BzfEpdaeyHURJ2W+f0Pwr8y6dBGkeBJLvjE1xI5T+9/O4FKcQAdrrxgJiI/7qKcyUrAqlMDc6VCo
T1Bcwe5uXSf8/OVZX4538Srx+kp2YdLwBh8kvpPcWaYI9m2Qu+V032SJcW/AJHtwjE49RQdt+8JW
25MJPDuMy6X6+6NmGjY6PNaOX6fN96OWRKNXlTZnLMQqa7LVK3e1O2AQU2Hk9PmdHhyKEINwkmXY
VmtMIqf3lyJjUMRKB4dD1yvAVYVf6hoWVWcxkbLRHyOiIkw6fLIcvmhM5B9CpH0xkCtZ5N0GTxDO
5vhGyAHoXkA2TUWCUurSC6xswkNiKgxxZQ8FJnYz6u7veUuGzHcrw3xJBKLAXWwJ+X3pjfmcGvKw
a8Ch6kGh2Tra+aJkixG1NdP8T/17QaLjLT2LcY6ocxHa8BXpg93TQdKo1i2WEoPp03yAUIu8KO5b
sTa3d3Gk91ZgCgl0IuolpDunlXNxZjo6Os2SBS+gGxsamyoUjJh7OWr0MfdmloSxXemXneJFKSyQ
sTsf4CWBwC9j97WI5/HErqdcwewoXYDhoyulWXq028uV65RCNZQYLnrtYMQBlXzle+ok8tyLccSh
ET4xmA9CYJk9SEd5rqAkPgon0ilit/PT4HTGi0gr5blWE6sE6WPFlT/omeOx7g7KJQ65Cv7qpqwh
BhKRNBfjSrsJ67GH8Ek8A5IvUxcwPmhdUuV0UeNkN5kAeHaFsOPFb/QaBqRb1TT74yGnhkqne88F
fgPcIM1iTzWmt6avDipmVspMF9dVH5ssChqcRMR4xYQt0pDPtr0ZrAavqTxd4DhDrmWYJpzS0y3V
1PrbWFSFDvS8W8B09el01+eNboYOUIF7fBiKMhy8HsMS1Let41do0ZuQphdKDpY2Ay/qaNuufTnX
w8OCveEdNHSqy2nd9OU2Z5YIhID1VG08PBSrs6UGXQSltyyoBwzwZfEoILkejpC3R59ZZlshXGWq
U7gI4XI1lTVgOQ6P+hTaa7tamDlL/pIu3cRLBNde98Xkat8MDcmJLzwLlyEkVMPD4BWLCltwJKoj
9Zu5GJnJ6gV5xDDdeurQPGSmZaLpQwbFDOHUd0GCXtWCXutQVScELDGKKGO8VnuQi0EZO+3aLO8C
4ijmuF4tzzMgErxPsS8i6dxD+EirwIg997Je2vHC4Gny6xyxmsoZo7lsFnoc8cRtFomUPF9NCpiI
zqq1yzA0qyqsNcjLsuR9vvAcLrFsTJq2RuFr6m5/ZzIRASxDTrCrNTTEBNRx462HTPCiSRLzZpms
+V7mNaAS3Ab9gszKkQj4UJa4cpfW9jKyQdp6vHm/8nWgnrx6JF1XQLSgnc0rQ97b4rSxpYsOY7FD
PUvHHbBfIzBcXMNoXiZ54yLN0pCo+MTxyYYlavz6+YP5YB8lBWrQ//gHL3wvMEDItFClN8Guq7V7
VZX5dNt1qnfk8R9GRdw+ZwDSRmtjCcLM97dPIkYv1DgtAkVS+pDLNjI9TJHVO0tYW6e0HtASXaTu
AhUS09fZRJbRCPWqLcYjuauDQBVtNa3jSMFRnmsEze8/iKbXbi91upgiY45+eJhChGW1dOeNjb/R
3320vArUF3AVIEAnL/T+UtJsZE78uToX1M6uNvLore6cv21dQHlvLS6RQ6VBhdn1/iqmN1tOR0UJ
58w+20pTmHdJ0okjZ/8PHhvSmpXh5pDiopq4dxV74oxbk59pozHDq6NdttibrdRT58gJ7nBCItJa
K3coeT7Qw7QGFXIHY+7AcnkpssSZt1GNJPfzsTmU3TAi2GJSHIQuuMrt39/QYHVxlyb4t3swSHBL
KsnbBIuaLe5miMqo9qtmGhrALPgS+Eo6y8fGsGUVTJZMV9B8M5wOxpCPR16UD+6etwQ9IBkd1qn9
CkoXN7nZjhLESFvaG5oS3U2mQf45cveHcRG7DlER2VGSpAeTRqd4mOjVav4kEywNpji7hStDq31f
N1sKudYlyULvRpsMbLhLixY5XeljvCdq69rR8vSeZ4N7Gvl6787IPdsn0S7//qMA7E5d0Ft5JIT7
70coWqa0TTOKSZ7A6kRVe6Jwj26Zzx/FBw+c3/4rdUtcyiHp/VUyvekw5yRz6+QalnLeIC/VPNeO
TLcPXh8kRrgq8c+afN17Sa0hs0eZavVqeNNCx0FrZxVJc5JHZnlsbA8yIGuP/jq4CCcQOh74AERV
xX7ecJpwRvU6xjnmIV28+X5IrPhEx9P9ehi07EZEIsHCQrcfzTGz7pqR0/Lnj/bXUff9uYZPQtYL
XcDq3rI/gnEN9TtK0OPZsMWSszla1Kc4G/ofnEUSVF/0zHe+bGTpnkMFMx402aTx2Wgncx4Ubm/e
RlRq7rWswgCwzAbVz/VqOJ17Z4o3ObTOnwBZ0ZTqJHnPc2+uu+2ySPUl6yW2qMStZNXTuije3Ei2
eliJioRiYi72/ef3eTi4FFoQN1Jp0NY27r0p1Kf2VGuIDQNQs2nI1m7CLU71J42OkSOXOjw/0ZcO
C5XDE+olCCTvZ6tFCpmWlp5LGUain7Wqvrh+nVbmpWtQODtx+B/acGk1xzxFPrgynSYUVsnykD/Y
FwDbbTODB8JcaNJl/1CmwK8x1+i2htMYz3qcTVszarKHz5/s4TJF+gxHB8aR9Ur9VTr8S8YZHHbH
DAKI6i4dwtFIWtYjRC/rSxclC6FEdqwZ+RCTt6Jm4X+SwKDqybC+f8AZZx41N+mkyDKtuS3cBZNk
jT5PY9sIdzBOZ2GIFp82Q/ka6x4tg25W57eOVw5YkvV5fJ3IiNNOVStQvTR0pLcZWO/QwEy0Q2wA
SfaUyk/zs+rK9mvM7kIZ0IqTbzg2eWA/ceO67mh/xuexpJCEHZYy+MagpPmmFlWWXUxRZis+dpAN
vVtD3dIS5iqFFtomYpqQY5j5pjhzV56k+EGbPtEuDNmmxag0WbL5qVVaJ16ljdFwMgnCBL/ksD78
3dUOTQWv/Zo4Wd2h9oO91sKUFANDvMmWrrsg0T/QroCBskmnQvj5DDlQHJCycFe1KoMGf8Bbl/e/
zBBBq5WrJuNATtvJv2Q6jWEro6s9wZukOeHELWihcPTLqMqgA35+7YOtg2uzmhM9kO+jbr03V+j3
UgQdleBT6Ag7Q4FAD57uGX+cHP7r5/R/xGt1/cd62f3rv/n7zwrjmkTE/d5f//Ul+YkraPXW//f6
Y//7be9/6F9X9Wt527evr/2X7/X+d777QX7/n9cPv/ff3/2FpEHSzzfDazt/fe2GvP91ET7p+p3/
r1/8x+uv33I316///A1zmbJff5vApee3P790+vLP39Yq6X/99df/+bXL7wU/tou/r5yhP37Tv7/9
9XvX//M37XdKUJRUVJJm7NlYN/z2D/m6fkUxfl/F1IjN2XI8OmzWDFNJPiDmp/gxh52FdhSSszjX
8FNdNaxfMn8nel63TfbMledDFPDvz/VugP4zYP8oh+K6Ssq+46d/BY//2fjQ7sPZ5T+mpMUnhSn6
flZaWT3msfc9ritSLIjGCSHtytaRTtLve9+SZ7koOihTPh31MILKTqWjEutNwAMzzRunRWxYMuyx
LZ+DtlaNb3qmpOlJGxcUZrWlTXEAjG3sBQccI3qME5PKuKZLyBrPOgUnT+yP0mHSSKklaXkOdGLK
LmZQk4lfNlk2nkejnidhbQ99SP2r8oLBW80KjTJN1dOcfNp4ZiDCRVpSpv2dwkJ5E8c2/rZdj9LR
rmtxocw9DpJRM8Xpzpv6hs5rgx2aeM7pz/W4qjNsPevO+p7Py6xeLg0GPScujpMdYIS6oPFDM2D1
pbo2vrktjTAbFALjmu5MOuNkiHgwoVNxnvQLK7ez03Yw410FjXsMHa81dzR/j8OG+i/MnibHiP4k
pTlKbKw8rzGQ14akQas12hdTIo3OBw1lveLTopxbVmnjXpobsx2AQ6ZP28FS8d4FkqVTEdDqswqV
lYeDDGnREwt7DTgPQ9w8L8Qs39VUHyk84M27E0Qna9PjXHz1FrngSZ57BBhzbGb3Rqqlr6YoREVj
VZ18qbHHu3GcegBhu6hmTls6HkIX0yKUZivKOXqlwN0o2A/ayj1NI/g+JLmrdmS3VWCUKYo0axdX
TWIFqhe1O4XSpbYtIy9qNhBEiKhSM8IQATnhraqlk/DVRI+UMMLk1A68Sgd6uTiFE52MM5UkBKhu
H1o4F5GzFGb7oy8MvfcXxqUPdE/J2I+q4rl2FLrQGwN3NR/PQ8CSWFPCR1HjGMdx0ZLto8143NIH
Kk+jKaUJyigtEzY6raFXutUuCgqRZAUsMrPOZSYSPfdJ8sWnWW2SBrLHgY+aKh1PT4sVTDiaoRpR
RPRdptCjUsJ9ZduNr5fFS38YIwfbU0Fy4XV0PfyOZ0vvf3BuL59aw8ZfUfEQmrHeE/NupriR53W3
VBiZVKmx6cukulGTteBDojCBA1vbl4bbYsOaaRhVQm4wpyWcRxSXtKOL4kXpHXSWqMX1jsEowGEY
BikunIrwtszzsSNjmrl9dW7BBnrMseW9hGuL5WKPqXAZtKLEzbSKhuwWoq01+gmJ2npnDNG5PVrd
DwOUZRyIzIye1FRIO0SOPpOVTOtEBLJvjTcVXAw4MDV2yDIvZmL6YGPIh2Z2OuDlrSbtS+KNhNCJ
144TtFcskIMx63snGCM2XF+zB4F4FC5fIEg99ZjUr1iBRO2aiyiyFnUnDLS4pzLJoizokAwxJBh0
zKGXEXzuqnZsb5eKNdR3Y3z3ttFoqonf9GQaNma20I6K4eRLnpbgTlozkxVuA7ULnq815aZtqonw
nsbLM0xVyjfOGxHAhqzUXyLHSLPbJHbkGwdR+RY3auf4caZQnCR5QxV7oLbz5Gam82QNkpRtm2nu
Q5u0o7VhP8+fTfrjr+2KcjZHdA1zlTgFRBstuvd9Jksd+05RYrvOtu19sTnqvBqAaaevUa3zXGym
ZB5QBS7OikZdFnLcE0oOhWE51QkcTtuired+ZbgqzyB8lZuajX1+EIXpPrUzFKpwGVsb1K5Jx3C3
RHbgcNiQBlZ4MGR2sBqm4qQsarv92tNTPX/LRyq0ZyBwgIGQqU98q3JGO7Aqwhe/wq/tkay6m18a
zqA68HQj9y3rem6uHHpr9ut+Mb5oWaKMOzdLvB+aLt1yS4p8xuUW+tOVVlN99VsvLbdRXGcFfQ0t
iAjTiFnTOL+DXl2qFXGKF+G1u0TCCGgy7qhbWP2MpdhAxBaqVsYRomvHWoYdzSF3VkVxBH/bRlwl
YyTdwJii9mupwE32l7axlk2Kx0oRLBj03NSYH3n+mFjY8sX90rj0vZPJCRNAdBQvypzW+0jqFEbR
3fV3qQs5JXDtLjMxgNTEJfxf+Wvcq4vBdruEqVQ0L2wGTgmJwULtalVpBv1LtBk+sSw0y5YMyjxs
aptFze9rR/Q+TVSxHXoKVlZ8T6J1eLRj1f6ku0rDKumYSv9lLjIZnwKPrLBqrkHQB7IqUtzYG+hu
YVc25gPCY8DBQ4p397k05/HR0SeDZtpRzd1tpmmYQuRqnf7E4khUOKLrvG4UNwCOPNCSCfd+KqoE
t6U8NpabGtUt1h9sMHTnJmP/iNnzJHeFVy1S0CVvrQgQhXMDSXoxXogM/C5ZcRE/p0VMQ2Wu1fqN
6OX8NuGS0Aa4UJKt9MelKZ6p6+onmtYmw2UJTiN7mvhYxl2uKUvGrMDSMiytaZg3AFCM16aeLN+R
FqQce0pv7MVZ8AGmdbgDMmFeFI9lb6DGc0ptuKNRmUUFztCUXLSsuXXo5U2Mg1XvRqAltGV6i3KD
j26Szo152CCT/IEwyzt1uxTwlFZG8WOlivxHh7BMpf787Lhzed2iy4Ull+btbRQ3tXKh1Nq65EVu
+dQIOWGsN4+CcmyoIYSTb5g2z988o7FeCrxwy51sTPsCbYsBTgD/H6AWZhv9mbD5/1H3b1R4Pwu7
/6f9/iN5/Uf3vRogKr/+NQD/9ZN/ROCW9TvdigSCqExpUKG7898RuGH+vlZYiHyBVHH0W7/yZwBu
6L+jATI4XCNNpWK/Cjf+DMA1+3dCubUtF8EMnbLG34m/gRUTX/8n/nZo9HU1tIRQBwzO8gc9lWJ2
RN5pkOzzRquUXSRE8ZqYnnRDnLyts8nSklBvF0g9uqKr0tcMMH/LMhcajAKl8QLVLvK3ttDmWyEw
RQb+3qcnAwSinR6vy6ZCjOEnDuZpbL6iOalNwUaQzg0AybQVL1YpGl4D5b5cXCtoXbU814q5B5Vt
RO0j2A4n1MtEeYlInH11auqg0prSgAf9zZBrIbdAq4Wdu8xP4qY0utO6zcT3Sc/tbySZWj9OnPyr
q0Gc5n3MstNM4J7LkFzwuTF6J6lqYttO/u0NXjWYoJycMgzU0ry2IhtUqtKZQR0Z8gaxCMbi2SDw
kzCiatx15jgY/ujF5g5CQA+3HIMHGWr0l6WnNc7a5nnE5mCcZVlOLABpPL3lSKuPO0NOGK07sI/w
o8umZFcZnf4lVWqsq5PSsZ5UTCume93CNfN0idL83Em67jWK7Xxnxvla4nTjCXI73a/3U1wlXThr
VExvi1SwLpyUZRNlPzOA6c7oF2M25MVDSanQg2Yho8Judq67mNHduLizsEKrrhuNhk6OCc34JmHm
6BjXIdaqkXvhNDxEmvKqeZUyXOuNZRX2um7B+dpg5jZUrRIWbevW6pepsFh1A7GkibhMlCGvWOx0
h1DFCIVuD1lGBlIrPe1L6rolFYNxaJNQHcxIBHqpDi8SCRgfmBn0JWdLbE9lM5BVGolg3AsSW9gC
OPY4RhtFm+zHyMKMzu9stxnhUEwQIqR0ve/DYNFBVFmZd+4QBPUXdd6b5P6mtmwH9vy+ULfjNBAE
ULnugmEw9PwLFvYmjWdmMTK1CiQg33BhnzfWEoHrr4Z29B49qsJ3bpNVl3adxsNWjfvsxrEnd/yq
pUppnbIttd2DVFz7ISIIf4nV0jCvmmqsn6cZMOpucdgDSiyaAFhPnieDqSqsaxd5fRYMtYKVg90U
WXzfSSebd+Pgkr2UTil/2q2FzVKmKripV7nj/uxgzc++U+t9fA6SZZGBVrfWEvQWAoqzXGbLU4+2
6UsTY/l2vtAfBfqA8g0QtinBNq4tFfrOlFLIKzfWxulkrOvZXyhLeqQp5/amLgb93rJmnYNR0szf
kFVwbRSmMHQ64r7tKAtvQxQE111zR2Ary+Suzfqjccf5h7aCkdTDfRoverpB9R6fttUs1VAqtYhw
gpTNtMGZUC7fVVe2RMAYtHD+d2ZRn8UY5HYnFHFj/ANy3OT9UvT1latFahNOi5Itd2UM2p0Ihrno
S63RzCuCCGJvdTacl3YqcztQQAuKUJdtfTfkqehPazexl6AdUHqEcYNAd1NQatgmGixRnxIOLP6+
rWLJidiOvxMZmifwYuIrjvSjuS2gDH/DzSudO5/OeaULpKYzKJEmu3NB31zpowcxXxe7Nq5rfdLP
PAtzH+QrTfrmuJM6bBFH5ehRYOAONDfGKnoUBd3X2TzhwDcLtbXDqXOKk0LFGySEulk+uMqsPy2L
LQofb7LqEa2N9Y2egh6zidZORKiVs2z82mL7Z6o42ejjkNHhdFcJEW+MyUasUiZmtp0bcxDnmYFx
xiJEc7UMtveosLAixvB4h7Zxj9Ctcmov2eIG0uOOMUYYNRTS81IffMeSI/4xx7LYNkWfkMJNAFsA
TlGEse1NfMjLsV/APyKbFA7abvgtwLUSM6dUBl6o7Cl8RUwfjnUyiuwwUQor2vYjbeWBEhXqSN5V
zlpLrw4ChFYGiqqSk8CmOq1wn9QpUdNRLTr5XDTC2yQ6RUaCYEChijuGRVrVqW6tLiFKVF87Ujcy
9EGNVTQj2UzZ8Ew7XhK5mPZlZKp5qU2+SvmuvmtavatqX8GiEyU1D9fdJMYA0TecHHOVippimjja
Wwg+TlNLadJAZ1vULkq1nHR1k0A0r+UmFqPKqQ5FPS2qozXEoW4VzpziISKKaQf5fcE/U22HyBlD
gRXqMOAn4RjynKx21JATMTJ7yq4Vc4lcy69Nr2g2aacpP60Y8LTfSjE1F2bKgCplqT1bspopRToQ
NUPLHWYvFG5b3iYo6PGZjgeVQ1mBMQO2MkXf3qRw/YaLCGsJeZJa3jKfYF3ZvQFd6e6UyeunTQ8I
jmRIWxev2N/ksHQ0wFOk9PNmDipj0p/rPI6XO0Wi8gmE7WTSHxU9s3ZFZ0bOFWTxpD7HjKzF0WpS
I5fXIvYWejmjImYIcoomgYssiY7Fjg+f4tNadKDkCne0nsbCqhVOXch4UCYtg0aEXAisR+q0kN2W
SipimEA25WL4ImU5NvS4xw12gR96EauDOJ0TFpILWQyqtaEkNFrLTi2T3LxM7WbSrxe1LIxgyts4
2zakeuwbcj9QR/Vk1J8FZ6ea08NSe4HRuml3KW0vO3Hl7F713JH3QG6lcllUzNG6zHNO92ecbdmh
sjZTAOcYENjKqz7T5P9l77x2I8eSdf1EbNCbWzKtUt6VSjeEVIbeez79+ajq2ZNJJTJHPTdnAxsY
NApTMx25FpeJFfEbhME7UbsRUyMqnLGpk5rOGhnZj0pyPRw3kqb7jj+zVzoJFZ1rrRWGBy133ZWB
+UnllEPg8/pU5TCpJVuSG/lVCko/nw4dNXvNjCZ4iaWaV0CeRial0BDj4W0C+TG4s3K8VKWBPtGz
gGTBIDqY2MTyBSeHhRE0+BmQwPgLlb/VjEE9ZyavgmUWJq2/qIDPaC59GOSVd2UMcnkd4pMOILXC
Xtip3aprEydgRwS9ExdqoVx44KV/5KjF5biJeONo+6zF4bZNet97bXAmfaXdpykobur80DDJpm8a
pxpOvqS8wRa0VKU9eqmg5QmlS3p1K3JDWOJJ30x6RL7kXmJHo4/3uBp76KcNvhguxyKz6L9aViG/
Tu6C1W0yaOltnffGaxgjN7jssUNW1pNbsWKnoFjKpdapOZ60SlJjgpCOHWAwRUqC9rUJefZxOlSx
thpMq5m8o6l3UhoyhAKlF28wERFR4heXtS1eJZh8a2vFcqkEIUYzaLap51wFvA5DeKIxYL3YVgqB
DpdWUWlaUhqWfFRvB3VF3uVfSX0nfwM4FN7IkpA8mpk5wE92AR8s66LDUqDSW7LwGpzjnZiRD1fg
w/n3m22JGEys4gA0RFb5TbRqvIxUHy25BXJthrCMx0iPbiItr3nMSporQ05IkSWcFJsvBgun3UTu
e9rYsdhcuJVovrkgAikyaYX5Wnhu0y0SFo3+ILTQIBaia6hgIKOhWZHOxr/1Ovc2biNQNwgbtfqN
41T/lDettAaZZPibWE7y+5GtOqyUoWKJBgZHp84Qth5l4GXrBuKdW47NTSlI1U/DD7oJHhc08BvI
HR1hFESNVa8gZYpvBOtF6GDh2iZwXo6IiTlvI9MmYrQrpKNn8KR3PX01YWPAmaq9mNhVq/g/k4jS
/kqDt1vZkEno1xkJ/YNt0Sr6SybgOp/VLUVuzxUBKEdjZrZOF4n9m0bXllKCUeDmVJMvIrpUxaA5
B8ktjUtTz/wrJDilzMmqUpPsSkuoi6XIc92SpVtvSRJlq7CvWRK14kLcHeSG/aKEat8hPh+0j3Qw
EQfGcHq4pZbLwTN4ariBdN2w+H1Xt+Bqlv17JKK5t8WKl6OvEgSlWFmZBMda1Lomu6j7BjewLjeo
Jxc9B/uZPh0vzoPXILJL+KzBMeO4AuhhToCJvR5hVnLLF2meOn0fc7xHo+Y9hKmbLuKYOo6f6Knm
oOSc3CpBnW1GLvavQln4BbACAQdQkAJMPlcL47LEkYxKkZMjnAxWN1FXLuZcv/ce6n/3ofb7Tp/U
9qaBAheFmQlwhibXrO00xtNjpAPIrfUjbhdGUaGg0aDff4kAYCbgCJU1wIvHnlkgl2JbS4WujI4P
1e2Rzpl/TuFn3iGlDWxMD3BoGrTV6eAfznwdUoeL1QC5qUFRVwDUwk3qDt7d6XEfi4J/O0ajEwcc
vs1hFAzAs9bwyeFR9h+3PE/QnVDd9IsIOPjQsMWAkKJMPHUWZ5Or9SaPt9AEPq7zeuYYhYTF26EY
nsLB87L1V8dkwIuEYAvgTgMGN4uG3oar1+6EA0stNs2gqf1SdPP2HA9ujrBA0Q3JfriMpgbbTjFn
cdpcbLh02Buum7bhKhM0skbcJBpbxHdgGdFBdLenhzb9K/eLM4Q06I7CdQDXpfDqPPxcNAgtLjjq
wKaeVr/LQFduNR+Zb9Fv9Edx7JIfHPo9IG3W6RlgwhzEAgWPnEWmBoU64LRcDkNHIFagxaKUE6kW
t2bEo+I3gD4mmPIAp1eN/1a/qLBMbs98zwkDdDBoJhkpFghh8IR5XM0iZ7qYWzryXTR84o6TutcE
SkVV0lC190L5DIbyk7IWAwUTofI9QZuB351tCazO8iSAV4vCmcK1U1s9F0MYD8OT1iakWcQ37lzN
157NwnTTtVYa7nWQR8HL6W/9aXnxOyamh4QJCn3FOep5qOiXIkhOzb82p5wkHXlCSHRtPFgYEUa3
9HbPrukjXxn1MqSKpOkoBA5w+JUDV0nGyOw4BmsNYHFmSED0g9DSkkWcoqSKd505hhgMlpaXnFFw
/vSdYYHDSgLgzX5i484mXgoRGRQDH4ed1nB3ojb6GY9Cs/rt+SpPmC/NLlpMQM7YS5AqgSuBQDsc
6FDpjdirku/EvE93TdMaEXAg/XtcgUMrTSqDZwLOTtopIJcXRy0FX0Y4D5hbYe3LTRY4WW1QDw01
GBXnz/PZoqFsDEudPTqVg1Hz+3TSmkHs57RyHfhq+ZKmFmaxagUlLuvkcKOL/bmLc7Zg/gScwrFY
gTfPD1sdWnzWupixlZ4iv6IbGn3rOfyomGiLxqMO5LcDG/X0x5utFIJC1+XFAcgXJTYAv4cfr9IM
JBkHeMGK0P10KcHQpm9+IsDen/loRwJpyPlQ5QJODC92tiQRDqF/VIaeM7AtaFwj7R7HEGhCOTpn
HHEklA6gmucFAYFGTXX5vUyrE7sB3AHc7R4Q3OJjUDHp6cKahnd6+uYA7mn+0IkjraChSJ7x8fd7
sWIXo/RK0X0nVxiRRPvRpODZ1e1VSGcyvHBHw7vDE8e9HhOeWrakjZiRmn0yuutWjfX4Kpf6uFue
/lmfZwAJI0zBWLZAXgFMHs5AWrdmHlYBJeKRZ50rlpGdmE24tKY/fT3UpJzAE5kk4dNkB2Ps96nv
+VBa2iej6Z7apHkS+fPXw5C8cndJwP+BTx2OKAxCiJY+JfNaCjWenkhXwaZRbatGQuvrodBLQaBZ
YaWyiA5DBY1omG1k0gusEnhxwehew11BCHf60+lQn7c8IouTRjhaHZNf+SwUBZYYrKcEMbB2ww3V
ZvZ33zbjNok4Y+hveFeakLY/TkedvURYs6T/XA7gWVkgxvxmatNIcEOlwhMXeBg8NN6a13Rfmxur
qlmnvt99G4Oy2cYm7ZzaLJIzmfKR1QnQDXEAJFsmJ9HZt+Sx3JmFAB3S69tcvkVlWn7N0PmAgKfT
jj6zRT9HY6jIeoC1AwQHM/zwcyZJnDeWUYAdKocnIREofOv1039wFnwORKsPcrMG0WbCYc8+phR2
ptf6A4XOsf/YCTTO/tFOAM+KLcmUjsMLns9enWd9oGtYjxQ6VMKAb/QMR2QSUeBPpxfKkRGRl38o
THGzf0phuro2PUXKmboqvJj2diIGF/9kb7MQoJCSj3LnkqAdfqFY08iAC/qkpupnO+qtPxNFTXeh
X/88PZ5PiQMmNbB9JbJ+3mm8ww4Dab4QlGFNuSNUpXCjal27OD+aI0Ggl8E2INc2PwepjWQIshBB
klhJ0wdV86vf7Ch19eWhwGDmaEf7m+7oPDtJkOemE9S7dtQq3h33S7or0LP+8k6FNgbIXyED4qBQ
pwWyd7uR38JL9GvXlsGNKguVsbXrRgX4BTarIoM/PajP640YMBfQqiIVwfXpMJwLYtw1UEkgXDc8
xYAwtsVAqQIsaL/8eij8kyYN7omTPd+sSjEOEq0BwS6TyO0XsYVIgAgLeAu60TTs08E+LQnKD8Bw
kZ+HSPD5rQkUxxooeqMGgvrDSuD9txR9Ft8Xo0wcP8AQHAysB3iFh7MH1AaVRsIA8WO5VVRcF/lg
fnniiMKkUf2brmPurMMoTR62gl5GLlxzsek2DUI9La/0xLgnl1SLM+WOT0k40QBxcAh9rIt51tg3
SmXqHvYSRhAFz4qSgV1Aie5+kFr67aHuneFlfvpSxEOqFDwJNwV53eyEEMPQBI+lWPZHSVnQ5XbR
W2a4+fKXIo4Ct1Dm137KmVyeNlkIztH2Y8EddiJ2894aXdZi8L668vhQlIpM8jPqRugdHH6toR5L
IK4dOyopGvQOehmgcmgmVnkm0AclcK+0ABkTbhyZ2SRkOelUzNZF5XVdKvjs3Xg6u1sr6q8C15Xf
E9AIl3mF3SEQgjy7yS2anYKqKvFC8oYQfEcphqY9+lGoI0tMrmqniijsxCFpLsE3VNSya0jHkjE0
103daq9apisCxltxdW2gRfHsWwO1Awqfw5Ou1lm+K9yGRpSBB3pE41YN7mhpU3GsPQRJgHfqhbeN
KjoNG/qX3wq3U8ILbLe875UG1nElT6+sp74r3Wtq6pVi07zJWkcT0+qpG3PTu67qBIdl2oDKbeHJ
5rioADRconLbRVxhnhsu1UzRqSsD1/w1tj2wVM7yTl54pd5vRm/IzGsEKKXXEJ0s2lZG81WHvulr
UHbgSU7tjot1vm+wVan6sAG23njksMCYUxpPZ9fx590JfZW7lO4ihV5InIery2U64JpzPahmRjlJ
iXv3OrUackgsB65xaxjPFO3m2xOCOA8tQFWIGfEWmFfOsrKLKREhMpbB2fvdW4m6RtTY+5qoi0IU
DlLqq1TIqJbPC9ihiYCgBtzDLnuFVDwgzRo1IXk4fQjMLzui4A4AgUThIKAkNzuu3TiQm8oXQVCm
TbYLqxxIcBW7vAAS/exD48jE8UJjg5L6kwjP04UoRAIZBDWcrU5A9yPhWvBoXP45BL4EV3zMEv4z
5/0c8IX+Mx7R+lc2UXCq+b9q+jX/wz36/4NCxBrZ+/YTRemAQ/TwBkNHuA1+leUv3MaEq6BofsWH
LKSPf8UfVKOg6X/RRaBsqkwHKVqynNp/E4v4Kx703EtQpnkBsKb+RjWqxl/w7nlNfTCREIbl/P0X
rUj/CxuOyaKLFxcbFdesL9CK5I87498nPe9hQPdIK03Ll6SG6/Jw16sCKi1B2vprf1SqjdEF34i5
ostzaQQ1fn8Kah/hOHhLeum+Y/j3ddTvRgAqK7MN137M3zTl4G80cMWwFBTgFmBeGrrLKuZXgF+S
nZqMF27prcRMfGiy+LUr498q5pWIDOwaHbOkPhUXLdpPdtCHP5tQ3naW+gwCprUlt6+XVAdfLH98
tkCkO9MfQk+LFoi509jtvfekwhomQATdQY+ot1vFeIfj+SuJLGHp6kK/LFpTWEaAhhcIVtwx4Gsu
tddARMVYi8RF6Loehz6tSB/zLF+tLJDlY7YQ5Wi8Godx3IRxdFX2gA0sBXkfKwh/m30b2mpUArHQ
ipc4T14tlL5Tyb2oSXJstHYuhtZYwT/pl/TS30WttNaJq3jLVkrzPz8rqCCugHhfx22aO1noPaE0
2wOKGkczWrZm9toN+rXv9aJd1cFP3zUfPZVfgt8RGCLEPuygFp8hX+S3auGaEy4nRqkPWwt0YReN
Ef50exCkWfSOY1ziJIXa2V3eXKuZ9C2phAWwlNdWH56rii8XAKlBPMl/70ZjO5ph7rhymS+HOMhR
0davqzFZhn5ZL5M0vhWs8dvYMU8yd6nNs8mm3nDX1PltJOJXFw6MJ7KQKO0o0K/lUTUcU7os+6a+
iE1nKLDvSQzzpVZF5FqadgUyQph0cKBLAJ/t1e+G2AIpB+UixdAulCx453U07EwhziG6y8LSwuLs
Au5SARtDRnRtUO90kKMhDWMnkATloqz6eIuPXH0PEKhepb0iw05Q+gtqy1cwgTJApaW6iHy9Xw5j
QpoCW0MWEiSXQU86IAIGBypWvdTEpnp00WGG5qZUS4DmocNmxigNdxuYru5FWKI76/XqGu3rEC64
gqR5C+klqa8HA61hzZ+UETtMMf2Rxc5rHzyitOwUia63tZX4WMgLvY45cNpU01FVAimoRvdxWFJN
4esjXXmbSNcDFhlyEZ1p6xze+ux/E4Nt2nUTr3+Ss5nd+noqZqrXGGSscV7YRqath1DfaEGksKDi
M1Jdsx7S39EU5FqoeYicObNotPMlQfBdb22YWT3xgtal0ayFLH0B/Ti6EZWrDsJLm7Egq5e9Y/p8
K/vv4FOJCiQ3PYf5KzFNJJSSNBn71Ch65xWeLXRhcGQE2MOx46z5+BAJ/Dg3vjTT5BIVm9Xpn3BY
IfzzC8AL4K3LSUvCOHuQTM1ZUBc4ZEdte6XKyaXn69uigHqvxkscTM9M90eafnC4k8BTySaeLBpT
n+XwcCf1hnmDEPDapeBr19CL/OG5jG7qnC1fdhMevLIe1Qh0uq91z6GqX9X5u1yUm1gDRou9q+kG
K61Od/QbnsE1L5Jmh9fVM3icFaJcGyUvrifnpRFmGyDHIq4XxpAvJZB50IyUu3TAkBY8xzbPgrew
q7aCV+3w4cUuTl0iaPVLL3pzAWX4FT0xVAcU6RK8e8mzkHa439aQgaQFYEjQ6X73VijWY+Jxakai
Uu4A2wtO26k/jaJ8CSsztVWusHXeQCxVVUg6VgltCrND4K/js1xwfJryczSYIEzEZ4irLLLSvIb7
C2rP9PEYbVZw7Dc5vQjn47v/Xyp1ho09SfqcYGM3b8k+F2T6X/9NxlbVv/BC4ZXLP0WNhsS/cibE
QP/6kP5g80x60/+TMknKX5wqkxYUnS/q4ZNwyL+IIBOBG90fSuQUHqBufCllmsk58AKnSgcde/px
0qT6NXsbe9RIRBlF+JsODNkjMMVm45ZK+C61ALRsT2nTb4Fu+NaGNmu87cauWBoZcteQkUMNrGk9
lJtAvgKkl5Gb1JF3D6RauFfEIbgJE0v+NvRC8ChplfvqUb1YZjlI66aIrqVMxGWs97A8GyL1yRP6
ZlcLrXCP16ayCHq3f5LcGutms1eiS780ih+u2K/MqK3vgj6KIC+XamssZUDIvtNpo3mRIIFfrbJa
gHPSoaX3Uaf+B++I/+yR8L9NbGBaSSfW9302vDXJLwg5wf4y//h//Ut0gHVEzxulcrJvipes57/f
BuZfOEGSrqMlzTXJLQ3C7O/XgS7+RUF6wn3w2ASGpv57qasWf6UAJEKoYDLF+5LmwMxFgW3HXkHb
nSsEEBQbbnZdAcPOVDMAVbMKH5Kr3L52Nru73eK3tdicQ7Ohi8BdtHdXEUzFp5HiIIWOj8Ed3lVj
VPuj1AA8oGs4FD7iBqVhrjoEFFs7zaFhr/F2s3YlN0i2iEpfepaSAgi+kKvbGBRmQJ3CM3+7yAX+
7pFwvBDwBdwO8EpXfWIEj6bX5SBeMyiC4zj2ayMt8lsRDspOH2T1Je3wq82sHDCnVoMydjJtEF+D
vg5edQnCgtPlgv5N4ZZzF6aayqINSnTi09DzG2Cym62y1nmOP3RR2Fg3kZVm4aIeQ+gOo9H3GL4o
bd5uQYfo0gqFQ/MFKd/JiaaW23KJnuTYrHTIFb/yzNW7DeUtL1u6rqAqJLui1K8RUYRnjnkcXNhS
qrp0mbYFylpekfTaVjDU1ryXLR9zbjeQ+n6rYshigNUBpHohGkLM9DVesegSpV+nCfyfJ1fl0bPQ
48Lb1ACJCGH1yXdcDOObrqAkbQ+diW95asaVM8oYFy5ybH2paORDewWDCU5ZN3px5MRJ3Btr2jzu
kleDD5Gi84zLMCtAp1BlNHiWuK0ur7RWBSFtxerwE4+kqbqY64O2znFUKm/9zpXq7RCKNWLSKXoM
Exo4fsg6S7+ROaaCZZ9m0ZUMbaEnp46xroc7geu9Hqjp91bRAqxorLzTHJ5s0qqqBuWdWqNu3sVW
N5Sr2g/5wVpV1Ut1BGi3CuPJvbzGCP0GymraPI5ZnzUOkoopwhFGYlXbOq/Fd1FqhrXo+ikM6wHh
HSctQ6PblWFpfvdVDyfH0PW6tThWg7ehHKU8jXBnCwccd33XdjmuNU2mB49WbcDZMGQh/dHlWvcT
w6DiZeL6XKlGHGwQ6uA5LEQJZR2vNYxFZ7VmYvuiPm6tOBceI6tCFaJvC4wchsBYKIlf7OCqIDqN
2q/8kMdJuUJvdRiX9ZAhgll1XvSMr1mBJZQS61ifdNUGMWiTB6UXdrCFxtZ9QzOs/5EVQmU6FgYH
6ybLKGMpBjKJi7C39ALKMmBfLIAkF1bCkL7hMRJt9FBQngupQQ4+Nt3sV+lqE/8vhHZm+xkaoU7Z
GW+er8mjg1J7dheUWr4u6UYUS8k3jBu8TGTcaunShDC8LQnhERHC+zJN4s5zGsUN30wBWP/ahzO2
Kru+u9IlTbmN9CbtoDb6PYqkUpBemZVmdXY8VNCaRtHLta2eafEVflODuErZtu/6IEUeorotYml7
B/qRN8WsEkc2wSkLpIh+mYhbwjwXSHDdFdUatdW4xPJY3Oil97Xuwp8IytRSpfpLTWiWwldVVJQo
vUk0vO1yNDYYJf6XEabS5l5b0Mob8P45ERI8lhgDTjj/JALtEWPCr/Ic4b7ajyChhcdyAQzeGAtB
U+Fpl2cifLyc/n17mLBzqSLTAcQlitwPJffDELSv/EIJ8V2P60zt8RjLxYcRwsy3wMO4ZSeW4FEZ
mYcUSWSmV6kauEsUC+MrVAAm9wSlCql69U3yrYckZziVJw7jSym1YrKBBFNKa1cLxP5SFMQwwQc6
yuUzS2kmZ8qxzVrisWZQPBTJEeZOKj2kVdCVCJ27I2q8EdumW1XGUh+cXL9ADrrP2YTCgtoFmhu7
QDnzWJw+8/4MfoRHX4j2KahqbW5AmFpZgdtDi/h5KC8lIVrKgwo9KLs/vWOmb30izLxr76oQlqiP
wIvinlDd104pHlSe4rUsbbK8OFP8PxptwjyIoJ6ps/KO2F95QV/0QmeODKpUgMbQFVbfg+CX11YL
Ok7L00M7PAz+/oCqObWEJ/zdXLtLEiqqXy1DU4L0Fg/aS6N4Ox3h6DfaizA7DApxQETGIoIRtk7q
IewsUeCK4jNliqMDYRuJdDVZEeps1uogHRI4eqlTmd6daPQPSnCmE3x8sYP3NHjecX7OTayzgP86
wVjBcXv33p0EzrNHIxkXKEWYD2m6lNs7Q70yfokUedOkXp+ex6nMNF+E3MR0nZDrpSwy5aJ7R16q
VoWrDUPqhOZNqGMz2f3AjtcVzynCmsfiaHRsGSZn1NxFo9QSuK8B2uGhYlyNJgJVGdfwgOeZFa/h
/dpB0p/Zxh8Fu09jA3r/gYbAK3L28eKxS9NORYEbpMk3GJlbJKaaVyNWdrj3XaVNpTuj6j/qpXEf
cKnaWuRLW7R1xAvEvraaWiowyorEhvL3dHrWp8jzXwZrAzQzDVKeLbOHc5lrUgfjOSEzQEYMshaY
9WIFi5KjFaWyx8Y/s46PfWaeQzyDONE4X2f3jhc3eIOjmYRuPkKPzbthrNJ8dLAK+AcD24szLYO9
5WQWhi+YGRwZt32q+9s23UL6QoNxk1tXUr7KuzOn2rFjALQfz8Zp92hzo6GAxSu4Ha7OhQkJH1C6
IHR2VX5NYPbPebYfZprevWGpdQ2r1mT6dOu2g1kFa3mBNu/puTu2RaZaqD7d2zSBZ9/IDGBtWA0O
ClJ/7fpXSYl4jLGxxFWdLv3hn0zcXrDZh/JFFBETpKUciM12UezkYF3F53LCDynK+TqHEgbKStWm
7vbsdIniDOsahbOtwGIKTrLd6SqyZOhqdn24lTN3Bc2ytIUCpTcEDaT0R6KlV1Fvrdohd1rU4wrt
t1YUZw69Y9uPIphBw4+7Cdj94efkmHe70E/ZDbWxAHjIDv8d5dU6k1AUcYTsKk8Wp7/tsXVKUwXo
3GT7yL4/jIjUW12MU11YKpJwUyCC6kSK319Nr5F/EooE6gPdRpFwdupRpgA0ZzE4mHlXQEiYavFR
N7qH0yOaSe7/2RMT626qPtIumU+iQvKWiF052W9rawMJirYOrqr21+D+VLpua2LiSjNMdDS1e5CC
fqnRRVugB2NDdJf+FNboiB/XhJy2xnyd7W+d2Zijyqsqgcva4XUrGMiVSiirZJd18CS3/+Qk/ffG
mSNQ2lEVO4y8yNqk77m56aO7Un4s8u3p2T16Xu9FmW0c3eqinkYs2Zq5tfJvQ36D1kF7znT82D6g
LwKyCWQWuOnZqlS9uA2DJGIsirewml+iHDhEM6rMzoVgBUbGMYdzieixrYCXFp+LNwpKRrOgQYgv
Qzn50JPFLxG9slH0WZrG3ekJtKZnznxJ7IeZMru9I7uWirDBFhOKHwXypybS2nzjVkEdLlvNGB5U
t5fcFcDGVIMxbzTJIpes9o2zqlsMFhabDmD5eIJjSVJ2b6LP/gyPNghtwa0sY1EIJUtt8LtsZ5WZ
8Z4Mo3WP70sM6b6QzAcKLNZdz1sZxy63+o6mCuo4IVK3L3Fh9uvaz7xo5Qlqi+tJLiLVgDBM3t6V
HVCHBZu26p0QJJ2J8JeI7YCPVOiy6zoVVQMoxnY3jgpEOiO/zd1iTOwAuS+I8jnahEav5asCFRh0
emkbVyqmEwihNjm+D7Sbr62yxkRU1/v0p9AYwcsgRnWA2FJB0zjnhbioepUuLdI/XuOoYS7rF1Fr
oHlgeOJDV7R9eNWog34r+YmFAESbd97SQDrpJqJtvZChi+i2r06iQ1izmHYhiO4zfKPeuPIT2YCq
1inGjYQE4Nb3SgqSISoOm0HNQ3GtplaNnOYQGk9dWEAbh3MVr6WyzlZIA+bpKrSwpnXkQO12rVf1
by6eF2iY9EK+pLqSx2dO0mObcH8Jza6JcpIdbUO2R4KdEkyXxr03kJAxo8fTa3XWC/5zlE4wQ+DV
Bg5+8yymCkXVlzSO7KG/SbONbyxDEfWVJ9OM0LLYucZWETanYx7dhXshZxkNCkSVkQqIcqB6i4Ee
VebWz++8fPx+Os7ROaRLRE0IpiJ7/nAbWsj/t2lMnLovNx2yV1kRPoWKfk+t5cznOj6N/4718fd7
Wx6RxS6QBmKN+kYy38XhrlYDZzDf1HyJDGUV3YUwb0+P78gjg44FiHg6bVMmMae/R8iIlEFVpBhI
XXnFbdaBj/nh+W8D6rsIRLBhg0f2uS1RRshRUJSRb32p4/fTP+PzSX74K+TDae6kiY+IlhkqFKCW
3YdyiBap2Duuv+jyb37gBNWZd+vnBURE0FrgiSk46fNxpxoO54Ffp06kaU5eCCs1MJGzOhdmxrqf
9gZxyNSMCeSHVtFsAbldq+fxmE1OdPqDarV3QeuXm9q3LvTJPSORo87xQTE5dVBuA3Awywk5fGZp
fc4vABeS6FCOMimpTR3V/csEFBKqzy65DpJqV+Sy/tqFd7ao0fu00cVB5lfz5a+fCtPIJ2CbRObM
DzgM6sKfo6pK0KR4DqxfkT/YSsmXFL4LyVs7XA/y5TCeU3M4+ln3gqqHQcXEjb1SZSH1GmgvSX+p
kS3LSvVMBn5krzI4gICTXCGNtXnVA6y7TEutoh6Afl6SXJfgGcg2khsTY7FymVRXiZue2aufz6Ip
Jj5105Ry986SqqSIGqspWbJV8quk/RJm1y4iu6nw6/RmPDqHe3Fmm9G1rGyIcQ1yyuoii1F/Xkrd
mfRm+gyH2c3hUGZrowytRpMShoJM04g/PdqA/+VkzRaCKVeG5qcMIgI2wk2xjQLzzoh3pozu8un5
Onp47c3XNJ9753aSm6FeZwwmNW8E46dQ6TZerhhI2a502UkuoD/5TMhjS4EdZUJoAzQMjuEwJHqn
DfhAKsxyreL9djME12kbrEDFnR7asaWwF8eYFeM7v1IGlBdSbAjTnS6lyxoN3DH2Fv9dmPnK7uNW
bUTCNELLQWkuER1a5El1ZjQzVvCfw5iTiPaOCSeH9OFw2rqiywPRpOqaB924qL3OVVdy3QSD3Ue1
kkwOEdTMIEFeB9hGLJVySF+RCmh3cpUqgd2VIMy+PnKINPAzoGdM7PnDX5S3Fupz4mQhqiOQWyY0
aL2ic5dNLv36eqT9scuHkQylVHkmMHbTbR8yV/pZGXgYZg+noxzbC/tRZhtbSqsxH1y+pNF9Q7DJ
lrLJBuBuVK59ETgLCsTj8nTEo0sUxoZMJWRKnmYRvTzAD16mxB0EprsKC1G7yJQ2shEO1c58rGOn
Fhxn6MfwxUyS3cMprHFd9LIpVNMol6Wb3QbI558ezdGLBXwGTynSaVmZl1YRpw/pqNPnoIVlo5im
DBtZ3NTtSqmXknUr62Czm5vTQY+dJkwfPEJ6oKSAsykUBEsc8p7itobeviHVTjwO20RVl3pan/la
n4uEQKoo0yPkO9Ge5pkIqt5FOQZy6iCtZo8CSukeQvTfS/kq7S7S8ukfDGwv2qxKaODIOyYJ0XzK
xma6VsSaukplZ8GZGTx6snAjk0nTQeZ8mR3IwljGVTqNa9DEhanVK8VKFkFT2XWFG4ch0ej/ZnUx
kOn+yo2NlXtW8uDYR+QHUEZG5GlaPYeLM0my3Os7LjyfV7ab/GhMf5GIxVa0zrnJH9vjKA+RhNDv
gWo47ci9+05AfB/SJIbEVqi0L3RXOyzvOsmobLCe5lumD9WNhjNu7UDU03gOkiOeWUbHfgLQXzKh
STGHtXv4E4JRB9YbCOyS4aY1uxUaPVZ9q5mXSrjteoy9jXNEumMLl/YPkjnohNHFnw0atmOPOlqA
xZ/5NiIYI9wiAWlXSN2hCeTh9nB65R7J2PmWExN/2i/iZIazP8dykeUoQmPTJjdmsUOnzbwIhRKl
1l4Ng6VCFWQNC7xyz5xwR58rhs5DQcRgRuXRchgXi1kGGhlUX1OgI0q3DqSHwsJk9lUbboLoJldv
dH09FvXq9Hin6ZsnhAa6WczsB3dtNr0SZDvsjXUSQuFNUOVdSnUkPWdTeaTmi14M/Ts+n44qCELi
B7Oql26CQikf0ZBBTQ/rLLudhO4TamprX9+I1SVoojFQnY5cSvqeiGfynCPNUi5HitqQ2DD+gVF9
+AOyUEaXOuGzpsOqV8Gd2i0uMdQYePjaYnNlaU5j4nhT2nTCFpJWnPm+R6aZGSD9IdVABN2axXeF
FD0ZQPmUhC664Ida3Pnez9Nf8thRuBcDwfbDMQ6G5mp6SYzKUu9kGW3LRnV68UeoRZcgEjb01F9r
b/hOfdOWG2mbR/WZzXNkrx78gtkipoxDmmryC7IsdizI+FV1nfv1Tq/7BQad9hCEyzODnlbObP3S
RZhI/6ArYULOVlYRK1EzSmrmIPY86mtB68qXZvSQZBSHrr73Kd/eFSJaVytZy7kWXM3wvEvJU6ON
kWetsmrQ8bwILbOrz6y5+b1AbwPHUMPQJll3quWzyUAQvS/0wpB46EuXYv3TxFBdzcRl1qlnpn2+
uKZIUwqmANEAtjovA8KfhzcZC5ItD/mja5bhrjVGSL6AAU7P9vFAaHkgpYPBwPwCGmMcZYKUUqba
6IskIEnqMkoM3cvpMJ9nDmlpdJFQCaCjyeAOF3Kv0/4bpAFXdR49SivimZma39HR3eAteCbW/LzH
XpleOucf/4AkOK8nBEYEhypIFbsx+20aroqQRzEdbrna+ee4K58OeYIxKDA0k+0w59E08L0LPEJZ
D36dj2MQ8sCx/iyiVW/s0H9EH+zNaO9L78JMLhVUnU9PqAQXZbZPCP2h4TNJpbBC5quxU/PSy1PY
doWsNY/IjMMuH0orRr7LbLybtLMw55zKDz9lwEUX+BOM9woWP8u66gsV6yU/yDbATgHYZ3CFnUhH
fsjxMxfjevhYwkveJQAyNJoSjgxAcxdis/g0WDKrRWvCGgJYIH13x8p6dU09DOzKTIrclrXCDRaS
HjcFruWNl6KHrWNYpXp5Sf5Gg/gSY+56m8Gaz21Uhdv3OO9SfWV4cvekY65pOGUh6RiPVua91qDf
fO/VBmU9r1DH/gJhT1FBHLoT31GxDf4fYeexJLmxbdkfaphBiylEiIxILUpMYFlVLGjA4Q6H+vpe
8XrQ7xavkUPSyIwIAO44fs7eez3dwlrJe3Xykf6/b+x3pggoJ5wqql4cXfzF2ZWw+9XsdYQhLRK4
EbZJ7CnxZNbrovzKvujwNtuI1mJ8BZcuh/MqPEY6ZPP+qraCYqgvCVW1y/7UwbvI3AkqZFzWeBVS
BWpcErbvO/eOu6gZRWgkTII+w8GM2TcNN538IDAP62CJH3CQ2yre9U5o17Q13foo9lGlIrfHjin/
Nn/mBEVfxgLrQjmO5nNEOMSTJe0hHXDRAjHIye+G2+omRafrOr0Zth7taJi7wzxPpn4t1pZ445rG
pB37jRrWe2UQXHApfDUbRQLoZfWTWk2NPirij724a4IAmlg9LK+iDwi5UlXYfMOneMfQqTndyESH
MpTOMzLl6HXpURQerSI/tB05cSbvHR47J/iAk5ZfDRmNJBzlurhylOQUws20D2qkrFs5Kt/pAYYb
GeEFZyPGPP3bwqrJDPIJ10NPZJxLYHODzc22y8C70lNoj3voGx/C3mcRRxry2AySy+Wp9mX5hJQ1
SMjtGcODX0NViKdqkPd6mmnwG0bdkKUrq7Mt8nJ40dNmisOab5G+dFzKx6gMR5rUEVLGnhT87Q3c
5+4cF/4cOeal1TUoZ9vRQ9vB6KDNtF3sFzqGt5R9sZB/rgae5Ri4c3gg7iCiUG4rtIkT0Ky7cZmh
9XnjvLRwBipec48w2VT9c6ZqszLkXZNx2ryoXV4Rs9SfaiAl4QL0KTjjsu0bEjkGIARbF3lvftPL
6jo5PaPYqNo6Lx19WX9HQ1CLKXW1inJ8wrZ9dHEIkPxUAz3oYksGxrmXpq/TAbXzl57cZ/dQ2WpJ
nfzm/XS36LV0u+bgbe4MKtC0p0+7dcsD5uflZGyLfFrNyEfM7YrftrW4p9rs7ENVG+GpllJ/hqO5
ZB5oUxbXSomAjxhzWVrhDF/iSufzSW2h8a7y2rbjfumAMNaFLn8NOgpf8nyuDLiy/f5FUhoDlqCz
/xnBFiNcNjf7Q7DM3p2yxV6wdC3/MKt8+gqOIPzctpGRfkBuytHwp+lpBh6VeYZX7Th5xu4OcZNl
fAaqdKxjryoD5hjsihRT6tqmwl4LI+MQVTIqYJObj83eQk7dty9DL8rPTnb9FYbe/rOu/Dw8Luhw
hozWNSH2bleay3E1bDguUuTV+1YRYxjjGpZHr8sNmRIn7VaZ2Zrd72Uaw7QRWKNfZhws/tGMROtd
aMyt9mMJj8XKLEcAxWg8QlCvnovzmglpQep6563ReCLHCZO5n/frM36HZbyXVt3qj057C4HKN9nI
WKVTJdyUmHpZxpotmqNwyaSnWu31je/dpySULZAUySD7NqHdT3QH3C7p/aX0D9Ncb8bFqYPePZUG
0mBaZvV8ZGa9HG3OoOMxCOrhlz+4LayQ2pZ33SiNJdGbsWcBaUJuPENPeCnNoMPGHvXVO7gT773X
q5dtdS/uImGVRTrAh07HcNo+QuH4+9VSlXlvbPuqYSeYjU2zqSeA3ajLo0a19mPRVljFcDJL++A3
u3AycyhD570Npyrp10JcWsm4+DRMlOXnEYKGzBrMjJEPem0TyytOhHonX7+qhkMw7bb7FEyu6r5O
+c1j7Va2rp6JN+4yhu3mnb4ly39vNV3ZNKy80X1aUDNfR6udn/ED7O7JGhc7P2FuK9NitosHy+39
l15o22W6KDYbG3c+55icMYz12bitfvFJfJAnHwJXb1Cz2m0NDzU1bXFal3GzP6ZmEMj+/WW9MWaK
06Cgyt1vs0VgHKYQeQacMrx2t44mK2eq2kvhaSJAQ3OIntpigZ2z2lsnYH900GBAA4NDsKZCd4nO
pUJgBfuuhuhI+N6hVi2BM0gx9+ZieHtLHiVumpc5YrWc5oaQkBPvBlDL2IBuw5dBHSuz8L7gKS07
zOMQ1GA5zNMJ/F/3pTCW/evOBhAcCrfqD+Aztjplt53PY+tbrBLfg9zR2KV1hEmin6a9moNrJ8rV
SlyYKtahUascsZ9Gzos77T1Xdl2OQrH6CgZ3JlLQvHp1GmUiUM+dzK/tPNt1CElno6o4Bl29VTHo
TcqRWGI6R03msYMFuzWQ17BXMCP3wDlLc7asaxP5y6Toneb9C9iCQGSNns3XriR08Kgi7nusTBkF
D56zFS9GIdh7FrG772QEvrBNW3VamrMeT2O+6vpr0xTR8tAZBOIz1RkfRmG44bUqFFClQbZSXwYb
Tf/B9mssK1Pv8K13U268TDlLYhKqjSQHunA3m02bDDulFe3ytvturG3LuqMBc6P0LU2b0SUX5IY3
q5sxouinH4YxWlm37MhCCkeYhLsRQ37t0K95pyp0jIa839paqDyLCC6LEY0bBiIsk0uc55/4SkYQ
Fe5SfyyTVfEak20UPvgWsfsXuYYR3ewwtAWJon1xJsWLPyHn3fu6RybnvLCYhuNMg6Vhr4UReSro
0ZHOv8MJuFMN0aPhuEwwYzqFd9PKd6K58JsBsQgJEgAO0BcHbK07FZTY3kLVq/nVZFxsVVV9Fxaj
TIE/gJAuHCRxXvlQuntzzJeoPBRTO8LJ8QvwrWvRxaM2Xe7wup5WcpmzNoR+CnLeD6+N1Zrq92jM
QWzPClcXFFekjIbR866lFxwHuerm57lbxiaDzNtEJ+0F00MZ9ea3blxFw0aiRWbs83bplFhRXU6R
2yZ4C9ftsPjKbb8uuHnKeBw6YKVq2KyrPSlJ1Vu589XcpsG+jxqXXPtVR+2PmpcrhYERFeeerG1M
183iX9Z58Z/AhndP6xYM4efSzEXxEZm9SG0F+olXmh98y4tcHkpH7Fk7LAvFhGF+M1by+BJ8kep5
deyeyFMQKBe7s0IsMGE9ZGChOiMZ6zK0D2FuOFjbSwZoYqZcPAyDWPs7dzfyH8zKKQZp5xrfOEbp
PXErsRmvQV+SDNfvVTfA9Sm3z6nOm+2XHfT5+MOSg1UddNAZOjXbSnavqKTZQqZRDImW8DjPNqbC
dGhg7aQ4z6LMdoZNx2peS2j2ynnTW8c5oRPmdgcgMz8bVjWQHOXmRnjljUEiRBkBciJkbfzduw0V
ND47SK3NeWsacpe7uN+Inc/6yC+Blu3SODeAmQ/BUBanOqrzx5UJ0JtQh4lSXiGNhBo3swDM1Zm6
x92b8E1aTQT+lTpy31O4UTnHjWYPnok8HlGl7ip8CMe6R/jueA8aJFQyuJ3+3VZe+86SC4+BaMKL
ioR9IG7a+G0VrKyErXk7LyCDlzsP2KJ52QktoWrc+uKn7wp9HPddGO/aaRySFYYwtwk3sXrrVqOa
BwvQxgosgpznD4F4hlNYRGJYs05tJoFyAZ/blUwlBLqraulxZgzSeyuhq2kfc7nm+7nayaM5t0aJ
zsVSnXnsln6ETtHOS302/CWwzxIlVX8NW38gDpyH9mslg75NdLsCIJp2PfRXOi/LZShtZzuzLZZn
DlUAJlvlmMST1cv2k7cBQrpm75jhraVp3xXj7dyFYJlP7afy4JPHfQKYtSSDKXx1EnVRLi/h6tJG
lr5dP211O/4YAzXfIxf2jjlzjDQfIr3G5HjkMEmNavlqztNM465fF22nvfYnts1iWoNs2dt6vA54
OoO7iezj7m3qyRiPJ+5nkI2OaL4Spw9DiFpkflnn1nk2iCD5HirLXLNy9fdLUZrTZfZa93PtbMZC
hduZ/f2+LGbDMp5k+eLnpu3zmgSoEDva2C7GXGxLNrrm+tAEU3+C3SeX29kEQHEx+l5ciVn+FIQl
PBqG7NUZtUbzA+DzCLcqTyevj8SBOMa8uffGcv+GGlICJpxwyHNQBSC2b6r+Uk+WPSeQibo2AWwF
MmOcCY2LJ94/U5wrO0oNX8oUwvnIK0AFgh79svjnOqKOn5RHzRDpNt3ahn+M4EVXuNwP21q3L8Ja
i8w0xyDThDL1BMSb4TGaQe3UeL3exCYYIhFgtCbj1FbPg1Tmh4RM9aPfzeYRnAiMmNVX5K5UQ/4N
/W6AXcwa0QBU8qHcBz52FcUoMpfUxy+RL6rf8MoWavI1Wo+RW24P/rxxLp98uR6ZC8iNuJ5qetxg
CR0bsm3V++B6212pyirdrdDeDyw5Ajdaog2SbvF/+so27hucnjVIbLN/piQdvunZItWi4sfH3a4o
gFwnLzTbRAGRbp5uUzgsyvaZkBHv6M+rujZV0155opkjDW594KuPz449WG+L277mPWWCR3cjrp3K
jHg2oNqmqznuv9loLLqKSwRSxC+X80b93hOE2/dflNQCZjpo8IemdBoB0ZAJDidZ52doBk22QMAl
8yCwlqQXarHQuXIWgZETfSN62DgNq6BHZaxKl4mjDF4ZrQM8JAvcUjD3nQaVjuwHH4bRRAebk+RX
v5zc4WwrY8TCOfr9XWWLEG5sLiEDF37zbFTh+s3AGPXij4Qve0axXlqsw1dC/wYeOtI8H4bQ707z
5jQvMp+CzMTenPRBOzxOqopOfhPNYCc5vOOigHuX+pO/fNeacP8psJV/qlfuFyk9o6cPZWk2QSZM
Izo6vFCMmMkRz1I19vn7COTwuMPJSxkaWHjRN+rv0a4vZaX2U4Fl9SxXIvXiIQJ83y+zuus2d32L
MBY/o5bF77t4a+5nVdUJCerJ2NMZV+irbhfmJ7OCAb76M2I/0IHNabChYZWDOyaEJKIfGbS1HKzF
4MUTbANEaP713KQwyhC1SnMLkmWjlx4Pqub39q21PgOcKzkmj/Lq6nlKQ4GZPSfe/egt7GseqX9O
TPuW/0lFXffRbiS8Hxv2jy22PNBnjoCntnAhwgQPznztgWaBNJyk91eBUzHjTd9/155CqBbWL7my
nPle7NpLb8Xze7g1wWunB6TAFsCu5uce3nTfEungwdhDs33icrB8VgEyPbbWQSSTJqgoYUBrPFq7
72NBv/UGqQPWEC2tPQTbqaonc7v2heV9DpVrsRnTF02lw8HiUFWGXGLqVzszt8aM0sgagzopZQ7s
rJx5HU3j/HPOfZ1Frv9EsnAxJkpwkootY5mvmpj318AwbZJnBvdJ9V74l7/Rmdo6+8bqBuX6Nepz
9yssnuWFJhhnyaj2+kvI6rJoVypNMs7YcIQutY01fMc+nC3VXr3m0V4fpFMFWQTmuDoIFNp1vLY8
BJnE3exgjClHLzEqK7h6M5b+JHRk8exDD4dOgwKB6pcnL+Ygts6v+S5j8WFcsZXX3dG0hHlWA5ET
h6bhoKauZiuqLOqMX9Om8x1iyGb+lRPHZmVABi3MBEt58ABRXRYZDPjkLaDxp6WX6jNwSWo0g8FN
R7gN22mbLD56QfTDyjZn+WxDX34EIHdjvps6a6JuSc2uWqiHLDLJXSBVI/Yb1zYTcjh3715U6m0Q
+jMI5YxPzt5e3DmqrmgMd3ZZROTyjlHbc8Pjd9ryCVKidKnHj4H09NcdEGxwZ07dym47jMM9PfmN
8nDg0LTaRXm2sKOBGvRG/4Oz4XIH53zJUFCu86nQ7fRLUFQS0xWFXToLHo3YWkydhnSn0j234GyV
fjN/TNTBP9rB5z5In6NjhvanbAnqHiLKbZMz2X0fDpDEpKyJMisFMd4INfvxvlxCdl9KNtdJ6n3r
36POKq20YlT0uJZzNMRSO2wcI3mnRVxH4xw8OE47kLA3BQqOFmcLIjC85Yetl4pMIxXos41/NTre
dB+fja79Yynm5tMADwEud7EtUAX1ah44PGxMY8fokWX53JR0DpCNRrFXrV5+jqR2vUOkqraPe+rk
CLSe7dwzWkP4UOQiSmtRyK+imt1EKkUkQxt1+RfJkYfsNx0uazxwyz58mrABk6JaOS/OQHRBPtfu
2QdXOB1M2FF5KuuQssmZbbWlVZkvKBxal8ags/jyPi+28BcNzb/wSDznZVN5sVpD+3HzqsE67ARD
tFkR5O2rM7n6WEm7+u20Ddq/XOUUnqHRuXEfDOQfwKKPuutWN1AFcqMsdrLOvZ45hU9USyFCxJYc
e9YPKIxQdfMQypnlEH6I5r61nLNNAqo+6t3QcxIuSnaZ2wHjjbWrpyZri07Wh9ootyaTFvPYZDKN
OX9bW+A+aVAV+3xAkI+2Emdtfh8WEegUBQBHHZu+da5GNdlOHHXFFp3Kjv7+Q8lscEOu460jE4Wt
+mnRHJ+TBsDttXb70UtzF+70ydm22jiSmuJ/ErhhEQdE5YRjAoPjUQz93jwXFvFWAmvSDOizWa46
0HyPQBRmc8ZVYxiJ9GiyFADUgOg+ITw2gpSevab1zyWLOaSOy2dXqsVORmccP2fadPuviYNW+zRT
95579sD11BNfMcVK2PazVQx+k+ZNb70Zt2r3VLiOpU7R4OQkuGHhdQ2je5S5r1611Xj0zUfT+muv
nPKwwhSFHOb1HT341RE6Mf2yvrZc98PqSJ8OtGUeqE2qe7wi+X5soUA+A1LWp4VgC45RMtofp9ys
nijrlgdg1jPZlNYqaCiYAf+Vv+a/+k2bMjEYIDsJyQGFimVfe+vRHLrFveB5MdLSV/lHD84qRXcr
ISfPnOI4CdOFf9E2CzupeIg/ur2nZCz20qA0sIruQ2qAf1kz6rbM9hkAH5Ed9E9jbRT1RyVpB7A3
w9+DjAJF1nfVtZhyNmZIl2QGtiEToGH95MOaPCOCZnyF6iff204AgWx5Y/3ldnX91HY1cHH2iuk4
I4DIWt8HsdKFquwuA+3C12nb3SVph8axrxVwvd/txMkVJby29rTMlVrQLu1bdYgCEHrED4pwjosp
ak9rf2NVDmtQnvuucQnH7efh2BTN+A0UqncPwFCgAZqWVxOsMG/Xdm7j/K9ICOO5M5TElPKrCjDt
etJKGXTSOVgpQAEZkidoMI6xzL+UtURjgnUmLOO+h1FxacClfqnzEtBkBfPaYT7C88xMOXqnK/g4
l+1bbnlkM4JgyaFKFkpwFwfyTMD5cdDAFQKTeDqpwQ8ITVGbvmw9jZCrmbtRcXCjbZR3YlomcdZ1
3zMy4FY/uNPYzxlcZpKxoryZ7Vjau1FcULIwIez6fbq6eU6DjztOCCjZDk0LlZSUFNEzGILWU5c5
X7IsaNBvTK0Qg0lxMpkZvoC6W7iiIU+eH4lGJiGr+zuDPgt0e29LSFzR7maVtJAX8Uax31RX949z
0FMJNvQduVSc3g4rvdHmWAct74V+DDmeLZXc6jvLmoOvFiaji7F0anuUw4SN0FsRkid9ad0VUb1U
6Y0fYMcN84gfjTX21UGCJ1y+CMHMIh6jpayOUmBrM2UVDNmMd5hRHV2bZ7HM+6WMavx8GKPxo5bh
VLRP1uSFz1VlT/1dW2+31L8+MN53JcxHsyj2MTY72kZeM3Zm1ps7Hqod/hKFTuSv953Ygy8OBpEi
LYzJtzMHyPSVZyk/UEeZh2ibdH+3Tpb7g4qTK+R5lpAnZl3vg9LYuqzWmYJYdSrYj3YXhlNaF+DM
3kZKMQtrGNY0Gou75vM0/A8GR4XPlMAPt9gPDbZr8F/Gx0AA+6kOeKXGXdVuP7hx1j2szbr53vCz
iVCvbOOVoWjLcGVuyp3GXeC8LlNo3JqOuUobS9EQ8GqQSrfZ03yeuqhoSPwWQh4L5e1vNcKnNoVs
sL5Pm1MR0F8414129TNT9Pp7PxGkWA09rq+gm0QDMrUnk2j17IwkK3qUXb4FMnNbVb/21jaG8SKa
YU9pTESviPDc6b6djKV9mQYyHJMubHfOxsQGbAckDKI9tFJFNBL7ojWpRgL/t2HfIuemRUwMazr2
x8SJWnUuNTXED8EQB2aK31vli8o7eI1+VDiICzeXlr4XyuV9nmvY6vla9e9qWSNqZBXSRWe6bhhx
X9E2P+wzFK3nKZ9IpasI6fzmFEV3FuZenuB9OEPs1u3+USnHJYVrbV5LT9BXcvMlN7h3vqbbpm0T
/+NYrRI35CLM67QUVvXQeEZpvpTlxhMO2LwLLh6v7HPXbVZ1VzNl5kxacvXjDTX+J3li04PVLCM5
KSrynyubfThZ8AA+hUWgXh2O/biujVlUd/nk4/IqrFVfF9vuD20zFN98CiEVz2tOr7E2K4cDjto+
xyYUQaILVc1JIXm5JDbv7fViQOzWiUWegkoHwD5PTtESJ956+Th8Gfd6eWgr3+Q0DovvS2+iQIhN
S01vE6Kmt82H/RO7vjBo9sMxD/dRlukeGXZHpDAuTUJnOUNgeWlsmklCd1caeu0z392wUqSFk/sT
wKy8zL0nnyyfwsR2x/1DjFt5T6JpmDqM3FMA1POdT9sEELzH5AC2rjS24rj53tjHm9OCvYaNWwfr
S11PTD4DU9rPda/tX64pojItK2c+NC0RY98qakB6nxu6iJjRY3CCMk9bzav1lZlb8N0SOrzctMG0
1SW0+agf8+a4SLPqOAhWzsF2a/N5Huz5aFf+iNul2tz3HC0k11yzIQXTqMuT5kzM1LJT1snWLoes
CjfkmJHkFmUew4nfvLIsYtSEDNPcq9tPpaW8J+iqfBrWhowrHqt+iH36f2QiG+Ryxb03Cf0y2qP9
pCpdHapuXh/QLdpf8VRaV3+1vGwU/KmR6X0O8x1CbVaNjBBbexF414aNp8TtO5zHpo+cfzbq8I7R
z/qFTlF/oHJGk95tYrpIpyzuA08EH6b2a8YMtn4Qi45OVdEw7yQTXnFesQoa+AzG8NzmDP5/sZby
bBYqeqqlplPV5nyhwncORWeZj06lCfQS7RSmHdvJF21S3Js8mhkJW8RbT3lpd7/zgtrvWi0kb92R
aqrKNG/Zj08U6eSxlUttnlugF6+1BQbe6auij2mMKqr6giScp7KCaXxqsGbc1ZPrn8je9wkjaNeB
J9o0upcNfQPjzHqssUfn+zdb3RRwJpM2XGgz28i4m5N5XzIB5Fq4ncjPi6PJf1uiyvnLYRkegaPk
MnWmWk44aZr2pShCug4IWayXhR4mlRRdtxgE9dwfyM9wOBZNrZ0UlRO+A1QbvMyfdTBmClwYJ7Ou
08Drnb0/51FhoFLWgTAOVBRCJi0zwlPfFnv7tlU7GeBGt1xt6jrsvw273GHglXYplK+tI3T5/onM
V+9+Aycd0nm1gGdxa3PqltuNA6NLUf1InzMsvs/7aLNQpHcbbjFFSItuLu51pYjuczbQbB/+QJkV
FZta43w0vPWsCbym6xzSSGOJjxwijd1KEe4xrlDKt+OSke7eTjPRTuLIftE85WvQVHdNMTUv2GYY
y3MrLp4X7O9M2wuFr8TKa/qHTnFi/lm84VNnXS26figsnyY1Qr0CRQl1en3A4MoRlkM962LngunE
oHpO190YSfheS/lTzg2ZIf4wzd+92mPTIpC3e1IDRE9yp5q6TWh8D1nIVKJ/0Xzqi7v13YUQ7OCB
I4z/qKdVPlsVgsjYNnsmFnOnDlFucF4Jp2ZOdi2iW03fuod6UG6QlbbXnTRmTbj2gWm+MDij8Tvy
t0ih8Nz8vPGyme8m39ePyziTttWO0ikO0gs7gq/oLOD2zv3GRnmhhydg0fb9CqDEuaCtG3BN+RUt
rlCaw5Mx9Q3DnZmlwqQfjHc/ykfMfR5rY+mPNfXNxcrL/TOXzfIqp1v2jN695SojvatMdEUeJVg5
RvsgIiLHYgtw+5nOtf3hU3l/IQBxo0PvOYwd3NH61EO+A6CmH4kqWKxN5nrNHFKibe7d0lQy+tKu
prz2HuRZ/O4bViFJCDQhOJNxC9zWNVMvs20e65kLdKBMsEJ6Sz0xPQNd9/6ZKUS5vaIkaOVXyh6p
kJqN5O3LsvmtcP4Zxy5y5vKJo3wIzol6JnVwy3eJObtREEsXeH12G+N68eiHK116ZDgvbAMNyiVz
4P2xie4o98l+Dyy9Mi1chowrbn5D2gdvfvZ4/9lwrXMKft7cC4fY3aMdwcy0ZVvu5jpnPqSY6UYD
4xpnnQyf1joFQEOj71pXtnslu3IErI4w7t3Bb//hEs6UNoFd/gptvspJuqsAOaKHsOa0aNGZ4huv
5WWDfPIlgnPtH6rIl2bGjgt5CaiLLL5EoQx/FdtuN+d+GWgjoU6UIDbbBsivJwbrfoskpY0VLtvX
qXfrH9XaO58jLnADMVgffi9RNk2JM4pOMs0vwl8l44uILZ75Cy3UJRgTg4Q/ti6SD86qrLvHetoI
5rTQZSxxRNb1fiLLM3qmhYkMxC7C6nXupCkemtxcFpZh7VGwuIuYHzu33O9Ka15/mrxX/3KGsdwQ
cNvsO0Nk357zOly/2sJyX7fRsFqm7FWVn27lWcC0kNbSgX62v8WL3Vv1FS1ab8c4ci0zrexo+io5
TV7qtWzkeVCkfqeajXqL65lhMrGf9m2nLma6B91URGYq3LGAIUQmeYNPPKf33RSG+nD06v4oewr8
xGnxFSUlr9bprsqnwT8zO1+fp8bQw/H/TOve617ObOGExQ+pMbvz71ArB7MMHeiXRvfh0fJ1fd3W
Yvm062mkB2ua3/5ZHfp3VS+wFYSpEUbpAA3xH0LlYbFmVerNiW31shGr3LFwo+DfUDX/RWjLLBIX
AEYnoHPuH+p0U9S5sU0103i7TEzjpYqAQQwPzHKF+/TPP+i/aF0jF3Be6DB9wTD2xw9CnyVaQopc
IEqc2Mz8rRny53/+iP9yzW4x+HR5HH4PdLH/VPJ6jiA6uuEjHPEsgrd+z2ji//NH/F0FHQIrNYnC
w1wXun8q25tyQAtTji5D6YXcEIc8/6OJTHYnDumfP+lP2T55GiaBRrzNoXBZGHv+88f0YwD8qRrQ
kog8rmnrLZXJEeHkrz+78K4Ck/HPn/c3r93tAzGFElsRoiIHbfefHzgI0GzobLHxtHsy0zw0LTxo
xyq6r6v7AsIH417/8M8f+vc7dpM9o2GzMdqBaPrjR9oFQ80IbVw8zC/2oE9zj1dMZ//8If8jF//f
doSbFYEOuM/tgsXMTO4/f9kKoAshCTW0SJdEZf4RXlpqxEZMUF02JBSZaZTQd0zGdE6mbE2WFJ9m
TGEYi8RIGT9kQQre+F8cAn9fEXwtizYA6u/Ad/98XEXY6kqS5RRb0eOqP6bwXyLzHJvf9bffzZW1
iegjg/vPO2q0BV3qkBDZMbv97jmdUzuxE3pB8R7//99NmnLChDRBH5P+v1+N1jIp0jyhl5qIf1lB
/2O9+49vdRPbY7ghO9AJicv7wzdqLaLNw86CwbCdK4YSRcrEsyY271UdrIf8ZHQXQDvcgfcyfv31
bxfd/tsK/uPjb+vuf8n9Z7Oeh7zm48nTIXHZfg6DpD9/fxySiZD7BNxCdc4P4vQTKUvcx6SDb/Hv
Ja6T+l9u/9/sT8AyLDYqDCkI2ElU+WPBKdruwSp9P3aVTkbLTObhS+35CdihKrZdZOJATZ3501Yf
in4KLelzVQf/whL82zaDOYUQDN4x+MDI//rzbgwk85fRTs/T8R6HUqTanF5ApahkMawne6xTJlD/
AhT+W8wKv5w1b5KRbcJrZXn+5z3w2wjJbmkxW6mjBzl+EQtFpHKXZ2UM1623M734D8xxaW170GyI
In5aQydRxP/3435SRXGPvfPln7eJ/3Y/+FYOXHPiQRim/eFwkWpj2EkWcZxPPwbhXkxKd692x3ge
7kNfAwIGRtTr9/9L2nl1Sa0k0foXaS158yqV6epuaLqBxrxoYQ7y3uvX30/MnaEqS7d0mTmL4RgY
QpkZGZkZsWNvB34kyVhKS9p32m03el9WF4TWKRPFbr7DFhbEUinyBiNQ6yoDqWtIOzg13aEKdiTI
7hIyd4DGftwe+dUtYFmOM5PCllBrpNWrHJM1jm+QKJORQaRG29XDXbFFXnkV9QRjwtqPRgAwfsBY
D6iKex71b4tX6O0RXZ0rGGFnWQZcPprKYl46GDjaKe5yzaLfzNhTazqWCdhsnhC3zVzHErQILHg4
id9woJnCDg4gAmylVkNm1LDfTbn8i1ZLUmpZ83GereL1trGriUPkFnJMUilwKUO4tkT7s8ClGnXf
wKvoQCn7RdMf4i2qwbU/f9HFXLrjlogguD+Sl6QB0QQmaVd8b0lpoG+zMYSr+WII5yaWTzgbghRL
PXgWTMhAqniKuvEAxxnUOwAlbk/WtQM40OzAScOq6CZXzktLZaZVUmtYvitF8lHhQRJo/StbfuNS
e71ZMQPL72/BXDrjlgGfDahoA7VvZwflV+W1jQ8ZeJQcFA4dAN1nq/y/cjv/38SINMPp6ELTusg/
0SEnDGqQ+rB1qoCUNVZdPepOvd/vkzF7RpVs38N2eXsSr5ZrsQdlt0qc5u9iKFooJLJEUVHOLL73
pvI2HduXfEpdfbMX+coSLMJsIAZFB72JoM3lPEpLJTiPTcsNG+uZ31ncBX1NlTvW7F3YbjUeLyHm
4gbCjQhG1uUSv8haiu3kcj3WHWhX4l3nNfp7xfg10GuVy1TYrX3Wf877YX97Jq/ccbGo09KN5iEw
NTEedVWWJQFixW4R654RIYxh/LPwJf+1FZ5w6JvAngLzgnisksqdVCc3AXKMb8fyi1H75L027gsr
K4UNm7VCeZi3kBAlKBaXNuIQPHykR5tEmV7fW+mnqXu9PZSrvmnggQyEKizXdZSBDeFl2rfaZCup
yluukZRH1CfaXWVV4ykdtfhh6oxfvja04OTJ55Z9fpdMtDTWVEj3auyPG+xoV+cjVAeKST1iibpc
1oWwNTRVCuWhYrixqg+Ac8C02JmufdD0Pj3NLXyCgd7lG7d39te1m9LBuAgLgE7HT4WprkBD9lpF
S+hut3vY7d7sHt7wT4flx+HgHk4n1+Vvbw6HA//kntxj656OR/flyE///suk/eS7++Ie+eUTf3/h
9/F798uv85O3/PD4a7f85Hnuznt+3t3x4+EOW7vlJ/7n8WP5LctvXf5l9/Ph9fn14edDuSv5t4cH
fvx8WP4vfOfD7rYrXHucpiMpZUPdT5cW4kCXsUHvSB1TVgXh0zpuUv9Q5fmApJxvfrht53qVNV0z
2Tt05QJbFhu2g8mo5roFNVzgdX2JFHNkPGSAu8rIK51ft42tDYpNCneZbunYFQaVaT3shg6ZxyQt
39EofqK/GpDx8NirW+SQ126kITRmqpCDmCY3COFCmQRa3M9BbrlZmuwK/7Wpqh0JQkgPmn3e/gCB
cHto17FOM7jnQPtiUrNm41yuV6gkWqnFoeXOvV4/yH6W7oAoFPcjKpQbYfU6kGMK0XDIZ7njcYW9
NBU1ZqAbTUJbYm8nJ4Vigxv1U7YbJ7MIXaqf5n1gTf0DMJxXCxTORrz9PXWXBwlYvuWaQVDXlhPs
0n4Pp5oMrx9pcbdwv/7rVa09AZpypz2fcuwP9KHuMu+f4UB/gbb339PVdhweBrdzX8ud7P76aXvB
wdpN99LGrllikvhpsKVopDyWPbMoyp3fTGYQmjHUv7bboe4ZqrACaFt3rGsTcD/Z8EUuRKf61YYZ
+ykBENZZvFEdKtK0BW+xC1/npHiOnZsQfKlU7M5S6h7fRW3gruilaWdMRXeCEZO+4Qmci6bkPxOp
r7whT5+0Tq682968slGXwMNrFSoL3sfCF2Sp74d6zxdAkRt6SO08FmbBLW/6nFrVxpqt2QKxtfDN
LPxnIh0AHRkTZROeRmkb7hTpXnbeZBm3reZ/tCO8JGqppyccYjjOVkDOyhsfBFGETlKVblwW1jwE
UnEDSn95YQoS9kflp0nQKaBeqkJ5rsrgB1ryG2NZiTY0NnPdUUihLK5+6edDmIApTkkl1AB/3Ubr
PUMdkTw2tshilOUxd7mjFsbQP5YETxihEEC7mVnrdDoco3czjhcipK2DGEeqoCYn3H1rwPkj+nvb
B5WVEI5pg/OPQgD/IAwy7uA7AMJIWFE+RMETUAtdvquad4N6lAEy6NFj0d/L47GkJ7h+CetHgFWd
czASdy6+bXzL+oT/+RZhGvS4jRBiYxr4lqk4Bu3bQv7qo1CkGY80fJvGMRrfp/6DHyOAnOzN5DBN
G1ejFbfiZmjCB8exZmjijUDpTa0wa6ajrGUUN7qS8xq82u2BrmxGqFo5MCH2IkUnJsY6APlwT1Av
o9fwl1oYMBQZ/9CkvK8gnftrU4uwoUaY+S3mKezHKhgqvUw006Ug/6mPpueyMR7A1v7wk3IraF8v
Hy8EBBAp9nAqWGJdSRrUqkLRCy/WpGNV2T+0RIXVwfnyt0PCDA9iFQlmS1F+X+/PHsZTDygT8jeq
jW3/GI4ZaB+6P4ppT+5hI5u4dgovL/2lXkK67F8sK2e2HF1qqrIPSc6RTrCfSyqsp0CF2ulT2pZV
fNBi6tV7KpH2J11rxxhwxcxpJUXJMHlUPKITTfHmawoJhvXGr8vhH3QXnfmRNq+FARAgRLYrMoPH
TjtTvD2AXEh/TT5tpDtzjgwkeIfqnVynzj0uM7a8R4b+QxnWtAyOmpmT3y1zGNS1eAQEGEb1R8uc
gw8Le/0XCsftKc7H7h/fitsT/WFjvBEgr/14KXv8uQgI+7Wd+2GgkdCm/1dKd1kyBlDlysPdDH3E
vink8cPtlf9dmLqMk1S5VYWLGXkqiyrZZUQucoDbnZ07LrBJ19TK+zJJXFJ+sJ6AaEK0DFzVB0g2
UDAfPTukN6nIHwpa8y26XhQ1fr79PdfXenMR5SFlQqOWYxlCjs6p5ziNLMl3lVx/0fWALuUaPoLm
Lp7Dz/asbNx+r2MT46bJh6IW7zZc8nL0QVKaktrJEqCEyH+MG+vXMLfzhstfbWIKR8tDBZ7UhWNe
HFM1tnmH9BJF7NbZKd393OKn9vS3niNYEcLSBEXW3MdY6Sd6jahHdHCTTFTNLHkjAF6fb78LnTCw
MShukoKPGmU6aVUEUDSrvkcOpRb7ZxUhzlm9jeOTpW7cSq49Yslq2ZQbVYt4+/vSeRYveGNqYChb
4oU932ma/wyWx1U6lMu5bWmz/9c3SJ0ZYUNQ4iSfZi8ec2ZONqEHURrHJreluGG3N9C/s2Z4fPIN
Q6JXLKkJS1ter5CvQVkouN4YDUob9mBEKOIrCcjt/GmGN+nvtpNoRFgqbI8wlmAk1H5E1iGFfwok
SFd/aLZSQGLgEi0J71ZUaKegpyHBK8fW65A0DWMYwNCx19qNw2pr4sSIRbdOWmdYap1vQXBnAbSy
9ren7er2+K/RGKRvoa+kOLE8Zc+8ABSO0dDBmYBp282PkMnuskfpH+N++NA9hMfbxpY/6zwC/8sW
LzM28CKxKdhSOeIbKJ0TL/e/WdEhsUovogu1kmEE+KZJhyr4ftvg+gT+x6AII6GQXcZzg0G1gO1j
lN3RbA9ZtMVifpUUFAYmXl6SMVLBky927uve+9DEO/VnDazsuDQrQCiyqw+3B7bug38GJoTAsjCU
Ws0XH0wOJq0/+i6nXUvfCLTimSEOS0gGGbkKzKrCilZ/zuJjX24cF1t/vhCBrMjkIpPJCaKEHkBB
d4i3JJtWPQ7pCPqX8HDwPZfe3cNQA75ISbzGAns4efH4WgNTd3Q3kE7R9EmmnHR7ZcQg/nvOoMrg
mmEbCnzXlxbhMrF8vcCiozxGPhI38SEP6NYEZN9EG16wOn9ntgQvUO1UMgyIjminHcAbP2fa6+3B
KFsWBA/I7SnX6xELlbmjPaas3xfBSw3PU3UEaEbbak3PTHCgJA8/tIe2zIb9ZQRXEYN6KXVFSs7o
f13Opj+g3k1nXeJJoQIgOrP66aNOCslx6XCEua7lsOq1sXpJLTN7MoMkgeRL1kJkZmck3ygcbu28
1ZDC8UxySV5Sl8IXWSqPItog+aL+PcKtzXDfOvvbo94ysWz+s5CsZfSqRKmeeHJsvQXW5/p5/Dav
sw1PXd0bZyMRzjEOl96OZsw0fdo+GBb0Pr5Ez8cIgw8F3XvbSUO6S4IHvSq2HrFXSIvf2+TMuHC0
DXUJZafFNL6kdMc+qXv/Cz2q+Z38oD1nO15FLwTPu3mjLLq6Oc+sCgfQgIgAFK/LkGmckdVDnbwv
YFcIudFteO7qxvljSRUCTxw3oNlrLIUtwF0SM626sfk3vEQMNNbS+FsXWEhpq1HLgzrWrp5tXEm3
hiFEGGdUSjN0WKZeebVsbLy/7eqrCwISgsuhSngWr4Z5zBvTqBBljNLAlQ0vG3cxUuL+u3i8u23p
CkWzeByN54ouEzEX4cLLXZWkkNyBf+fIpHHN1x76/lcKMUT8Fvi+1xb7Qbuzsi+T/6Y03ilb7nCt
UblYX06hBeALdbfgeTAOhXNUVIk3PDsH9Kle5rsicfVTu3+cdpYBnOux9rrGkzZSUmsTvNBI6zZ4
AC7fwib3aYqNJb9kAePmWx1KB3P8ilDa02h8gAdtI3CtRRTKgrCvQ/SiAz+5nGKE7MHEzzDkINLp
jfNDFn8f6fgwgPTlDxBjNO0/txd11SAARbSxqH4CFb40KJVcUUq/TbzELh6m5ktjI2dMn7c9QNIT
fJizaRckW/i45Q8VzyQuDSTeFWDQwKEujVoxNF250mNUBzCSnNT+AX69jeC8aoRKFTJScJdd4Xkd
G0o4bZEPqtEJaCBhqkL52ATm/vYErl7/bVinGQ68LOQTLwdTDyrkYdaQeDRtvpnqpxnCqbBu3lKQ
3Getfgir8B0sxSDvGs9Jv922vhZdIH5DOxkwDHzvwvKZzpyblbO8PUb6pcbHvvh528DqLIJTBl5L
shQti8vRJXTtjbLG9cGiqd1gF5SSfKAvaiPYLwfylUecmREObJlOv8Ja7mHkyRe2TLfLDl38Xg93
t4ezZUfYzKi0DDSt8Myg18uNyNol2bcKIRCwmbcNre6rswEJpzP4GrMrZ+atUGUIMr4BiIOGpdWf
OmuXF9FdY29o/qwuFNrn8E7Dm6KJCJGliU+uK8JjkNxP82cZab366+0xrZmgGKOBUoPSH+jxpS9I
WlyZMe3K6GHAsDju84yzeQscv+bR50aEQwZS0VgPc4xkpv0OhtxnJ3+5PYwtC9rlMDQtzwrU4tkz
Bnxz45ORbizF6mPW4WK7ZKzJloqo9ESeUAWp2ZWN/Uku3sJqPKnvpe5jHD4jPhO+kd4gpD5vvaHX
fPvMqvhSC7lrp8aSvxmS2fPt17amjAIdg3S8PX+L64p79dyO4AZBLQ8jxXFkoOG2Okbq9NzTaDo7
78z5Ryarjmsl329bXHW8P/NpiD6R060DiyznhSF75kLL0r0k1f62ka3pE9wCzAR8cz7D6p3jnITu
bLoVddRw48W+ZWbxzrOnSWE1gzZamCl5cabj5GbmdzqbS3kD2XRVYF9ua+fLtEzqmSF9UlJLBX3t
GVkA2ew3sp9K9cYvX+pFcCkpPZCi3OS2cqIru4t+SOAh1IUdRdGFaXTiIG7U5ThMe/m+za23fffh
9kKtbS9MIMnD/5ZwJwRx3yjo9PcXExYkr0taoKTKHSLAEWvuNEDUJN9bWr4bjM9jQHtasHERXllC
BGNMEFzsb5065eXM0uOr0FrOIQK5szsUx1j/HMpfjWhjn614/YWZ5TPOFtDUF9UMCzNt29357fjU
6tWvNt+CTK5s5wszwmy23Vz1UYsZSB3e6JDrWZGbPI+W86YufOhHtjISKycjOXPiAI0ryJmJqxcr
klzFDUd9bFav0J/tw+5X6AdHaXiPS7lj8d2JtgS0V8d4ZnP59bOplHRpMKpWXULWrp7f18mzSycZ
VPzthj7W6prxTuBeayrcmYTJLGFgCiBNIgZTQEeZ6tDP2X01Bxtvki0zwni0sQ6sAbpfb2yPFXS1
zSEN727vsuVLhSi/IPMWBR2VzWwJ+xg+7jJP4NCksxdcOrxrNVkryCcyt43/G0d3wBkB0mM3/75h
n62OAyCASxmmxnDYdeadNnZeupUvWZ0yB0UA7i9cIi1hZZpMy63esMk6oWuXqh8nDaGMYOPkX/Mz
0CrAxXhM0ZolTFoQjKoUdFKCILdy9EMqG7Ge7CodWrne8dp0JHGKrsftlVob2YIbBw/P1Y+3wKVz
x4PJw7iEyShsbdlz6qzaWU4/HCJt3hjeWuA7tyREJDofzNlMGF7o6F7Z6Y9575yCPNxx0pz+flAq
Tes2CAMgwOJDGEl3P3USksDlCNmgHB/r2NxPtbNxGq95uUoDIWU82+QVJyxYZUEEDeMiV1ooBqMJ
MXQvtB9MIDDx4faA1ubu3JJw7kPENfvTyIBy6TCPsChZ33tn32vvb5tZO37PzQjOoEiqHDBczBjz
kzU4SH+V3m0T6yOxeLazlSi/CzspzVIkUzQyWln+axpJ3n6yuv1g/DcOQPPNv60IIS5KFK0Klyxx
V74DFjiFe8gSbw/kqmGQ0EYDNkMAqWuy+MJklWOf0eZvMBKXiPOzfIxepvsPkpc+jHfGoX6ITtZ9
8mg/0UHwNjhID8/yjvvap9tfsbZ9zz9C2FQRIhYdLPEc89Pb0XiVusiTm40l27IhLFk9DrCFJNiw
9YMefB7okYS6+PY41mKfBrEqWlIaYuPijh1TNRktmzMpiufvZRY+9lr2kGjxIU3hpAIBYCths2Fz
7S5BnweIJ1JYQDiFBTSKOh7agHFFPWRC8tuYY6OCHr2pA88s951KQWxjKpepEs/Fc5PCcvWlmgal
TMSA7umtrvieOmQ/+hLyf8c+9Fa2Edy3RiisnF5bseabzOpUQOTe6sgFonx0Svvmc9HLX2QHagc/
ct5moHU2JnetdEUnDf2KS7MigDkxA49MTgXUi3PZSA9aFJ0Q6/aUPt/3VnvHYUM2Mt7NFXIV6LqF
Urm3g2+yFLxLw41YcB1xFgZo+snBxnCzEvOFQxpmJdxbcJ0jE9Xrp6j8GtufzS29sHUP/uNNQsiR
5C4Z05LxQgYN6WJJvhAugn6XWdK3EWJtGX6O0NiqqFwPjiAExpyOG24nlFIvj+9gzpCRk5YjaHjg
tabRLztHXu3/ur091/KU2AFJa2KMzISwV/SxKkazYHTwaryREwSMUhrjVedYSZAUJl9aOztBiIhq
0HSHosmP2+ZXt82SPyRxDcBJ7Iow+76v6WvizVT8aJOMnRId1KDnJvEtk+INz12d0jNjwlmrGXIE
lSTwpkD1X0rzNZnhFG2CA7IiG9FgdXueWRIm1SiqNjZrhjWFusc948HKLa7j1l03FhCvyLs6bF0o
8Pe3Z3Ot+Ec/55/pXGbg7Mqc80u2PWA3jMs7Na292IANq6Kh2UnfjNPkhYnyLkAEW43lO79r0asx
n6yIviqpTY9VAjd0vwX1Wl3iP+FCrDQnE+Q6Q7dsHwoGaXiA6M/Udz7Vu+n77eGvbtQzS8LoBwsh
HAWKY08fv0JclaV3KcUvQCI+rGFmv+G6yxpeRfwza0IILiaQ29oyrkjT6Tr+7JOeVoItn92yIgSf
cIBM0EgXT0KwYNjrRu1yCd7YGKvuejaU5dfP3EZrDaSUlog+d+1nzWkfQ4Qle//Vr8O9bkb7KPyW
5/nu9mptjExspW4ryfTHDKMIN+z0EEmmJjqW0pYY6trNVzOXrmAkt50rzgUrbUrDSXjgBZZxGGIo
8Of0+N+M5I8J9XL6+rqOUCgjrjR9AL9j+Gjq4as/zxtmVsPX2Ui0SzOF1hYocjESHdGQuinfKP2L
kttgfMwNf1gr6dLkTqsTrcBg7kUZZN1BtlsLHS6f6DKMIzRZL2njGtqrpaNgf+j8JwN+Qr2Hbnrf
bPEFbFoX5jPkWt7oNQNVSaQV+rMZ3oc29PgPar1Pu+8mXwIjPHobKhDBrcbd1SByNnRhlhtrqLp6
SQgUUc3rErmwI4SZsOV9BOCsSxsHxVo69mKmhTMpCMIS6RBmOpzfGv0eTmvX6I8z8HUfKUzpJVV3
Y7yBPVh1JAsCmmVD0Ci27Myz7S4hYSg7BTZRWURvsIe6l8ZA+Nc6hnh7a6wGf8gzFVXR9UUt/dJU
PxnZ5KukBoywB5IIJX+nHyE69mb9M3fLv74QAsHmNoN2N/Q/gOAvrU0FzYGSjugxTxGYRJL0Z1s5
vacG5kLsa3y8PbbVhDPXT2S7F94JWcyFBYVjN7KBOYCP+rFJyse2gWbZaIPxhFCfCYed9qONkHYb
UQjdaaMNH6Y/v8/M0tiIDdfzzFXYXDDOoMSp9gkjH4pa60AUpp5uowgwpicT+cQQlHOqfQnGv1U6
XqAW59aEDTr3ah/HNdZa+CArVd2n1rtq/Otk5mIEfDiQgCUrLHipGtK4YDkRfNzZ8GMYzfGdbfUf
obkrNpI91wfR0uZFpR7WCBoHxPqloUvhyDUYqWzpKzTEbhftTXljn1+fsHAPcI9fyh8woolpRugI
hxTRAra5+T31T3OKatqpthDgSR6K4tP4ets114YE7geiAzIuZByFAx1GU9JwwZR6kLuj/WnY7+e/
R0lpC7To3yZEHFapDjT7lJioqzdp8KUy91J++NtRwEq2tBGSNpCXhtvL7axmLeqqTZN6MZ02eld5
emW9STczFCsxmNr1MlULfohOFmG22hiJSFvrKQNEL3b+reyfC3gGp94DeRnmiy7tUvK7PbbrGIxN
ktt0TGkW4CnBuyVbXUSZsBkvIlzvI7t2oSUsBv9/tLN8x1mst1RIeOWcohiaOW33fkKldX6q9U//
22iW8HRmpYwHwwxtRmOkPdTrOfIo73UZbMuH23ZW/JpZI+bSdQB5hhhxqygsWrldRpO+H/rnXH6q
9L+PpBcmhAMZlu/ZcRYTo/U9sE5KvQsKAEm/5q063vXFlM0jqxZIJ2OhuxDmrG1aQ5qW5o0RSu/a
eZHtbqPqtGrB5mlNppzTSYTGaQp0/5FPSa2rkRimFe6v7xGMgNqC5cgkKSieXK56F5ZwBf8un1kf
G+2g+YWb+E951P4XPnxuR3gDqWMOanggeW1muyBN3cD6GKSUc/WN8azNF8VjyrdkfiHPEw7RruU1
UprklmvnSS3+SZEQue2+vzPHl29GXuckJmkyhXoI6PXljJmSVcpjz2uufIwP5ukr6jTWrtr7X5vj
tKed3n19o95rB2Pvn7TZ/ZTR7dDfBztyBbQ6krR0v/n7AKTIdNx6w6zgKPk0FpHWJRKmZBEuP62W
nRidRp5jnUFX9fhBRtwrtDKXNha3Lt44zi/djJ9brTsk8bPcN3dUTz8g/LSTldozg4LwVW09fhcH
upouIJ0KR41MrBSmq+5Sv6GliyeimT6g1fNQR8pRq4zDxLac5i1oxJo5GrZ+c/Nx7oj34qJAMGOw
8LO6mcsvk+Un9KfN9ON5RZo2qRtPCiolcVcZd7kEvY+r69AEzKM1oKgY9Ht4l1MEIM1pUZnqbGDD
UA82H31yw++MoteN3W13WomGHMGmAwCPzjZDLCvCZz23NL2mXjTfTfonFJDrLVDUqgnChyk70O86
hrDFw15V4MfjlO/H9xTzpuSR+/TtUawdvwvh7X9sCNt7MpQqaBpsOPXn+Ss6ThNoXeMfNfra9c9p
ULsGEoG3ba4PSyP0OvRMQcl46exV2XZ6QWLKM+pTEPyKoIzTvt02cf2OxGnRvv63CeHg9Wlgzlj0
1GvgkpfuoLg2dnH+dkZgtfkvLrDnpoRFcqYgDfUOUw7Cq4FyN0RfqfLdHs7K3rgYjrBISTcNqHFi
A70+FxJP3XqdbEQflAdtK0quXI0uTAnXMcWqkBwsMTUUP+DESJtfJQStwfGvB8RVH4IcCn2AFsXn
hT/3PhVeYstE6cL1E3knzeO9HRWPo9T+RBV0w+XW3ByDCzML/FZcNoXTZbJCawzsJashoRWjN/IO
oYFHuMB31jzt6soh058dpGo40t2wFdqWP1yMpCqBFHJE+P7gqLx0+HFOGgk5MC4bvbOrB/lOktFI
Q6kDROdB6rSPczTwPqexR/3Ql8FGd8jKwQpXz9LxC9kbzArCdsu5Q8yZz+vHCL4PtO2rzVbGasVn
ePb+hgTA+kusuhxf2gdjpfWQfNs+OnunSnkY832Xf77tM6treG5GePg6ZifJUs00yq+lug8+at/l
L9OOwokeuNOGg67EqIshCYffiCpSawTY6i20NgM3qp4ce78xoOUPEf0CNlpY+BZy3qtA2NRzBBE/
IJHcGBFM6cpFV0PxrFaZjq1DG39uDMkOYa6ANFQ7vgVwTjFBGYz7JuueYUKctr5omULhiyjvK9BV
WNDmXUHXEaDRoF7lNEAjek9pyKXq5qL++WBVpuer9Z3llG8tWztOhv8mtILnsNrAM1+91W3Ya8DN
cD+DBOSqelyoExOh17WXAJ63EBLoLU5y53XWJg+G+HcZ0uFTs8V8tGVVOC9kMwoNX29qr4rvhxRW
e/OR9h04V7xRo0m9PIRtdri9+lcxXRjo8utnrzY5HBBZ6jGp9+oOlQE3Urr3SV7tZEOicWfrinm1
RwVzwhESdXUPyyDmUthfNf9k9s9VAzn/1p1l1Y7K0vE4obFRpJsGYocGFboKHuKWDyGSA0af7aUy
WcR1NoL66gyemRKGlC16u0bf1jzhvdz+Zo53UTJSfsq92txKi6/bImEAJIk3hJil6FR7KDM0QEhu
orw6Fd+sML0n+QbdWFQuuhN3t73jujK8rNeSofiXQU2o8xvwp+W9jCgN3VcnudTvzah5aAL5lHef
27B6oskGdhPcNJPZJunptvmr8LdYX2qZNqTZVCAE56zGtPBTUvFeKpW7ReXdn7/7hr9xhV71lTMr
wgKihFp0bYwVGQVr+OJOchgfuqRwU6PYQMldHx6/R0QynMclbCFiysduygEuXGxJ7V5Fbg0xPDdO
d2qwK4FQ2kTYQIN4dSOgrs6jATPfkrBlOYXblNqZVZYOA3Fl8g+jOaBNrUFjI7Ub6drV+PXHjthm
MIUSMk2w/XpF4nip9rXJ90Peub19jGnWNuof0BxvDG1ZnIujYpnQM5PCoY+yam5IGiaRQXNR/YL9
qs+8pvoaK4iWmRvrt2VNOPtnu6Qp3WYi9cFV/feB9GI6b0L9PRnCYCsTsTWZwtk/wCGk5zK2zB4N
MWlH2q6dXV1+zXtaupRdQirg9nbbsrhc4c7OgqSUFoQnFhUgjq3R72In2A+k9xEWPlGn/ZhG4xO9
Sz9vm726GQpLuHjvmVklV6LeLjAbAOPJKlSIdWNjZFdcauRuaQjAvRZ+WYg3hclUc3DuVjTVHgS2
Yf9aV5/b5kELdop6h4J7nd9l+mFG+siPn1GGdsn9j8YDwsRa6dVBtHFirG7Hs48R5rmOsqafUgbc
my9ZN+3LBPlOa8PI6qyeGRFmNdUADg4VI06Se60e99XU7m6v22rchDxgqepBUGcKFiyWCt2veVGl
LcCM/Gx035VzlOe3Lvar83VmaPmQMwdJdM0vY2haKf+2aIbE0Hq/KuZG7Lo2gsIL3Sk0u9pLTlYI
JHWqqCnYaAIJ+R2pj45Fpx8K7sG3J+16WS7NCBFEQllZSzTWHu5odFxt2d9PUZv+9dJcWhHcXYLz
oe1bBmPPKjpzr3WKdKr/fTA2rsnXLrDYoX5BDy23BLE6g1IsMoYmdx9034+QIN3Br126cDQfB1Pd
ShJdhyeM/S470umNZwsrpNqoBFOko5MbN0BFTIvRX9uFUDEaMbp6wHu2YEuri3VmUVisLNTMBDlS
zjNzfms1tds6wfNtf1h1uwWYslS56NEXfLu3RppbJwYlaen3PB/0T4lu+UihQ4h129L13ZFaPz1J
9J7QE0yj5uUuSktyG8qkgwdLins1vINs+63eIJDwhQz0bVPXGDQa4lEvWpC39JtetYN2TaEmdmZy
bZw85fNBfr9IrhRe+QCsMHGr3fA58Lrvylab4+9qxuVt4NKusGAKTzMbgdDas9wP9n36OL9r9vNT
f3hWvJT/hqLpseM/W4HruB8MNH/6T81R2ts7Y1/v27v4VfFMV0YTqHgsdu1++KT9vD0z6vIFt75Q
2Jl2UdRdqS1f+BQeww/lJ/QEPXuHQOi+fij3A3n++Z7syEvu3odHDcG6DTe4vsJcTtHi82fBdJar
putGPiBS7uv6k2J+UOKTnr1D1zZJNpx75bp7aUw4IiJZDQppxpiaInb4RjP2gRS5Mmjo+uCX72t/
P5cbIWnVzc9cT9hQ09DHeRTheksZUusAfVjQkRZu799ZWyfg2lxqUMlRjmT/XjHy0U3h9wX0nXAr
uiOyYLQeuhOsxHPQ77r6YasdYOU1hnbBmT3BvfPI0qFHwF6efGzBdchvs/Irrz/PKd5IEyCtg422
gbNxmKzFXepVtMDwcrAhOrz0GHQgpTBJfTxmfPLjkxQ5bhrslRBedgCm8kd7C8KzFhP1BboDbJ/C
uIhccCJIxaYKg21yGOqvaKqM/sY+vMaXEaHObIjQhcpQS7WtJU6uun4/5+hUd9/6JPqqZ4FbT8o7
BSmg0kh3sj3QRhfsk/kTnS0be/EaPSR8hXCkwVEZ8hmMdBhKrzS+V37+nI3FYaEJjNRXlIN5yjxK
EpLnfUeVKf3bjL5gX3CopIDE2EFilTeGs69gi5v1T7PyaMTvrHEj/7vmRecTLgS+Iu/LymoYqkzv
eU2WObB2WvdTaw5ctpPmzur/m+BzblGIdIWhwYU+YzGZPsTVccy8oIAA1ip3bf+xsYI9koS13B9u
R/jlTxUD/LlVIeSN0MDoKFCiBm59LHTgglt3rq2JFAIcImpG05QYaPI5RIMCCdWhd5s8oqsGZnTN
f82l3J1z4+X2wNaC3fnAhDAgNX5ZQsRLGNB6FGHf60kLz6/lleE/8HVGf5+VWTYoORLUUyxDF6+W
c0sncEqi3QuyX0Pbk4xxc2eXKR9vj2o91vwxIziJWvm9sogMA2OL7/xmeqO3+l5Wq43XxbIo117x
x4zgFajOBnKjYUZuXnLUJWZLO+SlZ4FFvj2e/0dI+WNJcA+t8tFUlrBUh6U3pu3eiD6Z8061jhq8
PQZysCTtvDncUSNyN2wv4ep6lPRua9DdQIMrhDN7bJRi1gNU5FJj+CdL9PG4kHac8tKyO3hb/P5F
KvXmExoRiC7WHYzmRjns6ziTNnbh2i2AWhPttjDLqqpIR6ylZhdZddjA3a/vwvhDCe8FrwRd31vR
RuX1d+XqatRntpYNe3aj8kejj5KGUVt1t4OBE5sYm+OPFZ00tfMFgv8dw3xojeRYqeYXq0RlE/hr
Pw6Pcv9LsrMD7n9K5R+OEnp0jh+1UTrGkf9S1fFDi2hH6mz10G7NjxCNpRB6ZjvhmyX5nzE/DfWh
lB4Kkrjy1ltgy5KwwVAUQhYkw5LtBF5h7fPyQyF/DqpwX0AZdNsBV0Pj2UoIuywggaV3Jauep4e2
hlbFo7/ay83Shcjbk7pPSvR62+LqDffc0YTtxu1FsmaT7WZYx9g4Sd0eogIppkxV7/ru2ZnIL22x
ua9fXs7GKYRip/KjrrWYUyRvrQ5vMh7S5lM6K/sGvsi8bt1uSRk+T7ZbO/fJtLG5fmeprz2eqjnM
trTeiW3llTb5VtPC1Wwojxx43mB2rh7ezfFbtnlZf7WDBjqAF2X0zOHD4NybMn3AxUa0Udc9689X
CFOvJ1NXDipfYT09mV/oazrWu/gE5lt2da/l9uYOO/lUeD9KN3R/1ZIrH5KddEj3zm7+ctsNVs9G
6Jf/PSHCgijV3NdEnMYbJTNx1eErsObI1fIJYc3qZOgIrXbGFnx09S2pn1ldvuos8KSUaWGXxirw
ATc/hKH7z1fnbeT6P0OekfRFMAGta7p0vNLgdpLuxq0H9+rpefYFQuiLoNcv0pAvSGqXnmxvCHdF
OW4s9JWiLQk5IGn/mV1R8KcgAR6nBlYgacv23Z16jFzz9L3eZd8NV/uJzN++/ORLrr2LTvl9v29d
sCJftJcfihcdihMgkl2y296EG/4n5qO6ptVs9OQbJEIVJ+ZOaxpIVIWKVwT1+FFCufNFgedh+D+c
fdmS3DbT7BMxgvtyy633menZRzcMaUYD7ju4Pf2faH/H6kbzNEOWZdkKhV0EUCgAVVmZjtGH7bah
EXqc4yyiv1UpVlXAJEfrF4hy4l3XSNYBgqsmtGhzSx2P0xC0H0WXVHupawIU2w2teQR6nfpjGKPX
Ru4Tyy2g3+q10SBQuy1Li9phWAXEy8y02pJYa9fgc1V2hVEhKwsF9uMgUv0J2YcIyVrDUNcBNN3e
sqYPtklNRmIDd0xdbClkvJV+ussNK13FwmCtmrwpvEoQ0DFtQvAsQw+ji+Qy0HdZ3b6kxdhvA90K
nUGuCmTQLTM/pFC+uC/QofyTiewcMjpB0qJBCziEZYvO0P1AU/OtEg6JrwWG6OaA49pDJKhI8TbK
R9Qm9KGAa2euNZASdegpd6c2C5+FuNNt9PyaD23ajeBgUmva2Po0Seu2NDU0Nbaj/iliAndhRfIW
GUIqEqe3SlGxKysc1gBkBhtNSA2Q+sZVu6WWVb+aUzc+g5WwejCHIbxvRDClAcosbSokP72078Tv
qJKBCS9q8aNrZWvT5SH+j4FZZ345GtXoTKPUbmoUo7YkUcWjGPREcVGdMl86sWsPYTXqpVtVYv4V
TIbgB6FOA9aPpqwlMyuB+yRprW4p8IW6LYPhP/eRylIp1FkDLUOxKaEDxAp7ebTNWAZl4NCQoxrI
IZKTkFa+ayCa8oCHOhTJ9crMfhg1CRoQcBJQ2TRGLQCTWBnWWlRz9UEMknYbZopwsPQ2bZ1SNGOv
1oPxW2901SmmOG9XtwPkKX1+48iw5MtYpU7IFCYiNot8iB5xF/wRuw/JNnA/wa2xku+LTeS+9Ttj
M/qhLSyFqdNr/pZ17rqTQfnM6likNFe/KJJq6/AJVC/TMbflj8kzvfiIflhjb9wHdwaLm0sECLMX
Ewvt1To6GKDUyNkfU2xrlSQYfQtt93asDro6mV5A+58QRv1Maro3ciyaVoyb2xM/mzNC2gayEYxz
60o+NKoUIysHEOhDWNkPFJBeFqb1M4GavV8rHU4GXcClU0BaVkyryBYkJJKKIl9INLCz+GoBzr6C
O6uNti5MEXUvBzWpu0AYVqqwmbJVFffu7fHOBuUzQ9xJ3AFXJKC41ji0okj30qSzyzjYa6LwQSPT
7hap9WZvgEBNK+jqUSBrzT96hDSxtEEFg2fb7xScOKPp1saThNjcEjxt3G44xEvCAnOjBGsDoxLC
NRBPZG43taNMU8YaKta/cgPnvPam15pt0jdtCUkzPz5k4qC8BFgd2GcvbZHQENumxozq4jMZQEKw
09BHLlDXTFLbUP2ociNJ8m4v49zFAgTvEtgPFKAk+GJFZ0Wk7Nq8QTDKgf2Nd2EbeSWe5//BDDqD
JbS5siYpfmx0zKoOyj4ws64hsqwLB7n9vm1jLiEEdbd/bXAPILx9FdCvwwYxysqX6rbbVAkJFiZs
boOdW2ETenYXDMZRoZUEK12Pvtiksnt04vSyC9Sgc3s88w4BsCBwOWjBQe770lSk52UsCDCl9bU3
9bhm4wwxq8mpmmIDLjUdWtWZHdamq5bKUiifcwy0NwKFzvj1pNPT5GyceB1DUVdrwZcLIAQ6ZCNR
txXSLWRR5uI1dvS/Q+TC1SRZCa16PCQTYa+2owuW23c0dbzEQvpDCrDJU9Uu26UK3fzMqjormKGN
E/5/ObNagtcCun8bp6zXgWIn0qoDn7XsTLKjT4NdSbYBsZrbyzk3ocDPWAr6d6AbcnplnU2oSkcB
rTUYqqU8avCXbLR1ZeEQmrUBwBqA1mDaQ5H9clxDVk1WUWJcqU52lbySu3Jdlr9vD2T2pNPOrHAb
LW7NOm17WInQjiuNIY6x5LEKhvtGNSG8A+2QrK5dtevdvtaerTpfUiWcjcpnH8Cm4WwqgxI9uUWG
W0abjO/6gPTbFH0KSrkWaWXX7dIDeHbLn5njnFTLJEiOBRhvHq7a7jUa3trotaMLW2EGOoM0LCgH
0CgO2XM0M3CjysJMKijuLhNNvibR/AIpjacZCXQkyb5TP7uqhgYiwEhUibaqnNlmBkXWvGp629LD
2C6Hr9KUDlEEwHu7dK+Ye3iffZzJ4RNzQ28jEmDKe+iGR7vJXNHCsbTGiUXowixRusz7MTpe0dFh
mGgUvZwKGZQIAWFTAekOu8wltxaKjZoviUDPRh/WWPs/M5wjDyqw1aYKM3H31pb3dIrdUfXN1ATT
E6grkDVe4pZfGhjnuWMrBVXYwaKYTU5rktQ2ATou2mFJT3PJEOezJNRLVWrYDBoviXY3QLylBDPr
7UgwO38AV4IDVgL2l+e7RkNHGUkNLpsBYC9N8tbHd2SM3Sb4iQZOHFB2g6fYbZOzexHCByaUIxXk
m7kLWVpSqgdygdij+WZlrvpmpVqHkUr+bTuz8wc0LETmAMnFAXXpgQkufhP4jnH2AjU9qZsQOT+Q
Snq3rcwGsjMr3CplJuMWmzCBlVbuc7Rl+aQVPozWnGxZpseCgHDxtsVrQjHkeM7Pdc7kgEaDXi86
vNCEz5balbEPUTwzg8oRJJSboG5vPKFNRow9OfxBqgG6B8YCuHNuDc8/gXs6DEqYpnGITzCqzBVD
zU/Ux1EdHmp6vD3YpenlDBVKIHdDicstUgB+QT8qLXYaEbkrSrZynCwcvrMh8mwx2Z+fnUogcY11
WsFaV20E6SWut1ofHqe6d4sithVzqad5aXTceZFnkA+MathLm8HPDOWhBFmLaqYepC/vhkJOF3b7
3LJpf8bHHwFmC9yeEWFLdCDrD4bnuvmujK9BeLy9aPPXizM73BZvzSCKyxx2Wkv+0SRxCJWkXNhJ
pN/LWcbo4kFHmptD4YhllnmtjNJOWyb/KdD8GwBM+XI1mwiBWWKjrQVfNt3SkB2aAn1iLKE+ZpcR
zS8IMmjDUU41iDO3sWQ9k60RyxiWh6zyh+QosfaJ+i0MFm4Ysw56Zok77nrBsPJpgCVLfm1FzKMP
zPiU1zZF7y3pl7QMZ/0F+Dc0OKNyAVmOyxkE33PaRh1bxwqWIsnNcgKNV/mgp/1Cy92SKfbnZ3MY
10kplgpMlYb0ZMr9R6yhHNXrm3qx9sq+mk+wMFTf/xsVF1OaWMhzmT2YVWIdITtc2QP9pZrNwojm
d8GZHS6axCrJgz4scYATT5ncHGk0OSzdHL5Rpc+t6WTtw2Q62hLUamkquaiSGOFAixpTWYFpDQlY
dGfU1E76wu1zbSmkzBa4QAaD+zq4kXD95ayBJ7QEkTesafHwOy0lB0C2e3MgmzaL3oMcGCG5od+x
JtmJle9DU4RMZYMOlcDN9PRNBfrsdvDhVxcNMBDXYFI8yDEB/Mqtbpe3QUE6S7DV7mdUiMckNHxB
KZ5vW+G3/MkKgLXIK0FSGcnCS3dNylyJhigkTtlIn22Zr4JyfB6wPe2uxjpLjbm6bXBuWAB4gXcF
7BFMc/vS4ETzsROkhDhG8ZyX7V0YGeBbWbq1X6FRoZgLhDKgw4xIE7Sl3I5PId6VFUIaOrt3qLrY
xH60V59vjuccl3YHC1XnuxCWoMYKtR2QE0OkiScrCNHMGWg5aiEyapEH31+t9o2b2o674A+nmbll
iI+ZijwkYxSETmJndun2KAGClcDRPQW/Q+bAZn9n+Gv3/u4eLO9w79ubgQ189fCp2nsVIFzNK4E6
/bQfsKFsoAntt5X35KyPX1+7pfw3v3v5eeFWQDbDhNSoVjqCAfh+RPNolUtl4ckkeTS0XlpA21w7
MlsGZEeRcWBU61yQGkA1KvUSZiemaOeuc1+sjK3ZV4dhaH3oYi8s+7Ubg44GMmsQeYUyJehaL924
pHKOXvEwctqBbhuUeOxk7HelLPwlhO6fWfwzLC4KpIGAK3iFYYVmgObJdzplXtJAyI8Oa4VlL7VU
svXwbykmTiV+aEhB4BPd2xqfIZoAMVPMoQJ7YjHhyorbeKLbprJQIbiaRAAJ0GrIkl8Q7Ea7zuUk
ykFo1X0LKpy+2WvormUiGsJS583V/gRTGzqd0bMisU4CvmRbJRXqgIwJyaB0rYHTCaFw/ZcxDSaQ
LIcvIFpDCIQLonQiVEmZwM8UdK9hKPqNLt2JqfH3PgcgMGsBRXKc3c8up0sNtKaSmDx3bCZ4HtUA
GuyT9P32WJjjclHmwgh32czKehzTSkdpN8KcSaTcUDBxqT1yQYqwSoPvcKifbpu8umDAyU20k4DD
D7UGqMpy89dFZQ9gxxA5mhwdw172VSN2hlr8lCRyHBJQLufimyQVdkVQeAA38m37V6EDbaZMDQRe
AsLCKzekIP1Pu1CNnF7sKrvtjU8rN7SflUIlRxK03E2rfHy5bXPG9bGxGBxZUwF25Dlchl5F/6le
gNk5litP14pkDan6yCMo8y88lq4qoayNFlrrsAbOJvAPsW85u5KGMdLOwBtEzkj8SSJ2mItePr0G
abdukleaQiISWT1D2IUpm2onS59HoPiy2C8TEfCmuzr4bRgbrd/cngN5ZmuiXwTJb5CJg9yLv3xM
9dgnFYhmnSmHNowLckFgoK2caYkSSc8OyVhEuqPrdcKa+HTarotC1h7CVBY8MappsM4ik4TbGicD
WsuVQEEvaCUfezIMnVt3Yyn6kjAIO9Qhc9WRkrQVnKLvwapQZZXyTo3IIn6sVjF1bw/t2qUR2lB8
FSWmTMQ21OWc1xr4t8Y8Ac9bvY4VyQXKb9I3IsR1J9+Qc7cC5YJVe+HfsuuywI3WPNRJwPwF/jwu
RkxVmAdCmTLa29hREs0tGsElADTcHt9VbZ/ZwdmAviK0zYHlk/MpvRksLatzsFTgJUqAbhSio2W+
qDVQ816NjlzU7qpgq5BVV7wKIHM0n2rRCbufZblDr7OpegO9H7KFaZ9xKEjUnHQoJIvx8FzOup50
lRb1wBgmxSpALklC2Lo98Kt6zWngZybYJ5xtJjpUeNY2MFF+xqqjArOPPpPt+N7/Gj7ShVLlTGBC
cQMyoyj4yig0c7HYmirQUzLIpEkze6T7vrlvZdUuGrdJFkzNxCPQVDKqZPbmkPjXD0GrC4ksHPgT
KddtMEHmU9uYxRIf5tWlkBHgIBBBORX8h3hxXM5eyrJgggh63XLKlH1VmZNb9kHpiFMnrqWILEGj
Z+2pItYLHeOMhubSXlJPndSAoMyxQJogtx8kkn2Cu+FS4/bM9DE6FYRXtBvDAbhxRWnSySRqMK6x
usOJ9QnBpBURzOfb3jc3HFxkcM8Fhgp8AtyFCXFwCnF1Bp96/EPSvrrO15WvMly4AsxbAc4TJJ8o
AvHSAFEkSiGNZPTcipt2+prgfGR4iLqv24OZmzOEKkM81SGvmJjitMXlNrAiB81bdCVEWrbNKhUl
IyuKl7he5+IVKsgG5OHg3NdnYDxqVWFEYKKXw158HTK0/dp5GEvHYRTzwh6FKpdtEXI5v5q8N/y8
HSla38m0z/pYNB5qKEFkiN14Ka8ggSNWtiE2wRd6W4bnKSTpp2E02tow84Y4Y2caH2pcSD//fr5A
incqpwIewetvVBTnVC8GkUMhIBWEoKGzirUVLCUB51b/3Ay3ZXLAzkCYCjNpWPjjsCat6GhJ4k7B
6+3xzBpSofOFjAsuQTzTh6VWcjmpuO/TzED/fT6o6ptkJtWjMgXK56SHuBjctjjjcbqOewaYonBL
R7H/MhqUYiaNZhmhLVRPNoI1uOoU+0G7lA2/ukLjOYDiOovcGB4i3qUZpZYDtW3D1AnUWrEbauFe
K29Hi0KYvbXcsmpdSr9vD23eJtrRdEDOIOjBrRr6yYKRgBnGsaLRizq47aaUjkyyT8keEnHhSjlz
MOlo+GCUlngGX0keosdK0wslSR3Ah3YiLolZZ7g6/Y5aBlxdaq+aWzZkVnA7Z52IV2TiVWD2maxl
qUMmcytqgY1m52U2vRl31NnrA5TAyBxdEWFSEF4JlpCnkCTRVyyJEGel3QNGaOf9wmE7M33wdzx7
UWQ/ESlfOkhjQYl6SIfYyacEhABiJxwQRH4hH97acSKCQYX0f9uNhIMd/d9I7UOBFv88XVjP7i1C
YAoVACixk/XKPq56JxMFG1R+66DPFnIWMzN5YYq7tpiTEiN1gGb2pHgtzdBukEjUi/dQdW/7/Ixf
XNjh9lkkiq2m5LBTaJAlbxrPaKM1nf6W9ZzNHOghkOFDrgLvQ+5sFyOxVmspYDNnulSq7wJoqAGH
5N8eDbs4Xjy8YQZM+WgpRlkUxyJnBnw2RRxThtWM33od7JfK020DM9OlASdlInEgmgrKSZdeV0K0
PtSB6nD0sMdOzfxCie04kP/euVF/F0EehZcm2qS5SCRqjRkKOkG+JS32UwT5kkbc0vxLaxI7isb/
ENLPdy3zxTO3jlQhxv0Zu1apree0LpXULjXGq6iPS3rXMwuEAIHwAIwGHj4iN3+oH0X4EpjSKmFj
jsb9KC2hGJZMcKMZoZZAygAm6nKwHidSx0grEvJ42xFm9ufFQDhPC0fdlCYLVsxesCfEHhXk4BCd
WHorzYQ52DFBQ2+gT/4Kk9HXhjjlIwQ7okp96kCZ21nBepJD8NIkB0UAJebtcc2dgWf2DA4YNJqo
5pMAQDCrbAaIvoWFU3TEsIlcfQSB6ZOIrMIiWdi3s1bRdMgSz9jB/JuzT4nWkAgyAlORbi0TAiW/
ZQjqlepDBmgwNRfMzT1AcXn5Y4/50JnHy31uNEIFe6STnbEebaHRbEkVIer81Gv3GfLE2uhZixpT
LGpz8enCLuf+qlQSUQxhVwqmlRL6anUcledeXbUYLeRtC4ZOiXKfNht9Kd0w60lnY+b2hR4IGSXg
HkJDoQXP0TVbHISHMSUHCYI0k5b9fWL6YqzcDlEHULKGBRurvCdSZldowNEXubdm9+HZqJhnna3k
VMaE1sxzRsvyBq390TcUXEcE+Llocm/vjeuCGC6loHMAWzuoXXHCcENK25R0jYpULujn0RxHgRiu
jM+c5fqi4Dleo2NRHfc5KGoVsP5pqzD+Gei605H3rliIP1f9yhDExWsZTYRItoLtk082iGZB4zRg
KOIaCNR8kkRWPdF2gwbCpxI0/DYtJohYBBA6RI9E6FEaUDumce81SmT+l8U2oYCHJKkEnTTOsTtZ
ag3QCyFHFTW/MzPa4hQmdmqShYNxdrnP7HBOrJgVKhAWVkCQJbcHvldoZdwAf0T/qeSBnYBkBHIs
OugULx2LVLjplQPFdhFGy1YKcLdmVrEQbdm08PGAZXPAg4IWl6ukPbI8QwYq0dShA2oqpNxrabCn
rfl623HnZg1PGgtlDxWLw8P1jbITQomRXCexnj/r4phuagAy96FsKa9alrzdNjeXuAWz+kloGG+b
K98MuwglkAg8tKmQuF27QRqk6D50PObGLRVSoNQOaQ9coX/bLnt6Xs2mgi2K9Bi4Z3nClaLP9Y4S
EWelEO3NFrpCSTOiNbvQmgcTnVvpK8NC2EaxkFQ4vbIvDZsQAEaSGigSlqfm4kJlTWMbKVSzSWMh
JT21xh66OO9Co8hegky7nVHzDS1401vbl6PbxqPqNEn0SBTlRy+RV8WskztBH6dV0okxaIRRR7g9
NdeXInwfZgZyFjjdoZxx6c2pIDYCiLVRvlae2/KtX2J3vj7AL///XBjOsyZUs1BCXlVaJcKrIT8P
6THNIPbplmSJDvx611wa41IQapyrUwnIhx2AZ4aE0GkiPhg8F2CNcxEWfRL4iRc6UpI8eERu2g4F
L+SKZXSdgrNdS34oyouQo6FA2yfyS9Xvms4Xg4OcLEIvZtaL5XjBw4u3JkuHXq4XdNWLtFKg8yhL
HxJIpANsms4z1G9Dc0Lq1U0P9vHes/qXIEF7mnVYrCufyE05p8YnAGaC6jyKa7zLCHqhm0MHpzbG
0pNKN0FDbRVtQfMRypFTCvcUakIdgwfrzlBJTl74g+xN1BMmt1cf5NJpwnWFG/gY2IncQ0Vl1RnP
+fDU164iho4Ieu5KC/3eVJ0xCNBz+aTW6xGydQMEffLmp5oTNxEObfkjU3839ZNl3qvWKh7FFQHy
BQnGNHuixjbPlx55M9dDFkL+DJ3z5igygilPMfSKQAlMT9Fii7092qF6P1Cw75TuGD9q6EO9vUln
NtGFWW7R42EQhLSH2W70aY/iLebxCTk4OBvZI8Vm3zZ3HS4vRslzFE99n5gNgblihObGOKKRcZtA
sLCF6psELs/xSzSX8N4zW/d8iHz5PSrbThfyTgMRju6QErhoIbOjaYk846rF/3Q7wgKquIKC+Ysv
DaOtK9ATCjvjNIAGJEM78FOe/ra0rUSPhiEAf+ZOiVuOb32duLrky8oX0hZoCEQXcYYWZxS+SuXQ
DyuIfNsChJhvz/3pyL3eXX8+kHuBBBlRtULC5GvQV23NbTzB59UM5rDnDUBTfqejZNep7BnkYYp+
FOUuyTO7FXM3HyxnjMDSax2p0qBJ/d7sQL5l3MmNvnSyza7X2S2TOzeQhxTHscE8EhBiCoZjJS8R
JAIA1AIeCTS3rmo8mijBIpNuVW+ox9LhSy2WqPaXvoLbjyAbGowkwFeIrWGrwVfVSGhRXRI2mbne
Y0OgNw5kbQzwxpOfd6I1oTll0Oy0OmayH9YbRU3tMMpsoISp9W4UHyImHC9j/P1TGwpPtD76GviR
5wXvYNN65R1nX8INuEBiWFEafEnTTXZcrWmj2nlS7Ux5awW49NaupLA78D1okUTRJ9PdML6oQuCS
eE1RgIzj0ZbpFt0ITmN6mdY6cQSaPbWFsO+7AUVHSJ+vbn/zzKWPzR564U7N2qhnXx5ZQpL2htVD
ajdsoOe7MowPyKDadaOuBuAGAnD7tMATgExSWtK4mnUPLBmEK1HYuwJaEbNDB0Q0aTZN+8KmYP5x
wab9pbaomd8e5PVFmo3xjyVuXYgZBKpSwxIqfngYZI4QgvB52Oh0ibt3yRJ3FgAZr7VBAktEEd0A
R+WUowyRPqh04dJ8Qtld+9q/Y+KPATWvTGMMEXYiwHBNlYl9QqRmW9IJ5PhHKqBzBLGJSM4k3Eni
Sla2JNqpFq4hr6n1rpSvhjnhNz/68YC0u13T+9zKnLjyCsDSy7fROt5egyuQ8Sm2swyiCZQG1OvZ
1J09+XUlDVApxAfrQnA3hK1r1MaRSAae5YPiJ7LqD+KETI7hZpb1Iwk+61oANjeIVpPVuUXbLcTy
ec8/+yAuSE6hWg2A0IJoTZ/8YiwdSQTRrrVvIMxsCSUyOrtGfOjR4GtE7u3JmHF9QEhUCONgPkAe
xrlJJmdCH2UIFHkbIl8lHIIu9dq0XACGzg0RdtBXh059AHJ4lJHQJLpmGIjAgybEjkDCHopewK9n
YwvMbNAIPv5b0O8GrMJU40jLoF1u5525xNA8O2AGeEIOBmGax2EFldJYOSrRNrpiNiAj8aMp94p2
CQRz1VcFJwMp0R873PM/VUAHF2awE9fNT4gLgDZGelVa3ZXRqGIV2lNA+o0pQtNLRH+sGh71XrqP
VNXXumSBKG1+8s++hbsr0MRKQaSARaYs2aGtunoj6odiMmyL3IOdrhazraHtabaw09j/l4sMkHRl
s4CQBywQ59cQXdWliNlN4q0uEcdqFzhn50d2ZoGLp1KnjpGYY5Yz644Yb4OyabJ10r8pwzErtkCv
qfIerQq398zc9f5iXNymQW2ehKqJcWnGizSBASmArPJWyB/q6DttgaIAtuXvy+bwJ4V1caNV/JoM
VmvxatVHjFTVsS8CdZ0J4GTPrYVHK5uwqyU7M8NNaC3W4WgwMwPJnLJfhYkX5J4yPBaKDvTTQlbh
tO1vmeNmErdsuRVKnFJJ8SBBgCs+ADQekd8pSG4rxctynIxOkX9BxNXO+oUbx2wo+HeshsiVKtI4
S6U2RdhVmtDrLfEePJ6HLjUXdsGSGenyuJnSBDmuFGMstcemvY/19ylYSObObrSzkXBXpyISQ5EO
WLVkAttaXzndUhfe0iC4cJZA+lUDugEhJAQ79oDH5UC2VrHUD80iAu8PQKUBaycCjoFM+eVcob9U
yEwRS9LUihdB0zIwD1LVAti4ExZ1oU8ZCM4a7gAMaYAkiWLy0mhENUutibEylbTtxm8tlNd5u64K
0OfFMQ7ge3ECkyGEqCAWDf7alWg0K3N4suiaal+WeicqX4XxJSiuKj9Ybe42ReGq/U4wfproREpa
eeHBPRfuLj6Yu7kU0FZJS+ZKcSI393I8IgNStJ+KBZYv/AHYtqsseiUkznfhOIF5sRfvzZAutmmx
1b6aOMjmnl7HwKByywROQSlQQ0mz26HMvNC0KldWanEvBUUI5nQCouq87x1wrD2FaZY5ej+hYybS
ZBz1ALJJxtIGmAvJgJVBQJYp4oJvidtkAhatNlpFs6f0w0pFW8vfCaPJqV50c1MN6C02niCa6t0+
CWbc9WI9uHlAig3v2wLrAZYxUFrp6KKMKwgZJRmKxoCUQNGtRX/abaMsJl5N/pnXciGaZLIZtSB3
hzyqlyOF1uejXUe5B3yYQ2PVFpUXE2Rat43Oux7uyqdsngz2mcudqRaDkusDdibIZ+xmG4MUoROA
6HTNu9S4z8f6W9Wzx1oXNguGWey6Gu4fw3ybMemUNMUss0f1M+0/JPmbWFBoM5+LetPG6FWZjqWx
q8DSRrWFw3Am6OGo/ePm3EyHMm2QwIRpXctALvvRozWmW+J5mkFFmhdW+JnVdVAhjbAS44gFF8Qq
Gl+LccJp6yrmz9qEzhc0MnX06oFbUnSmJHSnPEbS7amMWzcB02L7LlvIlKb2NL0vzD7bN9ezzwr6
pqIDm8ztqybPy6wcsdML+jKMu1TZKKnfoe1lmNZkBPZyl6lOki8s+lz6DXPyxyx3oCUT+lysHA/J
HpK3cuIliCtRGnktWofqxgUbhFMEP7t4JYXQbk9RDTIcoEftkaxS4TGTQbsMEgonRhqyNXfN0vex
hb+aFbSc4SomsuOK3/exYlShgFnR1d6Nx8hOQJRt0YfA2DTJxzg9LqzCkj3OEYWCpEXUYDriCESK
8laKejuU/LLcpMI2Kl8680nTDm2/RrMuUo+HESwxMfkdD2AIO+rlEpnIXGWDgXj/HT/nsvqkgwMn
Zsujved02tTpBIItMNFEL7LgJPR1VGUkU56rEV+0EHP/P6H+X+M8wkQFKHuQFBgXcAMutX0alL4e
HAIUviAmpZVfVvgZGwtZDn4F0GSo40YC/TgAy3E54e4/ndijjVEwgWMRN1o8guFrT7S9Ir3W3WOx
qFbH3+eA1gFbEwOioTcJT2YWmM4yFAyt201CETrv/i9/8/vh07t7Iu5SGeyaYYiJpgHGAkAnoFTo
u7o0Q4RSoeGURc6rZqNp1rb3aFO1HW+9cM232L3kfL+w8TAhcXT+4+jQLTbes/HIgZwWMhgxHfeA
7tz3wz8/fP/gH2yYxU/88P73N/5lZW9s/ETr7P/+zPY828vt/d5x18fj+vu4dnfH1+Pr1+t6Yasx
1+U+FQ0Y6FphPwEi51w7q1pNDQqKPjSncXzfj5zTj3W4cKBeNYRhTqC7jW4IIJbQecVrA4p9kSXZ
iMl3d67ruz4G7dnOwmiu3RZG0HmJ9nUwJwEYdTnxtWJlWRVVEdqVd7vXnXv44a/ePlX7zVtY4qv7
wWk4Z5a4ECXmRAqsEJZ2hwOWDU3eC0OZWxhUNNGwB/AkSNq4oUSFVcRNhEvt7uC67wf/t72COzjr
hdvVqbGCd4BzO9xApC4rwqSAncOPH7+en5+JPdnP6OCe7MKZ8O/4HUx7e89ZP32XztP3U2+zv75H
GwU+9o/j7ZGfarXXX6QABsEIQa40cWugP3LGN+24bLts7jeYXtba7qzXjrMw/GtSfbglSpf/GuOe
GL2Ri4NWMWMuvN/2H1fYmbDkrt0FU1e99MxlJPAqAAp96trnwo8IJt2xtRpm6sB2gL9h254FAgwP
43PZz/8yl2c2uYsFsZKBNlULm9D1tfFLgr79zH7FaBMncn6v3lYP+4f93ltYxKukMz9Y7gChVSeH
YgLDiICF7fvPqw/nbimozEX0iylVL/e7QSQZwBk2PPeA7B6i58MKnvqy5CZXNwB+ONwJpUdpLYkn
Q++uv1nZd0sWTtS8V16vqxBNRx0LmXpuvytxkQsJYDFspXaG/d751HN9sCiU3ucpVDprtgcWrvzz
2//MLLf9EyXIskmCWeYfif1OnffXxutxHIxO6zZe54Lz3X+0cVIy+oYW9A326g0VfqeFrFkK1vcc
f2H+17c990S2fms+uIPJzEPA1dR/lpYdo+7h9As2Dts87ETFMco2K/sFv+LHHv88bSZsJ/xw2Ta+
/VU62y83vkrjcmhCFVRUvPiq07f57j+nN/sK9i34iROB/Vj6AoW5NP8FMkhh0DWOAgagcJcuXxRI
bqs1ECXMMG4Upx8IkY/2G0Z/52xZmHSP/tKl5upOg1ysZoEzAQhKEQc5twOUugmVzoTdjo6gTNJR
MAUXvJVonpIugcVPnUMXg+SMcVG5BeFVHJoKDr/Cvic2sfEedTr7N/5tsgf8StjNzcN4bQx7tX9w
HjePq43nYfjf38cvTMvGZxvp9bhbH93j6+vuuKb2N3F7+2uJdITtTO5jgW7FmihAl6Jtg9u5WtJn
OUpNiSPnIuSSijEpoIohKSBJqoaAGqvJmKINqfN0IcjOLAlUFjWmI6qimsQviRkI1TipYEwYQMpt
4wVBXWBY37VRi7dJXksLV7hZczru6CqwvGAy5s4vyOgYdTeBcaITfqgVuq8tT4YQnbSEXjgVJLkJ
ZYRI6KBFqg3sSJyrkT4SlYAZkmqgzHWHyoMT5aE9AdWj+KHwToKXJveH/A1qQ8DFjPJTCnFFfXV7
s1/f8VjVDL03+IlsKT7ncquNINCv9Qakn+CgEsqVOkx2FlNHU94r0baE/VS8GEC9d0u4Jja+i/Fz
drmJzsdQkiluf04eTLYEpGuQ6k6yJOuxZIW7GghGmoPiERSZFWhWNQrEgR8Gv//LFCqsoVxH5hnJ
w8spJJWlJvkIIzR+ItNK7F8mbZUgTRGQVRb5QvOrDl/wur9tlh1aVxN4ZpULH6oAhkxQo4CYs/kZ
Va+RFIOOdyd0GyV5SrT/wmyMzffvGLn9nxoRyPgVWBOEj0j5VEGmAcWM2yOa98UzI9w5PQ6QWAgs
GInLY0DvZetuEIHdKLZj6DYEmbLC6QH/K4WFd8hVcGO+iAZgNJqglRltzJcLWIbgKYEiBhOdClbT
MDhZFN7RntzV/0fale3GrSvbLyIgUdTAV03d7dlxbMd5EWwn0TwPlPT1dynAOelm67aQnIcdbKAB
l4osFos1rGVO72ab+5f1XBOHtDbCLcDOo8FbEse1jscxSsjOoL508KgGUJwAS4vChW2Cxv6ysDUz
ORYmmYnWaTMtUwjjw1NgPKjo3hP6h5WVrm4eou4vW/4XdhmsI2Z2gG4M1C7pVAc9ENoDtQeZEq12
odnYyah7RfpxWaczJy1JkU414Ih1tG8Dt7zkd6DfsA1zl9KHJNsQc/Y6lcTI4b0Y54nNEBPOxT7r
2K4Fb2SjWUBvQSYM6fhivFfULXC+Zfflc328hFK4z9Mg5AL9Sk5I33j/i3ZXlH/939ZPMsDY5FqL
4Qw4rG7M7IkD3ruy6Btasq5b9ctlWavqIKDSl3Qzusklx1GYWd4NDECwApYA3LorwfS3BmAEl8Ws
mgTSIWg048uQsSSm6kqQvfQQoytosBkt/tBX7JcWlrt8HHeXZa2cX1RMAEu1pGDANyAtX5PErC7S
BjRl1v6eNpUjhjst3irIncXAiD+OpUgHt5hYiWpcCw71Zl/Nnd3UG40WK+YNAUh1Ay4Q+NjyNP1k
TPGUBhCgpy14zU17VkHS3n+dEZAoAfmM2txurWBjWGfFH2EogoLkHkEWRqekjeLg6tHCBizntan7
iCXt0WCPC4tfUtx0N6BA/9v4cVnGI3nynRKCzCUgkEcGX+vtpC33WX6YN3FezpqD4PpOBElvliIy
jKyNIEitDxU76NQBjXvaeil/QUcSRSEjS/djstNncEz1lq2weeMMrBy14y+Qk+gESR5RUXzBNN1m
aN2m1j4t9pdt/yxTL6kp4yHkYW/xedm/lExeAB5YlnA7HtubFg1+qZl4PbxJpIqn0jTYhoL/j3BE
y0ixUrxDpDOR4pExCdo3DkJngFajCdvys/i1YE8tKW1UatAXYCdkQ+zqQeF/pEomC9QnKhRzAM14
76uhW1BgM7W+Ahya0q7y1Af4yeVFXt/IPwIlmxWBVuRkhppNe1tb93zEG2ureW+J66VrBh17DE8Q
FEOBayUpNTEzqMJKwFyR8rkbweblKvUUeIGq5e7Ii8oGvwXevhFNbJ3NqGKycouyeU1PdPmgVRFp
UMxrSo40N7qJpAKjiSHK3UFIHTrfRVuDWGve+liIZDMkw5TWPEzg+a5DZ0y/ZXSnBC43HdHsLm/b
2cjXcjaORUlr2im8aYIM+hijF2IApnqM9deoehq7HR9R1K+8LL2Nsg9N2c39HhN+s4bJfdQ13y5/
yMplePIdkv10MSbTsgbfQXL0uGovhTK5iK3thG/RCa7uINjGEMUCpx+TgaeRc4pSlB7VFBprOggV
/Amlwqr0L6tz/lZe1vVIihQSRbyKMpZBSqLnrgr+x+nDUq4GBbR0u0C/HszcD+hNnN6qpjP2b3r6
K5g/MFl8+TOWVTs7MUdfIVkrMO8U0QGmwtFiz5ywnaXT12iXiUwgeXsN6f7BC6A3A83MDISNmiVd
KChkBRkxIW+eeeVmrT7v8Ix/17tN8svzfNuywHi8YoBg6QeQJ8uypI7SKsICo9fGrb3RRbOWPaHA
lN6h6HwAHYgnvBiEenb2C+NYfnyTvP6svPye3sWuusNl9po50Y2y/9vRoN8n6s+HyX3oRiPQBCLw
YbX1lAaRrc2HdAssdc1BILEFKAWUS/Eak/Z11sSUZYXWgNHmpQa/4Zjsu+lKnz2VbhXZ12K6Y1GS
L4onro6zBnW61lMA05DSvwW6WBbsWILkglDqzEQ6Q0IJ7qFWre1Ucy8fg9VL+FiE5F0wkZbHbICI
ODnozXXEPJG/R8o+YWDPuAraG3XcSOCveRkU6JGnQvUcvGmSUn1T5FOiLlbAfMXy6viGb4k4L90u
CwdE3oUIBCGx3DeI1je8HAAf5KDf7qr12x3nbvsZ715BO+uD89gNnMAORjs37XZfemTjPl5z2cfi
JcsgZa5jtmtZ1Aq85vDTiIxNdhXP/yIHsT7oVTAAB3s/ddiWIRRUXKHmNN7HhsuSD6O81+nTZRtZ
3bAjKZLDVigRC2ogHHaiYCJjb4B3tN0aUjlrNF5sXcOUPJp1gJSF/z/VRdCsX0Zikdqw8jui7BrM
KVovQfjSz7aml9cpf8ghn1k+B0/x1klbEw+iO4x4AFJIUaic68gmI4zUcgIP5cKKJdzRfDSjV338
pMVXUtvR7LbGFfA4e+2ebtFVrTiSJX2E7khkvAG8J52I1sT7U+UMzBUK+WFVNVCa9GEj7F2TseD1
6xibB24dk3I5YHtsu4kbyJ1WaHpUJ90HUdXG62zlTkVLMCY2EDpgnlruZVCEaqTNEHWOHln2HHvz
zOzG+tXHXjuCCWsL42XllJ2Ik1yXEU25Es8QRwTw6YgFyJPRbgbE9Pq4v3wEfl9NUrhAAVUHUEn0
4RhIfZxaZ2SxoQk42PzEVWljotkJ3NLWQYfq9lflDpOSaD7wPiy3tvUvgxPZpoMhf/czd9MbzVFs
863xL3/R2loffZB8lxKeMTEzfBAaoGn8czIjFy47ajJ7CG+rZosOcu1BjAVgFC1WKN2gL+B0AYZQ
L5lZQJ6qompNMBADIGLns/0W7UGQ+iZyuzQBT+Jc1vK8xmyBevJIrOR7aDMgPdlC7EvujYod1na/
w3SOHRzYQ3wz77k/XKO0a3OPf0eKPrff+eG93QchasOh337clbPb+ZOzRSq5FsXiw5a2CDxdNTT7
nq5H2MVK0gX4sOCZ+NVN6HafoLKz3OAm9FSgxqDVBDHIIfmHY3wslp6KDcKMqLMGsWGr2ao22Nbr
5RU/G1vG9p4oJm20pgh9qE1IGD8HV9szL74r75Jv7XPsBE86csB2+MS+VQgnq+/MvYq81P71P36C
tOl5lephFuYdCvqt3Xvdh3rD3PL5Ib/9fKtu9Z14DVD8fyeuZevudG1tGN1Zv6+8BFIMyWkYAjMG
S0D2t+N9/gutrHvd2FuHz2/lDk2MQWGjnvhkPfGd+TjZPy6rv/bwPNkBKXoYG0YTFkN9/f7ecozd
8KG6ow386EfQtoPy29OcZrS32sNWbnnQ6mGoF9uP20j2cBzMcFU+p53TB15b+cCYR3YcaD8GsLEd
pbsl4RVKh0riWJ2jfI8jb9wqBKzewQvS0cKFif/kDMJUmZVhLpSpc4fHtdbZKRBA4JQdVu807VDy
e6u1wx6DRsXdbN1VW+/ftQsFkDYM+uuaqch3JBnBIMd6yAfIkpVg0vpQcDCkDy+XN3hLjHSGBRgS
aKtgfwOA2Mx1eUNV45M00Re1CzZi7bMBmt+mjGo7sOowrMNk9r2oiDpVX2yJ3wfojol2waPlZYfx
q/VV3Wn74Xr8Qm6LX0/6D0QdPq4Sv3UntMq0r1unat1jHn2KpHaTtKYICVY3nXBsB7yB8TRN/NzB
ENEIKAyH2sNO8ecr83B5vdfeOEvMs/QMgr0AyYtTpzlOqgLgmgSL0AF8zRx3AMpxugZbO+Yzpv+n
eyRY37tOA1yq2HAma3EXUuNoaMPRQhevFNtlpNFqAPl1Dg3RAP1z2JqrWTu2BqhVFuwfBY8p6e8r
k85FuFyQNJom9JlUpRn6oxpmwAXIw9q7vJTLX5PCIHBQIL5Dahptwr97s47ahIGbFhWmgppu3mZ2
R/hT3VggdgQpZvx9qLbQ1peg6pI0yRE2gdoAbh2VXF6ETpHd5o0TBKZbGl9S0dppe8u0DVNZl4jE
C6YGlvK4ZClGGrEibeHwzDjz2gbvRPaagFi4z7Un0f/KgtAZ0q2i2lpstTBLIbZEsZWh1npqnwlL
hs7Q0XwDmr5WB8gHSLRoYYMlQBEHmgFuB9QiBEXzd70v7SY91NpGfLuyr/TYiqRQOgnrdqpHWFHW
dYeiMfyu1bzJGjASxuwpertsRatnAia7tGVZGIqUbLY1wQzYixLU2F3sotXiZlSyjZfx2pqiLx8Y
pOjg+J0ZP13TMCkn9IRVnVOWkw1QUhto2aCSsLw0KK+HorgKRIhBjHhvNgBEaDHDqmZIImsO1beG
lOiaw0c/DvqdcLWgS0jaXzrkoTb0TecUxPKqscPYHaZypmw3BuNezahfFJlviie1NIA3rO2yfjoU
VLVrq7IbPbnBZKQTgU+3B2RQH3xPivcUxUq9B75umt1OsQU0mw6Njaa54bxWPSea0vHu0XSAdMt5
lJTRiIQKvlytv5niRuU22AEqUAlHD3plj8W1ARyEy8Zx3riKAPRYpnTqjUBvFKWFzHCBwkXXQaER
JxRerhFfKe9HfqtmGWZ5Hgfd7/8hLXwiXDLNCNQLYzJBeC/Ic9diKt762qqdl2S5PQIei00fG+qu
Hb1jdeWjV1h6O3aLuiAKtJDji4q3FAlpg7lGaNiidrVmrwDtUmNIu6CbVdnFBN7wp5iuTf5z42sW
U5Rc7on+i4M8cvCoi2WhMuJrwKTs8vGmI+ix1QGJ4M1B6pnBQ118UwDoVKSvdfaTWE8b8lcKWRTN
5mBdR54cxXjpqOip2tSY6sP6068NolwWvSD7QulBNzDj6/PUNZOt2vzaU/pYpvTcYLGqViMb4Huz
p2jwAW05EcPmmg8qWrsMNzzTivM7cfaStGgSGgk5LjXNLL8VLSbEeEebjbhvxahOhEj3GIsFCQGW
CNLlITyEYewY+mMDogBUkvyO/UPzGqSh7LeQEy3mIxlN0pn5OOPW5LHimXR2rPhVjeOvXWn5U4IA
Qa0Ol+1k+X7JTI8lyk3NCNvUZOghsY4B8UWzfQBGiTT7hww/xKB/hyHqwciy5A0IYOlFmYDSk+BJ
Zldk/q4o75c1WTG+ExHS8Q+oVgm60FYrSbFHYtQ2Rn9pOwAy3gjePEq+XZa3ahmANMTclIFKsZzH
0cYYDWRlDZUKeyCa3wb3TbyzgAxeTO5lUWt3MJgP/siSTH0o+AQYQ8gy51J5mLrqlsfGYz/zXTWk
KP9Q8kRZ3KJhNsRl0mbTQ4B8jwfIwKs+y5P7zsrz541vWnFwJ98knQw+VGLgMb4pyJMXENB+z5Xq
LsvSz0C85CgApkHgCsCF6GlizwxTvEH4SQ3Qvl/+jpWQgHOkY/HaBe4kBsxOj0wVaqIaa7TWAU1T
1O995/L0NQcQ3WUxv3vr5YNyLEdOU+m8DpQW/E6dS4Db48X7wO1RzLbRfb17J7eT297PXu6GT+Rm
i7l87ZAey6anOg58SCazXGTTdKdnCRi9+CHX/mUpj61MihfKUu8TC4htTlvcDQv8XwvY0PHF7PeX
13Jty5ChR5cTX9gvZPrCuS1KlPwgJw4dS9mZYXoou2u+2VC6lv/5TRjyH0HSsWH6MMZaDxMdrE8l
6nfG1CG7HJjPYVTstezN4NZetUZbmzo3b19bOjz0On+tYKxqkd4lk+LGPN/wuKt+6kh76dyU6IUY
gWsOP7WgF94whGYgvc1NtCrnu3TcoqJes53jxZY2lRDSk4ZisfsJZYTOBVFdidakf9lR7CY6GS0D
furUQIUyFs2YoHOyrpzIrPygLGwdfWypunEdry/eH0HL70dRVZkYwTAlbYs5/B9Mnx9MoK5ZPigT
++lTC7YIA9cN9Y806TpuRNTG6NrFgdA0JAFshbc7AkIOgDJcXr/lD8nOBQDa/1k/+RYuQUikg94O
ROjxW4sCRKa4eZc7nf5aR65ppdfjFiDQ+ZCeBfYPBSGihQczw8zF6UqmAZpAe4LAZs7H/ViPtorO
kCKu7IyVd6k2OsSofEv/AeYgvfhJUxDtgJJaKbhr9PnusvprNnr8LdKuzjqtAdiJq7sVCRBo0Irh
ilqLXBZH6f6yqLUtPRYlbWmll5mVMIhKRXjIBtUO4/6QzLkzj9S5LGpDq9+l9SNbnfpqpCOmERxd
JbdljeKJRveGuVEqXI0NjjSSR3NgNVlpBhATkGzXx+yVlGie1zuPhJqdAQUtVdEUKIzdaKK8PSSe
CbD/ljE7FlvTO2unE16dAgVNN5B1lu5ISxE9qXWYcRsKJwN8uNGZTsv1G9F9xCrQjIt5685ai8IA
hYMmFQtJSU2uNgsEfE1kwZtqk/bMmz622zLJILSo3Vqj4OkJ1Y3Dur6vf0RKt3FQBRjHyCDSBMK+
E5LZ8ppYjHY06BtNwWuTH0D4WdAYTBxURb4pc1WQ2MT4HRjvjds4/MGz/ooq/U4BVlmSAuAa+IJA
3zVpfyiVYeOiWm5H2Slhrg10yegfX/L4px7CUhNNEzWEV1Pix4n+JR3mjVrJ6lIeiZAOPk3GBJhC
cLC9kfqYkNgrWeaW0RaC8Fr2Bd71jyrSqdcK7FK2OPIku9GiZxFF6K9+bKmb1ldGBHpD5RvBIM3l
87/qaoCMDbHovseL7nT9iprnvG1xKRqAWDDywC+SfmeWFN250cZ8yZYoySR7HXB5IYOoyDK8ETFE
MgkU8Pk9GAofLmu1esZR3sIsO8biqDzVlWYjRwkbS4koGIF/V/jF0KLH+LnJP3RrC5x6XbE/0pbf
j3xoE6Yty5bAIlBvDUCdV8mBR8Cg2cosrrqRI60kWwf7pWJmE7Sawnw3RsKOq19caa/G6HUg6sbF
sKWUZPUlmF4AEgKlSOfFGb9NzY8uEPftltmvRRVAovzvVklWT4u4S2mMp9EwxdytwyBFXb977Ezx
LaTirp9EDOhXNl9nRsK2dm5V+J93mcy5MqCrS1FzCNfj3iWVO46fpD3wPAad7FNW/QoT/7Jhnl+E
qHUej45KttKlI1f6AKOjRhLYFg38jPtm/oAWJFahXxzF5hsTs+6qVxeo9qNZjmyAj54dDekDJCNq
Z7TETxQfwNQIJTEcBjAa24UOxt5CSb08DLyG6t5ltc8sVxIqGVOgVb2eCAjtxshLqqtmzO0s8smw
J+PbP4hCARQcDroG1KHFmx8dxjbgPQUbcQqg3hK4truKelmDPu3BDbbKrWcXw6IVohpDQQpbRURx
KspKS5OFDeh4Rn4/d6B7fJ23AFXXRYC/EsBDqPnJ7jlR2FDUFDBn0VSj7c+d1F9Z+O3yip2n4H/r
8UeI5JijJgpmUMOljtKCwBV47ErrES3sv+UDmu8MhKL7MJ2Vp2LEqz6rKnHTVQDaA1k1iQ9pFusb
F+76IQFX6H+0ltLCSAnPVcwUaE1dU3GaCE98y9WDaxNzkNEjjw819+MeUb55G+tOo259wFna6PeK
wCmhRwKAFzJdH+1SNpvIzyx5cadTnZx4GjsYyq2OFI4O70BcjpESAZ6MT6YfNvbjLCsuSZf2g0xs
0qcaJlwqu6i7m83ApvGHNblCvCoYmmn8ttnQeN3O/igsrTgH5fxQNFBYC75n6Zepus3Zr8tqrfoA
TOj+Z02lPEdZK7NaLSJAfqA0n8i759b9MINDZIuIdUuZ5fcjF8DyEonvEuunJdNd2X8nXPHpJqn8
qiM90kfy5DzFSHUzLFLQaRChUYfthOWYQCY0G8/kG2777KaSbEJy2yUvUh2VMvia+UEIm/E7w7gZ
i10MHpfuCmDulzfrPCslyZM8dg06uaQnkFdgWPxb8Ku1tf38kX2Eh/KQfEGhcpd+hUF+6H/7boFc
DR25mBlBrgEDyad7Z2h11gQlB5M8BnDEe5gABH0LtnXNPo5k/A7Ej+yjp6maIy0MrNY0AANFCmaF
vQDq+OUlXPb/5GVyqsnvZ9ORFAoaAWHUkJJn2lcqNA9ZX2UQKfr4Ng7vmiWirg5GHxScQTwsHV4Q
nrCGR6AUAKdI2Pg5cMunb33cA4DzWgS7y2qtLt6RMOkYq5lujIMKYSIQnhE+JuDdboaPy0JW1+5I
iHSCA3hAAHlAiIlrjw63ueFnSAYowZarXdVGwzAdhkcwRyeD1VhdEc5Tiyu8QsWx/BwHYU+YU9JV
r6mpZ0VPGdga1BKoLoXTN+6k3Ufje9NvfMaqun++Qk7CoAIyxKTCVxQJOKrfR/1Ky54CsnG01qQs
E4NgCzPAdfy7+fbIIDnHHW6kYALt5juWuty6I6NrKRueY21FgYiyoHAaOsod8gGuhqgV6BdCemW0
B/7Wgh5OJBtPyXNUNBwuC/CPICEA6+wZ2M8kVDDcLlJUBfQFfVZnDGQaJYZmaQ3KEPh/QAuALrHx
wtTqby1rrtDMKKbydjTMFmNgVmbVPwXBXBwor8qQU2dOot61woz+VNpMT0AwFIL+qtQLpfbbCfwq
HrPyrrsZBm1Udlmuj4hMGlYxl+HpvpVsXdsszHShO0hDsfqs9SpDQwjpY/Av1ip1i8DLVbC9WHY/
/W19ellIHa0zqL6riPSle6WqVK0mJhaybkLMyiTmr6zSt2Z/F58gu0ILc4vAgV4YHuQqZNCziIDH
EI+esr2OQfAWFtGGD1xdLw7SExVjHYAzkWJxY4j6ep7BYh+j/IR33PcGbdnGCA7ssd6qdK6pgxIC
xkeWCslZzikAVGQ9YfoVrY25bZWPQ7aRvlgVAJA1FQVbkJPLUb/FB51kGZTBvCAup0PSfV72r+sC
QAUBwA/4AnkQnIfJGHIWYYhVmMjXKY4FmgH7sozzvCBMC4NKGPrC3utgwzy9ysuG5nWTIM85tsFO
jT1O8aLNXWK4mv4SJsKtyU1hLUBFG5LXtfsjePn9yNENVYiR4SzNHLMu3ofBdFhIN47Nmrkd6yZd
UGqbWeD5hG4A+sCwlKuNHrF0f9I3btvFW8onBxVjIOIbpoqHpmTWmGwzLST+wX1tqoET1Z/j0scq
XpsheeAj5pRZkd0oaNm5vHer6oGLB8MvbKFHl8TmQIztggFip8GI0A2muWlifmQlxpHJj8ui1s0E
9wQwBZfKuDwOpQDfrzAWWuGh0hwjuDHL+8m4i+ID1X6W9V7XHwn9ag77y2IXv3a2sAsZOxCEFYb3
+6mNsLicEBRAQ6OJHihmTIofNbjhrHTHhH9Z1OqNiIH73wOKDCgGp6LqiFFMmsGVk5rfiZg6qtBu
ujD1LotZ2zNgM/5XjBSxZy3ryw7DM+BexKCIJoCEZJZ2DEaZpM82Vm9LlnTJsxRwZGSArKF4s7Lr
Ir3Nqrt+i4P0PCO+XE6Y+EHTBDhuzzDuwzyeWg23MfqZkp99mzi10ttmFgHdj9l51DykBTLx9Ufc
bPF1rroQlBTg3gEkB7Kc0z0r2RCZNYV51B2ed63aYMZosxNtS4j0zk8Us4BlQEgs0hcRKF/N/K8r
T4sPxl2FKY8lvpTnlshk8nEmuEkm0v+sw/hQiWmpxuwt8b1uhg1LX3uIHEuTFNIUPPLRQQX2Y3VG
IK30HlDy7FC8WxF5DQZ+p+qvl41+NVWE0UPwLmIUESyy0uHSTY3kMYFIFGQeBUqkahU/m1a54CbY
AnyyeqG6XVFVdqB90/jk0p65vVV5ZrM117mIOnMpR58iHcAA/S9ZVuPa4bpwaoKjd9fVXo8iZ7Y1
urKy0CZIu4BziJsBL2XJPNuGznX+m5prBB9vu0tMN9JRtkVnj/WdbA01bEmTtjXurW6Y8wLHEO9l
Y36uw29jSAGtiScTvzK2YGpWnAumuIGODdRvtBQYknNpq0afqQBRN+hodsj79eSH3n2x5nrjklu5
W01EcXhALM0gZ33abGxI3OQLiTZA85uvhtjr5KpgaNFu7QbwKX31t30hqM8AMAVE1rjNTdyrp07F
ynsQUga46bL5YaydqBivqXfoE2/o2o2i7IotooMRGXA0onMKFU9FKcRoQmWhb29763pEXGGPPZhv
dXRHBKn5YLC/pcNaak/omMTIi4b8DRqaTgXOYTkGKYGrTgTd9cSyO5Q0BM7Z5fO+ZhtHYn6D8h6F
dk1LK71bxAR4FiXtLVqGgoqCp3jDk61FJQATBOo/2EbQnPz79yNBNdf7rpoXmJeqAekfJplSuyto
fT1l7JGMbfxoxZP2GdQGWiaKMvWjxOgjNDAbRb3xol67BoGkyxeET46xEVPaTBJZNO8sDCzMyU2F
mThdYGYuWGJ3W9N8osChoZ7C6/fLa7127I/FLtfX0RKApigfh4gifh/JY13iIEbGSxlZO8Lnh9pM
QHSzyeS2qCL50BNVpbhaD8ZAawstcyr6c6y8cdhRdgj5jckPJrvn3XOf+zUGkPTkIIKNJ+SaPzjW
V3Kq6HNXTSBU4Toev8fKd0H9bF7oL690xQl5a8dbSdatBZb86twGdVwaEFhOBOwcr/X8nGOUmZaJ
I/LvarS/vJ+rPsEyDHBMgAAdTY2n+9mLbi7DZe6lUzAL0+47Ez3vlqOAa1i0G+nq8+HOxR8gp4AZ
NUyQYaLkVFgajsFAYuimGZWC3HgMzG4xgTAmZ5ivUoNPFiaVl0aColdEfSKArnKF2RkOEsAcl3i0
1dG4pj0GkNjCIwHYODnTx0VVJ3rBYFmB5Zl6dc2SXdL6Fkl3dT7vLi81XbZOtuMjaXJGr0y0sKsw
KYfO7vtexQBx3WCWvXuE83KikrkiT9yiobd15FeqSx3zYMRfq+QGTprkXxQAoT2MLnHVZOPDVkJO
EzsD6GKkzxYCw9NtIVpLkFLDKoyoi6Z1dY+r4XBZ9zUXjVYgNIIjv2BhuONUBDAwI+ApLd4qjc3U
ndD73diTidG2Zq5jPx559/T3EjERiZEr4L8gJSPZ2lCjYmYVoBea4ya578MWeTJlTm/rQY3dIOxa
+7K8RQN5c/EaAdo4sBGAJCktIh4fOgH5DB7lLXGD/jDDYqOfl2WsXkDHQiTvCyznVhERhAyEc3us
EmcMiZfpmtslwi6HcTcjk1Ik/HE0eQz8jR8bH7BShQR4yJ99XPb5yP2zHn0ZiOcRzPPEKev3oX82
Zk+owLd+HeltHuEh8XZZ5qp1wjHBAnFImTwRniskTJMGppMJYD7k7Y0ItnpoVq0TnX9IrCItBdDR
U63UQE1nYKFj+K+9UbJrEwPRdMfF42VFVp0Nkl9oMAT7uGpKZ8AqtaY2ysXZhMVDqpGrOqqfJiv2
wr6/i8LGvSxudd1MRJXA0UF7rtzupHSh6HJwWjpLH/l1a5T8xpitl8tC1qwe5vBfIZI9VAme6Oge
RFJSHzG+UNskSd2avl+Wshrs/AabRb+DiaY0aYMyBLNFkhqwe5Y/NkIFKX11iEW0JwGIl1O27yt+
LfSfJv+nOAvpVhMeEsanWdK5xkxuxIOY4+HR45TFbyrmwqKG+kMUAJou3+X6d1GOOxDrbHjlzcMu
2UuJ6h7Jchz2kOQ+K3bm/BYGd2zadW3o9c0jVb5aGnq9/MuLvWY3xz5G2lJMXWpWrsFx6knpE21n
GeOGZa6FOBrcyDJPih5DGWaiCdVQa9sJlikKR1M9dXhOyI6RfQ/gzQwU9pcVWj5Y9sxI6GEkYiGd
RO7m9HTrc0CZFeF0qyqmV4WTdMxpk+8lib3LgtZW7liQFLq1lV6EaJbBoHZVPPVz8VUr/hoRFvc0
KpILF+GCQCSPEccsyDRrQAQVdd8s1ADqh+JfHvbHIhYtj1y8rnRZnf+OeMUzHLsZFzbelE4fOl39
UKsbR3t1c44Ukoycp1yp4wCbM6VXajM4xKxsYQENYivI2RIkmfVIEtoPKVYuCa5U63nIbpv2ixlt
xDlr/hCpfdStALUBtHHJUY3JbM1GgFG6MLNKDNe9VVW9F2GxcZWsWRpG93BMcZeAiFcy6SBS9JmZ
cA1WmrBrBQDt4DBVk+fL9ryWRzORJQT4O/41zkAzlC4xi14gxxP35HtfazuKUWASK86kAy1zjG5E
+6EJIF5Njc/70AtxpKwqdDKgIW98yqKRfIgt4HYsqL1omZfbGbTKEMgI5wiv5o7ZRTyMdjqiHstK
cGyCRYBwp4xrm1doo09mpwS+7eUvWHsIHn+AdCwMXme5iSF99GimbtH7qXldDD4aH+wwV7y+LPFe
ci6LXDPZY5HS2dADkYRViNo8b0Y/7j7aeFcKzZ27j8ty1nr9sM9/Flc6GzqGNGMTrMXY1zEGCH5h
V8J0DbO5CjtMnWPa1zW7D21Od0IUXgJYoEzb5K49OzqAFFMQrAMjATcDehFO/U7FgoSzEqEEyEqE
V/nFvrzREqe6DvZLXnEHsIFipz6Fr5eVP1tkSazktNGirbKoWh5l7dUM/6P9QD8A2Co3zOe8dwpy
gL8DzJRFOYwSn6qH5ObQoeqDzRwaEMRGUTTc1nMqfuFstXuF9Wi6NdJq/LAK1t8Vo6g0WxlSPIdB
CXIlzLH5AupowIKAVTh/bmKWPtQZ6T8qTuaNSvP5Ox3finydiocTQFDOCgRxXulLl0Xm0Mf+hdu5
p1E7cpXDfFX65WArX9uNLMSZP5MESpsA8oclPQqBvH3UgAVkbs2hru3ysUZSFNexsLOIBQGq5gFB
siRI/cOPJcy9bE1rRoxkJ7on4JVRXVm8yNHlSeqh7mM1zB3LQJa/T+8KDTnjodlodVlZL/h+hKML
AA8QjaRrpsiHOhFgcHJ6S7gxSd1m3PA9y1848beA8AaCN0ZctYWWUn6sCIAliaGBInRCK61HC2/o
qd2i/7xRt1DDVzYHOYGlO0hF1Qb56dNFGxRWZQNmwJAEsYfiezPedyWGhLaselWlIzGSBx+EqIHr
gcB22vEnTHNTp/xiXmf3wUPsdL+K0E5jm/qJTdx6I4l4nvlZVhN1Q7Sg4A0LNJpTDZmWdkGaQkP1
SX9iV8wjXvLBHj/0O+TZgLBzsAq736NxxIkPmjPtkx2QaS5b5orJnHyCdMRSncfUmpZFLt4M6zbZ
ikzPnyuSjtIuJko86DGHAP1Ti+0usGN7sJkbU1uJvP7D2Eomnr0iJHnSdkZxFg1JBAuNDv1tCUY/
4C7OO9bb8xUi1keym17BDuG8aF+7jYzEeVwkiZYuZkIyLWMUqjbfgA93iC13eGV2XdrqYkhO9yX1
/95BnuyedENH6HwcsnjxK7icFeKF418XtyWdJJcCCh6jyxedCpoejCHZl9WGDuvH/M8hWDb0yDfW
wHyvZ0wpOXUR+lwDks34aoCcUfUvW/qqHGDPAmCeLqQSkiHqAxLFmPgF+Z76OOsoNVvvnXbHk2jD
Ra74euD1/pEjGaABXivAf0c53ucP03DbilfSb1naWdi77MqRDMnSUiOgYLeHjDn8kmAKqsu9AkWW
UOy7+ZY2j3FxUPj79A/X5YlYydyWpyeJrcVZMKfHeENfK2ABuNa2tmprCWWji0pwy/ZQLwA3enXf
oDtUS93L5rAlQzK7qZyDnHaQ0YRfZmtfAj+LRRvOdd0jgGcSXNQG6nFysq0HxWTI0NXq1ECL7HWX
A2QD6K9Z4ZjKM5hbWPzSZE8tUEMDFQRo2VeyFXmc58gWUwGcOroPF7Zq+YVUtnXeDiXMvq99zXwc
cr9QAQNYA+WEY/5f2Mp4k20yOaytLgqi6DKHlQKbRtrBTo+MBjN6cIXu6AaH6mMGWy/eYU5mh/e6
U90qX0AFuMUisBahLnXY/4qVNjUh/0fal+3GrSvRfpEAUbNeJfVkt8e2HdsvQuLEokZSEzV8/V0K
Ls5pqXWbyLk7wH4JkGpSxWKxatVaeoJdwDvb2tlbse+3kedVt73fvpen8tb+V2Aftvbc2iKrs610
HCpi4x2c77lxB7lMpwa+fXPdUaffvEy5zqws+WAqN3fA1AkrZvVe8MAY7xzQdINose63Yf5+3dhq
SnJubZGSEKXsx1KDNdCp7vogwidLHux7pECJl+/w/tHeo4AH9Pmk30CyKgmgLCNkVMaXUsjznf2r
XHt2J7C+5U0ItT5/fPjEcOzduMck8Mnd/NEO9TbEQAlHh+z2VjYPuO61wAdZAAeDknPhtSMnKXNU
pIJZFVRV5WHY31aer+/w/8NH/2tk4aPdCHBzNWBtzVYE5r69z33lZ37sghAkp92+lWV4qxkYYtB/
VrVw0xYE8lpNYFDbkWwb7vqX6Im996NPLE/1/lnvc/p0wKKjGInCOJBH8+scsHnDLad8Ly6QPB+b
ZN/Jnjmrn2liAzbwYsaXWiyIdVXSxT1CmpEnHoDJfRp5tZBc4yuJ8RS3MEcJ3gfAVBaJsUhTVXHi
NEf9qPcK557Isv+VfMSaxkGBKAJEFiy8843KbNDud06Wg9qh81Llu0d7id5R2QWwslkzM4t1NFRv
4sqFGT06RslR0L0ZSjKr1a06W8kisxo1xSmjNM99sCQHXa16PHq5fmhki5h+wVk8UKqoQj0Ci4DC
PXBk31Q0nsk/rxtZO5kWeCkgxTNNmGPEYW5lBKIXkzWwkkSGB85rL6QZKCa9orhHaQb2ejMY6w1n
r337GsomESevXcT5mfVFcpUqukgwRIf8VCS72rVPqgCCCOqTkW5twIkSJADuFE69u77qKaZdM7uI
eXGWRHh9Y9Gj/lyHx8y868mHXn3qo+RAXX5DFA5sQ8WwNVBmKNvMdzcH3ZtVqzY0UJkKdYS2vM8t
BZyVVAJnu9xH4BWAfTJwZlE0uMjzm7ZsisHCLF2B+eT2joOmpRz8Tj+oDQZI0RmRQPXWFobJ7gn8
buAULOFsPc8tDDrbqZ8Btk1eU/qs1B/XP5LExBLKZrZW4YYMJrjZ7irjXW+toJaNqqxkq44F6hkd
Og5gWdCWlK4hcRs8kTB6M4JH/dvhfv7tevwWcgJN5dmfyp11SgO2v760y+AxN7pw+0Hhdtf1MFra
mBEEtWgni+QrOQ1MgB0KLgEwDyjc555XNk1E4zKEiU3xguK8n2+TXXFwj9mhBizVB3Va8WbvuP/U
ee4x2blH2Zj2Zayf/4JFEM4NxSrUGL/AFuCKhGbkRgB3X/8zfTz02ifoNpapa1MwmS8UxwtT+G2M
Bbavpnur91tbfWllULRL5sDJDDwE0j4qWoJ/s7ezaKzWmlvmWY6M1Muf0zcivGiTEB9lHS++iXdh
kHl65Cd3YhNt85MrzQ5XTsPM/iKSlNmo1RBhANrkZtySINsaH+R+2Gpe9urc/bZ3P39fd9GVi2G2
4CVCCwChKk8cGAw/TeJ1qp++iVuInWzMu7bfkm/AGz2JycuwjIaHC2AUoNtT7XNxpybqoFQmYLJ4
QCmn5LG8FycAt62jxVE+G3fuJ/GBqAh9yPGpz9dtrzgrHqygMiDQWkKld9r+s89rKoNFIE4ML8rC
zBvL8DlT2/tuBNsJgV6s5PyvLfTc2uL8p6B8GhUdA3JFXKaewX/2RfaiRR/OqO2H5vv60lY8B2Tq
6FrigoBS8cWuJpyGZYkP6TLov6k/+6H1LH66bmQlojnTESRg3YdcxLJG3pO+YbbbIi+dUD+eUBv7
CSmgI/HKNTOWjmwF5OHAUV98ptiBlq/S4YmNQj+42Lnz76m8g8IF4AQEoiMmatRzR4jdWMm1FMCF
sagDzX7DEK1HZeNja5/ERosPFydsYeRpbsSws5h3DhptivMk6m3WBoCtXf8gKxkB2pgaUgEMMEKh
ehEvBurmpBQNsDrhNh3fadV5CaZbqoCRLWak0FzIZcf3L+JinlY5uHHQJcFQEla17OvRUcldGqF3
qgOFPUIEOBz8PFTDx1634ec2RSUNm8kNkK6JNnA7UDSVxCkUD6Uv8Fpj55XaNzoFFf94rLtD1ynG
Wx7WeI3EquD7hOvpGAgdCZUKgVW6a7sMNIMCydWxrrr2iHZjdV+SIWpvuR0bj9Zo4eYZh3GrNQO9
tbRc/dQGBsh/7NSHFgcxBhQGk4qeMRqkxABHqlReGbnWd66yfjsazvArVgbzidVhfqJKnf7gGJi+
Ndy035qw8cSdyLrlRaHRIAer1o2RWda7AJ5tp6UDneYKumYISKQU9yx2RDCqGciZh0oVP5F3A2Gr
RQRc9hb8zas6UB11RdWMt8BgdeGjq6j6Q9K7kB7oXN1twDFP2cE26fDG24oCkSLcyGOkAdi/S60d
jfUxBhcM4+DMawcAIUdQ1j9kWqG+p+UYPoGwKobYn22WoONRksDmQ1fdCAMUkihH0+K24Cm7wWfU
o43upsMfrdRY7o1dmr/ErcZRPjNVdVvUdfxdNyXI+hW7KlAEsu02RbkNpDia0TUfbIwE9QR1kl8k
qvQNhqcNiPYUmX40aI2qemOFsrHWqYiwdD8YJwjkGEjDpOT8VMXIValSAiOg5aNvgKxcU5rdmIAg
vuE+pjX/JIqszqCtBSQMkaBVhwQfAWNhU+RlSaMGcU85oUBVHN8Z2J29/M54eYnuxS0o407mfbop
g/Yx/0U3DtIwbRLjun7YV38Fhq0J+ED+DorOV26GkW0UOQ67nm4tEEa2gINct3ApV2Og9n5mYnFl
6V3YM6eBCTfcmq2n3Q3+L9SRbU97dItAfyoP8bHy3IPsYpYtbRGPeZHZrOlgN9KZp2SYWSsO15cm
s7CoTTUDacGmMUVKnK86vu+1p+sG1lIppBTIKwB0/QvAnn+eBu8PVjQDckemKZ+2sO2PgkYoIpZO
ga6PO9bZNg9dzP0buSVGqO6GsRYAXpz/riI9gf/G9S2POyGb8Fpb+vl1uki4sijsu8jAddq1rwpS
WuufKQ3hNecGph9wllY5VZMyDUoqftlpb6lW7EoXXHIDvyk0CQxgJYFD8e2/V6o2t+TmBSJKAlhs
3X+mphUkLQ8qAAIVnUiOguzyXmyaylrGOwWXdz3sSXVT46ktI51dyQ8xGGAgH8V4gHkxXh6LQROI
ZshG02Kbm2yb76wTHfONEZLddeeUmVrsW8/UPB0U1L5DHgOddyiyaGs2QaPe0X+er4EznK9qsXE9
sSORToBAjMIFjQWtGyPI2JuhlkGhWP71da1dBtC6gVgiFNEsEJ/O/aGMmGhrF1vYcT+uY49TXzf2
bqV7Zn/oEplTrLrfmbmFo9ckNYYCKpT+kKPbL4JB/Q6FJ7K366taaRJMTM9obIGZ17DMJTwfhO4V
7ThmMttNu7H37ukPeshfuHIq9JpiT9+p++7W3fP3zg1k7Plrjo8kH2XbSRTvAtBjtX1rZiZsU6Xx
wLHlACdCRra5vkSJleW7cwBVjBUPuFETWngOxSjmsyVT1137WmcrWRZH8hGTNumAlZjctHYdeMrQ
ICR3I6h00FYOk9P1JcnMLc5YPBhlVmcwp+tfmf01ISc51JZp8uO6nb/F2mUGdL6uhdMnZe4QZXqF
xT/dFxW1Rm88omiGy/Nob9DQAr/IvbONf0nMXkzC4GCDuwaoHvyBxvgUY86ifIUQUoUtgMsCN2hu
Yr77udVOZEAZNw4o2zaDHNmwdr4ngKQ5VQqAm18s1aWEdtE0QaKzgvt81G9Z257ajufQG70XaDIr
rgQ1tRYqIQRpYYmTovoS0IxMuNPtCQ2udEYLAshHM23BURoX6oE75Ts07WW99FWLEzEQWunQXFky
R1ttY9RliquGDZkNPACJx33axeRTS0OF+qVRhtkux+iFpCuwkheA9waTgNAnxLNi+XjEJy5SC+QA
fkHNA2vv7LDcXfeZlVOO+QMMWVrg8Jl42eYuo2Sd4hhtnPtqmuYbc1RpYFV1DySi/ed/sITaB5hI
QQAMiZe5pZG7FrpaiMwJQ50VKE4UPTWZEOAl3xY2CpVBAMNV8JjjKTC3gtgY0VwfgUJH7N8YdzTQ
DnpQ3A7bLHACSAAFNOh9PID8jgXFLvh54zsbSU1+rUY5+xGLSyi2uVkZ6jCh+gAcRpHul3sbBvVd
DE5C987xyt/pn6PmpQ88cJ6v7/Kax5yvf/reZyGAjA6t0grrNy3oZaq6p3f76xb+buEiuM1WN0XZ
MxM6tBWFQ7A6pOpp5hmfn8nW+vgyb5wHtMo966k5xp/5E3sBI+gvK/Yiwyeb8Of1X7FyImc/Yvr7
sx9hjxHF6vAjqkmo8zFRt0Tf5/mRDdIXl2xLF++SKFMLtFFhyvayD5RPrN7jv/LXo3hTvp298dxA
gEwS4VZNGoBm462H5vmyGZgC7j44A4pflESe3bo+p1/X9+8vb9DFVzwzsfyKcawWCmogPssC8lB6
cb6DFo9nP7wktvelevTbevlReZhhqDb5rgw6jiTAa3FpWfftbSKrGaxczRMhpA3SiQnGvdS4TbvE
5jrHPL1BbrQO7BaQefxmpqw2trLsCYqEnGkqbePPIgqZWd4O8ZTRN0nMpgERsS+EW42eXZhWFNgu
de5iNaf3kUtbFlQsL++7LstO8ajHN1mu5WwXVkRJvLJsjY1mhdlpakEfwb4PpnjN6Ms9xm7N+LPu
ujr0EpZgAMWK40FDNS42T5mrJMCu1Jp1gPJKiR3OiFIE17/utIr5x8X6IOsInjk0kzHvOD8d4ZBG
YYXGO+oQproZuiL0jbpWDl0zGSybYaNpnbEzh7bbVaKUaupOidTMPhjhHAIyNWhZIiAvY30GcgjW
qmrhm9Tx6Oir6pNpZB63XxzrVzKpWUD80nhn4UP7z6Qsc9NL8Ze6V8wURweI17Lfghohb9sg11HH
TF+u7/EluG2yNKlzQJB1an0tQ1DVK2OlwVLO3mi4rYZJSxfVQvCm3gCbZI/+KCMDu4TTLGwuYpE9
jllBGGxCEtZL7W2mGr4SHp1kq5i3Vrkbw42lBLFsIu6ycrKwuzg2sXCUNiOwC5i/X7mHqrmH8rhi
+E13zFugf5sgzLZIMQHID63Ru77VF8Fhso58Gn0GkEyCrGHuzqROhtTNjWJSQXltuwSEu53f0bdM
kelsXqRDC0uLqNj0IlP7DpYYGJk4pYEu4i1X/plyF2amtAvkplDCRr4+XxAjogfnBMGCFJRJ7SSJ
PCcCl35hGJ8paSWw9LXtm4LrNJ0HjMDSUZ2yyomiKoWvaIUP3hLPbSiYwsun0Gj9619qbf/OTS38
U0clPdJRYsfTNK+CVActJBSCrIBbMsLByzfWtIdnq1rsoY0haCFymGLFba19au6jBWq38kj5F3oT
OjQRyRsJ95r4wdJn0gNsLUmdL1KQ+Q9YPpCLHpASTPCAb5f9zvMb1TlCzNt3tMc8lnVkp21bxtOz
tS7fyaIMjdqNIubXo/2d0re0ALW7JQKOQrrD6VYYmWRxaxaxPrwKIB2gXrDj0jHmucDL0TeN34ly
m3JPCZlHe19X75JMdsDX3Oa/1hBP5+chJOWQaBzUxXbBbmJW7zmuTqmK7JoVCNfgxAFZZyKtmltR
EktJaxHCOQvz4Nbta8tpUIpwc/0MrB63MzPT5XiWmuoOzWJiwAwUQW4bZmxHmIh7c1/lmgRutPKV
TNywJjIaDF9jtGBuCnx5/9cFbberN1mIochOhRx5FdmPSaOogVn11APYr/rXZwaYk1UMDSG3gH1r
SYBR8NaieU4ZKumx8qy3uQ0SR0dInPAijYGVadQXCAQINmHka768sdRDluuC+Xn5ZrWBGh+H0avD
T8cdvAzKx0QG7rxsI8EiapWAaYPjcyIEmlssmQAhWakyP4bGtY5BqKwVXjva/tCinNKZe1cbN7Fm
QDNHOegt8Ww72phNvGtGDP5G3X1cAEtrdZvRsl9URjzHyXaZm24TSATzwvVTkP5ed7cVH7DwDTAO
jV48XGB6S5y525gWnZkpBBoi9q4UGdS5N1a4KduPSC/BfS6xtpb1oKMHwhDwa0B0ZpnaVc4Q1dpk
zs4xG/Gr00sPLQXo+NrjnnSbrt0ppuRSWQm0iEPQ7ELWDt62ZQnZZOh2Z6PB/AwF8ThCo8besOi+
co6lEUvWt3J44QDQoAXA9y+CYr6bQ99lZc+xPHRWAx4iX028LPkNoZ9//momkL2oHGP0Fg+eac1n
X80WhRKnAmvqm52pod5CD1H3oqXAMTV7G5H+/8/c5ERn5hipRtWetrCPXplLPeLeJ+KBhq9FJ7xc
ptW15iRYHQaLp/K0juH4ubmcl3FfqxaDPnqQOdAgbLwkJUGtvcWOV5uHkd2x8N+TRCCmgVYiU4AH
xebcZqS1Zk+zjvmiCho8JCFFXgwvnVpJtnLFG2d2FuE9yl2oJRAEJWjdC7BKWp6pGKi/+xmXvVbX
0u7pngIHkAYgB7on8zUNUV9VRgxbNnnsjUel9zVdQGPFbxvhmRBkIgHj2wrgmwSkKOLPdadZ/Yx4
kQPOhxkesBwsnDS37MTKh/6vkzbqV1p+2uZWE3vuQm4VYIR2l/WSczFFq0Wmg/PwX5MLR6VN2Be1
ha9ogfx+HN1TrsuGIFY/4JmJxa1CLX3oTAETSkmPpVltlajciiq+M9Psh6CDrBo4Od6VJS3xs5qV
1dxpsIt22f2u6IOdqdCUih7cqrvhentSImfrCgYiyvfakWVWlzwKuNHONnTJOeYytxm4i9XS+pCW
mzLpvY4/K+3vMHpz6JHxE4Hiov7CDcmrY915/7vP7uKgxIqmoYoFy1WZBEqFHkhDj6aVPFQWe615
th2650GnOyUSYO0+DTrAnJkknK89mGfL1+cnKNWtgUHSmvlp+TsLn9qyCxoXUnsPovQzcQAZDtF/
1DLw2totAhoUF1g/A0CYZeIC+UBo+BqwSklQNCe7fgy7bVJIkrCVmx8j/f+xYiyy5jQJW6aYsGIa
yJBa5Crbkew181ObEEwv14PBSi4Gij2oPEwTKYDQL05NbA+FQVSEItd5VYp0Z/G3wVVOlQrOQGYd
ExMIWFMmliAxuizmgNSOKF0Do4IFTLxCWCtByYFCa0A92lHsWbLC2RRQF2cVY4poZoHZC4zryycC
BmXcSKuQ/2FOlzeap1WHAfip61u54h0zI4uDYeaQr2zAQQ2V3McGdRyw8kGmAdsnualki1n4fqw4
hNl8suP8Au4QOAl0yWQcgyvRFOknpg8mJquJsHN+wIoS02SpjYQJ3TEje3PZxhk3A2RJEi77OKv7
dpbpLtbjagCxMxWmePgwij9ld7Kjk9lI3lRrPofRLnx81JwmFPJ8QU5NmRY6SJVYTj2WHlzyStm7
0/ee2XyNQNBJCbTW1oXUHaAMXPGAjS22cCitDCoTsAjUpKc0IXjPoyMZw0DL/hkeAWDwmallzQJ4
vdQs08kUyLfB4rJXtB+6OXojcyQtjEug2l9TeEJN4liQ2FkkD3WkhbyPTOYPTZX9LsKI/XI4Ud47
rean2tZCczOwLAJFHs2O2TjaR2sAffCOEJce0tYGe5HTx0bzCIQsaTfxSEsRqHouJBnHShQFhbdG
3GlcB8Iyi93nZt/X7WAz5FQQANK2Vv1oglAmw1yfzqjXVR/XT//agUHnGu3cqb2DpuvcvyKr5YLX
sEeb0ksZ0J0fPRJIS310Yiq5/lbXZk2s4eB4hZ7N4hsoRsVafVrbWFYEZJgUhX+b31URx6zcyO/T
jMV7LF7Stl57RkM/D9DwqaNz+WKjmV7GKGpyjA1b4ZsDivtnOzLIaYx7jfi6yJqPztLTvWbk5ndp
tu5Pt6diU4tWB82aJdoDgLDmOx4s0QDZ69x5dpLUTHcKM7ousEpB6aYSVvrDpJCGyi29DhKlIt/R
qKPeQUhEpKn4dJkubgaw0WIuCdpAULpZglpDDi6MLgWAlbMPzbjTXDD2W09ce9K0PqD9TW1s+kqy
jyufb2ZzChxnrzbDHithODWHOjDzxmwM8uHnVFc1s8xrAMFsMiFL2lby75nJhcf0Qxf1tjGZrDYq
mJWMHTiHU8BxiL3npIGS78GN7lBnasptwZ+4+3b9dKwvGYRUUHRBzFimGbhswbuTtRwtozvOgrp5
dhrm6eBzRe8BznDd2lqOiuX+x9wywUgx9sFDgq+aqMClaXvm3g/i0Ja+ggmjiaw8tN64ukdlMrd+
95VMb2rthTWzv7hsoP+ICfsIy43GQwKp2/gH+HMjkNnFr1Tf9+Y7B9fZ9TWvZAUzk4v408XIV7Vp
hzXtiYo/KjTW2u/rJlau0JmJxUXNhcjGXsWuUgiishRsO2RrAjbs5vt8DKrpy26uW1wJqmAwAt2D
DpYr9M0X+6h0INEc9RHEq+7N4EC+0PHc6lcc7mzpN1szhToDxBgMAzN9Sw91qxzjFBHQjL3yyYrA
hHCIk4KNLPf6UYY/XckMML0BMC3yKuJe1DSMBowoIFuBZmeOLmZxRG66SZIvUe6vb9+aH2IyAG8J
xLYJHbo49kSoVigywn2jNYFBLWyjBbIjMyhGqhs2ekOtalB5d9XiaClO0wV5gpEPqGD3uQQ/vOae
xEJjFW36iYt18UtEREOnGBL4TolBjYgdMwxBh44tyY1XvuLU/gdCCCOLBC4/D62qoToNGVOORqqX
jVDX1E5onLopuCMl+cXaYQDJgQ6qADxXwDA7tyQKTIoYoK/znRKi2W8cABVIoYMcLVf6Xc7oARef
5GtO3r68q6ZEEhk5ROZQupmbdJSq4iVhuH7VbzXdIaX1SAuCxNwXfbpN3Q/G3iL9LSkknCSXhIJA
1p8Zthcv0p63qdroMGwowi9bDKwrQeI+muFPLRNe2W3j8MYtd+a4j12/Nh4r+z2OPkZ2X0vZWNYu
svOfsogIfTPkorXwUxSl8k04b0eIp0ExU/2Z2LWvV3stP0ZjUAxepAB/6odF/z9EWryUQWKJUjJ6
JIufYOuhHhl6iX/acTeJ+UApOC+YJJ1cO7p4ruDI6BO9K8gq5x9bsxstDy1YEehGdNtM+xnmO2dy
5GqbDDdVInzLbiVLWzk+s3gxXeNnmUmdNYYqdBWQbto/1eMXi98boB2GFP3eUfYtV6MgaD1wYMEs
eMHCCbR3VCUtglM21swLbfAUgXv7nbn2u5LZXBIZVqxNE0S4RaBIAyaRxXlVY8gQOiwp/d7Jfzi8
EXstdqoNHXn6JMKhOlw/rCvxDoO2mD5UEYZMkHDOd5JGInYgvlv6Knh6vbZMiw0kY1KvbwwZOdja
ytCsm0hzgdZ1ly+yOIuES9WqBOEk39Gq2BRCHPrY3jdtLYkEK6dv0tSA6jTSf8whTqs+84+269B0
rGHKSZp9bvc7ateSt83axv1lP5/gN3jVLk5XSBW1tHSI2CQNnskiqn/bVGkDbZQBV9dOGMDG4OTA
tY9x1OUJK1Em4rzqSuB5Ct9Q21uARDauALOUau/UprqHlusNSfmWhLI52+nwziM5HqYQAQB9AKib
L9rwpasP0ciQAKitfq9kzoawD7d/trU3bWxzz2yR45RS2tuL+wOM3ufcuwufNFKhOd2Ejq8xRJFp
UBrMPcP5M5pfpfVroHdN3/qpsatbSan8Ivn/axeSLyZ4KdHzXXiNow80hUbtBHtM9pHtei4LAaw7
NU6QADcmJB50EcQW5qbzcuakJQNvvgJdSj+i449iKDfCsG54i+LpJD9F3O/rJ/3i+E3mTETpKYxh
Am0RWDA8lrh4zAE02zrBUKJzcz+qu2SQhcvVZWHAByP0KoqYy9SGxiNrjRh2yvw0cUGLcteTKHDK
O0emnrNqygX5CDAIkEJf3nC8ykG1lpRA4arEV6O9rgQ52w7hz1iXlJPWXGNS3jRNaEJDF2bhkvHg
9E0LsVSfNJvGRPx/EumDanXojB3rRnIFXIQWfKlzY4vbjcQpj6gNY4Woi51IiOoBJd8ctFZvJD4o
M7W4vdN0LI2cwJTe3dvDV6Y8QhBGYmPN8UA5gGQa6ADMsi0iJakhAcsSOARvUXFq0VvD3DnXFODA
JJZWV3NmafG2TKCZM7oMlqKm8RQdCI3wXoiP6+foIiZOX+fMyOIcJaUwVMyaAOJuxF4J4qAy9oiJ
uuFLPpRe3T+UsqmC1Q0EJhl3JwIxaPTngQIc61FbDIC79/TeYFuuHmLQRCQSr5NZWXgd8lW37UtY
wRC762FQ/RMln5uYaA8ZlTXLL9uC0GjDiUVqOmFYcbnNl0SBkiKJg4nTHBz5VQESEZd7Vpl5rfFt
Z8oB9MAaWNfNm6gVh1Aj6HZXkhxy5UjjJ5jq1LRHa2l5pHuOpgeffoJtfGv2Bm17bh4EqzzV/gL1
ssQ1V0LVpLoJKBH0pKbRkPmC8YpmAM+pWLApUF5RtnhuvxhWv3cVdptHlqzSbuDfm93c2GBsrIEK
L2RNLwZrRlL1ra7ja0LLftNZzgaCadfPwcphm5TlpzQLVQ/Q3c1XBIBKNlSopQJr+cmjezTqvSST
sETLbCx80shi1c6BKoKGXwX+r8/UVo7E6bfXV7Li+bOVLL5NF6dI8Tk8oUpQ66v9DEPs+ok0tmTH
rtsBOH2+Y6BCQDUApMW+agiPqQ/Qbm5RaYhkJEV/2QaWHx9SOABJ4X+uvXxDaBDXLPUKIyNjBaJC
r60GnnrUIG4Qkh5VftdhlG3ytnQ3IchJDrTru0NfY4o5ivVib8QY+UgHC5WYrKNpMDpltxspTbaw
1v4p1FSNvQoFkkenccN8k1YJJKLifoxsLx/SsNs0OHX2voVAISTTWa1v0oxrAKqM/Y+wG9WPJKqj
oxvz4bOPMjt8SltN/zDQCQgYVSCD1ql2tHMyYv0O43R8tDMt1wLFEcWOc150mIGJugT9y6oNd1XY
2OLoVqkCktc6JXRHooj+qICx+KFUpa77BWP0gw8OiT0lCvPCdxqgSKCHWWy7pEpcyVFfCyzADE5T
wGjYIndefGaOazAnBkapCwxQm7sK6Ss39n155MYGvYTrzrt2RM6taXNrUdLGAK/CGuAdHhCl6OBR
z4Gmz3Uza757bmZx69UpeFHcAWaI/pvkT2n4LNqvUqpruZL6g30QBQVIm00vj8W9UIUmdXVqIfUv
v7geaPlONx5SmmB45VZJdtA8d8tHy3q6vrhLmAai5bnZafVnqXjX0CjDewCTq/pvIUyP5c9ZjVEr
sTFNiDsYD7WyaWJfaQ8Swytfz52qgAifIMME7HNu2CnHRnGNBgzFdvxlsM9RgE7GfIrEawuJCysa
Ng4eBFFqHnqMs6WAOVqAr1F2M+j27vpvWbmhZj9lsQdN5WSQI8RPMTpiofdoBooJyl29AXsz+tCg
f5Gck5VECgvHDUWAd1UxWDFfe2iFRWzkXY6xCuvEMnTuHZ76Zh7etwr7hgLcvh7qEzdkj9rLIU0N
yMD/GnYWcdjMSdqB5gLlSDYeQjVDsuMAQdwoRnOnWqLvkAKlyW0yok16k1IlvFXB1BT76JvS73DQ
VcVvUotA/iwXj6o2JPsEA9fMM5Q007yhDZsPmpr9m4ggk+olBi1vaCfMm0FVs0c1wYVcREzyQFlz
YWSlqH+CBA+8W0usXhKNdUNFD2FvRQiU/No71alNRAXjA8jmdFNV6QuEiB7NbIehd90jvaztcklK
gHkSPJtxlFR8TgwOzz+oHZl23btt7lvDq8nVLSX5m9sVnkiyk4sicOSomDgRPqkrj9D+MQbAuTHj
U6OdjDa5C8lLj3KaossYCFf2Bgoz4Amzcc7As7XcG2he6kallqClL0CTVOqN5sf2+ADCcC9kdMNH
1UuGXz34wbMaUsXm6frJWjvk4GowgNtEMwX1hfm+GNQGyxum+qaplB86IGdubb9ZRKZhvxKiMZY+
iUGhb4m3wvLe6ZLeMku49dCNngU5vomlnu5yyC1fX8/Kh56EtlCLgj43INHL2ldN0O8izoDRV+2j
x8vbeAdAqiJBPt4I9dVot2HrgTZEL3svA389uKuy+ECjvar7YIGR/JrL3UXhcuq5oaqIS9da5Ihq
Bg49HCzwnpsgLKbAE2CuSab9shIz8OUQXNFfwGQhyurzb6hkLhJcisHmYHv38DL997zzPP/GPw3e
nnr7vSTzvfyYkBsygTjHICXO9d/fc3YjtVTYeg8FZ3RmId0RBz1gddpb30ha/JfPhLmZRdBH+qiX
9aQwBfYArzPuB1fGFnJ5rUwW8O6ZyFdU9PbmG2dmQ0xyExaY3m4G9bUYg7TAUMK4Cf+Zwelv/MGz
Ev0O4E2WIoqWNYZwBcSf1E2ax6aIIYza5P8OxYCZ82iy2LMkUkxhNRj8bkp3K0o0lgZlACkDvR/D
76qOtwMAVKBKw3tdVsNb20zINuK6xKWJIL+4MhmD/DMI4hBh8WSOxR0aSlNyFPa3YyqD7q554Jmt
JVYr7oCtoTFs6WPjt8QBXc+tHt86stfK6ppM9AQgcQbE6rIumVILSB2AbPwcRRuiMs/Otu1wnzWf
hbKTBK7L9BKf7szW4hT3wqhB9gdbeLwiJ/+jEuTkeytkvmH/GoF1iI0tg9p3/3Ld8Moa8RSDMj2O
ATA8ywlSzXXi2jYm1of8OwLPoVbgZjY8Nbmx3WTzP9hCmWGiRAFY6O9leBY5lK7KC7BeFT6Y7z1i
7DRtp3IT+OvWa2SEcys+AoQ1EH3IOQAEXqavvBlKLRpK2Kp3FohzUhcFMAJkvmT/LumZcajPDS3O
HNeHysp6GGrz25TejXzX6781ZwNKsQLdRVHcQmpQ1d4YOzj1pk0lD4TLVBXmDTC34dbDWM6yVlSY
bhYhGS380OwgPF77TWz53SQDap8KoJU0/XcqmzBd3dszm4t7TUc003IDNkcj27rJluTh3tZvzMaR
XKCyxS2CCi8bM+F9Bd1ZoN/A5YxFDV6bfhET9FyG8GN1Gzsf15308o0829Aldhx3+TBBSwCqslFz
u2nqYDQ+x9rAI9/vE1mTc80a0lIVFDZ4YkG5eH4HDb0qKpTR8fBn8UYfSj+tjgoqfSlm9Mu2g2r4
Pzeo4a/nFhcfzzRbTOLZGFhXCN/VPWBzqd851jamORgXZNnJWnjBmxkccdNbConZfH1oyyc0rbA+
jHkEQ2F7Jtjl44EFWvRWKLJH+sVuAgwExTaM5UxJJpKuubWw0zrRtkSByqj/f0i7rh3HcWD7RQKU
wyuVHNttd5x5EWa6e5Rz1tffo764OzItmNi9O/vWgEtFFovFCucAp1UAPlegimhhO+rRGS+2+5Zy
E6HM0lD8BIg5wrub6yEIlaxOPEjjjF916pu9zAiBvi+yq2wZJYG6FLxAbso8Qj1CdaePcJNsnWnz
JbncrngNzd8diU30TVhYXOdfw/VDMirH4NngkS1Cd+f1SnZ5rYVlonEk4/ESQvaheajz1wgtOjH6
vVPMIff/mmmBEkltXpICbLcTYR7++DNBlRPzE3lEssQphF+djiFTb3t//27Cc0ogtbpiOzVdhrwt
GYYHXXQkEZRwIeNev3GVlIz5GxZXnjf5U6oFkBHAJXtgUutbgsbcUmbosmaLeFwhU4NEJ6yR8iNo
cq4DMYScqnhOJMCesmg41hfrrwDKbahxM05pPgsYnpCREIRzMDDCA5YOlLdvlFGK4gYi9AAIjwAu
m2SWjTFE0BNnuRAhqzMvU42OI9l/5Q3GPqwvE+aj0bUCqiKZiga8QVQ7jAxCh6iem46q6iKql/t2
++3GaLegYpQT2REdsGt0bNOrgcqpHbRQX0T3HTNirwmAqF3BjbeZW2+YPZCrRryQRylVZkrLiwXk
dY7wJLx376J5iU0P6OOPh/4gHjSLdzWLoeTsYe4pSVm03ExxgNF+rKQfW36pmFVlTca+a8EDqxFV
OwUzDjaa9+La4lngb6t2gq5S9AkqSMfRIJaCH6uxVkFjzTuW6Umv/+0benYLi9+nTpPfdV0EaABc
HaNqylIHTCfCT8eEBePO0oM6UmgD8pVxdnF5lZBU2Hg8qyPgdprlWhW6s7GSWy7qfYhAnkPzrZ/h
eTp0mw9AOgZ/sn1CVCd1ihcWTRNTLBVYhJ4RTkMPsYZojpdz+oc3Q5IiItz3P95GK92+GFaqMOLR
71fsjVFi6wQwzCHMoF8wLd9yPGpJHJkMUu6UD9EdXf1Y/mms58coIeMpwFnwrYpEL/xeZfjH23ar
eakX0qlLGcjE6InwcCRGhUyBnb+Cj7Mig2dzrvgWMG6u25bVb2kAs0CqZ4UwIU9DIZ/mECA6lH/K
V9FEOnyvbgV3uICnbFcR9NHsY56wbHZVTQ3jJGD/xX8Aeru+M/VoGqZ+gJpDnBNVsQqUGaKHSjKl
cVsoVuQ9lKz656qy2jcACgAVkI+lZNax17UFB2XTFLC1vJ21pHSzvXLB5NNhdDCHfO43gxvZ/7q3
Aau8FEz5VrUum7LjITg2HhqejMKzrMSkVDb33emaI1iKobwp9hJ1AhFiePEHpnVQP/q6L2A1Vl1K
oFwap3me6MmQgExkScRd4ciPDSH+ofYtlejkpd5k7lnaKo+sc7FyPUkoZ/IykDCQyKAb48WhCJSp
GjlS1i8CajUlYJu3A2v+ZrYA6uhDCi6DuVUCEziUw5Gi1FCSaoKfk+0MxROgSaJ8zepEXdknJC0w
BMsjK4kuFMph816lSW0GEs7IeDG0Mx8wxpi+hzSv1EAGElzhmFQGFPnMhXF9uDqhVDDHmQbmfrB0
098YJ4nobmR5TkkaJ9zHdrNPz7Lp24PZmNPrY+8qDypeGhlJH+sTfM3es+WHh8kFvtRWJL71kpj3
TelmpalPnNdoETMHethwfZYE6JV/iPt9rNqS92+PA0RgD2cKVh7/6FGVzscsZdVngVlEBz65yBLj
9+fjRK+yipoOONmB9oE2lGsVuI73w7TPA7OR/gjVU9/s+sABAE4QMgTd2P6syEIQtVa+4eFc+IAO
FzGL0nu7UPspJzYT2kOcTy+t0HcsJIFe/nb4BP3ldSLlLRSy1NeBaHZxwGjPw8/CQmOF6btANt11
ZroNSPSgnJOLsU0tRAAu95zbrKLZzRlBqzv4H9HFOQM8oQpxvbhSmgHJKesDUxD/NKHVor3/vgGu
LOqVgHkxFgaYNpGgjiEEKNpp8pwg3RboSGX1LazYCKpusD1lziBiQutaSuylgqc0s5TymHg1ycTN
PNCvJ6ioWPcVWjlRS1E0Wa0wGLkkDBA1TI9y7rb1rtMZEe2aNsiGfHOcobOdvrSTPJD7tpGwKfKH
DETUbO/V4MtBSTVmmPza9i8lUTdmJqoT+osgKQeLU5Shis0cPrx5e8DCliIoCzMynefzAmMGoGoT
SVgT0faswq59d8QcOvzm9Hl/g26fdJREyuR8Az1OyQCJFefMwOBENksz2/uHEqGW/KHoJqsZ+jZx
TYmk7K/hJlwRMkS2u4w7FiiZml+GOZj8O0CvlZEIqcVZo3tf0RVLRKYa9o6uRjSX0MXDpu+7WK4V
oCwiQxe/yKodVYx+g+9iGuWrIAOs55iynicD5m9YHF+JUzGOMKiB2VnlA1CCib7TTukFDE0msEb+
qBb4iMyGxIfs4Y9k9+QBbW+AnU/Jr574v+/re/tiwLzc8mMoa9WrtFZAPBaYoxmBmc8ILBnjydZ0
kM3gd2N7TkbA+p1bnikSFTM8jPt+xZVdiacsGSh1nt54WItE+tJl4hcKKaNLXrNaLm+r0JSelAFH
M4tKPUHQaEskJfVD5Yh28gy8kEuzETaT+9KZsgMKQlu2mgfDNXbtBsUZxnTNqrrzdBJeSTMHG3Xv
6npvANjDCDDbZkUSGGMtFdjbLGSPFQ+EajH6nTHfAkAmenCxDSUxVKc2NJUGPS3PYfrCMJoVZ3ol
YP6AhQVXPvJ5YQMBzUcNJ2eQZBvufVvfBr+nB/6kuL6ZBrZtbIUtQ/La+VyqdnN2wlIsO0iu7Twh
3bv8p3WnEwjm0Od85H6WhzrEvc6K4FkLSh2STmyzAFAWoVnETp0+NsWf+2rdmsU8yorS9Hcy+ybc
CwNQk9WVj67TSGw2htc86PJUb5scjbTlELDax27fQigIzDUB1IzhgdBvdL1/CSb94rZDQiSQzN5G
tz+Itxur/zUR3WpSuyKjE5HX+BkpA9/85FHlYUQws+++doH4AEwDwH+DMVaWqW2U9YEDcxw+oAvh
bGZvJ5/8x54wkwS3O3ctiNK0lKMkEUMIAn73AV25E0GnfLEPt6n5Jn6Ijm4wqcy/e6LuKUf5tDjN
JqVWIRPNq8/8jjflHy3W80s/hSYadEn6O2O8SNaW85u5CfQhOHo0xEWniSB1FDAPpZQKkSM7A1WC
8YgWSD6ywP1FPFaj7qoF4Zo0MFSHjrUbGFF+7NSIm8CiHh0kK9qmdm8bNm4OVEdAoRP98Z+1Y6eb
I9Gs4aMFQgvDgFYu0bld7+8HUBsbGmoqeRo+ICWSw23A2Scc9D/N4f1Td8bdYPn7YY/pBBs93DnJ
9vGzjH5Ck989NJNZegR9GYwvWj3Diw+idh1voGEyohDJhdFWa2DGVU6IUBkjyvd9xa3vRaugJqJW
qSOKvRk7rZOp9doWFK/hcBKCGu2+Tl88tmLtFP2v+6LWzAqImoChwVMUOLXUbRWXCjowZYjS89Y4
xxk/nPuk3k9jXG3yrg5Ncex/S/U47ONw+Lgve/Xg8phDBd4viLnpMZfelwau0rGcCnyTp2V2zYJG
n2/8m2OK1yfyDRhlQfvltRP0I6A3ZWqE9ioFRFAcYh+tAVxy+NZoo9mhc0cDVvN/UGrhdym3F0lt
GBQNPENYPkbAqW1Ynci31yPqy9/YCKA6Rr2NSgJ1aVQZeokJKy97nNAuVp5bVolqJWKEDEwGfyOg
zpnX63XTmpIrOh75c/XncMLYR+l2DpIz3cZ3NWADWJNt99aIw5ZarDO2LhtZLhVeHRcHnX7S1WoQ
Qh313ngTtWR4yhzDDHCF1cBkMjmztIyvSTWno+8MwBves0DSV107GiH+Tz5dTOCjsJDkAfJb0ztr
W7XCO2gmp8nd3t5OQLa3BPPpvs3cpn5xUy9lUnsaDijFBPJcr8hJtEU9aYfp+Zz8BjH5xwDlrcAe
bO+tOLJSv7ejZnNPGUJVYJjIGo4h5dIKMW8LoAbHZh6+aZ7Jh9uy2wy+q+h4oXCPXQsu6YZkKo8a
l3tf61tvei2aCteLZhCaUIJoURu2g2Cjsd4eusvEmntcedheC5p94CKUbQDm72UTBBUH6bNypvd0
J2+lY4XHkC07KIq3m/uarVydVxJpG4qaGkEJD4n8aMo/881gRafx6F+6DUpgx8FEJGtmZ3QOvQi4
PncFY2VX7OlaPmVPWSR4fKhCfrDlTsaTj+Js+RpZ8UF/Hn172mgxyczyWXxALvm+6rfe6VqyeL3W
QtL0QyMEMWANUXeL34KscBpWp+LtpXUthHLrlRf2Ud1DvUnAHCRGQGqxuNQGqHMb/tUXQK8GIue6
N8z7ut0W/K4Pi0a9iQboFQM2BNvqdgc+2qAAZ4Zfo0HQJSWeemvYiXuUaSzp+b7g1UWd03QgXce8
Iv3YK/o65icZi+olPhEjt8pfvX/dUDfrhnYBA/+jf4N2u2Lpd1w3yygNtdv0ivEVT8Kp4cZigxjf
+Q8K/RVGn4/OkGLkzyAskL7AgTPhFvZl1iGYB1WuL/8rjeg+fC0ACjZydADu4g6ebHXAQdU6O0sl
pxJ3tWBPxYfIvd9XbNWnLRSjzD+IJmMUPMg0QjGzqiQ6Kt0IQHoj5+xcElkgCauGsRBHHYSUBy6O
lgObjJfOgfdYdhhGYsA+sERQNh8YUTABzRVbpf9G9gYN1kTzGf5y/WABvgODMag4YeT42msoEwDf
ewV6KMaREwCIeMxl0uD2lzZeslXCZ43zgbxGJN8plZOcAHGCiA0jT/VdOb8xmMVXzJu7uCeMTCpG
rcdXDNWWl4gYDICYtbX4VzCc0lZBbcNSA2CLsMKtVaNZyKXu4KACNWtRQ+4YPYmqKcabqQgtNWR4
kduiNo44xIDnHlM+APCiVrme2kjJPMjhQCpIZOghqNXG89AJ6WE+OZhHVnjB4mppF7AyorOZ0GuL
XiENpJAzYQTdhFlKUQhWwBxm5I8PEldi5pWF63y7fwAAxuSsjBQLj+ZL+okM2Pc2wjRRaUIdu/Em
O2+SrZB2jlpWR3QsARyxJiknWWmquNkYRNb9wz/v05WOs3yU7jFug3Z9EHxd20/VZo1USnxpFj1o
6JJh1AAc0T0AJz6w5YhLMTvfCvZ9mTfH81omjZHYch0wglBRBZqfZbTaTx6QaVkC9vT7Ym5MdBYD
jeYaERr0ZSpWS7UuQXVdxHUXGi7fDx+loGxQ8d6gGuPcF7W6jehGRlMZ4KQQmlLHIQQ1mjxh8sbM
QRk9oy3InWz5mWoJYWPFPOZ329JKu9cYUIxd57OujTk2ondxKZ5SVR9ASOaXEF+3g2anKbgQ5LDH
A1wGfVHIjSawtU5484/IYvu/NSU6eHr1m7EGN3cX1lsHNDmgaGdaqO81WriiEFV+sMYoqL8E0aOq
RD2gbgfH8MpfwijuIk9y2zg+tAEG9oDmxOj5XdtsUNUq6O4DTRwmu67tONOrUa8MrTSBnnbs6+FS
+NOF8/n3cjJ+3Fd0zXwXor5d1kLPGWMCdEk6RDVFa+Vjlp6iDhl8tZJZ5Cg3HmheUgwAztNWMzsl
ZVbi2OiSX0MUJtlsqSx+9LLycV+b70CMth0DTfQzjgu6G+iQI8W8JjInYgEc9m0poycQiZTPNt4k
iUSy+j1o1L3qv4zF1hueSuEzMgqzTI5c4aSIyTNXHk1lsgu8vgqnl7b3P+52V4F4gWZ3DMEip4RR
yOtdrQfFl/MuLEyhtERhIi3axUfxIzIu/0EOLhdwHSOeBHDatZzB6KQOpAIFuCs9ogDVPEK/cSLt
5IzFXr6qEVSaE0gYBaEbpgKuqLw+TApzRFDSTBdNfh+905D+uq/QreGIWDGUWr6ZSzCHda2QMSA2
0T2gUTZ9opol16im5yFjdl/KmjI4CcA2x3QoUO4p86xbTqmrALCsXTEke2B5cse8ElVLBJUeJqVr
BpD67cGbQbWB7TJ3hgDsmtolvA+bYfIATFhpHuDsWldpNVPNWcmqtbXDpY/0AhqWbkegkAmT4mSe
ARq0Tep9igkj3p6d8fWBgxoa4iMAOH4DeF3vjRYH3aimXQHgGEsqiId5RjnYC6KCkvxWbr/u79G6
Nn+lzX9feCtB8EIpiSEt7BV74v2DmrB6judTeKPQP5hyN2RrUqKXKjoyCrPnNnXrBIo78iY3pG6o
glgGYRtG1+4rtWIJooRq5TwBLqCyQPkFfQgioxskYGejWcKYHPDOWsCPuy/kNquGVyvYpb/R1ZBa
o2E/vKHPR+A0gddDSS01H0xN5zC9GyG/HL2Nkfrc5a9IA1uxdwYs0cfIF/shBjeRZJUiaxT8NulF
fQz1Sqt7wNh6MzqhYZy5CR63sX2QsMe4jUijv2Vtvu9Ax2JMnJ30R1DHMjzKypKj8QFPbdxDChLg
1LNNHJBzj3LU3FNffwaipW+KbVebcZ2wgqnZa1DmJIMHDORjc1siQopri80LIQwxb1uBG10GRAPX
wIAm/rHU/A9FbU9xGWuMJpzvsRxaJGJwBSCFGLRHtfNaJJraMr3XmsrMDuLPudoY2h8/Igvo5Dai
f6eykbKx281LTxRy/vfD9zpQDARMW+KBg/CFDh5lnQsUsW8rsx5JXRH/AUlyiLUU2z92pvQqJQR4
lw/p8yYmnMMw8tluKNWBtIdB+Lk7DbUUarV9hP2clIMbSTwi1YieD30bm2/5e76NHRaR4ZoRA9oP
QEY4DwC/pJNCg+QBSLDBOnNPtTltwJvjArZ4O9loitxEjOuCKY1yfUGi+ZNqQLXSVnf+DsNEp8QK
QfJy+iHvM9ZL6vapilm2pXKUEWlGUgpCB+XGM5DHMERO0PCXWJobsWu582m72bXFQs4388Krq0KE
o9pCVr9r7d8odLnte/mOqTYYyHBihWFrnvBKNeqiF+QWOAqzas07Rv5/afuOdDsMP8ukIP5T41Yv
55R1Jm+fE9fLSb1pMhAU9kIOmfo53QQWQDSt0QwOBnHQGFBaDdLgg/sjsHknc18Zh2J1eUG0BHxD
vGUwMHS9vD04teuxgmzhw/iMfzneUTQbcJUDN3Xa5VtmFmDF5Smo+P0jj7JUJWz5uJi3Uz7iyX0C
nzW6npr3Eh2iE7KnSNM2ZnLUzYxxxa3c3FdyKZNt+tEAbS/ktmbh6BH5fVFcnmeb67p+IEPBaNA8
/kHZTyKIRSAYHTzcTnTbr/QoWQG44VNzJoPvfoXbX8Gu3Y9MYIeV4Af6/ZVL2RCyY1IkRz34S9/j
X8gy+MQ7VL8rWzAHO0vIy5lViVsViJq0AGpkVAK/yzqLc6k0kpKJs+H03HQA1Mq+yVjYkdKqx17I
oIylmwBmkoW4LlCnQSdYbZ+E7WieLu8eutHRYUC0B3F7DF++VDL+QBmO+I4b7ENLfjCeX3Tz/lFZ
CQuQHgPlNMC00DRIQxn3oRLqkSjipOTPxXhJMndknY6VVwYaxhDtGZhtmfmMrg/jpOhx6cUKOO7l
wRowoS8C0co7+h3rKlwV9A3mgFcwnhnUaeDySMjjTK7QJGaOu3AzEfGHTJSzCtom1Gas8sCjb2R6
bHnGIq5eHQADxUtXAi05ZF+rGMhlW9Yj2s8Hp9M3xaOPsMNWT5yLSf37+7Wq40LS/PeFgQKzCOAt
AyTN4MQm2qYJOGT/gwhQeCGnqGPigz4DYZt0fp9gv8ruJQAWlydtynCrsyKXVU1mTCq0FiGYoGOJ
KsOQRjfC8nzuoGYXsUSzjTlmm/vK3JZFcasjo4TTLIiYqhKpBYt1IDZ4moqr72OwgA5MYlezfaJu
9UOQkMludgF56Em+8Y7alkXHvHa68O4Q0QmC7AywoK53yxiDYig1WKSmt4+jqm/axnDCXmbs2LqS
f+VI8128sIp0EkD3N0DOuAMATSeZwHbkTMGFj7z0rmFPCgk4tPzmdjC3KxlgfbI6Fo/MN7k0HdSg
YohRPQzOIyaVrr+izcJAiHMYjnqsf+kXH4+uQ2gD2vpDc6pN8EuaiPSzsv1nfgNM248QJJeMhVi1
Kbw4Zn5STPvQfbCxL6egtMIXpNO2H86aV2KQztZBxXLfqlhyKBc+pqU+5gHkeKjsBSgGw8Je2ijF
6P7IaO1du+LnvOz/qUS5lhkJNdJbiBq56qgKnoMyqZWXuSkK3WulfiRV4RQCI3i7bV+YT81CKnVq
uCaTpq6C1GnGEYsxbfo1CqQETgcIFzR5C4w2lBUawLbp4las7fvLu3ILY4TcAErVPL4ByJxrQ6oQ
82dR5sGQNLT7eA0ovv/9BqIsBKAHASDOgkG3oGEERce7CUQgmRCQEUyk2g9A4oWTdV+RtXVEJgqY
XfPFMIOiX2tSiD7aDduwNlNgGjrFSd56jnLkPxu7s8FoA9YwlsSVsPtKIrVzmji2Rg2gLXQyJ+iA
FR/7R6MmaJSsNxULbGhtn5baUWFhJ8Ztkc+yQvTrxJrZI693fwFXHOiVNlQAKHb11KQ+JBTGVgFC
FFeDPpW1ZLM5UX7rSgjlpdNiUNvKQM8j76rnwGptsNMmaDZ7Gl3t874+a5EC5igBzgQmvNkuKB85
pXXCV3kEkJYP7AqmRlOCi2gglasepx8MYSuRJqI6HT2IQDQRZbo4OYRggfGVpDZF1zih5WHvoa+t
wJT2L7BxusxpuVVzWIijTK+UCqlX0gxwzZ1k1aCZEXTWVs37fbNVCxGUxcWenE1g1qqBomn1Z9md
e9ecSiOCq1utQRpbOs9PkoLkh/CP8sxYT5aClDUC4rhUpwzSWzOfU0sPvzuHN71H8Is95Z+VGXzd
F7jy7LraP8owuaHlh7LAgvbGY5jYXEZECbzpHskkRh/CmiSgaAGEFXV6cPnOmi8CCGkY4O35vDbH
dF+BUMFDCvQzD62GNYF622qJSeWlJMojipxYTpwISeox4ki/U13FPj2e+IIUm4H4bkJ2oIdriWe3
rILySpX3WjZloFNVaWJjQHZ+7ohADNM7xW5n/2kxDsGIO9cMdakmZahl7ItA6i5qtOJlh+DUbLgj
d64ZQli7Rtlj06ZBWOXQx8At1gvzEL9UgiIRVJ4sTM+14A77Ns9oy/NzkeYKasAqFQpxOSs0OYBb
85GrQpORPWyrzY/Ayd+No/gcXMZ9hCRB/DseGaHdWg7r6gMoZQFuXldGjw/QPcyrVe9l/jBDQuQf
ymhlgH7sP2T5Y6ofUMSVlArtea8tC5ftdhz423j/LgJ1IKt0akF5Ny/CMdqOZ9UV9ro7AB2C/0y3
HQEplNMRdM06AnAiQkfDsHjgDieDvKKp177vHNac0WJD6OHWMq1afhzxLZPRkE49yzmDeO87q0M7
WzTIgC8OqRCAi1E2HFdhOYV8VZsd0hIIYdyUtA8BYhg/QFZU3mAGeTM98i7r7KwlfsFW81cwtdUZ
BzzleoBgYCpMWx5vXd6ccFzL2ceHBXOcZz739xSltpUDe0hcpZDXCCLpUbmoPCIK4DcwGHs2/9Ad
QXQPos6NQLvUsWfo0dUEs/b2criba9WoUyuyIwUf923kdth1Nti/K0mXXEGCFUVg0KjNn/6uLskX
bhCc2slE0GvxpAWhMiNgY2k4hySLiyTPAePtq9CwjTZZYVUy6j5OqmBekBTpH40lbr4t7i0oFU7p
CuirlWa2FGBp8tZQ/fabR8YarkXUyzWk7kZlKNGIJ0AGMBPM9st7Tvbcz4ioD9J/KIte7RZ1N9aN
VMuNgMVrWhNo5anwkHQMC7xte6QsgroDE1Vu/P9dMQdMk6a4y6zURUtPA4uIt7WDSbKN+CZf7i/i
dzbndqOAGIqpPMAI0YjbSpnEjapBNeNJ3Wl76c1A9rgmjx1yMYBddQrzDZ7TTJDa5Te8Jfz4D+km
rO3fD6B2sS+jOMxC7KIA1sfyAJKbQHIHFtTrqlNGCRBJa3CwSN+rvzB/UKNq3IRcICAzeYKnCzGY
Q/qzSd+spKwhlYpZS8AUUSYfGEPCtzoUUV3UxczoMwCZ50P4yFmJnbj91rfub9161LQQSK1cG+mR
FxgQqCDAIGNP3n6IpH4aN/mmZ3iPdTNZyKJPQIlUXuVBVm7znq0CkygmvDkQedugYk9Ukgbk0Xv8
KC6+3aB4FR8k0IwxvmJlE8GWBmQd1AFA0/qdbVtsYhxXXlKKACVVUbwmKLtanTLU5v1lne8wahsx
66yji2huUNXoZJmsxVMTGTJKRGVlcapbxe8gK5w6DHe2pyBjbOKaSmiOQkFeB7vSTadPmcjqVAVo
RFMTfnpSm/JlxJayCrYrD2l0D6KUgOKlrIEb69r5g7SjnPCgwf3pW95gJXVq+Sqp+VexeW8SWx8O
YAifWBDcK3fAUip9qaYT2AnrVkKhMf8sEuVNrERbr7P3+/u1IgWtUn9XkIpJWmBm5nmCBsU+BFeC
LO4aVcZbTN3cF7NiFkCYR8Z6ZmxASZFawjLyhCjrAiwhMplO2WmgzY3BxJVl+anEEN7Fk8vyOUyY
SFkrFzca5xDkoWsDrRt0o3bTBV6rg0seUHJbX7db47FCeBsdy/gn6PTi+Hxfz5Wny5U46hqSfaiv
yRBXjTjlvB1zhR2VFfKLlgAzvS9sxfoBjADAIBWWiY4jyqv4slG06Vy+nMptB9zfJGG196xEkFcS
KHW0JFGKoBmgTiEQIYvNOrrI6TGvB8ZBXlu3pSpUTB70uBPiCIJU/lz3GEH2C3sq90KeAq72P6S5
r7SibL5Qq3HIeZRf24krT2kQD3bLlf65mIwznzUiQ7eVI4YDNnd6AwZvvkGv3ceYtnIxKhDXGecs
3VbhJ7NAsLZ8yCzDBWLyEH1n1PJ1ZTykozihkJ0/hpiuaDd9bKXjU5cxAp61OGsuhfwjiVq7wQsE
wCFA0uh6bvpncpr97wlFGc1WLvKT/1i4so+s331DX/MeS6HUCgKJTpsvFrjCaJPCPfGPWmfJrTUG
l6BjPA/XDtVfWUgwXu+W3gKEKMghqxmewn6ns+rkaw9++PU5xEETLPiBqCqAn2mTJ8Tw69Mp103e
To+9O8z8NHgt4eLv8YAxLDxgWBiba2a4lCteKzb6wYCEMOSG/kw9+BZ5icVzjArLupB/rkr6Ydbn
iVGkPa5KPDfduEAQnuQ7SWeRHK4ZBIZ85/ZwNIffsDp6BghLfRm6aPyfPNn06WXKY9JVIMPAvfz7
vvWt2vxSGuUFRRDaNXEIaRjqUH/q0RBvVQM0ZeiU9SagikmSPcA6HxvBV0ygiOcHDbTsW8AW1TbP
JaE5JF29DaJUtfqq0e0mLj7vf+JapRTN8roxAxpi3I+m5AlzKRtTdYRRxaLdNW8tHt9tIFpRZDh9
+SFqmK8E1i64KE2B746NhEm6vkTGq/0x6Y9JUG05Qd6hanRSeGBjGSwOzNU1XH4gZX1DlYPwxsAH
qsfBiQBD6G8SvNDkxvQ28lO6zXYBDrbbsnz92nFeyqWeFX2giaUXoSaQx2+NfExZSZ01S1z+/ix/
EVTnciTHsgx3IeJUSegZbDpLC3ZR9Oh1xEgZVdO147WUNv99IS0rOi4SMSsE1IyfYzXnzV8VFjLm
2p2/lEFZu9rqU18WWDEucaL4WUL+JrbEkXWRrKQfMGwAVEyMlwGDkH45gwYzHdIEqkziKwCHzarc
Vhg3zpFRVFy13sloJyhZSY813ZZCqd2qDanUPQVW2HcvSfysJHgtH1XWq2TVxcO1g+1VRZcX+Myv
t0lGL0s4ghnVrCwcvMk61W6o2dgtuzh6to6cX0/kC6tsuWYcQDrRUBDD2By6vK6lhlrbpaKOFe2L
2A5LVODq7nXKVEZNZc3il2Kok6ynusfHJewjaNwpt3CmSTcBJQZcHjwfE1liXMhrtUVjKZA6wlyl
1j3/bZBjYw5gfpExKIbHxCGVIqvPeQ1oaMEJvH7EKDtG5MFaU8pgxAAz6hKPNfX4c9j+iFu3GhhT
wWux21I9ylg4UcsnPoaxhENy6XTw+umAfdeq5yrobHQSMbZvLXd6tZzU+UaDQKN7CeRJT5a8Sxzt
XQJd61PtTOa4RX3RqUfr/u00LxKVE8DEI5A9MYeIWVK6gQ2FMSWsPUhUE+5rjPrfWSIzRKztE9rk
5wk/PNNvEN6lMJGb3kA7lJw+9vFDoj3zPMtjrW3UUsZ8MBbOV0KQXXcZZGiiOezLnXDhzNBWt31E
pnO77XZg9XOHH8InC/VvVTkdfSNgq0GzFV2w6PTE1+MU8Ycy1Y7XxSHJ64KknsdKdKxpuNwoyjTy
SeBjg8PR5t36ogMoptsLqAJlRN54BwzEW7zF79FOxljZNf3wfkUvmYxMJtKL1wvb+16X9iBORL+F
/hZ66UbI1aMeKAwbWetagR3+lUN5LkHJ9bJKICdIw5e6fAH78FYdE6sWR4CRvw0TgNe79qkOe9vv
a1KAiFUfk5f7h2EtIbH8CMqbyVoqhD0/b+YonVovMEO5tqNEPnCqv0P3l630spVD/H2xrDWez+jC
eLtYVAYZXM1gJJIIMvKkEDCRq27vS2EpN3/FQooU5o0PRApcfImpQ43hRQodScIs4a8k3nsYQ7ov
b/U+X+woZbB8rsZloM3yZDuYIQXMzHjjWbHKqhRFFmGa6HVS6eYWYFfz6ThnQTLpwA+u4lt9e5SE
9/u6rEcNCzHUFo0TBk7TWYx8nN61lki/kWznHsJd86Zum3NxUX0ifLGeUmt58JlZE+NF6FZFSXR2
Cos9C32txtwU1jDMXysZ+Li76o+mWpp46maKPGvofo355r6uq45mIZNypX5TS9pYQKYwOHH0Z1DA
CTm+GdFDE7Cg7+afoi8f9MkCgR1Dp5gGpNTLg0ZDCRSHXtGPVXZsg2Mln5riVZrOmIW/r9aaoSxl
UWq1IjeNbQ5ZchKAqsouPEvOC8L1jGPG0mk+hsstE+QwV4PZkbWJnQ86KfPPEESsUdYQNZNMxPD2
/0szGhth6v22rPx5FYtT7n9p3Us4RcTgGQu4ZhfzkAImkSWAbdI3XZUlfM9p6M9UAKukJw9qv5vA
i+01e5EF7LTmEJeiqL0a5GTIMT4EhxhtvfwXr20V/+v+orFEUNuUAXO6RCoIAbkwmCJKWcVHiUzP
fSGrNvd3yegygVHLceoJs82FrWxHfFZZQq0IJEQr6EkwPNZQwKrtoX8eGVQNNHB0MURtCh2z1HOk
NYivUxT55qQOVtWPez7JyFhLbwCKZiS6V3UE3AoyPeievwkQDDkQ/KpH42yaV1Y8XySNOQZWIj/9
h7XEi02V0OM0z1hdnys/FyqwiWiVaWT9NonNaMxNA3A5xb/GzcYQPJI0AIhCRGygW/daUCP1CWg7
ogYN7YeUuwjRRuAu93W55U6mZMzWuXASg1r0eslDRqVcwFnJVQD6OLaJ1WVglwxtofvTyE6l73n9
XHV7JXuswxPIPdr0XQoYvQYrg6yzvjp0RYQH0nDqW4SaV7ipj6Gv5T8g7CHGU/5LNi/hoTs0m+DS
OilHvM2M4a2SXfBSs8D5bh3L9QfMFrZYjMzjUEKL8QGD53iDUwRWYPzojIci0Bi2ytSVunCqkg+T
UIEoybfKaMMrGO+SP4P/Ie27dmW3gWW/SIAkKr4qTp6V04uwdqKonNPX39IGzvGMRncI+xjwixc8
LaZms7u6yvsdH35GXvSeSw7bUrD3ZofWYi+FD57y+0vPG+zCtRlGPugllImhYeogmFQomhRTl9Ev
Er393ywtDkyi52OTQUzOBt1GF+zLZDcmT/X4HLCSM6b5RFxf41cLuISFKaAiUaIKlir5UClfTcx7
Fs+PjKUB9ForGtqsjbnB+3qH1EoBvRslgWMZzmpwBrh8SLySeFO2HwcHgyM0hEIqT4PqL93Pwi48
DQ4FAdsRUIiLx09I67qAVEBjmw1xqnRLB3D2R37UmJbcu4kB0o/Ypqa2SYs97Y5CuIew+ajuNXLq
1Q+tfwT8w5JH6FVSPw6cKO9cMKT34j6evD539MmuJGJBQicygn0bjBYzBrerVbvJBLse3rqwQMPD
t9z6SarZejpaRbwfq7PeiB74Mk3UFCmCQh4X2soelUGGKoGmAz0RYJe7nm64WWCqJjCuZ/CAgKbl
5jEG1ZvolmrFCSpubyxwtFyYWjjbvFemJpFnU+zANKcOQSUFAWYIP4BPvuBkc1aNoU0IiU38c6NW
QKe+TVICYwl43od08kRBsxrpQ+gPeXuKisa7fwJvr0YM7sLewrG19QjOHwn2YuFNBHqcyC+01ryp
de/b4Y1r4dUkkDwUtTaPSw0gGJp6hvwzV30yhX6hG1tj4pWeVwySmY9kBl3gfCyBJIIcGoGsGa0t
Va5Iiy2bvsbmKGTlmUnuv+/lROOCjFYWZFiQpPqbObi4HtJMBx8TNVtbVgN7LF5H1HVCzeszzu64
jQiv7Sy2YiERUNOCugzP1PMQHxPphXUcl7ziKK+GsrhqyURMhix3azeBArno3tZ44qSrg0CQhJI2
3BXKb9dHV56IRrMQk6WE7XuTTU5XhE9ZxIkZVsdxYWXeHxdL0kmGoDERVkBqZRFAznLeI5Q3joXH
j4TQlFHyb+0y/V2ULhmBz+t51P0cI8sWRkXNCcUBQekNOnCNuu0NBZ6XUxbizNUygWakANQoOUYi
tuo57GQHjTPO/fO/gprG1v1nPf62f1+sR1XFZaOC3AG9rNORaQcIUdp9DrKokTgFyw5pk1hZ2Pu9
IYJASndLqEQPoeSEXWapvegH/XMT82oR8xItLs+rj1rcIhlq9Y0pYHbT9tXIn8vxROkenOsdPUqx
27WP9ydhxdlemZvX4WIOokDsskie9yTr/Y6ZlsDeE9kPYk7Jg7eeizPcdqZRF+Z8huPooa3KfZq9
3B8Jz8Li2shLahqDCAu98hFkvtzwRLdWqjbX+2XhJTSWTECfY64SVXwxogiK71NvWK05Pgyd4Jqx
4Q0st5r6yaS8tCDX+MJ5hHQCVrcPcCDElzSorBCHvD2n00Ot7YbIBA3CPhNkToi6uhnBVIOrH/Rc
yDVd744a3KNUEULopsFjBZnLlAg1dlsfwNn2rT2Jze/7a7i2Gwm0oVVQjgF4sMxsGYNSF4MJe63Z
/Umr/GVgqd9KmSMS7oTKKwft0tZiQvsGzcZlzND7dgD6saIAqhTf+jF4fpWfqp85B0WyghZAC+HF
0Bau2QiUJJIymOt+iif2pj/Hp/F3aUKKBGIDxHXU7Zv6yEUE35akr6wuk1yFLie0TmAVr1O3/wPM
qnpUtminD62CR8vDWbyl/qQhFbmYDbA1VszJotKeMmSingweW9ja/XMxk+q8sBcuK1QjINQj2EkJ
ih2Jsg976GaN3fb+XuSZWTjiVgorkjazGVW0jX4X6YXFft63sVK/uV6fhfsdjVEf29mIAMYpw68+
opfsIDnZPv9QnkFjzDhuePXOu5y8xYkGjYTYxfMi1dkb/YZM9VcDwh/BZX5nA68l/C728gtQR+Zj
8nZ/rLz5XPhn+M2kYhUsE/KzN95kUlul+HrfBnd4CxfdjbEkQKOhAyaHAIfzJVnNnu3UzAEHu/mY
f0y74SF21MKSfYP33OY4FHXhUHBra+FQwnYCZFJqSWfFRq+khg5X6n6KVubrnBhppe6tgc5YVmfu
yb+sMNcnIRhTZhaNhCa3guFtf06TXRy5CXHQd+uw6Hksj1mwaVu/HB2hPEWxz5nu2wzD/AFATwI8
CST18kUDGWRqJpmCXpG+suIO8KdCtUcwcdcWyGkidN6hZDAFblq4HMv6PJvXcdK16cXJyQ1qMNR4
wIun7YG1aaoU1B2buN+y+CiY5zQ/VOVHTvxKfzOhUCYzS8hdIv6WpG8NbxTVEof40ZwJE6joksZl
/dEog83UxbZevCBLAvb3OTdrFpFVg2Osqb6GULSb5kzBJ6oUGyKHwPRuOwWdOEhf1Id6it3C+DLA
Cyg0ij2MniRvIvAHplu13OVC5pb9NhP8INpq2WQ1QFYZvjb6VfccD8eAnFWaQUeaOmn2i0JNLQV/
GqKKFICU6SGJzpnsoCACpE+B/tvsHKXbaPTEBvFq9pYCdhlsIn1jmG958UgaZASgbT4+JlCQkGLH
qDZ6+Ww0XhqjTtodVG0X0UctPwhgjtHfTeJW0yGu9jmBfFG81fOnNPaz+jvoX9BbnJnPerfJNUsf
/ZicM5wfsQMzC/tZQySwOfeTBwUql4ELOf0Q689cZ/Y0BBaColg7hoatSK9Z9Czk32SsHRNdoQhY
Go1iusCsVCq7WnBM9lPOVVuhn+J4SqOzUIDRsqIoXwMga3jYfnaUvwYliEK9qfnTlHZkHsTgjDRW
V78a8Y8eqg5heejKeUL2YMrNzMGOO48qbi3WW6EtDw0dfVU+J6S3xNzwjfgDxBZeytzUrHn3/W3o
BJIhwKXQNiJqYKpeONpUpUGlhm0DH2BLW31beQ34CpiVHGr0v1niAznqr5WLHfaMtpiRE7itNG8j
GQ9aWnByADsJpMW1aygTNW8rGeajQ+LIdm9DH/lcgXDMen/WDtTJdj8bu36vXR4md6Ux6Nry4mBq
+YhyAy612Q3WgSvvSmt6p6WVInS1n3RXP0Kn9DBuwq3uFE7kC4MlOhBp5jiIFf9wNQGL+Q+7GoV7
CL7a8swBANOopftwxj0aoF8zCzecox9i68P8dd/wbRR0PfzFNdcVsTGKeoO0PHXC9KuQ3boorJbw
xjd//8L/XY1vcdOJcdqXuto1kD9LT4pN9qEHmR403nY+RDv39QYCRfb9oa2U86/Htrjh0hCUzo2B
OU3fSivcZl6poJMa+UfnuzmeEl+1e84x4o1yETUnpAI/8LyNdXNHVD8YoA6w4Yxq3pD//5lET8/1
UQnB66rFFWxEGv0hqptJzLZFBNmY/hsVJ8dMhu+mly2wCccWyNztUQLfOuse45j3wvxLcXXvUxaZ
c9NM5MLs8CkIBh/NEMJ22RbCPKfA+RH7gzM94VaDfmBm1Z5hdRCLbaD+tFMj6/n+nNxsYpMoUGcE
SenMIKot0Z69EI6JKAcIo0aopKLLp5wlc/QjFzN7s74w9JfvEtVXuPClEq6ZTEmhgUAfiTfwYGmZ
VQgukb37o7mNkxZWFmdS7siUDMBA2RWzDCDqEZ9ZeeRnm+A53xI7gzQQilc8Xk3e2BYnNAMcWKdl
1NtC/thEL4Xq9RLnRM4/cbVfFgNbHEhkLIVabDEwIRJFlHfL9F0WiBa5Qz7mR72Nkj9CGw2cPOba
7gAxsQ5VQA1EhMuHXhyBNaebkh7lQF8Ey5QIuHO1l8kHZ9l4dhYPvUmRQUgPcKVtIq5zgKvRfLqT
PwXTpgfjOXsq9uox3qp2rfNuz/l2vJlXkKxAEgVqelANuXYJVJ/M3mQx2EG3OHVbXbTeAQl2iV9v
IxdRGo/M8vYdOC/khcHFQra0bFnVwqB2hFA9MsO+aauP+lcP5tVwZ5y46YibxMDC4MKxCuqY9XoI
g6UKyojc7kCjYFWI1LzM5mov3xbur639TW5dPNnbLMm7UYS1wZHOht/9hHRvDWo7e36fTb52rhEY
hXbzjd00bnj31upBxFtAB8nA3LI5//3C+ijleSZPaW+zVPJFyFfNWSxV422a1e1KgDlDxwqI+pdF
BK0x9MLEtCLYaiFKLEKEWDiUu+JH8KC7FdIhp/SBek3P8QHrewcoU5Qu5lBvKZ6D5oaWagbsorD0
U3mUnMQLnOSH/IJGHrs8tz84x3I+djeH48Le/PeL6VQFOWnCMAdDo2xNm6axoJltM78GlLYHUwVe
f5yZvcUfzNvnwuJ8XC8s6m2QaKmAERpfFMIqyFN7mSd0IJSC7AuYvM8jWE6EbQR+kz/gjv8qdsKB
x3F9EyXM34D+LBDRmZhpY+ESqqSojZzMzig5KNIfg6cesD7ICwMLF4Dmhz6lDXx5M2h2akBWU4ns
SDSeshZUrG1hAu+CUn6VWNGoIAUdWsAMfUMAYkOLyIb+hSVrASj6y3Nf9NvYIJbUV8+G2iHVJzDe
A+M2zF/Mx8KBdDG4YkV5vt20rfY1K0fnmhc+F5unAgR2xs/Um3on2pEd9Aw1Z7BH5/lfI2CuP8Fc
BG5EUIYqUTFj4JAsxS+hfTQYtFXeoXDE2YGriz8TfM1ZDjzmFosfdWrJohr+a0KtK5uK0zCIPudY
rboP4P0l46/61rJ7aMh0PE9njwyCFIDd0lN78tQ9GLjHz8aiL+oO5N/MZl7l3TfMszuP/eJwRUEV
E9bALkTptkoxHVCltmk+uiGP42Z9Fv8Z4cIPd9GoTg2FJcN8Z+xNYe79kcwnZOmYgHIB5AVgBQSt
i+hZr4uQ9rTElqSqXyPpETyYw1Of+RDGPqU8uMfaaC6tLdxgqhVTWCewNprvLfVmle37w+EZWHg9
TWfqIM0GNONZkX413eb+78+b9ma6ZtpgvCMB1NEXJ1iSR0K0rurtTv9Rq5AJ92vmxbVrUt4NtTqS
fywZi4OaDyDd1GNYYkTsIFoVIuMcR8eU/qJB7FGZ2GWWNE7Wme89A9gXHetvYgeUrGrkpyCpOTv+
lrUKjgMAcUhB4LZGFLuY2ZGibaDL8D3xH3AAmE4DUFENIsITQEpIiDQi5xW7dsRAxYZGHnDtAkGz
cB8KI4oRlnVv0wAd3vqhICkAtG5eO/9yRREEAPQO3iDJALv1EuxZMjQCSjLAVXFp7BQdPDMiHogD
+YJ0z5bydGxvYfZX5kCqf+05Bt0o81EGxikBI6f+uxgkhyIFWD8VILivgNoNcy8F7BSiyPfHeTOf
C8OLgw4QRT3KFIazCFzhRNtSVnm6HDx1NOQcwtu9MtsC8mmuggK9vcRvJ209gC4Ztow6pRZekhCY
m6xMTZxRwwYtBnf+71VNTrGUbID4dSaD18R0k2ZffMMiNCjbvsmSHt8g6FHwUulCv0+1THCiKcdx
EgvJ6QU6+XQwxl3B5OqcDpXfGEbPKzjMPu3KZfz9EBWczRLR0JK58OBSmKTgS8WHiFpkB43Ttcg5
/xQaL1aRZ0UEAOJuTBKy6gNPBXR1zUEEgWIHEMZg47nebPJommmvlZgD9mXESEP/MqG/o3Jc1fwr
NwPE+BDGg54ebvHaSiQMRMiLatbSVXetlm/CFm+F8cf9/XubkMA8QrcPQpug69PFZciuJwWTjAhS
wXIHRtkhMN4yHXIUalMgT9km8mtAiBc1aWAHRv9jKPKPutYfSyUwbSklr0GjkAfOJ82HdTlyYJlF
ae5qRCVn4aNmBUdJrkC5EtepG5DgiekI7iGXKfTQVQzYo9KmrjqkLuWpdN0W7ebZmK9tNDtKsL9c
WqQyOyIAnB4XD5U2+KxSfiRjbKXN0yQ1jkTD30YM+ljztQMHQFd8NhGUVvtK3tZqDDFi2dJ4yoM3
oQQ+CeuCwhooFSF3vPAwo16XZTNCkJQN0S7uHlMy+olKrAAZyDzrvCDmMd+s7e9Li/PRuwjDis5M
xhGUD3YRTaVFIElci8knUxtbFXKO/1zb5Ze2FrtcEpppkHvYiqEYbfbM0ou3ov+34cViCueg4GJA
lSqEtWTCyAj/GEWlxagvmLsAYvU8qrw5Ulnu3cvxLDZQnjRtmIcFuHwaGYVt10wsnX0FMXVkNN1A
WQxMXRyfvG5SQXoU3RvgC18ET1FfsLjTMDoxKGEpsqtY3o4m3r+aeQq02lLTcyxMnPL9X2zdzUjR
tIf2tVmf+m+G/mJSk6DV8PyGf1J89q7YowU910N+JFZi7wV3tIOteRgc4PGc9Fg4kxW8QNpG2Q47
9hJ8lL8UzhrPa3jzOQCqo69JBj5oCXkGCZU6hhKcMlFQxdGNE6NcXeLVzQpeBVNGAws0gheOKc/S
SQUzNlzyo/IkefmOup2JB6XsqT71YqfoLYj43PeGN6Ex9u68qNoscQry+cUByQuRaXndIMDQ0NT3
kI5dnzoxvKbqQFGytyPaqE91nes8UpG1wUKjDMYh2XWrblsVKe56IDTsdDzHxGsysAXz0mFrnsZA
xGmA+g2V+2VbAKQd+4ypfQzBwG9hOtHwlZmvmuHdn8LVkaCxCUsmIfRdetBJH8YE1ykOiMGe27Z7
iypo8/aTe9/ManwGVUx9VsSRwRGx8NSNGQRUHIDcTMyjGrpavO8zFMn9qn0QVTeXXAIxcO0gdS/3
Da+O78Luwl+Hg9SGfQj1OChYeiY67kj5lKc8Lsy1e+hydIuNGFE20bTHLIa6AjVOov+ejW5MpmS2
XGS6x4pWcsos44j8rtuFsAS0OaDLuHRvap+VpG4wuomlSJsa+w79s+MknANQm2eS4Gnan/vzueZK
4EH+x6KyeEwETco6kolwJTkFKdbJbHlpxFsI5XyqL0wstgpUzJVSozBhIMNRoD83cEP6QPv3QkPP
xkYGfTsULO4Pa+2eQM4ZsrrKzGO2nMhALdR6ilRsky53DfWzz3IQfvQO6ZoTA/FGo6QHsR+3/yer
y8lUcL/HXQerxnCeinPUPsjhWyU81MoGiehS4eyWtbNwMchlww8kZNtYIDDXR895sg+JAqYmjj9Z
25GXNhbnLQfdkkZl2FBiZA8gFqWEliwkYCV0xsadeNKYvCEtDt6YGvFYijCnh99JFlnZ4FYtZ5Vu
M/eKjI5J3OPY9mgZWuYhSEybskYgYbdjkjDAhTr6Cbke7SebYtMzcyl7HnIjPoF7qwKVSUWFc5qJ
oAToY9ofwjJJ9g1AwTwC95Wx4zpHmhPMW6oIdd7ryM3ITFY0eF/PJIwB2KjBBW10PL2QtdOIJiko
naLpFpI5fxEsF6FMBaKknHQhNk1fqgfBKOUHmqr7ZADVX1SZ/tjJvYMY7jggcWhBEXWy7x+StWFC
Jw9oSCSBNFT5rodZ6UgYpgkes4HxbCgPubGRuLWZlV2rXdpYuBzSFVNmhrDRsAjUnJOrNLnVQ0NX
Dyq3YcJBbnQr7AD0lKDYQ0w7TjtLzCQLzJGbMQNVAZEBF/rSBV7peCUKuPqyxXkydEi91TlyRRV1
TfLWtzhDO1r79+d4xatjcxuagtYaUPQuS29al6BxW8arUq7+xNVLWL3++98nEihkQLKCGGDpebR8
7ufW8fvQGgHhMcRNJfe+hdV9irYtAGPx+SpoL6+3CZ3KoFEpHhe5tjebzVC7Rm4n+qcCNCB4vYYe
KRdOvnAtP4B80z825211eTZCVZM6E+Sk5NmULIDWLMlSPlEUPk2jFb3VBxMag/fHuXYa0GUFCQH0
+GE2579fmEw0gJ2VfH6uCYdE8wU82rj6PSuXoXZpY96TFzYqSYSweDMPq3QkETkiZ0qPAXsVofUm
Wy0vBL0tO8O/ApKEoqiEwBCpjWt7IMPWpXrA86S1O0d8HZjVWYrTQYpP9NjBOIvOaAn7BhxHvNz9
6mzOYj4z8TdeiItNU9cjnYkpkT+Qdkq4K4Yvgwvlnr9+8fgCPucfG4tNAiUEpc0oHkair1tsQ135
Mzi0numHlvZEHYmTIVofkgaPjbzVnDy/nsy0VFgYThiSIeFW+Nmnx5HHZYeiw9qY8J4GszFeDjjT
10Ya8OWOMRMiOxFY+SrifvoB4YDuTTHSYtMWgfyV1Jm5DVgknPQsanZRKqVuBKbaTZCL4ZZGVfOp
DIH4XUZ5sBElOnmRoAJ+iAcd8fOOQriTyu1O1KYO8gp6Nn3GI9C6Gh0SbI9BEUFuUhpgFhij9tiw
BHuk1qDpXrfysR514VyVqLtaojFOfimV9FuOpOSopW3xGBT1cFAi1jwkQtUiKxUWJrPi1Bw81oKH
gIryD2OK28gFZDqQLRnX7AtU2xluhY6dVL1SAdtWWTTZBTE0qFqEem1YUz7Wb40G1XVMXP+EK4Vu
JbWUXABpw8lqW0PZQL0QrCxkKqsDI2T+MqCMO8NUHblsM5BYQFIcMN689yAgX3li1ptorAHqZINS
Qb/VgpRRW5xC8kqTydj1GkQ9gJDOCHPRuDIWAPaKykEuADKmvTlEVgFMLWSxMIlenwJxrlaT8DlI
KNNvuhb8oC2wiaYXaR3z08nUPtImTHcoIQgvEa64rwkS6+e66BVXkELSgspagfY2a/RRcUhClc4F
XER6JxNk1wY6aPskbaVvdBDIv5WciQ+9nkTAzkoMb8pAThNHyPLkPY01dCdRM09+ZYE67CIipG+R
1HXbPJPQNd6P6RH/ewtIspHZTaKTYyCM0m/E7eHWGOToKDO1dKp8gnRJGQT5u1nK2mOfURPMMG1F
IH2kGEnvBSmlid8WobzN5bp5BCSq9ACnMwEiJGTcCX3Wf+ldKLq6UI2pbQg59XsQFlWWwtTkAfRn
9SkJygjNAeYc5pgDfaZxmj3l2aTlTlSExbbNy/KTKloIuJpU9d9KFwmVlUjjpO7kMGk+olgXvAgI
ul3QiuQlawsSbJU+Zps2lqdHqScZ8N6jaguBoD+qehls0Sygin6ngAPQhRJqIIFcB8UTW4nisfOT
uh4ek6IbIfCQmMGhV4V0owVCuwlYIUiWPpT5jyxqwxeCeQmtMqyEZyqpdeZkepe85JEyPMu0kb7M
woxsmphiY0VFlL1kpCu/1QSZR0vOgJSxwjgs33PIPz8GJrq7rawgxG8FJd0b/UDdqe0GL8nr/kUu
oTxqUaHK/wxdP7jSJMkvssag7ZUYZg5pYzkfChedEOEziYPokDI1hOwQ3q8v8igLXh60JLTEfOZy
CYOhfyMV7bdBklamlfWatu9Bk3CipMEBzkV1wCkCtUCYFt2+72Pxc8wJdCjiUsGnq0aQOmOX66e0
QuLLkrDLtmXABLgOrYpHn4FHeqdUQvwwRlML+kYlLLcl8KVepjbIq6tTCEbrRh0O0MCNfwFu0L8W
aEHdpkZiJnaAYgHg9aGb0bEMnaLKq29qBOEJ3rB1hCodf+ipXHqTQgQ8IbMhBCqziHJrGke6Zx3D
684ctcAHdiR9HuCuPTGq5RncpdBtbhalZxAjPipFHj0JwRhutJCoOA5xgYOkhY1LSTagb2DqvHzS
4k8A4wVLGcPWTcdY3/Si3g2WRtXOqaoRFPuCJNelp7eEesqoG+dOKXuXRZni5l2s9n4BWh3ThrKr
CoZQItWm1eeQIHRklM5D5C0qyPioBZg/rU4hmdvqrCG2TvXY1aQ4QZMlQSo1qwdhggtTq9GeamUq
QKpQx39CLYMaypCXzVuZm4E7kqr41JWg2XRhEnujktSfhArNplR1kLEKbeNWelWgkxiTHmbC9K5I
rfinV2LD0vU4f1SJqB9og14A3TCmrYSN+NqmApTr7odaq6H3nBiDpC7BO2sZHKhiHYw1btLUdMsS
nSWJNZaOAfKK+3bWbmwVSnF4ZgFTAid2fZn2coS3ZYzIlQQ7WfgNJlEj4aTBeSbm+P8iohPVEQDX
ASZa49nsmNVWjsjTVeXZmP9+YSOPqw6tqYhMjfxPGbtxfh6Kp/sztb4i/8zUTWBqtLiMMIwCrqJU
3438K0CJvuKld1efQxcrslh5Jskh1VTYydqdSl6j7t8nYrTLFV+EhGD8781AwVSVqVuGiV2rb5Lx
dn+ueMuxiAOjWCZdUmAMTb2L2vfKfI6Dx/smONP090l2seJmkEGdvIIJWfkIkxK76t+SVuBhADkX
lPhUpFNw/K+31Ci28Sii+9dOpR0bXAGtVmLAe8StxeeXRhaL0ZGk18UGRrTH9Ls80dO0EWzNab2+
A4C4+BY392dt9dV4aXCxMnGiGnTuaQYAVcLd9jBtHro9lP8eiP9qOuKB98hZC9ZBUjQ3CMwsZsti
uWhAIdJs4MfGFHiP/sEQHlv1SI3zpHE82W1jxPySu3gXLLIVBNR2VR/jXaBaxYF41UezPYPS1IC0
UvQAZkcbLc39R7PTLNMv/mQ2rohXRbIgewRqFc40z2+Qm3fXxbcs3GrIhDEmRhDZHXmamCcCDiLp
nzJYOgEtxtAFiB2NntJ59+2uHQog0k2QRqE6dPOYrVpoOEga8mVC7ZdDaiVVxZnl1ef5hYWFM6ct
RJBNAgtmO34V0i/QHYAPMbA0gooX+wnepAel4enCreZXwO8tqyYQEaq0zK/UUU1qKfq7tDIohiwV
iYeNAZE4m57Zj/tzyDW2OJNlrUct1KSRizOQW2NbtfNaHH5D9Vi4Gdh7oPyKyj8co/PmXG6YyxEu
zmVeRUj+pzAagvZlU/1Kd0gr28pP0UGjhp+9cszNY7g1h8eGClo61PkWzk0Ry5IGwgwueawOxEm2
P5hNj42lpxaz5YfAq7coQhgneuZVq9Y2EPBn/2t5MbtmNYU0mLdolXjFNvlDD+LP6i3iNj7/5X2/
N8TFjGZmzIIqhCGQl4HZ4M2bfGalMyudpf1Kj+pT+APPvRM6NbRT9WpwzslqlmKuJSHhqKDovSSn
qfGok5UCC3rMn5qz8aAU6N0vEWbZaE2xo6/8YdzjUW066ft/WdsLyws/qJphbobzVmo+DNU6IyyW
fM0hupX/NKAU6UHL1Kn37EfkdxnaTjnWVzfyhfWF52MCETIEzpFdouHHopuzpFvJW+8Ab+8zj9cU
s3a9AGABHRxETDPO4vqSZnWYANGORc6DE2NWr3lN4ff1MeCVltYimktDC7/XjdVodhRlGKF6aasP
Qrctj2J0zXlfmpg/4SKiiUpsVza71knfDimACxL5DyENyuyoJxFiQq5ucSRyE1k7ecYpmv2+hxy6
6ZoqJ0U8R8HLU3dRzFjypEp1WotSh5KBMBmH3kh2DYsdKWc2iXgCU2trfxlaLJakxDM0zMI5tBB9
BR0OlWEp2uMU+7npcDb1CvBNmynSIDSFJxJAF4ulSVJV61KYCh6jsy65uH+6XWMz2SW/gqf7xtZ2
2oWtZWArS0VQZuB8tDvJMZTTpHhd/19iZ+geAy2D0iJaKq+HUw2anEgBwHRNcVRNsBGlnDGs7oJ/
DCwpZZKsyTUjnEs63WvWe1q4zwNfI5xgdnWmAGEGYlqR8O/iwOgiy8q6nUsFut9TTyhjC70m91dj
bSToOwWIHygH8FUuHExeTAYaBgAdCcPMSoEl0kYryV2JJzW6hlHRLg0tdrMoRJWSNrOhuikOSAjH
uwwJSVdv6vpBr/TArrq2RApJ+xpEqXa0SfUSjRG7VRgv3lo7WSjG4dUDBKqOhpbr/ZE0ZMonGY8E
PfZEGc054RMV902d2IPEQautOb1LU4vLKivkEsECTAWAGTLy2Ic8KNO6BU1H4AgWe2kZ6pAkSfVo
LrM0tV/kJ9JxDtPqDkGB+n9+fxnQZKYhVQN+v8x+RW3k0AyZTlN3CSs4bkhec0Nz8x54XESAVPTF
ZsRGBGQDlHS20WlOqKqIRgVPpRAZRb4Z7HPAWuuWTJlL4/zQCONpRN5+qltktdEIhzYhMokW681N
K53awETSmjMXs+NYev/LD1xs4qbL26md56IV3g3tIdR2aeiGYBxodiXYUHgAy9Wpv5iPhQNAvQDB
DkN1Kwbeo2ZggS9GW843FMnd+25gzdVcDmz+kou7OTMjVUhGDCxCxwJ5bYSTKLr3TazuU4PMjLjA
leN6vjbRCxlU30TgCSP5EMYSau5ccNP6fP1jYrFVRy0Hezl61FDrBDY5TO32lHnUBWuho53breBk
f9hL+8xlPeINbXHfdJMegqoFdsEQx07NgyxYKLxYv8SD7AiOhJc4j7lt1YP9M5nLtj+WJWYOdCYQ
f0y0k/ql1r0s+Ujqg5B2nFO5WkHWLmwtvGXQB00M+V3Y2k4HsicO8usn0y5ctq1/ij/BCgEmE9Dh
GE8Tp9zKmVdz4TwDKP/0pYwtE7Jik0fsoCnJf7hjLwe3cDk1kcchCjCRptb6OelRecisRE84m5+3
XvNIL85X2cWVIqHLEDTUArAtlp51Vhk7SvfcRwlnwdbP8v+egiWfxFiI8thpmDW5URwtf0212NIM
zrzd8qAgG3U5cQuPEdU9KG9R77HjN/OgPA6O6QVbcuw/m33gJbvuabR422Hd+/4zsIUHCUSJ6WaN
taLgX0d/TVUfx/5Yaki8aU4m+Sbx7rusdYNA1SMwAv3j0mVJrcYGNWnxYvnoT8AmHeKHaYc+7/f7
ZtZjI4ivKpCJMU1EJde7o4jGuFcU2NFBZZ3uguGcoHtMlt61ftMCpqFYUKUEUs4Cvui/OP4Zvo/C
KzHQPX9tOhumGMVJmA7rXdaGtogqbxj5nAGubv8LK4vN0kV6rIazlRoa6dOzak0e2xXvWeFSza72
47Z8jl6FWT2P915fPQwXlv8faVe2G7eubL9IgEQNlF419Gy3Zzt+ERwn0Sxqnr7+Lvnem3SzhSaS
ffYB9sMGXE2qWCxW1VqL85lOy0fJmG8dy1zHdF1ltU1EIxuLYerEBnftlHk06ZMOG0MWYFoewb8V
HGmRBe6CCfqiiCQJFvAZbV8CVYUI9HWJZZ/PMyZOIGlMUcnmURWZb5EpbwZM0jj9OnpIXX0FuoaN
8bKCWIbT3Rhv0QoCmLa5qg/P4BvYCB4il+Sg3A/gfGTQIxPTrfgBg3vju9ZntK+2EFcwtvGtaksu
eHF2zLvul4vn+2TNnHMwTEobLAMKIDfjpxg5kJ1lfX2YQgbKfHVEWzIdHzCm8AE0wva6aeFyOadR
STQ0RgnbIIfrbBq41hFUDuvoPn/Vb2joSGvNshUvWlGBLy1GGwqoM3iNgBHXLxCySV/H5vylIz24
z0wAj62nvi7Rsi4OXU1BBSTfV8P3qXkBhtXTJBEF/Pwh+SSaEiA8FBAJYOSUu3J7KetJpWDlWawk
8Uqmo7zROkn/YaVFcoDMhfJ8fa8vPjMq6vN4K/QRAcCG3NZ5jEsb5oOILmKIcaVN+5VGb2M82slr
RE2vlt6oqFVzscLZ4Myq/QX7uNjhlmqtPtQJA+vDaI/h/UBGFz2ETkR+OfvI2U6e2QHP3vnCKmB0
Ct/AwmJFdZPhVbMmBz0ZSX/LrFfM2wjuiosoBHlr1LWBT0TBQLso+dIJuIugknOnNPYE81BqEAgs
XERrWEDdbp63RhMEEK/zBQ1lymjYGuhdmUS2R7mPvaTJMPtDi1xw9pcWY+mYaMX5R8GQh/HqqplK
KaG5kwaFret3I11d97rL1ywWg34OdAeQJwFCMi/2JOdrKzlJKmhagyO+BqmXr+9ppjcraYyPoYwp
9lrTdz7pD4ok7UwTUs2EPZfldIMOVIBZLnnV1eFdrmLmLdW7HSPNxpc0YgeyKmqrXYaE+acCC4UK
EEWqw9f/ekwX6GaCh2wlGatCyTYyGuejIbuAZAL+GTpl7Dvy8BlMuhsrgWN1or7bwpc3FAQkIM4o
WtK80nVd+CiBjdI8vLwLOmoH1QNRyPr6J1k2AjbIGUWnUj7yZWlWZsUYIBAQgDBreW0QtEtyQWp8
CVBEexKhDShtEHEQhYfL16k2gU4ex3JY6Svp9vvgZh/Q6nFNp6zt9fhZvT5g/vaY7w/JEcNsL4/S
E8Zj36kr0qO6bPV9/RJMbYOxRZHB48W5YFzmCvJG5rAh8fL2mY7VZNNm2GBIEtNLIGLwqwelQGVZ
r3vBPbO42eiIz9aBauYRzUBXlCpuGIa5OutjhLTXUCj7NJwEePyFc4zN/mOGSxv0vEJG3cIMRCrt
OjWgNRh9u+42C/eHAbwpJCIJirAARZ/volkWU5JJ+J5G9aD5t13+Bib2Zngw6zdN27TCoYn5PuLC
+pk9LjVoRij5jlHMgD1xWXWbQNxnrky6/bTTpHdLtZv+WRIxoVxOTsBXiIXqP8jeZpE0bpVJV1hl
UaXI9jZSszbvZY855Bv4sA1Xc7Ntt04+f1zf1yUPObXIrVOdIpYVKOU5RSYfR5XthkA/RtLb31vB
gDj6AKhgIuPhbn+jtCJLSjPm6OnoVQ3eGlXtgoVe4IdLMRQOAnwHiGZR8eX9vbH6ZDAHhq92DA/D
qtuCltlR3tlB+4xtWdCGElrj3F4GjEAZc1hrwKkrbZA4rpV9tZ9uU7sY7FZwLy8dMvTVwB2HuxIv
RW4P+xjULaZS4pCNOYitfyYiA5flBHjfqQVyfsYoLfQW00jMwaBpum3eiDPZsmSj5Km4yaHbTc5H
6gA/9Pe+gXcvRaMIPAcKLwGLsfUJpeYaMUp+UvSdSrw+FfnF7MX8aQa1EFFQRgBrGj9n5esV8auh
Zw5oTI/mzZPxg2yBYdnJj4kLFEbtzhoBUvQP0ReifAAdyRQDljyszk/GkPlqi5iVVW5eGXYADLAw
x7l8xeCznZqZHeckxxnzgIZV0SFoHNlody4yQoxVPJHWTtb0BkytL8am3FvbSRA6vgDal7v6Z33c
zaYXGC8HUBwhav0+wPB0zA89otZKfWR28rM4gJzXBT93syHH2C5fpZ3XQrTkA0hJW9+Wm+t+dEk1
ze0DdxwNCby5soGf09SevqGPtdPtDbfwyGPB3Ho1eAArbcpDdExeneSv8bWzcbzYgdOHl+Gpc/4R
QHzIrITBwyJj36brrE6heHSfhG7u/6x6V8j6teDRcxF/pl4GKhoXxrm9FC0azUqawlFRfKbtAEW7
+4bdRSYILOPILiXBFOHCPQG6G8BEIcKLRxXf1pdGUM9V8sCgGdWBM978BMURAgURNUEWohxyT2Rt
X88C8LCcrytX0ZoOIxkf0ayk3dQTkDx3+iCIOUu+Qg2MPSsA7eElxY8MxiENjKwfcTSfzXd6aFxq
A3R9B5gMqBwHyLFPO/CQSjfmCrM7Aj9d2spT29x5LeNqBOQBtsER8it7qQ7pnbrPStuEk1qFMwGV
ZhfP8ut1s0sbe2qVcxiwJMJhUlits/3QvTCRkOxCgoZhWMOA96OrC7zZ+YcjLSbXzRB/X6q8AioT
Jhrl5pNSo8/kkWA91qJPuLigE4PcbVUkidUUxWxwb6ybg3Kg+2lvedLP2h3dSLFlcI9f38LFJeKi
UmeFXqShXHaW9r4OUgz4JmXDrrWGtZ9DfMD6pdLveGfavkLXMrS9rxtdXOYXdT/yd7zJuO/WdzkK
VHiWIoVvNjTobzNJpK29dPED2oDDAGYxIDD4h58GYArT8Y8TAG0paS9ptI3kmwZVDLR1u2cyQmDq
juBBGH2k7bpDciXKfJdWefoLuI+Z6EM3lLmGM+FP0k6lLTlqpf55fSsvYyYYMzEwSzTgdOce6LmL
ZpLuBwM0QZ02eUT/x4h3zbBvtKMk7zTt53Vbsy+c343ntrjPlvSxxLI5Po/tB9XWObRGh4MS3Vgi
taP5D50bAqb05Nup54uqVCjNQLAC9adE9iT8u+6aLeArgqg1X568mVkwUp+nAjD3O5+N0yTDksdo
sOa4jFckhKodZcDMVXQsGVtd37mlBZ1Y4meTAOCLojBTgG1Wp02m+avEir2pNx6um1laEMb5NECN
wT6DSuz5gtJEKeN29OHzVXakVvB9qKIbKIquMJ8juDuXMjS0dTAHO5f1DQjVnNsCLBjQxAC2gITZ
t21wN43GmlYgWjPNFaSTN7J6p4AhKi2JbQ23RHkEXOkQ1Lpdqt+rJBEs/ZIwcU5T/vwefosbIMVY
3eL3TLr/yjrF0yplpxf5Lk7CuzozPYD7XIpyhU7BbjHkf30OYR6TbnjFE2TlfBztO4JeWxMUTg4c
VqZsB8WJkReSyMkkPOq/Xf/QC/5k4qZHGciAmBtYX883fzICIB+LCNamwW709Zh+TJ0gSItscOFL
91kCnGIIZpwotyd/nY8QqB7jvz+DZyvhXDYoi3kqCyvRkrXZfJOi2zB1Q9GU2MLBOLPCRUlghdtG
a7EWY3Ty4JCqW9Qfifn0L18Fb3TVAMsUIvL5VzGVKQYOFGtJldBWtI0F1PNoCULJ8lJ+G+FHBMOh
7eWpmj+9dJNrx4xu4tEZRBNCl9cK3BkFbBC6z3yufOpf5tSPB4oNk2oVGWuzLdTy0GpFancpFG8U
f016UddhyeHmDgAa4qgUE96pUzRzKyvLC1AIAUMwQoEoy9dWI+raLFzLoCxAvwYhH4b4Ib0yKWNl
LEr4gkFuxomumf/9uh9c3pNzmQsZFeaCdXC3cTlV2APPXql4V1AzgqR6hwnIJOwzT6nz9x7Qd8TF
QDQ5evnBzu/m2W1O7jKgA7JWY7ibG2hcmbex/2z5oAwC5vkwEME49EL5F/olgJXIGu4YDOrPP+bE
GHArWpaU+FJhZG5Z+CqruhNno2PQ0CU5wtHwKQfpo2+JsrrLnQVFD+yCyFI2ZJVv8U1IdxpLQ37c
RG5nfdNUz293vfYunClfNIQyOypuwLFdNC4iX1HbmiFDLdq3wfjmV6D4fanIbsoFx/nSG7GiP4b4
a6tmCdXTHpmBUr1BBccehvV1Z5yDznmSQ1BcA2MxCmzQqub7UbXWTaxpDORSw35q7ox8LYWvVbAp
+31B9oDKXze3tHGn5jg/ZAEg7BXIXZ0UI4WjvJ1AF+dH79KwaWJRw3fRloVrEGhfNJ517hbsJmiE
IZ7gypdfGjPeAAh9z9TKA0GEXaiDIOO5DE8z87mMKizI8PDv+decOL0uNXHA5vuw7zNgmle9+eyL
pPcug/sXuzoudvT1MLbD3SAs7syR9QmyefZTHx/K+BCObiwKtEs+Z4ATC5kbenOYQDpfiaKUWa7S
2Ypyb/gRyv73151gMRjh6sDL7iv+cVvVymWRFyBgcFjuGsUz8T8D7ajGW+DcQb7kXDe25AU4o7+N
ccEItd2wBSsGro1JsyNo1oCOAVODVN7Wovf5kgtQ1IsoUDN4NFDu8zS92YNAABtXljEwgmsrARdp
KEqJFq0ALAERe2SSuKvOP09YMR1d2hQwS+l+tCCnaT1IVP7rvAv3xYkRbtfMspcQaWFkwuFk2zr6
BEWVrPz1PCmCNUVLH1kxSsbW13TQyaHJi6KmCWg9HTPR95ksSRtUFWpbC4Z32ho3JPAz7x/cYZ74
RbiTwQnIfaNQD3Nd9nE3+dmPOZHA4EkpbaW+ABP9+rqppdOKwt7/mbrgaMcMWFPHjMEdxk2dbMu+
sEEKI5xyW/SHEzPccTV8vWzbHmb81DO6b234UEQv11eyeIbQJ8GYFhoJEKQ+dzkrDrUqSrPCIeS+
i1eNvpMtHzJejhEJQsPiYhB8IBZkIjrwc4Gh5he9mmExPQQRilF14jR7GzQRzd7ipzkxM//3E79L
s9404tlM0gLNGztD5I2KYTdM0IVZCqV4g/1eDndWI4OmRElgB3qUW7UF1/gUCLxMtGPcSUXxOMjR
cCmcLnjQo2NkHadBkNAtf/4/q+A+f61ZbanPjlwrySoM9m2yLoPMCTVmd8LCweyufEJysmX8A6ay
0r4uNRgD6Dqx9b5GTXVaS/q70ZpuQzOvmzS3NFoI9LBuk0zWf9tPPmswQPPflQHsI7y25KnT1n4t
qvgLvpnOvZ1J2kWJWcBGWkEKMzzKjWVT7V9C+B/f4yFWpcF6oLtgRMGQX+N15konOyoqXS36Bp1h
M7hjMW40//eTk6TKYxgqIMBy+uLTz+1y9Lr0PvUDhyaifG6hZovb4sQW5+qh0kcD7WCLrJVVu4tu
2S17RpdrQyegjwckD3fthj5dj32L34rOHIezgAiSyfMFhhqt8cgpEF5lUC95afaTiuaU59994fIn
JuYocrKHcQBkmOljXUb+YubfB+UjwegrmDF7YssiCfeFSti8i38WNC/4xJofNimkbbCggtlKZJNv
+b6y6Q1gxK61Vn9c371l9/hjjAu0tJNS1mt4TVeSaqtR64bD4CD/7vXvTBfcUpfQ9DmbOFkZ54tJ
M9R6HcKYPG4yT3agc+QAhnPb7apNsrWeJdvyOq8BYhra1A+RC3np66sVfUjOQesg6OSSYWvDSt9g
qKAbXvWxXyvqN1LcdOQfXhyny+XCMsb/kirQYI3kEG2gIzSriQb+bdEsu8hjvgbPTjyGqkGBgULs
axN4lf8ESXeKSaQp3mDgnBkbBtHENNz4oJK8vp3zAq6cCx7rPylDqBcG7ALB8tJZ8dYannTI+DCj
tSWQnClo15SVIAMRfEOVi83Mn+owSGC07atVRu6LEiJn1prU3/qM2VkvKAwLwgs/CiJPSZnIc3gB
CgKDEplTNcUDBEEEqxJtJRdiiNToU5fBjMw+9dgpmh2U/VB93ISziJZdi94PomVxQSZIixB6LrDn
jze0uWUMZHKP171j/snXvIMLLV2ZFqU1m5j6x2H8Duq/639/sYx1cr4upoJNPzDiDgbMoXmZRulB
AUilUML7ABNdo6Hvo/xYpIEbZ8b2P5rmAkllAr4bRzBtaOxFzdpDnAZ7SsddqkW7ypKdqchtUNJA
FUYkhrfs/8jygT9S0Xyd87OTw577bdaqDS6jWILUofwpx+E6zKaVMvluVsU3EzMENaFFX0ECYYIT
E49Ovo2uTok2pPF84vTeAzbBy4E26ZNSEE0Wr6ITM9zB1lqzsuIRe9pE3SozTaB3o2MXETdTf4aW
iH15oQGGy+ik88rto4GXXwTkOU7AuxTa0Xt2b2zLm2oTgBFwixtoFw+28i3eijr2i9/vxC63TKNq
1E4OYVdpoPAKrgCrXUNkrZInm7DXpPunXf3TYObSI02Pp5pIaDD77EXCPK/5WjN3qleq6G6djzN/
3OeK/P+ylls8c59u1Ho7YfjKiSJ5O0jWHof/Pq6Mmy4MRa6yFC1PbXHHT5HynMk5zsBAknUYuD27
b6cNqjqeJdlBiFwT3LDXj/ySd56anH/SybHTsqAo0wjLq9Nf0HyQ2l9D85wAtR9Kqnvd1JKHzI9r
BcPZoH/ncSlV2zVD2s6BM1lR3w6jd2Ie/JGtCHHNQBdYWwyjp+Y4h8wYVYu2hrkSGRHVtuksN27e
m5gymqyDybwi+9kahsDsorucLJL3S5C00kKdPyEmmoZ1x/A6wMCKQTbXN3MpeJ2ubr6lTr6bymic
NKhjOax/T2RHDu+SUZDnzX/iwvNRnwcxONqGJk8PjiYRRIZLxEcGScau8B+QLwguHJEJ7i7NmVSY
rKmQHhT+AZ0dr6xFD8XFjdLQmAHvnw40D+fgKCqVUW4iUECswlbCb7U82LEITrh4cH8buUAmoRAW
mfWA4EfH8X1qnsBMu41Q8B2+19JjHCn3ZpI71x1gceswEIqmLpizgaI9d4AcIxWmX+PrJON7ZYGP
yr3+9xcd+eTvc59mkPOxk+YEMTKMjWlFxzDBxEDAJM8f/6X2Adk1EzMKmEUEmdH5Woywi3qoIeAb
GXJqB7MuXtSCYwJ0+9cXtewMvw3xIiktHVKS6DAkF3hSFK+gjXYgU3bdyPLO/THC3cAy8iYa4aWL
CfwOEA0b2GZgUaJQcDwXBivR7gQVGYogM2MWP6WOjjcxO4wjO+P9rAx97w6fbAd0uL/KtvlrsB52
+Xp0k61vpzvRBPBiLD+xzQXXXKqb0VSxxnFG0wQQcg8zEGjrQ+RM1mAXSbrp8Vq6vrELd5WiALQF
QUgFY/kXc0S5HofAt2HiOvWiDmwC95g9rJgrWS/XDS29PDHBDl47jN8CIsKP/CZjnhuZYWESUG89
bczWUjpBADBAdwUKidpPDAWAuz08xqNxiHXRlMPSOjEuhVlj0CPOQlrccZhkcInHmBnSWlBAqynJ
PaVPLLtNWOPgEOWuHJYikqCFeAJAGtABmEAAGpEffiR5m4++guYYBOdSaIp/70crFHzABdANAepg
LrJT9EaRFJ+vrJv0GrT56FQZo3aXdRjLgrVmbypmvpPGEc/rQbpDXYruFeQfDpnij5hAmoIaXQIx
QT2z40Dw3FrabCAGVGg1oRUEBdDzn1SMRM4GFevu9E+9fEyCxE2KALs+2r5h/X38wfr/GOOCaos2
sFwYMAaCe4wuSTr4bYxKt6Vw/H7dhRduJFhCJxUvG+wzf1byEsUKq0ZeV42QlktDpP9pFIGdZZS2
5Rjpqyq1FLse6p/NwJ6u216IsjPCdAZcY+IIh/V8S/PQNxuMrCMA0nCbB+3Bz1GAAzX6fzNDzs0Y
Sg7xTIolYlq3IpmttYHdi4CaC8H8bB/nY3OSZzX52LKhQadQAs0rsMCUuEWjepoIm7/shn++F+eG
Y4xCZV2g1RWM9S1F1ljma7WoHMkEKTUTJI9LzgGmUOB0weOLqRXOWNhMFUkHLKqt684pAc63MRY9
vLAc+DdZy39EKYjtWdXFz3LVZoJ399KWYprRBPwOoGqLctYBxY9yMLJiHHQqKjuequZOb+oSMhhQ
Y5umoRXYW9raWXMLGDVwy1Gew3Bq/C7QEqy2zIDZaV+setf6GyW4iRrB8V56cwAL+9sUry81MbDe
Rxrimzbovq3onTOy8E1vDCch/mvSVluMvX6OBXRDZdFD9ZKiVCdnx049d1Xoh01BMD899GN2mx6b
lWVH3l2+gnTJFNiYeU3u6u/dTVXauoiKaiEdODPNnZK8M0ojmptn+ninENAE3jf1A0kOGQriIjJm
kS3OfdKuVKahhq1g6A95a9hVXDtaV3tdHN7FHcigSSf4rhcepKkAEyOi6aDuR7eJ21k18nsNtDFQ
niO/UkptTLL5snTXWv2ascG9HtYuk48va9BlRksBc4B850ft6rSOgU93CsVXbZJB+gkiEV5YsvJb
FxnxijXysQkmeguY301sShSq4ImAi+orBpy9/uZfATy3DKwCuCv4Bpuvm+HQ+cDFD4XRI+3oMlV2
gOTRnlACJ24DZ4aQ8JDk4b4qS9MHn0YCMS4FJIdbSuPqaVAT0GQ3EtU+zC4AYYOkTq1dYkRvJ5dj
HnrJhL9k141RPzErUtzCL2aljLwZvWAysmdiNDpkcpjyJDea9KvM63JtxRJ50X2/3KTNmLkYEJgO
IepdL1Lr+6EdQFPjrg2qofjbu0abp6f1eSeQKUCZ5vxsyRGVu1EBX2xHJlfqfQzEvftT9B+tcMcI
5AmZXqSwEqn7MH5sIdOc/PUIwrySOVJgVgyVQn4ivKgytBos2Ch1O59AcGMGdqvYYShCKV0emnND
8zk+uTkTK28A04GhgYS2Jn0G5Y2lelNllyI+h4vrDKgClFwI8EIK9Nt5HkUJCas10QCA2d7Tc9RW
0a9/7NgtjkrCXJoJhisuAhBOBtgZwB0hE4AM+Pp8MgBeS7o8dUwCQhlC73L9s+kKN1EqCJqpq4H9
+IeIgLE73NYYEFb+V0LrZCvjztD6luKt2o6eZd6rgZu3rzl9CruP1rpHKVkzbrT6r9lJ5nXCUzCN
p4Ari6fp6lMy6pCtT50+hAae4ttanRyNShNs52K8m3XgAQ7BACPGls4dJW6atuo1rI75PaSzvtej
bfn7ybKDwTE1j9BdBxqrQiT3eek1WB5m2ZR5GgvMR/N/P9lUU2uob2Rl6hjN89Q+DsUuiMGyaScS
kp6NEq0FH3FOR/mACnJeiE8ACWOCl+fcXsvaIiNBlTpa8wzWwkF15MT1I69JbBq/qSnQMRvFuDUL
geE5aFyzy53DmIC+uzexTrNu1hEdNv0oYlW7POrqPFGJl80Mj6b8iHzV9A1JocY1M9UVNSbONmOZ
OboB/cTpr0Pkual5l0++WsICg5oMpsygcfoApSk9teUsXV3/WqIVcfE+iMdyqkKY8dETKoa7IXmz
wKngjz/E75ileIJXkgHNXAQUja/k6W2ICfy+wU2rbqj1YMUW5vXuK/+xlSuMZgjSC7LkD0CnomiI
WhsCJ+eHSil1ZaUiWkJofEKvxioeyYQv50nlfe2/gDhO0m7a4APj7Jm5UZNfdXEb0sJW4rXZ7WXt
RyWVdlY8ptMmN9woF0EGlrb+9Pdx/mqUtZroARIP6CjGst2B4Z7eq/X3JhKkOJdzGwhwCKcYxoaQ
PUIcF3jUyqyVUMdOVLih8midjnfpl8KZ3ST3pTG6oaLaqLJ7KUNkT98LFbzXTlp+6uouGV5yE7pY
gyMb90MgSDgXZILPfxrn5i0pVH2YN6HM9pCtweZ7eMZXsataT3G2MmK3SzZMctMgc3MicP45g+Yj
hgFaeRWVf1RE+JII+k14wXdJ6kwowLIAFHya04s69Uvh99TI/Eo8Pch1YeVBAiO98q1pbL1Z02yl
hk+9vsn8IxGNY188OudvfbImzuvLctSDaIQ5A2MIpmFr6u2gQqzNEMSnJe+FvBfAGQayK0gpny+r
HSW4HEO0VZPOkeNtNT2EULDSlI9URHy6EDdwXYKeDBVCXCc88Sn1IfgWaTAVxY9A3tkZhUADOwZQ
ElYdCEJdj4gL3+vMGve9+pgEqQTGMge691MJRWNUByO0JA1iZ9o7xOAAMxTs5YIfnpnkvlkM+tBc
x7wFlIRVT25a9ENvZJFjLHywMyNcuJn6OParCkYC4CfKdIc8GNtqQw60KwWZDln8YjhP4JWhgIbw
nENZHmupNs57mD5Gw7YHeXKuOuiS64Gn5U9RrDlh96NG/cU4+NOGqpXba4atyisTepnRtglWlQ+2
i9areuKgmQodaRTynESzWXjsRZi+xa05+bnc1iA+tjmJ8PcrKItYVQAw0JqW33vJ9KgoxRVtDZeN
VWbfWtOcpfglJvTcWnqN1JVqNYCobWUQGWEqWz1YikfYXQMa8hGsfOTB0t/SLFwXoitoKfwCgvf/
H4rwTIO1nPq9LOPXWNhmSM4ENyjl6Ils190W6pm237+11bDW9bscSLpBJJS+EKxgHhR1Bh6baJhz
mwGFRbUe5tTUL+8G6wlMpaBB3w2h4AJcPF9/zHwx+p2EYGnyJauOYCav3yIwpwTFJi9FHBxLcQNs
FcT8otoD6ep5QCxQZqwBH0JANLfd+NPonojqjHRXBt+ZuYpEY0RLrwlMEOExaOJ/SO25zK2zpnDo
FR1vpQqStCGq3s+Ueam/G7TJHqxXFSWVBimOIFZdduOQ+AJ9iJIqyI/AAMeVpWgmjZXPjNTJ7Pql
/cg89bvqhj8YBpTtaAv65uBHaLPX5sbcjwLbC98RpjGhjHo7lJq/8pyT75hUQJlDUgIXwbQxTTdr
1t3g/XX0p2gKAVQ5F1BBTMN9xYwWQxlJuD7LCHwxK0Neh6oNcLOtRy5iUcwERduFI3Bq8KvSerIm
g0AntBh8uI0GTBNEc6doO2EeTTT3v7R3Jwv7cqcTO50cBKaWQYfVlAL01lBMGmzQV17fPZERcr57
tGj1PEfkdsIeub3vqNZrL9I3XAjW81iNZaKuDwUVfk4pMaQpUxP4n2Jph5q1oLaJ900feQwszUEX
C7rPC/H6zBx3N0QSnhCSDJ9LyY+khA4AOHxSySvNnYm9FIl+iKxx7lfpLXg5clgjhluhJ9iholRt
QIuhk/uk/XX9ay1c03MHFHysCL841HzpE8hXq2waqKntiwNUtVZQOV6Pu2pbe+bWcqTnyNGOwSG3
41vpvbIxSLSODy4Cjl17geC1duk55z+F22ZZ9o28pZDfonWJx8au0To7F43IXJ41GAHHDgqC1lzp
4XJWHfjldhqwXoJpBa11S2gbZ/SBStvrG3t5FcDO3I0kCgAbYIk4PwbxFDC5iGBHUX4lUFQJ3Kl8
JXkMFZz7jPZOqAsuuK+h6fOXzLlFbvvwro4V34dF9fgOzaq32nuMt9G69Z4+LXt6ix4+s9qLHNCX
RXbR2JobHQpMS7DHYDV5qofS3toURNLLc3r+kzhXTuWeKWM2b7bvVfmms3Z18w34vLwRuM5lM2qu
9P7ebkxAnW83OvBFn89uPAFziyKv74Ndu/GDG0WN41VkQZOsyCr2QwuN4CFUzHCNlnHydP2bX86j
cr+Ccy55VIK+N/AreqfCq8ELHctrvqeyfTe6UFx3IxybvbQR0X4vbrOmIAcA3lK/0BjwK6tSMxnV
56a8qSHhk5J7k34bdLesBJFw0atPLHEJTqbHcpXPde4EYE6rdqTSsOVhsJmGIffXTrvXmr++G/Fh
Tyxy58jUfG1UVFiEUBbrvQl0UcNw9It/6ETNhn53PfhBFG0I82Gc+xEyxRiYoyu13YFkELWAqv3l
aw9y9DRYt4qIZ2n52/02y09p+YEcB0Y+r09x49SyK+nOsLzc8uRe8CJbDK9/FsiPgCtBZdQZgyVJ
8/T0pp/ulPFNcADmY3YRg05scJc/6K4L2s7ClbXe2QrzMhSzm6n2LEDc9e65i21p3HaywCsXVgaK
uBnJigIX6lucj8ShGnQmIM5OHh+ocpeCI/3vMw5UD09McME1MlQj7kfUqJL8riF3VfeMQdtpPJJW
EMYXSpbnlriYOYCMVUaLEA/Rt+RDcypI1tjdS+D0q+Cg3tpAymh2+LFDznOsd5gA//VLfk8F9Y9L
FODcZcKEIgAK6BaA7v48nI4m3mtDiyawothqa2trcyd/lKmdvLB1us9DZ9oNv4Z6RQTJ48JpOLPL
xZeyRZGSdrBr+nep/BiXIKJxNAT0eNz8vauemeKcRuvQCioM7LOZ/mqkN+MnUDqsgPpFe6OUL0p8
E/iimb6F3OPMJOdEqaRpUKPA6lBO6pW3SV5X1iEX9Xrmv8KdwTMrnAN1Y1JPo4mFWcqPsftQJde3
HsrwIY02PhHElMUVmQSDAjOH4AVwU277Oux7VBo1FAo6dOWi2gnSg9oKvtbiCT+xo537YwJuLzVp
YCeYjkR3/eKpE+Uq85/gtw0Ojwgy18l1PmHLGzNkxIdOoE+YzeRfqqjSvGwAHHegWgYXN/+sVE1U
B+iUYg2K6hkJeZx0JpjvWzShQ2ABnSkZ3WEu/0hCRe+x6DlK/WDFgxH8iweDBfu3AS6+h41ChinP
UkfP7mU000lypOlDKErnlj73qRmurlHFZYebCusI6+2Uv9DSjn2BRy1FmlMTnEeFQR2EQ4KVmMDU
RN8s5pkSCnBgR0lLQTRd/CoGuPEgegFBSp6v2Uy0Xqll9Nf06KBhbr4GKev1YCaywC0mQbLC2NxV
bnAloA5UiKRxFz/IyRK4+wB4SdTwLIwBSOFzpD2p4+DEveCLLNqAFoUM7kQU/fjWYOBPeZkMaMGz
4ShJrskOavbr+j4tpK9g3/9jgrte0iqoE4B5U6cYbxvTbsHcDFnS4qaUNm1Rujm1BB9mKRYTcBVh
8PALd8ftG6Yb5tFuVB3DcVUatQuqADsdXck4ID6XvWgsbtGpT8xx62sgKUn7uZRrVode2UT0haru
WG2K5B8yrtN1cZdn35llF00w1A7vRrwuo3ddEyT+i2tBE2ueTZ87xdw1ZpZWhrFqFOTV4qkvACnY
aoGbssc4FmRcAkP8HGPZ9m2WlQj8QLR32ROyVoxPdpjLMm6ue9+ig/9ZEY8JCyBC1ygYeHOM8BWQ
fbuqIg+KD9eNLN3IEJoDIRzIdxCpOY+TCwKe7m52cdXWrMCuTFduX3zRqPBixDkxw3kaUOGxEgYw
Q+R7SXorJff6MpYe9ADHzKxiJiZXkNif3/gsNuLcnwcFyinzSincm3HiqhHZKGG/l/vbIc8xS0Ly
0s6tWkC7udASQZUAohKoM89DcLwqSJyrkI9qJoSiW2WfrVHydeVZsEBfq4Pte5gkGwQmLxWFkHGf
mpwjyUltFpGiLeMaJsk630YPT/k2qG3l1XJKt/iF6sE6vFXulXfVkdxKsqUf17d7yWuAfgOlFobY
8X9utxs1s9Qpx2EbzCM4R2093vQSZr62180snQDMYcz5AyqzQEGdLzJsOnWqTZwApqyJ/7MbjyMV
1Z8XmiLYyT9GLshtsrEtMwojLfBiLHCJeePTbxpdW7qjoJ+bP8TWuk4Fh3vpQJxa5VKvYFTRtJ2t
/g9nV7bjNq5Ev0iARIqU9KrFS9u9r8mLkEmnte+itq+/RwHuxKYFC5Ng5qkBl4prserUOU1+iNrC
LvX362O3OEUg2MMcgeoI+JnzsatJN5VTiQ3RDgoXjm7EzZaOPqmcykh460Bjw8pWduH8m3JMTIGc
RNndBBueHLkMdAJXFYdNv4XYoq2bfYwur1KpoGbZmlvWo5u1bMroVml95PbGTNted3pxwfxxWs6O
oIDcgMRnPgWKH5mxr8xvQmyum1g+aU5sSDNX9Z0PFSDY0Pg+bDS0VTCATx7S9mFCirjxXbQBqsS7
bnXp0qE42VAo5Hg8ybjKNFVMKlIY1RFKpdSrsOl8K7WV9I2siVYtrpy5QogMP7L8snqNmlHRWZZA
yayO3CnOvUBpIaGREsSJbI1PZHHGTozNH3Nyjk1FnvpD1eE2LR9G3W3718RcmbHFsQNNEI4QACiN
C82IIDTSPO0xYegbqRLFNswfeFg7jEMeJGQrF+riHvhjzZIyyxWvWmBg4NAY6c+h+W2qPwJresxy
9aDmoLQuEzvX10CGy9fBiVVpUda5WenpBB+nezV0gqccrStIv9xZ3nQXOdE+eLG25qbr3d4NPf+u
2K+99BbPs5MPIOfzmAaVQgINH5ABOjeHrd1a5nOhioyD+sSEdOkYipopQ4yRHTbahj2HLyFkXVz9
ptqWB5A7TqFj3DjBN/Wjti23/qtFxEA8j6qBigzzuX9ZVsYUvbjYgPEXnRR76m3KbCt/ZWtw+uXl
+seSNJIoHQ4Qp4Qlod40yIei0Y5Gj12H2vK3vzhUwHiMwha0TpBlOPcJkvIBbfmAzA/QG2CEqSun
M18A8O38emVXLG3z3/BeEFhqAGTNfz/Z5jwxx4hm8/pknZeUvVehIY2Qt+sOXUphISo6NSOdJlGo
xAWpYUbZ+bfFD6Wxhye99pJj77IHQBKzNYTU/IPyjYf2LxC7I4Eyo+zP/SpUlkNAd8Rb3fgR068B
wNDKv2/4SqJmaU3oaMf/3WgD9nhp9YlG9EEdYqYC5SiCvUru0v5AwIDBv6+M4PxLFw6dWJJWn5qx
QoTgokA2sNxOtXWIWwCNaE5di5TC1TrdTotqS6zEhYbFZ8k+rn/A4oDCQyiUIPOFk/J8QEVtTlNr
zQNa97YFjZGg8lqc1cHXdTuLC/LEjhQ/m4qSAj2hYkTNQ8wOerxRmpVo6LLpbF6NJzak/ZVp49Q3
GmJ09ZE/anto+5LH5heyOe2OP7eGq7z6gT05kYvshXfdvaVb6MS0TA+WDLykYYRhHLr30UJfybCL
hxHKX18jKp1kvFPp7rrFxYlDNzieQRbUW+QlapgjAcc8BjRD1RTkoFz7AhFyADWF63YWtwLKNiZQ
gsAyyVyQ2RgJEjMs0GTaAe5QRi9K7zXlPVvLiy86NJMfwR+E0PKJn4qgKQJ0WDtWqux5/WVa3U/I
AzhqXa3s7jVL0p6rUz+C+CYs9eTRMjd69k5n7eUgWVkUizcoSCH/dUm6QZHpAfzS1+BSZd5OXWFT
XjtdHr+Wjf5UJ+IYqWi/Dl9I+ZZH4QM6fWwlmrze/KYj/wA6A2/ikWNU8V7vwv31eV0bhDnAOLkh
RMoqrlf4Nq1yG8sr9Vs1xNP16bqVeVtfHG8cbS0IOSGfJGe8g8rqidYBAWcO31Px1XXOFO/V6mYE
WebndVOLRTGUxf61JU1rmOEexNsZTzwv/8AzHXJFm8Yx3aB1EY65QOtCoLn4R6xskKVIbFaSQTqC
gsBL7vjSx1jrzWTeIMN9od03aFu+7tjiTJ0YkGYqoUo5JhUMVDx1Y3ocWzet6Kb7m6z+qSNSzGCQ
osu4gB0WfY+yyWZIaCT/XPdl8TQ58WX29WTVKboSjOlsYwTpcJx8DGXgJFoIIZgncw0MsThuaBfT
wZsBWhK5u7APOuQZRtiqSzuEqcZWVWdYK24vrvATK9LFFtZNj2ISTv4QW5bHXuvbwHgK9cH0N/qa
fMriNXNiTLrhoBjRU03AGHS6fCCfG4CvN5b2EgZOU++qNfXdlRGUUzU5ngCEjb+Dgw9RbAdkuehL
oLrX18TFBkIqdE4loko5d2zJHc186IqhoHrusJhtlcnclNF/TofOJkAxgAroUltTx7NkNJDLcvop
2FfERFf4WvRxMVazCTAGcpRB58SufNaLsbImYCuhqJvtSAVBteFYRxB2Cv2Va2XJ0hxrALQ/8/Fe
jFcRpwkBKAW9Fj3KPIFbWDeseAzWciCLdihe8DABqRu54mqmpt5gZ2FeMvWggQWxqnbNAFKkmCkr
Ll0+JDB6SCPjwYnGvRlAfH4uEIWWeggpQbR53fn968AgQRvutDRBeHOvFK9cHAS7ybrXcI158WL/
Spal/dvlpI7CWXtZBUtndavle6IpDqN3RviqTbvrS/0y+Qlr4JvQkTen5FJXItbDIBvVAqIpQMbq
BXkauxerK70gKDZl3Not7W9VNTmainnTaP636+aXfGWGAW2OGUkK6Z3zUQaPFRPVkIOCjlhvI4ia
SEE3VmyCqxev+Igc2kBf2dzLHkPfFxqDgGBDy/vcpjKMNPQDeDwk7GUgKrh1NHfQWmDUeHDkWm+P
iXWjltRh/mem87WVtXS6cIw1YMjA310Iz1M/1IyuxW4pmqNZ2m2zN/vGqczRRoXUtDzT2lr+JqUu
3qoDQ5P22pRfYK4w5ehtnNsbUe4B3+D5ANRW5DcC71ZIDe21TECLDAwnyleIs4Eru3Tc6/7t0K8E
JUszbWGw0VmPXkKkMc+NTlEdVKEJcWD0QsTHpAW70cDa8hZFu+dJRHdgeP/RQUnzv0bW8NVC962O
9AYgJzL6X6N1nkakBVtUhfKWyG2Dj/fR0NuqFqxAWy4iCYhg4WyCHAOSKRb0xc899Eu9Vo0CyoTg
SrIasQUvO+QrGttq670BdOf1nXOZhZ7NAWllwRSYcX5DS08CFwFuKJHMbbdmXT8Pum6bJHMKNfE0
s9r2zUMHQtpO+JtAWysaLxzDZ5alqVQKHkOJBJYb/6FHBNvmNdLQwQa9z2t7dd7/Z9H6bydxeenI
UmG5SmOqjBP6fzKcD+1Eb/Qoto2yOIYKGKjwFEkyHa224aYwnyYeHiDNuG3AJnl9nBednXsW5w7k
WaD+fFbzKarQIw5nJ+V7y24bZJTK9qmJ1xgLF/YHWiI5Stfzo4TI+TFhZn6DPQllcE3c1GbnAXSE
fhLtp5K3OyUb9siSb6+7dpmemEcXPTko1oDvAlRH577ppWHkpgKbSbRnxS5iN1qwrdOdrnq5uQsn
NzPemXLMrQ2JXxXUc9p+x4x7sVa7XfTdtPAgm+NiQ67yCWoNoQIBeycO3SzZ6vTFYLdm7TtJeLBS
trnu9uKM/rEmx5DdMFZRDLlQJy86p1XfqyZ0hwGN7GtH3tKBAJkwjC/qKEiMSOesD4qIXogJeuhq
65RK5MSWeMq18hDS5Gmw6sfrfi2FLLP+KjrzUGRDD4FkD9ydagRpcMiSWUj0aKVdNptEqLZe3uaZ
E5eeHz35+RukuR1gk68bX7jUzmxLF3nS9ZpaZ9Be0/LAmfz4qIXtynKd97p8FqAWZVkzKxek7CX3
uqYsQ9OHchhKYZ4JoU6mjogCo5U0xCUNH3YFw+UMsj9IsFlyUpwJnXV6izxuU1vFNpqZhScwAT9m
ZmC5kABPt2A5uI0NDuPo0mhG9GCFwYjAMGCvCi6bfVdk48pJuLCWMLEq/kdWFKe9tFXRJqhnowFd
4iJpBHdA2eUfzTCZcmRlU8T2BvR3D0zx4zWm04sHHi5rbiFEU4FH4si4nZ8RPEqgZI+6mVMHHqnv
el65BGRvBjhjU/NH1rhttzYBC4f+mUlpoiORW/2swuwY5uBW5atVg8J3yDxdSR7Q9Ytu3ja0EdkM
dkrUbWpZTu+vyThc0h/Mq2D+T2OWCpko6ebJRgRpscBmqmkE/UxUeUFwWbHPjrYHXc0c8F1uqP7D
ijiKovVWFzWgz/kuyh5qk+8S1trQtrVjHh18k29DotgD2OGvb7rlpQoxX53iiQeCGGlVdI2Ig9HC
rss7E9HcjUg+Yrz2qes3wWusl3s9+tAa9HTy/oWABiSOa7tW17iMljYmtuPMEoPyKupW50sEGwDc
TxMCn4gqrRPp2rCrWZY7tKlXIF7LlvDOBN8ynuW/Q/uTmEdDn1cqNOyCWCc7Uwt3TQd5rdRYOWmW
bghwQ7K5o9PCy2TeEydmBpUqMatBN2iGKHk3uyj5jCAvrWdr87ew0oEuxCtTB1+SBXPnhnJQTcbt
TLJfVL5PvDBSsw1T6xaBm4LmB3M03jWhabsMFCPHxmi0o8lr7aDnJaq7mhWs3CALfs9MuWiUBQAR
/+ZD6MRvvMW6GoyDuZNG40eUAmym1Letou7NZo0JYjF8BTsD7nuGPgxDJjsFtzWaCHwgbpra7qKj
X3wK5Yu0nqF/MLJFnR6ox+u75bJEji19anJ2/8S9KBZFZyQwOTqaW78jIfL0DwQN8La1xQEcJ/bD
TfgLxHWO4WYr8MeFkT0zLY3sGJZ1Y0G2wonzb5WKttDUrsf7nq6poy9cE2d25kjrxEU/81UIasOO
QtKNUilOYg2OMjR7gYI8VcKVIV0K3E5HVNooPSpMQ9RjRNP2Y6oHeyqf++hJVdzCByR+jXEBDbv4
fDkEwGsOBWSg7HA0S+fdFGexkVOEbsisGcLJ6mGot00FhJiHk4Hf1C2pqBeAEXwzZm39ppY1eVCY
NdIbiJShjbEvtWHDE4qOc4H8W7DRp3F8JGOBHi46UZo+4JAFnKDPdWMX+cnwI4GOFpq7xoB64RTg
tA/MIDk0ldX2LqkhwWdXvCtCb2BKfZOqgP5AL6BzaE58xcmEqn1ardrsSNMno6tmlgIR3DDODacZ
fPOOKVXMbE0zywca6OpLRbT0g6mZqTqKZk54PDZqoDp6pPnEDos23ousp3gOjSi/akZY4xtMcdcZ
PrAIqaoEPzTITLugEqufaUXRcwdsW++JuFW/A8SHI01XI164bRaEfMPCitwEfTFkdlvO0Mms6Vm4
bTIl25c4XiDgpaW6i/YQdWdVBJ1tbSrIBFKkAcijeMgrnMDq2N30SWgJpwpi8xP6J3Mu3bC+kqDU
9hm1oi2ST6NrpX7IIVGogXSuHTuMW4FBtoMmHmO3MoQA41fLfYAe9OxXVY7ilk9W0ThaEvtiE/ki
FADAxuwrs/z2hxaBYttJgqb+iRag/LmIism3WTVCjs5UrK+UYXifjMII7mptQKUFWf6C2j0YEfV2
qryuBlML7jRcnT1InbrcJ4MTlu0+a0UM8ew+3yN/SvZqO5g/qqEE2SDJw6zY1A1WmFIPNL9hbKTZ
bc4K0yNKFwVunYr8QIvOv1VJqdS7MYdotJsQVbnNBNauPUKd+IPUIzTZfFB5o1lrnKrK7Q1mFY/l
EIcHXo9UdwAvqyY7H6oKkNWuaJg3JGGwiaFSfaewSXvW6yGa7KrqpswmtCDaQ8m6vPREr4kA4Lqa
HoeeNB7F2+qfzhrBDcl5zgAyJDxzrp+ri+8O5MotisckFpHMmVXXLVZPVuJWVjmaYbZhdUv6b0l0
Bz2qPN7R4que3JEeubnGd7ZkGo9lpA6hUgPMr3xjFV1rVU2CAKiN2LHpujsWfCZgO2ZJuSUwN/bd
piD9oQJpTYNySKuvtYcvHIFgjEQbLXqaUCOW1X9zRZ2yECGyIxTNJs6WHUWvY1eq0Nle051eON1n
fnCOEIuol0yrmpKyRmsVZC6FzfldmXEnanaj/+LTtSL7klvImangWJ1Rh3Iyqxx7HJtVAAWZRkeW
FNqPN5o6gPscIH4QjeMUEe4UaAnkQgTv+5XAaOG6PAtEpGssVdC9pXAEItVQ7cyKuQoGGNTITkBX
sPwLfupzSwUy/GAcAnn++YVJB2AjzBHUrHGXez4IRl2iFM/K0HsxVC1NkDYMwxp7x8Jb+cymFIcY
QQwcWQybqejtvKYI2J+vb8mFOBlcvIjI8SwAXlRuhfBLK9KbsUHpB0TLeg4c4FDbvrkCFVocuz9W
5KdhHsaim3qRO5OwcKkqb1Fi3UU5dxQj3RiBvu0CZfufHQPtPxpysNlAFC9PV0vHJpp6LEtIHDmN
CtU539+nkfbfwzUQpVrgS0UmACwB0qpoUYEwyxDyHrHWelANBJMuIqoXsDBcd2fplQk0IZ5N2GII
3OTTY+RDScsAOtg5NtFHNSQGcvDjlDOn7VKltMENgK8I42ScbN7rPrdHBCHf/U50lZ0GQXLMA804
hE0H0biAA9npl8EhjHrF0/S0Q66y4YnvJm1fPAwpNyub1B26ra+7sZQjOFlucuKpaEuNTwlosNCn
wlPUmb/IsI8ab0ofwuyZd7+um1s8HU7W3RwlngS5cRsRcBfAXOhDRWiHTrypftPXWFUWd+mJFXpu
JWJIcdN5ddcG0ml9jCxPEq4R7Cw9g7DOkFshwCbjAJq/4sQXq4ugfC0gU1JypFfDCShrMCpO30Oa
Q4/ne585JHUzXVsJ3BcOiDOz0gJPmjwjdQyzs7pbmb3QcdymYsXI0giqADvoaGEFc638xGtT2oyQ
3pzFI0A+TcP7JFhrfl8zIR2lWlHjrgxgIssS7A0/fCRt9N+TDjhoNFTRARiaS3bnU1RXKsDcDdow
TbV8yhvlR+Cnm8wvVx7fS5vo1Iy0qkWU1rw1YWZuxUrvixZaztEt6E5Ty6Pde8ZXjtKFYAJuwSWA
SWfuR2kJZBXKLRlDGq8dQ7co2vt4Mrx20G9I64MWetxc37SL5kz8poEkIuAIkrl44hUXGl6mPspT
gER6QHu5pKxRYA5vyzUynaWrCbJ0/1qT1kXVDYMSj7BWK/eAYAJo/Nkkty3bhChp52vH+NLUAdPM
AaAGcewFVaqeRGQK+wnW+C/d8CxjO/Rfafxi9b5bic8BPaP/fTAZSlJIhoMsCDn98yWp0wGFRuih
gvZw8FjhgwAs1QdI4MTOGBqjI7j457rFhQMD6T28ziwUURHpS9OXhUNhFUaJonUR2NrA74OAbQne
fX/hGR4+M/k0Qhcu03aa42hE2Gs5WPegKX5ogEO3Bi+s8exZa5lYWpEnmW05SKI+Ur9TiiDTqD8K
VbWL6HXkaIX2d+NagWvJ1OkFOR9jJ6d8gZqT1lu4S3SQuZJhp4nPWn9k0U/OvOvztHg3UjC9q3Pt
AmRn55ZELFpDK3A3gtUB77EWHZA7Dhpj/+26naUNBsDIv3Ykj+LGEiiEwyM6x3oi+WmWKshqwSmf
Wt+Yr9+UyZrowppJaQkaeQ9ZywkmsxbZM98Nw6dmDBxAChL2MwSW9bqHyyM5U0+DrBYUKvOcnszZ
GDRmSoz5ZRAodtrdlWi+7qJHlqylzxcXB2AYnOPtDKJ3aTNPfjerLMFQk76z7FZJQekcOyD0qZB0
uO7T4hCemCLnPuXI2xgDhalROaoJsUkmvDS9CfCATpIjW6tpL93OeKr+65m0GGlEoUhWz0OoVhvI
Zh5AdrW77pG25pK0EDMwdUW6mEdv/J7zp1FzinCwzfGmjW/qaZP0DofEW7lr490sKMWj19564u3D
yBO7UV5WvmYeQClBqZ96LK3RmIiiUHV8Td2BYvOASqJtWOI30UnJDxZOM6JuquYQ5p4INyvG54Vy
YRztNSg5z9zKXFpICq+SwGxA/uqb5FtCkY6o+jsF7A6mlmxHq7DRsOsO9fccIHYcc9naVCzaR8oA
PCIoIZgX5KKox/aRAjpWgcZISjtQU6WzuJ/KO1vP6E7RQ7vL/B86rz90deUhv1QLm1vY0d43d40Q
uTZUoGeRpya87/r3HtzrPqndEfpQCA/ffIvskQv0yiHB0hi8gCUfSPF5Pm+PkPxYq8stHR2nnyJt
M+YzOqQtBiK37DIIPdX6hSBHrYK/GfFTQ9IGa80MlIE9DFUGcvDJGzW3RC3tpnjhnXAVNDviCRgj
txyuFRqWHi4YbkDI0PyE56uMxQSkIekqC8MNUSWbloCrfFL1EXpG8cC8JL4Px7vsL/CfZzbns+Dk
SJ507CwBdRynQra38kg00tTlcdYDtBIN3zqr7J+u76mls/mPl5eYg6kWKbq7cGAOAgocFW5u4zaP
njMLINRprUJ1CciZ+4UQYwGaiGQmAq5zB/VypFNI536h7GBsug/VC2xIYRXIHD/kdvPAtvxZuD9G
23Su+zmfS2dHx7lhOZWjlUUi8gKGG8XcTlriVry99Vtjf93MxYUgmZFOKBaB0ciPYSYUFfjRc5u8
XzdwuSwlC9LWqyjNEl3AwkS+dGBfqnrXW2+6/kSq9xAsrIp2A3HjFaMXq0QyKm3DIeygJJfAKCvR
RQOGCXQBukkU2ihiu9T4FFAUDPMnwdH5aH0botBRxDu0rF86SDFVMWACev96/ZsujiDpk6RrURFq
wMoAn4REI9qdn8sSVOhP9Vo+bmlCIZQBTl0U46H/JC3YrGyzrmhR8WmJG42dk03Tysq8TPHDkxMT
MlwrZ1FgFmjgdoK7xBtsULv5m+h12opN8ok4F0+e6yO3alBapLwIUHKb6XTjo/jK9/5NBxSyjQTq
9KXaBFXjlXt7aapOHZSWrBUkvM4iE2PYvQ+qOxiPmvHB/nNKXRpGaY36MZYDreDVmP4aTPiR2O3w
vbW+ro/e0kGC+3/GTzGoFsknGO+LJgYjIUqJoHxAoyPTN1O8Rllz8d6effljRD6tTFKqIeqe6D9C
WScLnq3KteJHs7ab+NAUsVt2zcqiuIgyJYvSmlBJYEHxCRZ5tdEDRxDscWKP+bH/TPI1+q+VMTSk
BWFaogNyEMaU4iUR7tC90m/XZ2mJdxbJA1StMEkAgMuF9LZV9HoUqPiyunkxoCqzG0ayMarpwyo0
aCH2Zr8dmnp0o6AjNyZPP/qiAnFI7FnRT4ZOAZb1GzpM7UrifekkhfIlAH5cxUUov4UsIvRQLdD6
bnYKWBIiaOr5wBb/iLndGivH9tIwn9qShrkOClXJACByyqq3wW3pTPVPvV8BhS9t7lMj0rZDK1Zg
jgJG8hEUjoHmFnhKZtAKn/6KLhA8NsSYNaAAWpv9PYmO0G5mhk0w4OrTXIZAN8x/XF81i5NzYmD2
9cSAGgMAaWQwEGjgKoZQARWR7Xdvhe5p+Ro2aulmgcSjYZoGqo8osZ4bE6Y+qtGgz+Ru38v+Z9Vv
rjuzNPunvy85U4VCNwKfohMWtBEBbdzQeGmHtdr40pCdWpn/fjJkOWDBfgZdE6eI9x3b+qqnax2A
k+isff4LfyCChzo+bmMQ/pxbSvusMM1ZYQFwVKdqNhTQf2KsnBuLk/LHyO/o69Qd5nekUWHEhxKG
aWxRxlw5aJf2iwFGakqwlMGmJbmR12AAH2JcU7TaTY1j5UBBPMV/w6x5YsWUQK05agZaT+AHCTaZ
9jVAHPP6bFy+RnFhALUB6SG8jqAFIPkhBMP5MsICByVQru/R08wFGk+2ieqa/r6s37FDk3aL4h+Y
XV2G7tbrX7A8kP9+AJdcjBUlroHWmGkcQgcq9D5/LZqPYQ2su7iN/vgp5xwCNdIKrYGfmoY8A+6G
9NlaC10WNxFywugeAlIIfTznS9sfaUO6GI3hOXlj9TOL9mq+LxovXuNMWLrlUYL715B8JpBiDOIQ
bfhgLyD9bd+/jspObz/qbKevcSyR+XqRn1ynxqSjQS8sUQNUhbBP2NPGeIYesT3GNjLQD0f7/X1y
bO/oedze0TV+mcVdfOKm9IzuizhPRwOWY6C4JrS2lNHKNb7ISX3qnLT88SSPrWCACXovMrd5Uhzl
TnGqbXBreJVb7UvHs5GGee7d/FU/Bu7ae3bxJX3yAfLyz82ah5OCNWN+156Du+INCrqtHT//Ur43
D9rjjXCBhL5d6+1bWUDybijIANiFCaskC+0mAdfU0RTHqnX15HvKVzJeS8bMWStzTniB1EEKLabA
0lMxH8ZDUmwiQhxhsL2Y6l2jWZAHHOy2LldIBxePNRNpf0CdZtUiuXeStn4U+SlC0yJyfKra4LKi
wMe3yr1f7ZlpR/4vxMp2XN0l5GgkbrvaszSfW/K2Of2CeXGfXEGKWXda1OELguKODMAguazflOlt
GEC7exvETz4evNeP0sWkwtyvj/Q8qsCo8J3bBElq20bCwqMGqhS9Doarh6h8UOpDyBsHMqmAMiY2
FMBWzM4/K7uKtlzcHhBMQolWOiFS08yznMOslVPls0ymBhQuVn+APHy2z5uZ6xz00Fvk/gbHiGOK
Bwnp8Ug1JxVfBrq9TvR/w+M6kxChEwXFJUDuzodCxFOR1CRA/0P91ND3FOilCFjf654v3V2nRuaj
82SOST6NbeaHmaMrnhnecPMe4RJay69bWToGT61Is5qOk9EpKlzBO8M2KsCw1iij1/yQ1qqvapma
a7DAksc+A1sBbOiWHa4Roy1dkBbk0FF5mDemHGwkplpUZR1njhLUb7FhPdSackf5cDC52Dak3V0f
uKU739JmZpG5re2iPaIC3UNuTbPclVrYeftRmV8l6NeuG1mcnT9G5FBzAHWR3ltQhTIb4dQ6MNBr
oeZl6QgxGurnQDhCtwujJ63lIuj9IPfhRxjZVWZnX8p9dBgO5SY/4HETHQ2vx1UxefwuvGH76+79
LkdcbG4CZWeGWjdAJdINqSFRYlYN1kYROp1l44I6JrdV/5zsEzfeghvtur3FJfJn38qJOpZAnTho
owzpHwitBT8FZGoT6zMvH1YlXxaXxx9TcsJO00ezjyJ4NgSpG8XTMRpClwz9Smf34gL5s+jlGz7J
ophNPjzqmNgO2vA44fq7PmiLnswSg9pvbKjcPM41n3VBBhNN+ZNCFC8JvT74dt3GZVfK3JuOFAF6
GkBiDs3088Mu42kNkBQUoXtn2lhH3Qlugl/1LnwPHst/kHikTyAJIJ/QfJ25wgDAyPfJ+/VvWPDz
7BOkgFDwJmCVUmaO2oy+DhiVqj4Y4Is1XD1H+7x33dpSgtXUmDmT0kJAF7i3c49Vmvq00+GxDkh8
rODyYkcfpJHCADGgU06o0YmZauOB1u0GnQsrW2EhbjozL90uakfihCc1ZlXfKKDEgY56h+6EyqHq
vaqsRMJLscOZNemWaaCgkyQRrFH61CLdMAFQCtkLI3wTFBc7EnBHv/2Lq+3MqHTxsNHSdbTCAEFW
3pdBjyB/7Xm59Hw5MzGvqZM7OqBmkSkp/FKUR59tGtOjYeDq6i3zP5K5CUax60+aKWhaQF/bO7DC
M0U6sjqOAbbo6NDzn2rwbaxezG6NjmZ5zDkDagOIpRkuf/5tEH/KqmjAt4nyLYNEd/eDTZu+NLdZ
/aJPLhYfxAJW9aAWdpGJvYxKyEzqdcG3QyNWpKGJQR9v1F/6twpCAbvKZU7ywhxx0PaVhwaaVV8X
DnY841VkGwA8w3EozUMYK22uEOzdYTN65If/nXgT5NvQqRL8yu/4Jru3sLL38ePa9bnoLgPfOjiG
kOyXb0911P1Kg0CU4w92TN84WqLbzfWTYtE3PG3A4IGUpiEDClJFpQP6vLBTCd0aw0/0tAGW4wz5
doi3100thGq/NVj/b0raMRXIjU1ewFSouakCBvydlW9HY8WhhTvrzIo0WVAJnftVYMVMtgO5b8w1
5MHipJyM2Ozmya7sY1aQMoKBmDg8eI26TbgGh12KXGZeJBRgZi7ei8p/GNZKHXXQWjEi1QPMDPAS
L0v+Acw80o4UmkjJBpQr0EFbK/ss7eszy9I9pdAUwu90VnmpHgXK4hko9P5BchCFeDS91SjSraW3
Fk0CG0sAAZvhj/IbTLNiP6UdCiXI0qTNSwF9QKEgcWe3o7BjkOcoI94P7vXFuDCLMyD3X6Oyn6oZ
j8lMYp5PDwV/ULUvPvy8bmLhEjwzIYWftR9MtBpgIjAddbRrw+b7AI2wo7ly2/7ma5UC3VNLcrGu
6VoGbghYomX/wkR1E/sz01EMWvgRA0ndln7V6QfXnvGaqPgxG0JQ2IDvz7TVJLZNFu6jjqOfs3YD
/kp81cnIzwiqfiBvtTuWPww9u48hynl9gBYOhLPPloOUqAs11uCzO+QzSLHptTcLPK25d93M4jxA
ShtcphboFeTcZqCHfolOHaTt+aS/RZaVfQ+wDKFXr9MQzxCGk73NOeiDVPRY/vdHFoP8I/Yw+KDm
fndpFfRplUEDMwJTZPpcqIc8XfHuciHj9w1cTjDBwKY3//3kOMo6EOf5MX6/QaEW7WQAAiYbS/24
PoYLrKYwA8JgZEpQp4OtczMz4IMVDGJfafSE5vk+2ah0OwQuDwLQ8d+zya1mHN6xdaoXptut4xCb
lZtp7WhccpejgxJhB0j6L0ia27DU4pHA3ar4VST82I7KdhRkpe1qIbcJdC/+oWeNozAmZxnbNNeq
tK2QhBtt9qJuO1d9y278o3HLaqe1jdvsEyDZQ3qzJhv6m0/ifC/DMhgCAC4GAS8qx+cDPamqUEoV
B3DP+RTaCp7XXxpoTg9obO0SW01bcIi31dQ5UUGbx2JIofI2ZVpNXS2Kige0NCPGDtImgnKe1XCX
grnD65u6AzM3F1luo289QJtmlYQvviGal34qMHdUTcwd8eO1+3heGBf+AC0IshzkMwE4P/enElnK
9bhGpV0PkJspDcBhrVRzDMU07Ypkx7FOEaKnEBNDnLVGo3rZ/YXADWB3vIVQ8LqkX9f8FPzWNTZ/
vCff/R/ULo8KctSWo+8hIvGBHmmgl9AiaN9k9/oduAlWwpHLM+7M/u/L72R7KhpIiFQL9ov0K+AH
P9p2PiDIK6HV4q7446UMzEQrbhezWcXIbJ4SdK3XkFHWXq8fAfNEyRMJgD0o7UBbMYtknE+kaCBu
UtIOGVpkNIhgt6FFt9yfcEUXtqn4Kxf0ZRwHDmW0BpqgITDR7yE/6iqqBJqAS5BdcKya2CT8cd2h
RQvINyPK4vO1IJ+cfgEmoHAOAQy+sXT0kdQr+jOLQ3ZiQQoVxwoIkzKBhaF47Hywpz2r8cFKQDmw
1o16ecdhtKxZOhvZLnAZSMez8Lsa6oU9lvl0Bxpytdr5oZf3NgPN4yrD9Tz0Fyvhj7EL9Q1ENnU+
y1DUlZuR237cZpVnghUv2HF9M1C3aO6zCH2jOxPt6dcnbUEb/cxTSwoafCWbu3VgvLprHtXBVl4t
Z/T67Wd6y9xbsBaFrrF913Z2sC9tDUT64CKxcwfcPV4GRuCVz1naeCfjbpHzTYGGPCC+5nFXq2ON
iqa1C/5H2nX2Rm5z3V8kQL18VZvmsT3u3i/Cer2rXknVX/8eGUis4egdYvMECRJggZwhdXl5ecs5
vJ7zNQe6hGAOQhVZQSDNqiNt5rbDTkbL4+T2FJVFXzAdwqWuXD0W4BoAKS8azDE0e76koUhTtUAX
qRNWPqH34vQmJ1uT3I2Q/qC/TWWXqT8qAQyeReqU4k+i/XXSEYceCXbNALM2HgTMsQxqPUxaBevN
oWUN8Sa7kznecm2FmJFDAzA4UcH1xSCIU1Wlsj63yCqQ88qPoHTjmMVK/g2LQBkLTD/Qw1HY89jU
glgHKYj6ew1tAYd8fJCsrZAeQ+qVuhtaqV0TNLrhb075cM0RLIDZs5kaXUi7DsAgV7OEjaR8JPRW
Gp9JtZeoe/0srhn/EouxlGSEK6rmRVYgsiXjz2qS90IUc1B4K2KPWF1k+jiLSESKYuvTXVYc8BIJ
9A+RbtHozEHjrYk5bS3a9kgqzmtC75Xxg9B90r9f37a1WwFaYeIsPYoxTfZFUFVa09QU0k9moKJl
pYl/xx24y/pyGr1oCCcPmuC8Aai1TZzTdCiwousd1F7MoRYiJbbmRrw8faQUhMuOID6Xkj1aIJZ5
ur6+lS0ERTX4jjE2gXZ+i7mL1LaTSkEHFrWQ+JVV/ami+uRnRjxyjtmKa5zH+lFhxMNuppg4X1Uo
Bnj4QsLXiYvYlsb4NizvIaJwK0jVvlJuI1HxTQ3h8fX1rRS1wP74DXtRfRnamfQX/iMerC20tTA+
abhh/KKM8lYQ9D2pnpowOnQRcRFWgK5FxRVFVDuZCrRYPqtJtFVb1VGlX9d/mLLylfHDYFYgb0NA
wzb0NWHSlUYB4zVLCK0IbZjuI60EGV1mxckL3vXTu2ll1i5W2n6bqGPqNi1F9FvJYGYOKdh96imN
XoumEu/B1pMErthTLdsGJG1Vu+wHui8GZYhttF0priFH1WebdCFYmsCe+pkVifo7CprYJ+owDnYf
6/KH0TXarujH9DCGZjugwNJMD63VSDAKMX0PSA3drCYiPvqMSX4jFK11TMWu/OtGDkRFmgrSYBDY
4NXI2H8IxqMun3uojFGIN4I+yZ5eW7uqahqMUSHLNZpmAO4gtfv720yzwB4I/jX0coAB9txEBzMy
MFGJSh2tngIk7GNuRLRy3M4QGC/cI1M+Jjkq+UJd2UgP6u0+4BE1rLgsdByjawsv4q80xvkqQIuJ
UKFH9ZtKN+Lgtt17Z/hKuhv7l+sm/PUhmNgSSPCLuJ3RAPH1MF+8l1olMcIxQE26dYZf1K3c3DZ8
MMjZ8mO8m5zqNDiEVz9S8euvYc7HaoFpFjLt9BBF6sFX/6SH3jPdaVPeZLf1jjqhr+14UeOK3zpb
JOO3Mo02OhojEDVuwof8Ob5Jd4NXOeLD9c1ccQdLmK+y6GJdWhVHeo8BQafzDR/JXOJrWE73/r+h
MPaXFNEoKfW8e78mNzwFN5BqF1xldx2Fs2VftbLFWsxQDmjWAyW5CTalE70St/Ni3+D0kq8ko7Wz
PWPvf0mlYTIARz1Jfrelh8aDX3jLNv3p+oJWj+23oX+19y0WNMkGKEcUAOnidgrcsNkF8vN1iJUy
gjYLWaKLDPoKKPAwdtaWtBPphOK6lL1Xwh6+1y07b9QfAsMHBX4q/zFEvzQ4r96VlAdQlVnXA+fX
YnkMtKgNdFQQULWyOkeOKbqXtjUugZJ3bmfLYs4tgCBQBboEpFhZtmIpazMi5ylqV3rrlUoN+iWM
fGGMYkCfkeSh6okOQQHtOX3uhlP6cX13LywS1XVtJvaQMKQ/y9Ode41OMIqqbysCDSnwyIiNY6qd
nUU6yCJ8QXdBKVKRnhOdXmwtMBFSoSCEZBpiudlPL4xGKDOMvRYNMMUS/PqF4anl6E5V4yKNwvmM
l0eBAWPcYtYJpQmOYII5o4PSHUA8p8Y32MrSeAZHY2a9RqgIXd/TyzQzg8lYbF5PFPozwFSlfRHf
5RQbWbk0eUwR+7euWh5DcZsmHgHXFj2O5lbq9xF9MGIEzYc45LXxXhzS85/DSt0KAnQslAw/h2jh
jz4ln7qcbqoh+Nsg4QsG9x368SHIx2aiJLyflLgETGKgz0Yv3pHE5bibixucgWBSUVao6AFGqrCx
CbGJegDzgjcJ91L6Eog/r39EHhRjpLpFZ011HIyGSHaUn4hQ+5UB5mwQCJScnVv/QN87x9goJVGQ
Z2jyctqyAYG1Gwro0FQ5l8I6yMy9jBwy6jjMgtLBMmMi4NSlCOLTJAILeXColILziS6u669P9A3D
rKWJM0w/T4Q4U3EcmiddIG+kuC0z6uvIc0XgN+Y9ZC4cKIPInLYJ+ktiQoHYFmDmLLfWbyxOuR0r
ex8LzgSSm+7v+RXhwWbNpy+OWTAsnnsw2iUxbQfspRjSmwQ9eILRexm9taQnqnBYpS5bqef1LcDm
wG/hLqssLEItxvriSvEGUH1EOTrkq8YJKr8LJVvqPFV6Ka0TRpjF9qWV7IwncHh5BzO/YTauxW8I
iylDCQAL1nVQxPwY1Adww+UUTOsS5Ji9oG9sU70jxvv1Q8jFZQ48dCciA1UfnEI0e6GcJHanEoSw
sl+B8FTIcrvSoR+sutLEGwxYPS6LXWeOS5F3QlKMQK5Q6hG7/aQPmy7eXF/fRcz+ta3zqArow5GL
nk17sa1CDzJ0IWyJI0+iS6iW2Apt365jfNUYzgIMBkQ+B+mthhrWQEGQa92BAIrKr5a1aYSbXL0F
qZxTv1ryhtBbs/xFLec69qozgBbKP+tjzolQp6rQWYBWMgoGOdGeoMEZYU4FrKe6ta0Eg1cqW4tn
oJmkyXgho87LatlrVZGI4QREoXoauyO1bCP2g6q3M0RWLd3yZ/ov5gzm7f1GZG/XzpQzUKkAsTM2
FA/y8n5MJ0w7lm4BMg0FkjekQsGTN4K0ap8KpGYUVJbm/uTzr4qZrbTQBtRxS+GGDKc0OBbh7vrX
W7XObwi2ISNsi7qc59OcGoouIJZ30QbAcd6cVbC9YbkU4DU0r0JDj0aTlm44HqLo9/V1rMeAKhRW
ZmUeyEYxZiiGUhYLJlCyNHrHf2+kxtw2RuUlwQRaZmXT66cCRUMEvjwK19UTsIBmnPfU5PmErhRA
Sy/VENlW1iGl1O7a4F3pf5CaJ9O2av8LvHnDFx6lRi9K0nfzhlrTRpkGUK+JXlXKdm51d2Gtb8SZ
UCPj0UTylsn46XzoBkWcYWVLeBGCjy6rIxD2jX6p/JC63OvlivduWjUddE98cT6g75r5qG2k5had
sLOxPPqyPEDyrjrGkKI2zek2kZ5jadwOkBKzjTGuEGejQ9oSXsXUsk2Cx7fOmxNePS0zP7CEdjeQ
TDMHUsUgQptoZuNM9bDJ5PZhiHjpg/nOufDk/0LoIvtYqwotmyJAKK3da7d4vCTpxlQxX88JSFdf
aAsg9l5qNSNHOhghBnjWY/RttihJYq5oW3DrsOuf8Z9tAzv2ucGCKqGMxfkzdnTb6Sezf6US71L4
fxzANwhjK4VOJ3GkWI+RgwdOAr07OqvTbB8HqEAWHhgD5Pn5S3jzSVxg5vhjaKStoOKH1YkUlLvo
cVGgV7ztMJIFFYRR3yr1bW1wQnDeljI+ANp5qZkIAC1k18A0QhBuDNL9F8+NcXvQH+MfpGXOv5tS
ZPlgzt+tQMfNEFcbddQ96L861333qskvYBjHUsv6aCY6YFA7sdvqo8EAXViiFTHxg2DggK2a/QKM
ifkkixplMwKsHgt7zG6rTnXG8CcpefU5HtDsThdeWg+lBm8kAMXFfdJvJCzKMJ0x5pRRVw1hsR7G
JWkVLoA0gSGIBvIfYf4YiaOf1+Tx+jdah0H3POahMevHKmXXVRnlZIJbkjDh2SsjSmaPAyiU/jcU
xlEUadWEpgGUgWpbyYqeoM62SQqL80xevcnAK/DPYhhX0cZGFramBR+Ld/8UbdSg8LR4S/GcrEN3
4r1eeXvHOAho1/VqWwIOU6qR7FRyZycxL1PPWxNzVpGsiSx9wNblyAS6jWxFCej5859xZk4eClhI
ptRQC/GUbGqfrn+11fOrK+i1QrslSCeY9TU1yagOOkMn1w6IjgepcRVwjUaOKPGUkldDnwUUs0qS
YZKoqAAlKe2NEo7QfnoYctRUxTb86Jpsp6Aq3VfQR7m+xNVPuMBlXJQqpkOXpAJiH1hHC+op9NOH
Q89JZK5+wwUK45uUFBzByrw6U3Vp9lCB8kZCdwSYiqvG8rj9OqseagHHeKip7VpLyrGoLPQ6JIK7
aqOQH6recjaPh8O4KCnrO7MWsSy5pvYwR411jORz+tiWCS9iXE0U/bsmiQ2foGCZB7EJLCt6jvtd
BDrCFNzwrTP1YP5MHyfrzyA+lSpvDPayD3d+Ii6AmXBqEPRMn3IAx8TEJMIfElihbw5QyYErq1Nh
k1ePXTfaVme6PYLVqgMlC0SIZAU6x53xAF7o+zEXLc7eXzcpdDuc30IFNVQ0U+Ab0+SZdgfNPNEy
2ifZi67/SBuekNf68QQJAWRYUL9mWQgUaUSdOoMTajLRhpABpNNRRyZ2Ie2G4ucIplEr+i/3+dec
FUjZwbjNeIQhDWQ5buBc8UDHIJ1H6DtRftc6J1pez7AscBgPILRjkpAASzNAWFHs8hjsiL+yZpt3
p1HaSPJuqD6b9rnOTpiFcq97n/UUGd4CIrSxkfRgG3HUVojQ/QDjaqinNYep9Wik2Up5W5V7i7qJ
Ybd1Y4dgkbkOPHvui8fINy5bly3CqR67FIueJNnOMKYRDLwDu5paWUAw52bsBJplEiDMAhMVWEVl
bHVEshhxTaHxMra+PvpZ+NfDDl/H9d8dZau0RlGgdb2D2WiCgU/XvkxNtrm+eet3xjcEE2VoetwS
EZzljlUeGyggxuWTgev/Osj6ifsGYe5eA81bwgjZGgc1Puh278hMPiErNsEH04cHmu4nYXsdkmcU
zInLejEvWhmQRYDGdCPbB2Xx4zrE+o3xvSrmsOlKYBixiaC2Rn940RyLoNy0+jEGxdh/AfoOXZhv
BO2dPlAVuEfVwHh/noSOXJheNxR2aaqv17FWXfHCgzC3u2rWMtVnkwObVaajMTB9IX3ptqbfhpgx
5I39ru7hAo653fWKSBCsAVwIBbX4Vq2c2rwrNI5rWjWGBQpzt0PHUMccHlC6dNppWvsptTInWr++
EJQdz6+wTEysqogBEdeNGyE6ERSQSd9ntX/9+6yeV3Muw0giNDjZbgDT6mSa5BgplYfyKKjKUc/F
F70xHq7DrDvzBQ5j3BgMSttAgV9Q+leUsiTFS2JfkWyqhZ7YoBluC5rDCHS1HNzZli+c+QKXsT95
FAhpp/kS0YnddPU+mBQbj0c3KAa7SBsvsn6SIvpVQRWjqg2QdZMbwwBT4fXfsfo5Fz+DsUslmAql
p3NEkrX7Sq0OBPqX+TDYssCbS59XdG3FjHHmllb1eH01Tpt/ajCcJsHjDr3i/Su4eDlekbMshbHS
lKRBge5qHLfGD6PYAZY1OqLK8YyrTmS+u0AkB+Yjk/mIqjroidHDSOtxo5Lfem1X6AmMRVejz41I
OKd79XZZoDHfCrIOKTUGfCux/yE3z3p3kK2XPogwiHIoKn+kLecM8gCZL5aSQFAhKoLlFYkd6k4h
HCVM1DTlba6AVdxTeOmgVf/1vUK2C12LIqiqyBEOvQmuC2QapoQ+XTf49VaRBQYT4gREJihbY1Fi
Jp6suLdm9cEOE8ty50rZcFv3yZ1Iya9G6SfHUKdnEkw7wQyQP4zv4mam7GuyxCszJYC2MziD+rHM
7cSCpijnl8orB2YWv0MfFjriL5qvs0CgYg7NFSdTUNYn4QZDfJh4K6utnGDUtkaXbkc3apWCJhWe
Kul3A7V4SaBLNgns1SyQoumzBh96y84dflhBGLWdv8nogDcYs72O8YZ/RZVr3GrEpt67+EHRgyjc
FBuKJmUnOwk34+b6XqzdBssfMRvOIn1HFdCzVAK2oga/6dBLfqk6umJwnOEair4wjfmDLFACzI5C
dxWmkYjTXkDdKKvU27BGG+nfr2aJw2wpZBKSKjFwkJHF3SpB6dUGBkpUXhJ+3TuBtsoQUZ3VL3hH
dbVMNAnLMfTnTp9skrstxbTt6IGSR9R5BAfrVykm8SGECZJbjCqcb1/YG0OQqrCULHUyY7TL9iZH
DXiInobo2BdQg0tsgYKXSuOclFW3sQBmrCOMLSEr0bDhjEa9gUDkpuepBK3eJwsENsqOcg2hFLZy
MBECT36lQ7nP2JZQyb1uGquXJAgg0RcN9S8k8M73EFxx1lD2MI0ietBqL0bDhYioVPUw9M6BWrX2
BRSza8Egd2JRzFD1SZV6WyciGLsTzh3CQ2F2DmLGqmTNuTohvrHQGBCXdsZlJF69qCycG9i6gokO
BgTau0KtEHweCQzZYXwzJhgxAz8TubMyL0kzu1Y4N/8lTffsFucxLWRYDQ0Kkecfqsq6NE8NQNLC
To/aw3ivP5Fb+T7wRVd8a2wQN3S78A+CuusGsnaoF7hsZCM3aZGg/xdvpGlnGp7WorPsXg4PreSO
yek61uUU9Pki2ToDBEPTDoEw7sqNZYeeEdoh/D/0Lu/zfb6pDtZkv4p29lz70FKmNoZWBM5zY+08
LJcrn28zishKrKtY7jSgFf0wjsgtP5mNq0s/r691tXC4RGJOngbdELkPgSQnB7jkdmxdRTxoGjpL
lG2jY9BEd2rekOblTBCzw8whNM0ulDsBO0zs8jghzMeorz2ENoof0St9Dh4OVLExMeT+DLyQV92+
HPxh0JlzI09pLHYJPDaYD/3gSb9P0B9veLGHKtwmxAc9Ja7pQgt7pz3UrvCDgopkQ94qWHflkC3C
Jgv8sMluq7w3vngSDjHvnbTm2meWCujNyRIyA0yEjRG+KYU8N+6w4TaIB3Bx8K6tNQe1jLKY794U
0CwTR1weBUTKR/S45Zug502crSYslyjMd24yLVan+YrK4dBNNJpnR9CHqNGn0qKXIhN8S/Jq8XkS
N73la6PoXbdu3iLn+20R2aio6qJxEfBSeeoFzI+ifTAveEXW1QhguUrma6k0FyDyAntC+qExfUJu
pv5FF6CFnb2R5Fkst1q9q6eH64tbu5yXqMy7SKgG9HtjDMxRa2GfTsahz/6AX/iVjMLndSTeNjJO
v+nEsihA5Y9xsHtNeh67Rxr8+Z8g2CdQ0kKo3gixGDmdMAUhg8t38qescK/D8D4VOw8/mVaktf28
aaDaQ/YBgUZr7hr5rtO8XvpMpEMpuaKe767jcnbQYvx5GA2dJEaADbW3BinsTjpp8ut1jPUr8t93
ExuHaiYIJ/IKXynu0UzagWOtF95Msz80mvyRmI/EjLfXEde91Dcic7pHK20yNQBiUx8DESFuDt0Y
zsW/ijEPI5oz3dVF91VBTCL1sweR2+i2tHqkgiy1bH9dX8nq3mEi1lTBWGdiQPDcUYjodoKayowC
DdhRsEfxGGQjBjUV6E7dhUic/294zM7l4TSmYJyCx6gfGvUuSP10vEnM9zw4DXrD2cJV41ssbv7z
hRc0xDhJRR1gYwc1Z3XXpATUDpzu8VVvtABhXG0adj3K+wAJ+toDa5kjxhZyDeYdmlo4Zsf7WIy7
1cMikVMRUCCqVSy053h0+hiHR0U+CJRTDV/du+80AFtMNCgZqyxAoGKA1nvs95LpxjWPRGI94Fyg
MOZQqHjlo2WUOOYxumu20xb19l1+rCBHltiooZR2jBHBwhGOuS/mdnY0PZnz/S6ZlOagaPEbGCuh
rQrmnxRHoPt1B0mr8AX9i59vT7LmmG7tdo62MZzJGV9Nr3WU/QQ9eF/l/IavBwubK13+BsaIkAce
chJiH1qQkLh572gPw4Fsum3yUf+KTgrYWD0U7iXv+mlcD0cXa2csKivkUSc1cKF8Zgo2ci0HupU/
g89WsVENF33Zrj/Q13FXoXHe8HJe/XH18CzwZ4tfnNBAVdPUioGvPR4t8K68Bjd94uHbiz6U9R7a
Q/Ag34I7KPy4vnAeLnOxJzqpNL3ANwdDfYz8iHqcBI/wytYclK8nyGJ1Rop5hEHB6uLmIwkOUABJ
k86eas7bdP6xV4zn6+pfwMgaCZTEmjcR8+NZZPxW8IaA1ogtKn+mSMSzRkSOmtcevOqMvj/dF7XJ
AlUtpibqRqC21acQqG6WgksoA2vhk44caUz861+M44/YJ3+JqfkumveybgqwetSOprzSlBcm8RY1
f9HFoiBBPTcbAUVMfhHJI61bR7+01BuRE0x4XPHrMdliC5nTpwkgxjVmzyN0xB4NRwONjuHG0Att
IYKENBCY8Qz6gnlFzrnnbSZz7OS2FgUtxzJpu8Hzd4AOXfSfEheLxTFHDK3ppZTPrsUCAen01ue7
fNqY6PVrDNCE6py8AecMsL0S2tjEbTd/uNz0hNaLW1csYJbJbpI7Z7QOA09ukXd1ff35wlQqE/np
uMHHy3Zo35b3eQbOOHqwvMyOj8THGL3iPIz+c7bp9iDYsnkMgKvx4ff+sj0UmD4IUMvEioWUeqFh
IDHFOXKz+V36FU0GuSBmtNFedX4YulbQFFVGuGGWL220M6wDrV+izDMU9/rZ5gExUYA2CHWZBwCq
Rr+OPicR9CFO1rvtf2qGA1vcv0uaD8bio+ldn0cDRlsdsfyFyWhEaxlqrSVv3HT925ig8gATNOQM
mIM9JoooZXqK6wUtrrmZoqVwd33L1h3VNwJzgkeoLk6mDuubJCjSxjU8bukEhnrTlZBIDzWX9Abn
mvnKRV/awzcmc6JB/xpZtQjMuKhfU9nAsycrakgqZ/nWIJWKSyfMZc1G1D2+x62aYxAWM+F6ZoAG
rIgF5UNuJ/KrHTBQ1ajmcCP2Q/VDpVH2gFFA9RjH0J+z0QkQb/OJoLGq0hu3bqn5B10vwUs7iuOH
io49lL8G1R1TRQBfDkU/Qgp20W1IjcDPqQYNZLOy0iMYrrqjMY7hLhb14SWh9EhorGHut1QHt7aU
+FdnjtXOTC1tOxkEnDRinUBsCozlji5oXqIMj2Jl5Ju01h6VQbC2ailrXiPE96UVC5wPunoGZgpv
aM9DeF5jbh6hkI2mlQs8lKV3tbZBP2Mbiq2mNwNPbHE987mAYqxTb3rLFKC36FiJvNOFxI7MbWW9
C6jlScYhjTBMp3qZznn5rXloPDBBwQDKJ1AxMBZbt30iFCrOxDjkNpg2/ZkYri/bXaMVmyhMtmNO
MKEpvl4/KGv7Ck0HzFAY0CO/aIosus5oRzPD84zgsBunTktAk10RBGTWUUT54Drc2s26hGNcWRAZ
miAOgEvFU58Rj5jPCeXR7Kwd/iUI48WMxrQmKHPCVsrfBZ5IqdtlmE3GWHJ5kAOd452/Ijn23GPs
AGUPXVJQGGbg4mzqq8HCoL6eRnYW/OxNGx3RrhJAnPSpxfkj1LYwwGiN1A4kTqS+uqFg8J/RMeXK
JigyQa0Ss8TwpyF/QgbHiadXygugV/dzgcF8tDrXlCadh83TSEbb/qYPMdaTIIJ4l9tPlccjtL4i
HQ0kuD51NM2e30HguixDrcdJhySlLUbg5vgYtJITD63dQEgc/QPC8kmlvSqqQloiXC7JS1RofoEe
9v9g6gsIprFCryawcAlYB6liL8LrsR6po3eff4kCnUEJdw6qhtAGQo/x+W7lRt/HaYWHTSzLtU+N
NHwzR6VC9r7hxTsXH2aGmhni0PgAUks23hmsREqKBAxZWYtWcUMq4l1U6SYKe0P/t24CUFCzmYVg
LUVG6fd8VUmlCCXcAzQOxoocSlOvTnJCzQ+zUuKBg3XZ0YHR95klC0yTMnjfWKroAUwKPanqArI2
xZN1V24HV5PcFnEqVJrt9AZzc356E25MV/MyT/hjvhYb3mtgZW/PfgPj/aUUBHJhj9/QJTea9hIZ
7yloZ//aVM4wmE0dUzFsSxMYU3EXtHdN5Cfx43WIi2N1vpVsNbYZEJcIEyDUafQlKdviAez+PQSY
CkHTgX/AYTvv5CJENXq1qKHngZwXOLZj3bjvi5Szisvq1BcZwjcGE2x0FFzaVABG7WWRl9znz+aN
uJNDT9pbm8iWKnvifZy1nVsuiznHJDYicLkCMpsa2wIHfccJTy9nQJhFMSYWoqpYCjNCc2M8Ro7c
oHStPaiubud+74IHzDHvjH3hiLzk3cX1wQAzdieAsdIaogbkwafsfm4qc8x37SDfx465M/AczH3r
RXrpjoHD6/9dRUbIq4MnZQ5vGFvRtQ5qiEiIOHoZ22rxlLyVRmprg4vuH3Hg3MTzMs7CgHmZM5f+
LNIGuk4GDO7FytqGQvZKuhu7zpZA6y+GzqBDRXczBhh8582brTkNYILbAg8pPKWYB2ibRKVVlV3h
FGjYFod9nvwEk8f14zab+uWqvjFmu10ct0ZpBLx/gSEUdvynI69i6CYR78BdzFnMTVmo5IAGDCrE
qGyfoxCNmrKmDoUTPIv76lGfzUL2axOl/pGTU135TGdQzIKiXg6GRughO6AdBD2x8+hRB+V0ZNmS
joqYU0+cUGNlB3G0wIuumaCMlVh6tUzrLIyMQOimqu5qpbdTFWU+9MdWvAbJVSADDP2YiAYfCNvf
Fsp6bRRphzI6SFbGWLItyEaAvcYjav1w3SpWvJWIiPMfKDZzG1RqKU4UUCN6fAdS3I1t9X4dYsW4
YRGzRDwUHCxLZbxGreY9CSpA9F3o5oFyn6L4EKW8Tso1X482KeiQKzN5PVZ1bnotmuX6MBtzzOD5
7fQQZwcheQnlnQblrRgNevVhGpw+ua2y+zp7ur7GyyTZrBKt4FuBXRDRLhvr6lQz0ihAJkA+occC
5YUbc+elm3SDQtxoj751EnblDqporf0sbHjvpLWviCefiGYS0P7JbM5YFASji1MNvIYgJchbHInY
v77AtY8ItpO5HwwtfBrrgLVWKwO9BEJcvWjlfpJP3FDxkp1q3kM8FCBQCbUPdAaff0A17kY9l/Tc
qbVD2ruWXfidPZzi43Si6HQT/J/ytt5eX5e8dtYgg6GgLgxNs4uJ86nSSqrVWFhuE7vdvxGPJjYm
CCGQ3dq5fde58sa6RTfrbbBtICa3Q7IH4oF2COZQ3o+5rFLNO7D4MfL5DqRT3lQZwY9B95tk2aih
BA4a0Gx6n/ibGu13xkPshAHmup3bT85GzP9v5n44w2Y8d4vBOAk8QNC2fEv/jHtXCr3aVu/b91/m
57QZtsihb/sb3bCTk7EpS1tyuGSHq0a2WP5s5osrqq3VpGrmb1F61qPy1tnocDhqGxidM3jC8SSf
Kk7x9zJFpFoSXJIJJjsoYUIygoHEZd+HTQkteboBof/okWNxGO8I8dL7gQO2sjw4BtgZmvwtBDHM
Do9hWjZTg+6oPt2KuWBP0zaGXPn177jiCqDIi95NeEGE1uwFbGplHVemBBMaJQcj5NAU4CBc1nAR
rs9MHbgEEU4obJokgG4mKUoDNKO3ZBO9qr0NjtvWFh/v07fIQ4ILZLHEvr6staNxBjqf44VtyEKU
F2YO0N4hm3CL9Cni3y15r16No7yV70B41vjRMT9Isw4RB3wl1NBm3w4BCNAEIf47BzesaaiC3ATd
sxts6mOyM/ehag8f8j3CwlPxErvaLn5PX+PHZEPfr4OvOCjQ1COrN1NKA5qZ+MlrKBlFQYTYsDgG
0W1cHw3rTy9z/OCK2cyaLzrEGXQJglaM7zXTuECRETPsff0iqW969ve2jzyDMuu3Y+LjIuVQkJaO
kNEowIGHFH7qysUdqBWu79TKV8L7QIHlg61NwV14/pXkLFD1vpsfe5iUzp96c1Mar6q+E7WHQMug
HMVru1nzHuCdhf+ACjYG0dlZvjjvRhD7j4VD6ab3wN340+rcwk6gr8J7Aa2dujMs5gAIaBeVowZY
oKHIb/Oj+Rn5utv6si/fOVB5OYofIu+luWIVZ5hMSCWVNdTdJWCWXgTRrxJXZOSmcMfKMbql9t4M
ecd8xUeeIc4PwcUxF0QJDBgtJIcNXMC/xJc0dKg97kYb0gFe8Cg52b7d8SqM8zKYq+8MlDGcnsgl
aIPnZVqPk3DADGuvOwrN7QL99tdtdC1KXWKxiZUy7zSdDsDCM4x4IhbmGI76WBwS9944kcfQvQ64
uqGg0oGVwoFIKnuw1a6AVxPhLNvRmXDdJOpTjT7sv0SZNfdm2knMCoIRlq0DiiKkFPBIQT83TSE8
4VYSWBJ4FJcXS2FAGNuoK7AqBQNAtABamAE4N4oN4TmqC5OfZf0gj6bgGY7xXPaRJ0r9oA8DdP0S
GcauuH1YcUzgwqF/IQADinazfBjzRWhbVdA3AQPpUFtuUbum9SBl6KT7+OtPgggAcmEYkTJEWZ13
c3GSgrKp8I6soIMIOpSshvzE+Br+9bMAYm4qGPMg6TMTcbC7JZAy0hoD0iZFpJyUtnO1QtrIIccP
rXz4MxT5fClj1gdtEswokFgAycNGits7xSCbv98xULTPGqj49Bc6Ld2ApLw+QT2ly7QbOihHwwBB
RN7+BxgN+VvU5rFlyE0yq5kEWW809EiRBvp/OZg+FFtIOcd+PgtnLg0fBvqxuAUNVYH+GXNbyGVd
IKMPfQ/kM/zeij2I6aDco7skSx4GoXcjbh/MxfXLQDKXRWJimnugBiR1YhVTSl5c/QwD6qaQR1Ez
X202UOC+/sEu/DayxihgIAyFJCUaEBgTN6ZSrzQKOTnTJAiq8TTpKxD+VBt9Mh+6IOfESJdtTDMe
Il4ktkDBg+zW+ZeLAqUN2hxKXH1Qb9rMq/R9bm1KzGQZz2n6IkmnKHqzwv3frxJDsqglo4iigV7/
HBVRVR/nDZKtSrMPI6ccqE3iAxksu+w4Gd4V1wTWF8TZ8qwoikfROZRcpNlUl4BCELzLleCmzVIQ
IdR/Wouerq9qDUpGQIgxYNwauJzOodSiJL3WwVo0vRPBI1K1RzMa6U1FasGm4fgfPBUk3DB6CIoy
fS59neP1MrrMAxkHopF1D+Nvtmkkds1LxKxZJAQmZmUbFDQunniWlY6wHgvqllJqYJAyNGyMOJxi
KYNcUFGiFaB4u76P64jKvLb5dmdrebXRdFlTmzgDnfY7G8HSiqaKKWyInZipT7hTRTy8+f5cXCtk
ILQ0IuBVefxHjKhDimE/QJ8Gk4onveHFSyuuH21M38tjjviId2adpdhQs+j9SniSdM0vY+/6Hq6C
4PUDqtWZYZotvRflaJnlvIYhlXe1cqIYFdGl9O/vfUNeoDA7F+ZtkyYCljJEsi82wVtL66My/Qrj
5v7v14NiK5wi7hcIXTC2rkwgkZqSEZ64e8h6ywkFwY54znflhvkaSZXwl4ma6/+R9l07csPKtl8k
gMrSq0Kn6cnR8yJ4ZmzlnPX1d3EO9raazduEvQH7aYAuFVksFiusxbglDXRZTQDqXMyUy15EXkn8
GqDKWgTtfR3/zE2Bv+CKAwi3pRIgKhKV0WmeIkK0it6aS3Uw02OmfjWYQzB+VWO4H9THyyvIiQJN
kNEhCEBgg1VklGvI2JN2QMSR2vanBMRttYgFL2KeA0R4hsZCTPeSs9FeHCKiKS18LdI4e9IXXj/O
76hpoB1dF9yTPPtGlGaitERL/mxBK5ZrvOFM0KAl5g5D7k5GdhQN5fKSnadvcTuupTCXh6HFeWHX
UKjLtPxLWnTjEExqcwea5vlZlhZzh+pKtU3HJENy3myvkgq1cuAuJfatYo/Do5H7yjjsL38Wbyex
xDZyN4BxP4Pb6bNqKbJIQ4LPDu7UuLqb6ufLErgbqYJlDg4Ebyx2sl0J9cKeGyohrtP4MJBcTraT
KgOAMKn04GcXDaJMKU8kEm8aYh6k+WBCp0446FQ1aHU4YYzRv43kdUnV+wr1dAyF5ZvL2p3nOJht
ZQ6eHc96EBkwHgkcutm4BbWQsWDKLXKMxCtrFbOe21Z0j/JOu4Y0JjJFqBgpbKe/LIWNuegqbpmm
28eGul/i/hhk026GKwua/pBqjXdZUZFIZk2H0piDIoRIkFE6nWY4k/XZBV4WBn5vbov4H/wZ3pe0
RxCPzLMx+2GeBy2U4M+6It72JnkrSHUoK9RkTeW6mwFSl4v6IXlWo9EkHOijdQ20SadWE9XLpCc2
Qi4TBThtweRJXlxpJeosli5IxXFDZZw36j8hEP9PZSlmkuplDwsFSxmwMUeM0ENuuEnSz8kEtNZN
HTyiPV4IM8F1dbAY2IyGbiMWwjAyUrKkGnZRa01HLvK7pks3gRDQjRcFIbv+HzFsF35rzSEYvyGG
NKEfdi8YMkAD2iaaF2cQgY3ytk0HXTy6w8CQeoYGH+qSnCigiEfkHwwOwCG/7Ho0XakDBwAGNLeX
jwH3vK99C2MlIZBD0bCF3TJ69SZuHkoL/c9pOW4zPdwoS/ZjWjDhmt8C1E5wI/L2Dh0QqEggcEaS
jLEZsx6KIExgM+hDTp1K137bXX5AZbkWRGK8OwE9aXDV/wcgw7i0uFOLcqGcdnk//yhrO3LU2RT4
Te6u0U5OTEICXkilyq7i5KSf8hGtR5RMfXYweeqUSYKrHuwJouEr7o7hrY8UD9wIZTE4FQVu03kZ
F7TzGV1nyYfOVsPsGsFmNTkgBreNbTQkreUYo5LeaJ0ePSiR0l9ZfRMJ8jTnOuM5B8+CL0EK5YxU
VFdHfawQBbioZPij4cwBWDg63SmKh8tGen78IMhC9UnDSBdAShiN1WHUe9VGpj9oj4XxPuUhsFd2
eKqio0wQ1pwb5akoqvNqH8FWXKkAzS0AkQz6Fdu3S4RRohBCJIQxyEHX21qmrXA5wDDaD1sanFQX
BEI8GehlgldEvgSD1szpiq2hIVOIdhmgn3tGNuxyM9uokihJwhGDWW7caBayCLTt93S9ZhnhQiUj
31y05k/0hm7NAP4jrMK/jmnx7vgjh2WUUSWkw0YVhQIjB6NMJW1aafIDXRa4Q646NgA6vlGL0NZ0
qo5ko8LT1gZWbQ4Gl1il5dhGCdriPhCkeTjHGPTQCFSRt0OmB3Tzp6LCusEZzmwguIKICtNd6AFP
k2urjD2reTeqaGPJtbtIAvs+D3touQ8vOSRxAUXCIv1hsiZKghhSrSx7Avvvi1LhliboUSFF6+gS
uLlCUUM1x0/IaBBDSzjt6MPU/6mmgxomWb98z/GQzaB+ZPO4XRBrzbqISYX+0mkaFIb4RxJrJQBl
CttpgqTOetYtG1eoLwW6v0zvOgAoOr8WlQ/O7QVNOGiTQcrdNM/7nfW4AuI/atVu2nTPSCmALkZJ
vEKtRkG4yjEXSNCQc4XjhxNk22cBgBaB6A/RHDIBB9VKwEIS1n7QRu/BMH4ttvIS5aqrlMWdjIzQ
Zf97bjQoXNBEIZ48aJpguZYKsD8OJMwqFwg2d2A3d0JdvpXKxk0HDAcuQNEbdEmQ1Dg3GshEUyZi
VyDGWaxMK6mtaiSQ2eOfQVwpeJYxEDKLJqa5uq3kKKfGGeh1OyQq5FjB6F0XXlmErl3fSenGUvx/
WEY0jVFqeKBSsChUptSnvaoXlVuiTBPG+Rbpwrrzukbe6dqVlQmCcq5mNCjHGiK5wbYVBnoFsLep
xPKRMN7ViyHjTZdgkjkv5xs7t2Uvi4PrKhv/vjqIraM0GGhOQyT73dC8ukPVWgEJ+lxXyBne0vwD
2slJLXDUXOVWMujfVzKStFADMkLGlJgf3ZBeBXHs9hZKxraxN6PGUSVR2ZgnEtzpCrLFqBqd3ahD
PtbW0keoFstPkuTa4Q9z2bfjUz4qeOEIzvu5J0MZbyWMxrQr/cpewchVArB7M03caPjSEnS8fo++
/8ykyAnGq1j/W84XVA4tNDRipMwi2Dvm7quieCAJFSnJy2aSu8PSxZt+NDaXT8H52BWVA35E9LZg
IVEYPVVt6esZV2xSYSSxdwz1MYzdwcJbaqPpnhJ+giC+yn9JGNrIRbCsvEVFyRphOrqW8RZnrtyE
JKauVzjrZJpcyYr9PH4m5ktvHELzoQAFTZk8XVaW58W+H3Gox9NmMObqM/owTFoJaypHCogp5EOf
K36kT25TiG52zg2BdaUPxv+TpTOdQ9YUDVqRYl219CtCx0GOzi1X143nJoz9uCj3SjfVDqnsW4uE
L5f1pCt3evFS2ehCQ18Mmou/sUhW5lr00dD2JK1csNTBkz7YSuwUJANvWugWlcCxiYQxZ2NZBn1K
ZAgb1E873Cpd5mXJa137E1A6L+tFf+qSXvT+X+nVLG2aNiYVJb8o2U/cuP/w+8hXgtzCVoAOx9hH
SLrQwlAvQOjs/FGOhg8lF0F+clVAyxKSz0hsI8V9qkJFGtUuaxg92rAy1IdIJSLL+E5/nK3SHxFs
egSkBznJ0hzO6raM3eo47dPtfFe/aRvj0XB+Vr9lP/BLv/WtLSamReh/5zEYbA9htKwg4U35yE8V
XIJuGJMO16pJACsM+q0WfRbD7vJG8Zz/WggTJqDqplrNCCGq/Vyb+zzzMKeOWEx18+k2/7wsjLtl
K42YtxsSP3Otg0vCVSbJkfEC1UQAOdw1Q8kDzB86Uq4sappUFLGpNFUFkjLZcGo8Cdwwe5aTVmDf
fDmmAgtHay1eHad7g1EAHNYeMYhlReOW6AUabYeo8GS5FfEBcXcI2KkaHC2CRvaVIRHgo7Y63J9N
Gr8zDgm6NLtfepWCJ/5JDR7+fovg6pBWVfGKM9lBR3tBQ0VhwuSr+bVr0W3Y/3V2TMET7T8CUF8+
Xbm5Xiwwe0OAMf40oURtHiLRlcHbnbUMZnciACu3RQIZs7Gxk3tVv0GgfXmdeBfgWgRzbirSk6pv
IWIcjlGCNO2+Ao29qF1YpAhzYHT0vCm9CimN2oKmLgWGvO3kXSOwZt7Fg5ISQnjFwJQr+wYzJcUG
YQ49l5jYtZzIfk7HCigNn4X9+/KycRVaSaLLurp3EhugELoCSRV63wz0LeTGNmsFAR+nhAcbW0lh
4qFamdO5GrFsQ7zc65h0Hmtc25HsGVr6PMidF9kdNm5249jwNMwNOUUZb7IsuWnqSfQxosWl53ul
ckayttBU+lw5SLf243yPiUPMXDmy6dhbsg92s1f4ybP1aglMlBs4rZeBuSFnTW+VOcFiTxZ4CJDr
jpdykyE9Z4LUatI0B85ru4yKF+XJ9vI+85zWSjQ7zh7hjdtrCpQO4+tp+qjxvB/9CYMJg7fIj5dl
/X/0BOIBJh3xJmSDjabuyrkOIEwlarDPZjXfaH34BmbTfVJPCNayXndTPXksbftA6rnaXP4AjrJ4
POH1hDsaKS/2QTpYQaSWTQdlywin83MEG+cIHLpxqw2HROTceOpCnGYYmHdD4phtF8tAgGAbCdIH
ViTdaDLiYr27jrvY7dCLmyJpMkeGP5PWIXO2u6wp5/ieiGaOb6Y1Xdtk0DSXr5PKz+qXIhCI4BwX
iMBYIgYy0AnE9nsWRgUYYalFTqa+T3pP0vwEyInDVacKEpVcXTBjhsYIVUY+hvGtw5zKemxiGQdj
p8yHqHxJxqfLy8XVZSWCxkProy8ZYRrEEFHEftJf10hgIbu7TDtb1B5AF56JVBU6MPcfZaiyK0kL
IGKmtMLGoEyYx4e5ep/C+yH5uKwPdRhnUgCCgIcQHTRiX9JZDtwzwN7i0sscGdjSbvFT9fujgvGu
y4J4b2kFQxZoKzUxBKSw6O1pbBhZGVHbvp4P4cN8E2/nT2kf7nNI6wU5eN59sZbGNrObmFomkUQq
NztG2+RYHaNNfI0J+024Xbb6thEOw3ACYcwUo7RLpy7Ms1qomRZNtJhQz8a8z5CGTjcKjhHPuv9I
QDPxqUGkCkbc5R4SiHQ3YIqz3edCnj0a47DmsJbBhFkWemHGYICM+X7x5puscIyvxp83wWv0Lm3+
4b2n0FYK9J4hcYok/6lGyP4rw6LW8LI5mbwkRyUZYXjuXLY83kFaSWEz7WbVq6Qa8YDotbdOc3Pl
qkheu+Xvr8e1LmwSWAtycBTG0CWxUfFDT+V0lSUbKXm11Ztiub+sEs8UlO9OWJsW3tmzZPVmk6d1
UwG7pFGQczNa4PtVkW8ulojRhCcKmD+YnKCT5WguPt2jSpUXtMnCDZUpSNu2c/LeixroeBtk2cjV
01YClF0YM6imcdDaYqjcOPpqVM8qNnG7BeGjwA44nR943P2RwxpC2CWZMmbw3RRudBP66AlEUu1O
DyjkyrES4SxzV24ljjlLVRrnepNCLdKmzlKV7jSCm9j7e0tY60QP9OqWsDuQtsUNvY/Gx3rcZe1D
Eu7/NxHMrSqVWYgpdegh61AAncJK5GLY9rIQnvtEqEfQFUo7LNgOIKnHwx5RHwLbEEAhS3c1E/sf
Tij4SpC+Aj8PZkIYM9OtaMgV1L3cCK1hFXjVy7ncKsjcJqV9r0UflipCXucFCxam7jH0j/ZdtB2c
bk6Hh94IPBwQD4JPsRtqMLw96FkIzgPJiXXBK1wkjLGEWq37PpPpi6/wy74HxtuhXZLNLKNJbHN5
s+hKsbfEWi/GIkqpsiywvSHOmm4IaDMwpeYEiZ/nXht0btTcSXhyXhbJPUyrpWTcUDOmwzx0eP8V
RXlIC/utM5RrVYtEDD28wB82giIUemsxb8oYybDgKR5KuCymTnaU9KU2X2zNGc29HANbV/CQ5K/j
f4Wxyciyy+fSVCCsCqPdmBXHaO53mCTbx1rhSObySzGmHqDQZBSsJtfj/tHybFyEJKORpLisSt0C
c+7zFCrOEoNlVFRfOx+Oxsj3aj1ZiNQ+gNMdqIqjUv2MZK1xSKvjLpmPZjX5OVG9hES3k/WDgN6p
tJ4Rsm2TVnE6Y7xVqqdw0lBSpezmw784TlqCR0kceTi2NalQpUytTJxNMJnv2hZxQdz9rpdG4HS4
pxJ1hu/mIzqOduoC5BaDCKAOQm6MPLXBY6feNsV2+Qrn1384HwpCXhlQGOjUYOSMdj1I9QL/mSYg
kkH6wzYTMEJ/XJbC1WYVDDBSasClRbUGKcRI7/EtboqZrQAMmnlWHjpZFHvwb+yVPManLeWywJXh
dkMSBySI5GuJ3sspd0mvbVD1vF7k+Skgz2bbuEYm6sXjHpKVcMbLpZM0ZKAWgEMl2ZWlP+YkeEyj
ZWNiZS8vK8+5UTA6zIsRDCywQ/xhTvlQS0gq6yN6a5v6CEjCyyK4KQYK5ASkGxl8cewAVQy259Sc
CG4/67Ofn8LIdNBz60baTQ+DmQD1nzxa+T8UpfCu/COVGtQqPMEDd7YxTgAPhybRjriGLcqdcHYJ
CiFFhA5DTPqy3Yw12hewSThg2qQ8pyoeX7EafvST7iQLWEEuryLH/jGyqKHcjZOGSIKx/3E2FqNr
Yf+S/AV+Us+Y071UzJ6lt46afF4WxrGKE2GM8ZtTCF7OEcJyTJZPDS4hZxwF9Unu6q0UYmwcIwiL
Kg9IzSxSiRnsZyV7SNvRiUQsPpyb7kQX5voGWRxpK/wDhOT03Nc6MNXnXW7XHnBUr+defUb7n28k
IvMTLSH9+8r8jEWxATdN9wtFXgMNJXl5O4uKepzQ9UQ3usYrIZbVh3LVQLdQKve5BRCJrhdMP4r0
YI5RH2vllIXQI5nUq6GbgIdlQxERQgsn+DnRhP59pUmEaZESg7KwBnNrdEer20wN0FjRk693gL75
umzf/HUzDRmwG4iP2Wdfl8u5brdw7tVcemp7VceinNM5rwiFJ5H/K4J98WWVhBlACSL0jbobgaGj
uWB6vpKeb8jt+CM8ogvtCf0319U28NPGST/y36noI3iX2MlHME5DbxurqGlyF93c/QhWiOMEXpMS
hPVONaVOL7sozRoisXxX9Ud1xntE9iB1cgmpWa0DB/8+z39U03GIJiecBE5EsJEm40TUKU7bmqZd
DbSHjvPWkkRPd777+KMM/YKVYZbSUFatTSXgpWGNYOvzx2Sbp7R910vkLZhOL9umaPUYxxGjjDkt
OQQutbcE3rLcxWPq9rE3qoLOdP7R/qMa4z3Gws6bnEBSS7Zzj6ye7BSyKBtKU4PMg+3EBBn/UWtF
2/UxAgwyu9LiGfFrU7x3suYM5L1IvFlxhml7eQVFRsH4EsxPoTlUg16q/NIH78JUpWjdmIeaXA8A
Mpjw+50d/ZTmEbhVxWtX6ZvLavDipvXSsWWvDu3Nw0KNuwKukmRtrGTXhqCHJqg+XhuFVygHXYSC
zMtenwhlXEbcGFPeG3DEMHRrH/ukcuRdcRXv4T80xa1vpSf4kKLzLivLjQYoPjH61wEcxHYKmCki
n0CBWCCPeXFO9ioSFab0aWaiPhyudfxX0lkuu5Fjkvc9JM1N6hhN6VTtv5yrlQRmCUvT7HtC77LG
Sh1z+MSIEJi0Lq8X975cyWB9rFW3SaPCNvTshwGAnvAGrQlT1nmm+pr2AmFcl6SgH9fE0JoOeLNT
HyhLo1kb9YgzrNyrMqo1lje1xz6+rUS8KtyjtZLEuCRiJ32fatRbtA9E93Ti2yLmIr6Fr2QwHkkN
lbhcRmgDakxnHHxJ7fxC8eWqc2rZLZsRcwZOqKLd8iXNf5SDO/aCk803wT/ryTiouaoRW3fQsi2/
DPWz6AWHiXtnrTRkHNSSgR0mn6iGxUs4PoBstJXugh4H18vbBGxi3f9mICwcm74UgVZgotcFzh1K
2m6wuGP4GWqRO4hKUQJbZLMaoDJVll6mtojEkUT36y2e34b0oIsw5kSSmCMGoP5uNFsqaZTQKH0V
S5Ert44xfU6i5gqu98NEKPqlLTTosS0z9TJ3dUDLA8R6lTrFCY2PTr9rRe3g3NO1EsOeLiXO2pBm
ahbzp2Fjb45GIMgrck17JYI5XJ01yL1JX46j9Rh1v2cR841IBebo6EltqGGAlVIK0MSlwKDut+pf
s7LS2H2lBHN+Zq22xoGukzIYGFMBwmG8VcO3yx5coAl7u+dNk3TIE+BdinsoUfxFAktU/NeMJKeq
sGmDZlATraVpLNl8jrT3ONxmk6D14ZxhgJHBHBSAegKNhGpiApR5N+aOfvuu3CW31p18U3vJK9m3
XgZ6aa89PoNmuqid+koSuFTuYf2zZSyMaG2hA9miMR+Yelx9eIlBBNuUxzQ+yraIUoHrXley6BlY
PQmkWIlSs4assPoZKLO31NkLSVRgVRC/s22vrvONbuQ/LtuLcJmpQa3ERkFZyLgeEXZu5KO8CVDZ
2yj++DsHjaFn7JdteQyuGr94IZv78KM9vFyWz404VlozzqPrZCNb6Js5HN+16llSl90AovRMBqpd
B56MIk1j57JI+pNnb4eVSMaZlNEQjBYNcroKSMdgwA18IDo70iC4vkRHkXEqplE08kRVU+a9NYGA
81XSBFeySATjUrpm0QjufNinvTGnhyL7EI42fDN5XFgu9haeVbMq7QVqJEeQxG7lh9hBm9wdgtBm
8UJgBheAJ35VNsFD8mq8EmfcKTe9a3vP6jYHBvn/tqjsRV0XljT34ffmPWX9nd0+aLHgsuEvKiZG
aJkTbwfGPrpMHWtCT8QMWOoo2aXBsyJq4eA7lj8yGNvoDQDqyxZkxNn8HOedE0/aJp0Cp6rKH4Um
6kvhnjI0pFCuGzTrs3DfdaM3Sq4i6DAxxlSDAdfuN0MTe3V1iJI9EdXw+RkiFL41tGdj6IsdM8qN
os2nfEam96F9QYc2TCQ+YrBPd/I77aYVFeW4J3oljrkqmmBJ7dmEejH5oc0Hq95HJUgb95f9hiwS
o566SqDVFdZYQitpZ93PPrmOD2rpZa/Ve+PI+2SbHNI73Q38y2K55rhSjrkX9DRDl0kBqZ16RD8j
mV4jEU8c9+rB1CBQL7BbZ+B+Y5MpRh6iqJG1h57s5NRv+9xRJq8Nt5o5OUv6+g86rQQyXh+kdBKY
9qBTZs3K0UBI7Aa9jmYcMg8Cb89dvpUo5jQvVpUm04J+wN5O75cicuPQvMomQT6baxorKcx5VnB0
27CHFCPbWuph1O5ycqOLBmHOgYlpTLQSw/p7IyjTyabNjUvogSUrI41jRDd15U/ly1C6VnyFsbo4
uBraB+DpqvrG/qe3NHDiQGdlYFqRMOs5akmkjQYtgKEypU5HfX43RN6Ra48rGcxqqmhV0HTUIOh7
Hbiwef5hdj+7xZeDr1rzhYzh3M1biWNWtZXCDhhxUEnT3vT5U1aeDPtKmHjjvmFMA9OdFLoL82aM
95gzvSzo3rXz5A71RxQIbJBr6SsBzKqNWqTFlQkBTbdN80Ou/goLwWHi3SNID6kU4AukERrjATGm
LkVWCEcLIt7ioYq6gw3se3/pE/3QYYzuJiRaCljEVgR1wdsidKNa6BHECMgZCokyFZNuFxMchvFg
mvfoQpyUq1SUQeGtILDnKaA5ELHOEI1GpZOqOlLp8VK8ICb7UF88qVC3l70fxxIw0Y/hbBRykPZi
ywutbipSbAGPimD63SVRQJysqkWxIbUnJm47kcLcG4MNiNjegBRJn+8qUCFEdbYxrfixRanGQK3m
slKctTOwQxp4fdH2CFT4U/OOuiwD/SpFvOojv2zaT7WbQHlKBKUZrhhwRQF7Hr33wOE8FWOCKojk
E4CLhqR6KwaMzcjNnR2J6gu8LQKYIyWIAtIPRDFiYiPXtQiQQoFV6L5Vp8kDMaK3JQ0TPwaafh5U
N2livJZo9nWGxbgOwhzEi90CZp+gtvdpq4u4IHj7qQLGlSIL6oASZu7MXK/keKkBdzGokTNGINlb
bvTOlVMA4z5d3kvOaQN2GRoQ4Ktk0Koy2hcYRI/aNAH70thjiKIPAzcocEfLcxrgpm6lTlQP4603
unE1nG0QIsC5nK63HORSo8rgLgTh9uCQxGi3XVW2gpzCN/oBeyZ0DErj6AFJABt7KoYsbdCUM0q/
VbRVyGFo/Mi+LiQ3r7dh5iHhsG3IwaiAPqR9BpYfaT+iZh/0dzERnJbvtrtLX8IscZqEcZhMPcBL
Xlr6kGo+ag+QM+6vfpsiA7mPjvpd5Ft+vzNuZoF18ywJzGDgBAb2Brwcc1SHQQHuBrUk2tk/2uXi
FJ0hOybeq26gj8BSxPJftiiuSLC8UkhRnNzvB8M6yzCZYV3Iee5O08buD4He4P/7DGSYSjTWxStw
AaLrjyzldJO12BgSQ4OsOQBDU7QrBvCmxy5ZbrrFU9X7ucTTVfIvK3hObkSxzFdSmUU1AKdWtlMG
0pQ8zYAdN5nJtSKX7XsQWPO11cXqrRwY+q9gnKxqE3Z9WziZQYJ9SOThfpyzAkVZRa7RqjKRvS0P
zeC2TYvui0rtZVAcSrb8GbWh4Y9xiCuqw4TV5GSKWu2CNA6fo0KbM6+WOsyFBIMuKD7xPAIsBnyA
wADD/BjjdvUaXTW6BXOVEto2vatKLw5f7EUghlo9eyoAhg1OUR1IETJLzGqPWT3LZQx4tVzeNpO8
sdrInwNVsFlcEwEHCybhgHdJH8SnJhLqxtCO3/RAM0AT/HyM9N/S0PQpcNSUJNjYcR8A36fuHjK4
QNMdCiR2nTDNI1GF8rudi1UZPGIm8HYoaAvbNAL84EFX+zB31Y2kucFe9koXfDf+p+yBOnPT34e+
egCunQRyP8tJDskeWNp+vhucbD9dzX6x7Z3ef1SO9WPh/sNcN2bH//txbLuJKpejJNX4uEWPnVp9
7O09PjLStqN5XQyCfm/e5q+FMTYGxHzdluhKAEBEUZxRasgvGbgvD70UZz8uH9ez+wZ9iQjC4QPB
Q4WGPuqvVv5ILkEMkYclTitRX825vW8Rufy9CAWYdUAcBuwQEiGnIsg09hMwyhF3VT0oTmqlc6VQ
NHzNKzue7BDj7Kp8MY2c7pBx30S+fKX4FkhJAcKJsYZNcRP4xPt9WS/RNjGObo5BAV2n1GDDh07b
V/I2EMF380AtTrRi7mlNB9tAO0KG+fgW+8t+8NJ3jAXdHmX3btndBSCgdLRjvFH9cHNZO+GCMq5B
X+ymrRWI7n+bT8vbcPsxOfLWcvTDXb6dgOgniAT4ywlfB0gevKrYm1GpVMwo97iMM/33VNwBLTIW
BVdcEUgbUPwy4BqxmFC9XSbx2CCYJfoMTGjioFsC5VpRezFvIBLIRRREGLMUFjBpTi1eyfpU6b8t
Iy6dedY+wuIz77Oj0sJFzdlXI5uurCWunqe7pcrgT+M7we5REWfedBUkM7uXZqSTG5UaZzdavpk2
rwRUlRsdmNdunSWA2tO1R9JYmUNIfDXpsfTDBEZ2LveGLwPwWOADeNcmSLKwJLjVDLyMTleEAEk/
VWkgnai/Otkf0XhYLztD1EkhEsM4ATC21KNcQUxa3gSJVwXXfYIdEIFU8TdYp0jRAEgBTiPj0vox
S+O2TnM3TM1kM1Slk9jJMZnnJ7t/jYrsusl6twY6fW9ImyJb9rryJthgTgYCmH9/PoFJcshyEoW5
hk8wQy96sioniZzs9+zX/q0iOa+jFz7KIHra2/thdBLBDcWLYoGjIlMQOZC5s7ieQ9jmg6Yjsuy0
L8t6gbE5U7lt4q9c1MbMVXMliXGAqjK2cUVj2KbTPRtcf1HvpBNxIiS/4n7cV8EoqHqc3YiIX/Hk
A3ushm56oP6fmqoUzkOj0vgVmZHJydNp9ppe+4fyDVIr8HXo19d0++xAzLHWEVJgBVHCTZ8n1AbI
4glshNMcaIDChY7ogxgZHAanqmBqxNRqCRkPMEmP5WGaX3pr0yxHi0xAGUPN2jNFkDS8saATmfSI
rgKKMA5KXbIhU0kjp0w9Ga6m+jmoN2qwqRVvMW6j2p3hiaS3WnEzoK+VxOvyvVHubWCcXl4B7v0J
KB7AyQEzADwEzEG1i5Zmbyn9ZXkV2o6u/Qqm+wrEvIEzKo9GANYSXy48o7nV0yvUMAIAqtSHvver
8UcGAqNEcKvyHJSGYRAwzWLXQf56ujr2VCKPkuH5oJNfS/tWGaY7VxaglYRTl1xJmO3VMA6pGkBn
OJVk2kEYNQYktX7mlTtti/BhA7TF44CW0J2+eRsdeWPexo59IznttgesilO6PyIfYFKu5UxXsp/u
ixvLG0tn173NCDKGl2UbOPeVF1xH/svlneJdzeCw+aYPxbw4GyT2adtOujYifMObD5azxHeWCAaI
LwMYZ7KKFypePKdL0sZW2WOOO3eLWd+ZOkgtS3knya3AOXKS9iDawnmjEI0Uw/BUzJhmZZgBRdwd
28KOnWWUye1QjMmhIXXuqU1H7ode6Q/53BHDnfOoeL28lvxXHaBggbWG8P4saYeLVmqQJsMjdRe8
Sz1IQ8EjrzcbzPkXjioINXiragKCimKAAOSEnQOUk643A0ocDgpsW30vcodIoukc3i2wlsEsaYou
6jpa6LEJvcV0UpCvZrmTlBvg44Co4fLy8TpBUJr4oxFz56BwXERJCI3iBi9MiKsdgMv+eCu3uRMC
NqHcmiaCKBcZ5ePiHvSveScLvoF3CYHf0wIUJCCWkOU8tSEwz5XIEeITmgWHoVcSJ+kTgZlwN24l
g3qQtafOpQmXOGQEFoYjwS8l75U2+jDzVpT0OpNkUVgQGCRB1YeyJJxKioikGUM8FO4SmNtYDl3F
zL20XTaXN+5MDE4dQFVg8GjyA4094+xzgGcuRo+DJ9X7cPhBgm0ucqs8Q1yLYKKuulJnJMkhosbD
SwqOi+HHaP4YCOZ3LKcp/X/QaJWmZTyWWqdqazVU3KC4Wm5fR5Puz/HycFkMV6uVGCZs7mu0H3c1
jteS/GxLz2wap5BejfbJlvaVcF6R/hr7NFnnnpnDrISxsmgjpCHT0GVvS2g6Uf6M2DmqXjvLL0vi
WL9Ivc8S0e5RA2Alr08VYyCoGZtSWOCSyZ7a8sbobqflmiS38ePfL+daDGMkuTXWGImDgkH6GLaa
k5Vuq3mStFu0LaJmQYzDu24AfqBSnB+QAbHjn9owFUo4YHS2ectR+I4c5UdyCB7m0PmHBgzKK4Hk
J2CB4R/pl6wcRqN3RpfJkET0KyvZZgq419zLS8eLWlYivm+2lQhlVpt6rOkOja/L+KW0nty4uWh0
m+td/yhylmqIlVTtRyjSkdJV+tYB0tllPXiuCHMwwL8B1jxNe50uFfggUVvQwYheqEcdEBE5RnNE
1VPexn8XTwmS0ciZMufInuBoW/SroI6OAsJ2AYRCjtcRsPSdqdp2Reolo8AfcSOLtUzGkxtFKhtI
GsPFhoujFccubAB/cUXyzTi7bXgzNi4a/C+vJefU0vuDEpoQ2QBr2elaSl2YNBhgxIsCI2IDxfPN
fyUzmnGaD1UEaPZd0WNcBIThTY8rRAegGWPjMebC+7gJUDNxNXd4HDUnz50Zgwwv8VW3Vzf5YXGL
BztzAFVX39l7e9sXju0ZTuJrrSt6Z/OScOvPMegLb3UejDIA+pQE3YujtTXc4in00+tg50jX0ZV6
iB/Jw+W1FgpkFjscAZleJtA/NhzMJzmWF953OxOippfAzfbV9ksgkZrphRU36HWxUnEZ80AdUkgc
0QfuSE7qTodkc7cg21+4ylZEUst7Ep4sKXNson4cMQ0PeQC9P6rHZXBtJ3VKp7jVXPKzvAmdV6Px
brDFGKRv4U4FUYpwiZkzVERNabTl9we0162ygY0Zm8/w8IqyRmCidu6A/lRQ6eTYNdDZkKsCEr8N
l8TW8fUw6wtzAC5Ir6M7EIgchjU4c+oPprHp9C8LyO6j/lYhZWSD71WTN0jYO6n9W02W6xxZzL7d
adPRNh87sjesh7AvfKnJPBNIp6LZq/9H2pf1xo0DW/8iAZSo9VVLt3qz27udFyF2Eu3Uvv7672iA
e9NN62ti5ibIPIwBl4osFou1nPP9vC+fCtJUHX4NICOc7ySxNZVzjk/NGi8eHuX8A+mLnuCVPv6+
bXvLSl+ZnonXvw5YDdCnAqGRT8I0ljTrTQR+1q4o8JaY1dYGGW0pcJrf7oJFiqUtxSPcnN/8FzC+
Sp3F6NQAtNe8b4rmZbSUeSsx/eXfqwO2T4Usb7El43F9knraBikI0XE/R+HPHBndWQmd2yK+RYrQ
ZUFQRuEaDTsgQL4WAXIpmiHvh9JU+THRp3Z2TLRFymFos/hV0//DyiHpj3QJBskVUJtcS6OsnNJZ
q1E5iutXTQ6PZlS/WuG/hnJfHsk4Esg/gGf5W+WhjgEWA5yn3JEzhJ7DM2UtuAYfJZU6MxX0pn0L
cCBroRoD/CPQElHnuFYpDvLemsBVuQzw6MEfSXbz+dyNr7e3aU2KDoBT4OwhJITxXUsBpw3SpoW2
JP7Gh4R+AmTgVDLTrfRZcDnL39w3FNLRI4a0CkwbfSvXoio11HNmQBSqRe7Y7XuKMrxvFb6kHmTN
GWdPR5otGT4S44D27n+vJxI56N3QUDMGLui1cKsDsQPoJ5lDWOFExtYwdwvNMipzAkErngLcX6gb
GZj7A/4Mdy2aNM5KC9SFSyu8MyXd3RiqD7d1WReBBz8aURTQQnC6KAWpIxWA6041hTsU/QB30pdf
t2Ws2cUyA4fWBWRrgGB3vV5h1MWmGgAPb9Y+TSRCjY+6wpzXIBCz4vGWLSGwPFg6eiU4MV2SggKu
xmqpB1DdnXLVcIGXJNgTkRTumYVK1kDlGFLqEsBLcX1MNPVXDvrF/7BmyMRg3VDqQFXvWpk2Bn9l
0UNMqL/H7HPMArtqXCEA0z+PDu4ywhn6Hzlw4tdySr0ttGSAnIw1rlRtwRdFi/0cKTYIJm3Nuivw
Kq+cTIRGu+LSr+Rypq1UVhb2wSJXbT0APDist+wE9MP9qNoqfSRoC/vXKwrWFRl8fQsOKLKk15qy
MYjbsU3BC2KpTjgWdgxK3oC+BiL4ihVzvxLERVo6RkplOkFQQ7P8yYipskP3SXGY6vJHCn4egV4r
K2mhSxDdmJoBzCe+nayTgPYkUziJpkxfAV3ttmHX2UAvsBPCThTJqAAj/v9+LWVcXbghcUd+60dK
DRkUMknHHDrqwLHu7T5yLTbZQSVoGVw5bfDw/5DlLNcKn9WO+6GuTAOuA9WdvZkzUPHKqCJRQ4TT
t7Zpl8lCzjqsiZT9kEKjCZnPWHnurQeaeXFNBSv37fls4tJCVye6t2UK0EjujozRwN80MzIYVf+z
KQ9w+jYttiNC4tqlzJNFsBmL07s+39fyFr0v3jl5ycJBGSFPmf0CBCQKaCo/DPnESkHv2PeWykUz
MOvpuP11C6HgtaRaiQdjKo3aGU7WHcgX5bfUL/34VO/BruE0kh3uwjPaun5bnZ9+ikZFVxzZtXjO
L9Mmaoi1iO83xV2HZzII2j+zg7SN3cbHPNK/PQBolZKXHlYAyhvf6BBAVSNnbZxgIk/eNoY3tKcA
+MbK7j9IASUVJoywrCB4uV5SFNo1ZZqzxqkSf9SOevhSj65kvd6W8h3VCG2hKprxLDDcwRPxGJXT
IM9j3tPGmfbAEfUU/LfZygd6p+ytTRvaxbZBc/UGaFrR3tjFLlIOBwyvCR6L3y0VX4GqPiZbKEGL
GXcyFNVK0AeC353VboS+f9nOy01UnMtaYKnffcq1IO5IDGYYKZoGdUf6FUp23uM9+SlYUpEM7jDo
PTFbKYUy5KE9Vo6+Mzd0i7bULSD4/Q6g4ZFTeukWiE225CaetiNb01NPyuPt7/g+sbRwtaO++U9U
BNJ67jvUaQ4GMpqNE77WX+ix6ez5Xt+GtvTb8JifvGkneT8JZgRWgvNrodxRjDVrBCwbhLZfk1O6
hj379TG21V2zkX7Ud5N/W8m1tb7UkQuVZDMFMnsPccl0bOQ/ev9VZO5tEaJ15AnGulJB0/YMGa/l
zjwZdv4AdiJiB8c3C0mq9iSfBHG5QCl+ZHS0urQFzVKzTC8n2o6SrWR6t5X6fhVdbZOmXHsXcCEa
QZBBhPFE30C14pZ2/My2hsAcvqe+rm1Q467Wkcxt0k3L/uwAzCMf+9SRN9lGfcZZ8IrdtOn8F9Nj
NlAM7CDeiGA4lO8B0rWeXDwW6mGgNos5Dl7gREf1rt0kH7kX79vD+Nj7Lc6ggbNIdvHu7s94Vu7R
L+LFnwEMVdQpJlyLZdsvruOCsIQGLb4lfO086kbHZMPAO7OxvPSYfKI141XaJndP0Wlwkm0hOCjf
5y+4neA8H4bFNC1ddmLa616wRRuehRZm2Zft3+BMML/SD+nB9EXjyN+fmIs/B/oTtkFf3pjXOpdS
NaEt0KwdIybbrM0PdVgImh/WTsulCM7jhDQh4zxBxCD1flmGfozTUnVMEI2uXVG4nMjSfwY8Ld6S
DZq1bdEGtVMM2s8UpLN2kxvjqYi0x2FozQ3TFMFFsnZGDRVDRwt1DejGOd+mToGpVIFaOxEmx7Pw
bgbHed970bwDCZfd1ugUEziexQauA0bs1l+JPNFFUGlk6noNBLfFa1iAWLCKf4CtHjXnXgTatXYw
F1jsJTVsAUSdMwylM9M40BGb4tF2SMP2Uc+BNiFV+vM4BI8d6d1Cn15uO73VM3AplDOVhlQV8PEQ
JxrhfO5BVqzn5peZzGh7/zGhwyIN4820dKgWk/SgF80dnuhbYryQLHAtkPUwzdiUaSi4qFcsC3Od
eIijZR2pJb4hvtDC2pyTuHEs6SHuTwmYY40SxTvwy8cCt78SKWNuGFUt5AFldKfxTxDUAYhVlIhd
QYftJPOXVUqu3Jd2GU+b2CIAGytkZGdAfVXMj0xLBPJXz+rFrnMmXbG4CYIcGyC38ybo6rsF06qI
KsFGrxoXNAHp9jJPyj9HVDPuOnOES8jHH3qLnMIUOiRBo9cZ5DqNIYINXtlAsjBOGBgNxCOI5xvA
BPNMEhNaZflHS9nCYP6Qz39YTzHKLLrSVnW7EMbd3JWlh0bVQ1jQ5J7JUj9tgCLh6NGhaXeyGQmi
n9UduxDHXeB1WMdaXWMp5wANjP3gJRpxxlhULRJpxd3TnaQTqQ/gDkYw2En0ZxS7EvkpJ2+9eTBE
AMKrbu5Cp0Xni4u4H63aihssYZEpNsJVt2p/hSPbZZWoU0Ikibt0G4nVMVle/Dr7U6ReJyl22jwz
UwRgtL5LyMWgnAA6dn44HOlq1UhkC5kFqgKtndy1KBZjjtS/7UBXb3P46v8Rw+0SkLrwHC5xB5Zt
StygiGV/GkLRiNi6LfyVwm0Pi1XSmB2U0Rv0DRsbarz3aLtut7rkVObHbZXWdwjjr+Yyo4Fy/7Ut
oFNitgIJ9t2akiOBGcAA/w2t0CDEFEGgsqqXiVk9hBAo/vF+vtJHmQY6Vk+JE7vWH2n1ZoDodC4e
U4C0yKLpljWvhLIzQcITKI864ZeRzijKRnD1rNbstL6rO3RHlw9T/16r/7rEBJ45DLNi9mTJJ/Nt
OkxFiJ8w5CqKEAOKfR0ijlaSeMtK7ZyFSft8e8/WzBAlLdQU0KGBSie3Zz0rCjVvgcBJaxCFKOHd
FI6b2yLQN/s9FgK2PcqoKnIS6K7lhCSFmU9amjaOieTWXkuS6MMIUb6W24HMGP5M02cWSINHaFjs
pJjmX21h6pgQD4qnvjSj56BFEBFOC/Urk1pgvcYaEjmmdBxo3d91rTwwW9YwH7QtaVp9jWbevKfZ
SB2tkct3BUnfyBnlUkKzZDF+EknSHhvkQ+/qzAIvJroBfbkPx99xp+f0bgzUaBcaS5yWzUT/o49t
0bg0i5RdOY+SN4RztptJhC7I1kq14KCmUXLUSj1Cu8mYa8TW+hbIZ9M46YaL7kk2gOCzsJStBezd
0g7mXI28RC4psxtiNHhGDNHgZUTvPbwk+z89Ju4a9C8kUewA89OiTjDMbDfJdDwkspQfmywfnk2w
w702UvWCOaIzRPX+WDDkcycCdmu7NSxgB0VKntl1oNANMsDZj85oTWeWy+yxK4bGDxtLjp1J6SOb
jXKhA/w6rktP1VOMGU050dHvllHAv5NkJ2dAAc1k5Oh0Ohp7WJLksb5udlLdV3ut783dhC7S3jaz
MfLaXurarzTo5HCvZnPm4KtLc1+3elx4lVobwJaJRsXJZyy5jZAtgL9gpAKkfo3RtJZO5ZNaxwmC
1xS3VxDpr3lZT3YrWdZm7NEKCDJbHRQsakN+jFNiYDIrKyYwjFrh2DhyEiQbg6oY8q3KPnzq5qY1
n7Js7Can15jyxoY290t1LGVHn/N0M8jy9IsYIQgzarksvVxK+5fJwp65Mgv0YjtXKmQqtRa9qVJa
mXs1rKxnRN65P2EGWsEoXxUsvBcY/rRNdNKaPpO79jgqpcH2TYAZTnfC//dYRaLCLiwz0GxUqoET
VDDLmO0uLpHhoUPRbzrG1FeMdQLxvMkY20s5IX4ZpLU/VqjJmvWMEYg6K1U8m1LFABFlGDxrPZXd
fiTtqQNixSaCJ9s3Eav8QGqtIx2yWIHsME1cUFyHfpsNyWNtBvOODpoKkpkxlr0iAJSjOs6hXZdW
P9mhpgFvuMyMftfXqcQQq4yyu8xQ/6FxH2IcvY8RXvQKAL/0cAyOVJKyJ2IUw28grcXeZM3pwzQU
rW9iwuE3JsJLQIQn5nxIWRK4eajRh6qRJSfOkQe3KXTeaFWfEnuWwvpHmFuxYoMgOfxQksTM7sq4
NIdzwFi+r4MMVWKTtNmDOjTWU6tU4TmnbPoYpmYyNiSl1sK3GjB/NqTmGMmZgQtQi0Mvb1P9oS8z
0rmDKWXysSVZ+ahJLTsokp78KTQET6BtsxgFkk4zeGbIOsvWU7MfntqBZU6SVO1en43JRTMFEGM1
2Zi82z7zO0gX6EDwBw9I0HQsLSHXd+lgGblmNujOmXAuXGkGSxk6HifDcjEF7OHWe9Gq32pWMzuC
98RU1f5zCguXFSeNjILH8/eBOe5juFilIaRsQlBjI8gLbbV/RpnWTYwf40jduQv/FNVXFWrHKEA4
1gIDrhE9cFefWperwd2/mSxlJhuXBD4GMRJAAncVEL4bxalzgH8Hsq+i+qlnkYs5Tc+k1ptgN5YL
invML+KRrVimQoFEe70bGB5PMJKKC0yvP9NIdaMm2lDW/OiytwIT0nbdF16rF6GblQBiLEfBJb0S
WGG+H6B3CAnxLuJT+ui3wkibUUF8W91rQfeJo7Lv2Z7pwva2pU79TdMLUVyUXUjdbLRd3TiAEHJj
yyNJ5SG/adcEhMKverwdo32nCGLhlWhuaa3C61Khy1wdt7wpydQA5TyEV7gHtXl4RTuWP8/EtC1m
OGWdPkrTz9tbuhLRLYA4mK+zUCxBw+j1jkahJM1ZB5ExMDUGsMWGYM+TpF2ArnYRlMdKjAVEIRO5
dRlRPShxrmX1LGpUjB4gUUC/2nCwDRH6wpp9XApY1vfiEQY3qFSFCQFdW8WgO1HzOzYE71mSTngt
ZZV7e+2W08bbCAUkAKAt/qnZcdulAmdYrbUZ29U/1cNrlLyFuiBDuLpkf0XwnbPRBFQ9aYCIkY7o
HETHhqiLXKAEH/iyAFMMugIJXf1p9n5nvJTT9vY6LevwfZ0wcIIKJ8rUfCMNBWjxlKYyYus4ym0T
Q3pF1QCWW35nSgnKj/ZhBk8e8M5D+7bgtfNEgbW4MLyBQ5jnrUpphjI8URqnb2Q7yD9J7iFmk6LZ
a7LnkQgKjqvXA+4pFRPiS888f3ylfJwkpUWRTv/BXAB0Z/f1m3yHKGpX/KpaW4T7s2bt4AC0KKhP
TTR7c8eJdVXX0OVqTOXnqvCy+VMyDqPIE65JQZ8VwNrAkgW3z0npIjz4CIV9JOweNGZTMAI5BCGE
qDdNJIc7u1pptUOcEmiDmSRSGH4zZ8cCgWrGiKBgu3aoAJ9gItpaTi6P0TJK9aAlEcwC4cYxM+fj
hFG825a3dqoA7Ih7anku40F57YmmnqgIFWAKUmeEdq8zw61G8AcxBaX326L+eTXyx0tfzhbS0BiU
tbiVw3OjkrTcQlTije94+Oi5d2i3FbiE5kO5iR39KdgYnvGC+rs9FXa9Z4IkxKqyFx/A+cHBqtMs
M5YPyBog3+4Z+50Kp8CXFfv/a/mtscwaKjqmM4RIPsL+yjvlXvvZOME22+i74it4bs7DW/1DRH23
VnwG8TN6k9BfjRwVn/fVDLWrmYQaV1PbP2bfyO34RyQ74e6pIrbi56kjbD1ZV/WvSG5DaTjPQxpA
VeL0O9kPO1c/961tebIjfei++pjslTvpTHxRBXc12ka3I/6qgEsGS/212SpaOUXov24cdTselRek
kBI33gY++gq2io2Gjfip3g6H19sWvHoeL6QuP7+4tic56yorkbC14zklmh0oAjCEtQvoUq3FgC8E
zGaPt3EIAfURHV/9IfnDXuONBdKaX7c1Wb0CLiUtXu5CEmN6k8YqFjAHW9dd+86OsSd5xbjRttYe
OJ5vt+Wtn7y/+8W5mTAK476dIC5ktYt+d1utBjsbnm9L+T7rgXfPpVacQeJ9XBpyDzGtm99pNnEq
773HhPQueCKbn40fC9T6PqDFCeQ8iqqPcd8bEEi/tM7OTzNxlMHu3pvnEJhvIvXWYn0kGPGuUNFu
hubA600DPJGcGBXMA4hr7XuzVT7QznIy7zUMRQtWcu2WM9DSjlsbAT4eMdeimqSprDkPQUK8Cx/p
U++Cwb49Ju/mLnpUVa87mJv2Z7K1BHfE6sG+lMvZZcx0moYoiTryV+pFr8yNR3Ql2uOjgZF6R7lT
fySSTbbRKRcFRSo04v22QSngZZB/w7glZ6J6HFdRkeqILxNS+Q1LkazW2mlypSgBLmIxQP25QiGo
pFoOv2qqydNckealGAzZDXJ59As6s1NZl0Q0mCz6Ns6u29msGcBh4BdY7yjhuCsALiTY8VXjwjzG
8uzB7Acfg1YkielgGohrZhU5QPokVx+DEvlp3jslQ3dB/rssgaWgRYJsxbpy/yuYB/pfwCKbeMLC
B4m8GYxow+RsK1Bu1Zz/KsfD90c6Mn9TBuWGfXmUfzVIv+CaJC+Y3w1/H6XT/DP7Q0CLI4jr1/w5
Euj/s6aWcn2K2rmI5FLXGmdm5LUtFT8Mmu1soAfOUEMAHYSOWennplQ/buu75m4v5XKOIqM1On8I
ljSXzlX2WUl7o3y5LWJ1RQF2g3AOiHZAe7lWjVXTaBoBVjRHRwHyl9q9buw08n5byqptXEjhDL+L
JTUtpmXf4l9muetKkWEsK/Ht1AOxBo8TZZk44Rw4A4IViUNETfQeSjgVsCfuyLly9a9qY+06fxRV
plY1whNzQQDUAT3L5TFmnSEML3Bj9MqrNBxTIjjHq1uvL5TkwH7A1BO39bWEUH9UoFBXYw5eGjFN
+9DP/34YBI85dOYS08KbDqm0690fhgiecIAWU/NYDF41netU4JBXFUGTBt4lyFwQ3sBC2Wz7dsBl
V2E0Em9xIIwRDDY1/8WOL8RwFmbOOX7vcoNXyU5TUzsPfFV/Jbng6bF6XC7EcAtmZQSp+eU+nUDX
Wx5TY9dJbip6BCwf+82a/0pRuaGWwYrZnIWQohgAlziS+kdmuJYMGhgPo6a3j+ZqsIXebOTIAKtF
v7E3SJnWq0MVtU730+y8qvfGvQm8m222j12MsyS22bsAIaEC37b60LmUuyz1RegqszqR9XqRux+2
xr30iPfcqeic9tR6rdN+dP5tRVe3DhOL+INmcQwvXMtTSaePtIlbJ5GP8aw5WpLukvpXKpWCSvJq
UG78lcRvn4byjol7GNs3OV25MfWDVr7JEyDudikrbFLs2uQhL+0mFHW6rMddF6I5t0RreTBIByWt
rwldFG/Rk/yYn1IMmvojBl2cVHKiEzkULhGhhKza7IVk7o7EOCGOBUtbJ43QXviYY0q8ex27uzw5
jhVxb+/lWj8zSMfhuzBYCwp3fjCbJBEAeCvo2RhucyL7AEWy/exNZ2Nb+ig5nmhp5/fKo0Dssnzf
DiaYC1DrQSeowtsQLViVajNstnX7N/h+O3gKdx/RyfLns0DU6nr+FcUbUTKYVhjM0LB87zx9W91p
n+nv4jTdg/l82qgb7ZxuyI/wA4A6gqtn/WReiOaNaBpo0S1a9i640+x8mx2MO+Z/vAROcRAazrrN
XojjLEcGqV1W/7OoGwu0rufeiU+9bTj0ERifjnHMTvmnqJF5CWtubCR/vWYEtzoroCKz7mvpkJJz
PdiSjn4g7/Y+rl5/SyYT2EpAnuRnivE+TvIEk3tObGVuo8r2YH320e62kNVg5EII50pTvW47K4HD
kbTAlsdHVClvC1hbrqXrR1bQg6MBjfTadwKXJc/NEId7RrWmnSJnDrNTMVogm2u2zKgFVYg1V30p
jrOIsKWlWZcQB0QvO1PDTVefpHKTT6LzLNKLi7KUegSQvoKFGzd0B8zTytfs0R0Pg2zXBzTXaT+6
g+QPNnsYRedbJHrZ04vrrxytDBl1iFa32hd6BAp7dlPP8tT7GszoD+om24a72Qs8ISWbSPJisheS
CaCxaJdjdS3zZx7tM+N5ytD84Hci2MY127/cRs4srW7QhraFIA3tiRWAEsGagAHt26a5ehVYgOrE
P/R3gHTjWp24yTuzXWLYinkhMPTM7BBmb7W6w8hxlxxIBEgCQPs4sXpMlGeMtQaRIN23tqCXX7C4
8ssFDYYI7KL4gja/z6YndBDY6GVB0dW2EhH74Nqaop8H7mQp/IAz7FqWQdJ8NkeEhvEExNpfIHWk
orKpSARnmVLd9Iq0iJgK+YElSIDpwWYhBhZs3NpleqkKZ4dpz/KyY5DTWlsr+9lJXq14YfGHaid0
ILvR5OTW/SgiwVq5V2EmC8QkmEIWFqLrBZzHIcNbBVLlurJl+bMHkBXAilT5aQzQMi7iBFpxZVfi
OFfWF3GWoXcMD9OwPleMuWoL6GMMy+JxJ1jQlVvgShRnGjNei+agLy+tPvfqNt2HjQhaRKQNZxp1
Lxl0aiGiz+9n+W2Sn8z5if2HJyMUAezOAvi6ALRdb1E1AK6tWAKCcXhCE44W71i7ERjfSprsUgY/
JiJLLShpStzLk5m5lhS6VgjKOkv+aI3CVsLKa4FQOMejX8XTg0D2+kb9r348LMYEhGRLGyCbqO+g
5BvSfVb6Rfw6V14TvYSa39KnqdoNpauSB6oLHOaKt7rSnLPIlEaqWo1Y3TwEFwP5VVuRnUbAvSvI
a1H23m1lRdJ4o7SyKEuXV1dnnWX6W+0Tx2Sg6MkP6Oi8LWrt3YWcJ0I3VUfLK9Ia13ZDk1LpzQCa
aRPC5Uo6EpR2hzY8V0mEMm/wUTA0nLbyI6pd96YKmK70/fYnrLjOqy/gboIiN0GzkkLbZERnkmkO
Mhrcatkx5Epzb4taXdgLZblDAv6DvCMMynaxdoikcFOq2p5aPWBeMyfKf92Wtq4Ymk9ww1KMH3Pb
SMI5ypgMxbRqp47uXKBpcXtbxLpCf0VwviUDOXIgjRAhoy90NOwynZFvPab9Nklfb4tay3lgn/7K
WtS9uLFlJQKoADB4MUiIwllwkjfNyfyFSsyZZaBqUP3sQXSr/kMOxT05IHMxTCB0ocGQu3gseUzl
PobM9rnzErewWx9tsFJoxw7KvN5Cdzt6+aa0o71+hx8cYbsHehayna4AHeD2u/gQzgFUKcxyyPAh
2n3mvKaHLLJz3VFa1zxiiMqZ/J+pW1a29Mxe6C4ShPar1++FcN6Q0PEb1xp2ecr8enAIPbQBMOO9
GHyAeiVwdWux4ZWqnE0VY51aQ7Gs+aZ0AXCwfW9AnugnrvUoP7ZeZBvTVoRRv25cgK/ELJyF7nu+
SIHVrQaFZLi+dN1uMG4ENhL0Q892MvWnTGtsDVN5ih56ehw6mazYhZK6nfaFyTrBu3D1SF18CbfT
UQQC6blf3lGYIRtOqsUcE2htAOobItGFuvibb+Z9IYvb2BhEqcDBg9bqnh1PqMr05+Tc+vozHlKp
rdvUiTfdL8l9SDC7e/s4i9Tkdpkog9XqEURLBroWdMyhtKlb152d9L+jQRUZ1WrocKEp5zzKBLB0
Wglxk/Q2RprdVbva8PMgtGX12dLPgNWw40qg42rkZVLQomhLuYEfepRmRe+KGkKDhWUK6XpTLx+A
LiEL0f+Xz/++kX8lLV9y4Rs1rWrUWoWkEIWnGBAWYEkkhsANrAsB0gr4OIFTx4d4sdm0qUby1hla
hMJgNEsacxORxr1tGeur9r9i+CgvbUZpTg2IGbNNIrksOKeNO1iCEodICufZTW1UozFb4O9SX5v+
tNY5YW5oiUDjRGK402xiomGSAdviIMxpd6SJv6SeVW8sTX7LIHX8Twb3d+m485xnrWkBXxQGl/7R
J8+Kn/Vmn4n4kpaj+c3YgCmMYhnaggHczhmb0ZhWNMFBZ2FEPbXUQ1edYpGDWF25CynLzy9MOh6t
CIMH8IPxZKJV3dwqzMkDaWES2tw2uNXrzQIMLg4pXi5891aR5TGVF48L+gxca2jHc4L8ZwvTsO4l
DIT+36Rx4easdhHqELCIsW4PNOgbuyqb2C57GbNalEy2PuixnVuWiFlgfUH/qskFn12qomN/yQfW
01OZy3aMQQ02A9v638NNAfOREAvw9BQ8SHxIrxp917IYR4uZmHVpDeCcx/akSF6KQhj4ON3ctJyB
Zv6/X1gACoElFpNzQO7kjL+K1TCVaxh/O94B4TKqn0J5F+afUTnZdWI4t6WttR9By7/iuAusYK3S
kx7ijIhgrOXOYAn4XfyAnrXhJY43eecAl/q20DVLvZTJnby+BMNOlkFm2BaOoe5YDXRm7Q5hCTEe
TFHX9z/1cP6gg+0bg5W4WRaIresjOI4qnvtagaRj/ILpa9puGwnVsNBO6FFWgIyKHJ3pGoBEva3m
arR7KZg/+0MV6FIJwX3AlkpqYv4sypel+0rKZnC24nxQaTe1qd3pJSYFa7fQum2f022DgTHL6jZB
mbiE0Y0O7sLbH7cofWtRlsDmwi+1VRMyKsG6Z1QflOCR6e/JKJCxFhyhDX4hTl2wWnkun7quMa47
QYYUAW5jspBObqIBiHd61nkYcroDRLqIfuo7ndEC1XohlHNMfW7MZAxLhEhG8ZKMqO9GnVtiHjOO
iw2aXp0e1FBJ9VGCRS3R/tB0PqnyS0Ykmxq9y7TJVel8rAO2vb3g62Z48WGc4yJ62I0ARW4B/AeW
XulN6fy+32bTlwqGSjZ4YXkyMOLTCQLx1Y0GL7GKxK0Fp8JtNNpTxgiDp1iPkfma0fqKGaI3TdgG
sxaaLo088Floof+WHcb0X45pKhzqvp6coM+AWNp7LVBBNEASyKryrEaF2xuYDpwjwdKu3eSXojkf
pg7ItVqLD+v0fh9X1Y5qostgfRX/asf5EDYoaVem2DwLk5ZjrcKFpHaJmprASNaeMpeqcC5j0BlR
kgmqVIDpd1MfPE9/Yh80z8faZz4znbPyhBEpdL46nS+qSYmU5EylZJhUypCbdOJ0dBsr8TK98YZJ
1Ccp0pE7oeiU6YxmuVjNeKfNG7N4tHD1AMSpc2vidyJUHpFW/LlrLQrmbCxpJrvNcNL1oz7+ur1t
AgPkR5eSJBiscgmPpeJ5pPfCIHL19wPyfMG7xngP33JAGxXB6ryowO7b+qkS9cyuXsgqmBEB+oJZ
NT7U0fO+MLIGPqIl6XFI8WKWkyetfNbV0q/17NCPIpS/xZS+XT8XEjkbqHKdVJYCifoEIjk8Z8+V
5GvFr6AVPJBWd/9CELf7g0VCtP9BUGTed43mqB3GNkRctqvaYEYTCA5Lwxx/0aXDLCUqreCABlxv
eTbuyJQVdkTeyVQ57Uz82/a2FgODpBTFcPQbgjGM80ZqVwRBkdeLUn6jvpmyqwNt8t/jDOMmRYcL
Ql/DQpGRWzoJjAchnvrLazxzayD+JlmFuxuz9qEPTgRbKja31Vpdxr8C+TbeqC1AbTxAYFVsTeWu
rr22+E3MZ1nf/d8Eca/mUDKrcKwWzaQKob07YYIh/VRkx5oF9dl/0NR5Q8eoKRjy0G0PjH9uEXNj
CsMpahHyYWzbIXt9r6Pir0927Mc2MuY77TRs7pL9xxkYWU73/tQcOjc7aNtqw2wsuQOOGMGR+E6X
hhDp4pv4/p6SDHVNdQzCzvfvkhfuqd8eiofsjZ7Kw3yXvMUo/j9gJF87V4fQBS/RqAkiw9VEJWBB
NCCzycDb4TPSKRDAaW516P4Ed8Webkc3cofS7gFrmNjpmdoKGvRvb/oagCBmjf/K5JIYUxb0tW5C
5mc4O/JxfCPn6UzeK/eDOYY7OWi8cKO9esCq+5rA4tY6ja6E0+t4e7BoYlmsh8L7hdux8FDxTbeS
M2yGs7bFM/aY3ZlCAMfVJ8ilzlxoFOJ5G5QpxILLyq08zS72aWpbTvN1rJ7VexMQqvoJiCWusq0E
Tmq16nApm/NS7YTG6Ilivem9vJntVwP90Z+Put1tdFfekzO5txy6BUiGnb49dRtE6KJm1tXHwOUn
cOFUz9p60AN8gnICVkbktt7jbI8byfnn6LFN/l5ujT31RLiN6+u+UA+A5muBrOa2Gzx9UxP2WHfD
TmBaDfL9nd2/003rGphTLA/JBPrOBOgnG0B+iF6ea/ECvZDO73qTWZVhQnqgAL2t9xRL1Lq7JgGt
rDBpYgCckkdOL6UshjkDdwUtBg4YsZ1ENIy7uoRA2cODHcsng+/++sTIDHglMYEIJPQBQeLDSbef
sJzDF3st7d+AxH6e7GjXOdmrKVrAtQv2UjZnN2oj01kOINtKeyccMHPmRkgdSMN/iffBFSvjEv+H
DoOzE72v67SaIYgCXvjLshtUxvKfGOxwtAeUA2sndvr/R9qXLdeNK9n+yol652kSBEmwo6sfSO5J
2pqsyfILw5ZlcCY4D19/F1XVZW6IvXntfqiIcshWEkAiM5HDWm7+ggRJ5wy7Vau0FB3NxUuK0hVh
mJr9tMeDY7z2n+OrqHR04XKUyR3mxl91PDTSm+/nLfFi0glDBFgx1cHsLkN5RXUb+UWnY3u1JytB
LfzNtIBt+xCTp8jwgviiXaucLPq8uUgp4ASVQBe0EUSWoRPftcBttW6AJ3IpDvG+MxwTqJHXRgwH
BBYPMGdFGw5//YiK1fmlT+5eCgcMvI0B94UcLZ7KUuThl1Ua9AWI33rzMc9dO70RdIecIsMYUVPc
sLXIdOGAkdlGa5oNnhJQVUjyCBlYZmpF6YLJtt2h8Q/tRn7U4iGUrLXcLZgEIK3qqGwj0YYZYun1
mIQibAE9B3w2W90yMXwdqboSTS2uZiZCOsQsbBFqGxChVYVT56NXdzftGoTDwt1nCJDAjYPoemKq
ObU7ZtFEeiggZNSRCuWAHcRy4i16OM6rwtItgCAkxiy8GaZ561NBXEv1CphZQN7VLnqEh2iGaelO
9x0gq2eYuEiuRHB/XubSGaGSh2sHuE3gKEhrA9iviOK2Kd2KpdvMF4fEKrfnRSzlubCsnzKkMGs0
AuCPxJARCyCIqhs8v908mxC+tmXtjcCYGr2g3gb81+t6GK8ApQAoPdBd98El2ZkIbdaVrj5c+/5b
2N/nzY/za1tUDcwTgSkHl+pDbl7t8yEb0EHn1uKhsDWH669WEsHDPp2Xs6TnIMX9R45kloMsBMpU
DTm5cGP9mjbXWu2eF7HUsQRUCAKCJHhxeHBJ+xQrTHpfnbQvze/GyBdggcqfylFvQHVO+X7AaP6u
VEV2zLXgUNr6i91haDgbefrp/Ke8F5Alo4hPMTWQUmEWDNn404ug0Uz3tbgH/0TS88SpbKt66vKA
31pJLzBMkgE2LuoE8AgwExd7bZWx6yAOTDhNALO5MGjZHr8832WxNbE8Ii45ArS8s5wScK9gqxnH
W25zlMYV0e/CvC6OIuD1o2GqZokZctGpjsqN8DbrqfGds9h+rgeCOmc/WE+h3WnCC2jY3IV+rEGB
S6cnfeQGNYlu8mZKWfliYA4p2nCbx0P+owsUPJqA1aJuOLjeb7WswMu50BpyQYCsu9aXu4SKAfKm
aQAGDhWTotIbs1PqCcB7KN0MEJ8sf8QWYw4/3Y72uK+Y5ugDsPei8Bs3fqhFfc8GMBQREBgYqEga
ADpFq1pWfokJgL6qbi/Ay5GQdgXKfkGlAZsBOhqkh6FvcrU1wVyLWhg4Y1KHlx06I/K8v+it5/Oq
tOBeT6RMF3hW1QhHljUAQytduxLdNQ1oGTgBAyezo5rheFCzKv4Uq/aOW2BzFH230lm/sEgoMhA0
kDNRwaQlKTLIJHKuMtxbtJgeEw0c3Up29Dn/DTeIowazCXigoECSpzV6npoiGoFs3lg3AljfA1od
HYMGK4mCJQ9lT9xBYEcClxae6afbORZa11rpZO/swdzYTYLq1GAWXgFiyvuSI2gceU5ckmidY7Iq
2xA0VT+cP9IFm4vkE0IleGL0TctAokU7AHpPTHYK8VLb/CgBykiNTe//+L/JkdxWmaMlXAeRtquR
ZGubxVE1/Cewal109rgGbreQ6MJi4PNBPAUkcZkgN/B7kQB2H9S7OdKF+n0kYieyt2332PNh++vr
msuS1kX9AG/RAbLAAmWXOyOor1R+TCzl8BtyUF9CQI90ITBzT3UlamHhRw5dCQPC7kC6XjuGAk4R
2wRw7mga2eN5eQuhDDigUFyEHYWhfu+/m131rI9DwHhOVz3lKMNj7K9bS5QtXOcTEZI1aWta2IMN
u9oVuRvp2tbWQBHWVr9hGgEGCvQFRC0A1JJ2jodMy4fpOtPyWwkyst6/j5S387u1NFiHtfwUIqlB
ygOjAgczIK6t97oLQK36+HOmHjTtUU92BjC1RYuWqOsGExFrujHF5ZKDh3C8eYDzjvERGXlvDJQk
A08rQmqzciy67yrQafLrGMnQwKuARXt+sUteABRrYO9B7gAeUfKHaVso9VBOKi+6gx/Rndb3X9BT
cZnz9kgpyCdHejD07um82CWNJED9e0c70WAuT2+A8LkC8A+sMuqrXU3ya934jQcQ/NtPEVJgmLRR
qpuTqhhqeNeq6acomEiY1xColhQfpzXB/SEeM2RUb+Su4tFqMtjC0kbD9bglYjzY6eCd3zBrSS/w
AkI0AFIDU5d3rLCQkSU0L90m0IrcSWwcGLCLjc5T07g0tm1gmFvWFv09a0R7LZIk9hKQeuAvKfhI
J1TDenAsNaiA2NTXheXUfYkBY6NUBrcMovjWUBL9Csi+FTDjiNiJquNAY1bV/ui31nhBQZz93I8k
4k5h+8Vz7dtgBQg08J7WZh0eu6oc72zaiYcqsseLFr1uXluLkTnImwB/LAc/D0fCRESRi+cCpq8A
192+6gYYGjc5yUGqmmm2x/vAv2UdKeAridVtE9qDlk/QdqcXvR05pGIo7wbBbdnq4VbVCv+gZP4h
zhVysBRjo4lR32bCGrZjJ2y0qdnDDbj/xh01FHo0Cry2nCBp8nSjZzHmNnoMmIK8ger7YazGp6E0
tdTprEjc6iPq4w7wmmvfGYA5vgHkXfvQJ722a4oUJDY81IA/G5roOVJ8ND6dP/HFiIJRBBUwdAYi
JMnWEVupssTCw3Ai3DqGfiGum66sD6DepU9obfMBc5w1vSeUnl1rrIkyoAcP7UoANRlu2R4B2R15
GIQWgDqTjCFwG8HvqOAragBC5EPr0u5eZ5uhWokHl/z8XI5kEbCB+tCnyL6wkm+scZvbsTciD9/d
Azx7ZWvX1iSZhgxdhm0dI35R09Bp7N4JwMedbopqJShclANod8y5AICEyra84Xatkwpr0uvAyzOv
NK4EZY6l7c+rypI1nWuKdEYJamqiM3BGiL+OfWwB5b/ZnRex5CdAhYxMHApQOmGTGZyFEB2ecRVF
BhYdfpo7NgHSPYLjvSC2SpJ/y9UceELsIMy18u2SWjDQU4KTm2AYUG7JsW1QLenTFmbakYRujkEM
gnRjlOxRmvsNtZjLklJmaRP1qdViG4VVADG9SdItyEIe6qQoP4FOXf+dmzWL1iWN52kxVABJgoOy
/W8mXr8OR+tXVSbM6XLr0/nzW1bFn08DSeUHXbMLYDFMoS1Q3LlTmvFGkAc/WNvEZbM1OzEpogjh
YZQmxy4GYwI0saTGgMygHFkYvsVBcjVYgfAA6Z1t1Azw6YXVlT/OL3XJI+MXAEoeA1AGkqynqpoP
QJVPanyAVrRILej2VEDsvvlKtTY1t+STZzZLRrClfYGhFQrltKn/nCVt69oFJgVrHV2SSJBTFbOr
pQEg9PMLXLoTc7GSnka5yH19SlQXpTWVrELLozFyExnSoe32vKwl0zKXJZ1mVpaVEU3mHyw2TpLh
QMWK8Vo+rp8OZmqWm1kWALgpVQQ5bsiuzaB2uu6yjL+dX8Wi9s+cmORKWaPao19jx3j2IyzBPhpg
nEflN3XRrqHKfFwOCE6pCgDQiZwe06OnyxkNDRgrTQdgt690Y16QDWUb45PYDNvsU4GpMTibnXq5
Nma4UDM/FSvdbw4cEoOJSewTMH8DT9n7IPrsnuhbusv2Q4JAxS1/YOTFWPHbi+s1wRmHx7kGrBVp
a5E4D9FhA8GMXNlaDW5mb7DKFY1fyMBieTMpkocDfjIa9itIifAsr24MjqlzywUCtqeWnuD5hg+7
IrKdIHLt9uFXledUtnSiGXxCCLRtoGnW9HJIIERFUlQJd2VortyFjzf7VJR0iilAjSPBISpTup2S
jjsyANQ2ZW5uJngMGo/nV7Z2dtPPZ1evF75okgziNPtFaHf5EDurYNsfr97pkqafz2QYCZICwTDt
HqqJobhL6z23Ltja1M3iUuDeUE8De8iHoeKqRogFhlb0jGSXieKV4jVYox5a8GxYyoQYTqaBqA9c
bwXAFVJGStSd62fE2xddJzCiN76MSnVl2GTTjuJzpgG7Ir8/f04f/cypYMngh1WG32lMaPz6trIL
Nx9hSPAq6TDMZsLhRKaxkmdZVMTZUiWzD3INYEQySFRUAawVYm0j9tL77Z1WoMGWqitWc9Lr00fG
yQLlptAgUwNUnNH5FdWKKxr+tR3GZiW6W5MhGSp4mMROQaPgUpyaBcxGRx0we3P+pBa1/ee+mZKd
wmClQUGbADzARnhhqxpoK2Gb0dIcEeWae17YQqJq2jZoOyOoFaCacXq3iqrQBjJg24Aeno+o1txG
/otfHSl/mGIQf3gmxqGJbkVwqIKXFeHTfn08s5/CpYvddXWehQ2E0wTDMJeUXHHz2Yj2Q+8kyX1Q
HDUDmHQr3mbSuw9CJ0xxiscAHgTSisdCWFUeQmimIBkRaDtwXXkdIRthUKeqTEdYEV51q1hbi4ud
yZUW21cB680ccsfwOA4hJmVNQDGwYdPnTxYydNrwlAWNm7MnA3R1v7PTM+HTZZ2Z0KZKdGusILyO
W0ehV3l2bRmvQwQQbuuisXaF7/Fy71t35+Uu6vJMrGR1FD5yDORBrEI2VcTuisZ0DL/YatbTeUGL
tnsmSDI2aOVGWmPq+wys4DDw2mFKtqWx/Tt386eYd/M+28aoNqJeGJOY3vadouufA30EPQ7wZZo1
4LKFyj6u5kyYZG2CmHIRFxAWkR+a2PQgKeMHH6RQhWKD0GyrNlu0Vre4I+f3cjkQnIDpUdgHCpic
c8hT4PtZHG18aOfDc8B34x7DmpGyY3rqoLt/TxK0FbTlgarRhmKjldG6T/oYGcWnQX8T6dpQzf+y
FT+/SLKJokwVFILRYddiFNradO0NJl6yIrgwBlBi6zulomgs3th8JZh6Hxv+aCx+CpYCtwocYEY2
NbGOxUvJ9V1tAtq6N2/Mgbp5am0EkgladFenw0XLetC2qgcjSEGCfg82uwvb8B8K81vHXiYmJbUh
UJPgAlM5kQOg5l2da29VUm44B9larqkOSu2Rg74iVEDWHu+L3nh2plJYiN6wGJzaWEjS3mKmmEev
BdHwvESydDic159lA/tzzyQDW/qitf0UogpyWZP7yu93qrjT6huKN4ViOcR6OC9w+fL/FChZVl6q
iUk7aIegvoNLv69UsM71/ea8mFUtlI1oRnO9BYrUhP7FrE3BXJ6nDlfdrjzEsZs2jdeODiA3diuC
Jy071UIDBGXoZAO0Ljph5JFKYVdJTVQEwCI8Vj5oE+iFCY3H86WJvsXNzkJ/RJsd+9QrQYHjr1Va
FsA1IH/ClkfhDy95OYOmmMif6dPLkBeAXagAb7GN1UsKLlq/mJoaBtfKb8FfVSaZO1YAwtG9JLhR
h2x7fiM+KvHpd0juhCg1aEELfEdQj2JLwga9432gejQrb3xwUzoZQdL+vMyPygWZ0yQBsJORQZSL
Jt1IAG9v6AjH7OuE7nnxEK+x3U+f/eF4p34SzLLgiD+wV42VxkAvif5hwIcMLd8Bb3rTMAoWiYB4
tn+sAiAq//qykA8FWRYSskgsS5dUmWp5HcWy+uHaBMddOmxBz3lexsdwGR5kJkO6l71pc8InqhpM
HTAFahMl/8dVSDcyHIrE76fDSQO3Na/C4bpIPp9fxPSR8uHMFyHpXIPMgK0oEGFlNwpYMBN/Y/Jj
Xf1yJvd0r6QApsN5aNM1c/viSu+/592zn94xfWUoY/lE0MWCLAsaIWTw9HQwOz4kOJGGdE7Nt3G9
cuTLu/WPAEvKxPmAXRjUGALEcF+Wu9R6Cvx70q4Vtj66GOwWMdEsg7IpuJAlt8yt0KT2tFt+y/Xc
0RmF4R2Fb3w3oyZ75oYSfx+pqB9GPwJuS5XE/sorYmHcAp+AMjuyxIxa6FA8jajHCJWOYQS6YLnN
r4udf+BfDO5g5C09bJInw81c8/py/K7fW173mTkDZovKIwiUz2vnwmTP9BkUyAXm5B+YFCTqBYiT
+YRuRxOPXPRe+MV8abboLnTSY5w72cZ+UH4dEf9UphSNMaWlQWEDkAzuyGwfCFl5lC6Z3PmapNMt
ayUCvyx+f6AfS7E37Uc78s7v25qI6aLMAvkUbYYKZRBhsmvFOKAJEc14v1y6m7YJWPsE+CBI+EhX
umUhuI0jyJhKkjz7iudln4PSla14qKU7B+JDQPujgXK6FKdrUeOmh5YDoqPBpP+OjXF7n/gMnQoN
a8i3Pg7yNVCQJT+MVC0mz1UN/xnS7iGdEOt1CWAFG2OXWvODmwD6z6H1Vou+uP75/FktGS2KSVw6
YceYgOQ+XR9ajzG80MCm0D7fpczEqydbuUaLCyJwweADx2WSZy+BYRDpqQkPrJHey8wNuLSdUkOv
2Cut78+v5v3YZYeCVvBpzAYMgh+PqxJRklQAigkO9r7+jFEpr8+d/nN3HQOw1iGv7NBtx2vTecyu
zJvhdrh5ATne3t5bju7UoGI7/z1Luzv/HOkyF92ojoGYcGtwiL0P0Prh6byEhYZZsNXPVizd5zBP
deLXEKFvjWv/Kt+pt5jL2lvX6UXzonjthbgynWQHRux9esw2tb8//wFLF2QuX1LXGvVzoquQPzFM
JwnqiNd+rng5Hlq/LggjVFBWXAvMakmamkW0U3MKTSU8cAEWlqpOBUi0lB7Oy1m0XgYEYPYZeWS5
+a+3inSoRgtZ5OALa8EI7ifOYK7kbpbuhDYTIimGGVhKUU9CKIxKeDt290n7hJcIqtprYzNLOjgX
JSlIzn0tGTF07zL/aNrJJmvSlZOZdl6+dHMJkgr4pDeF0kJCRz+n4b4PbxArauKxAuld9DnvVkz/
UkQPgzxRQyDMAhDIqcmq+6rMIwM8e0n+kOmxoxDdKYPvgXil1pcwW1GHxe2bSZMX59tJh5wQ2EGH
PciDFLGSyV/cPAxIwDiiOIKxrtPVxCD46ngLc2+0zzU/6up1LJBvsV8soNoObtG9/oZ6z0KrSf1n
zjlr1SFlU2gVtXRTIPENk7kB9fiK31y8RTMxk9mYiSmt1Mb4O8QkxgGs9g7MtVOtvbOWzmbunKVb
NBY6V3gK2LOse27FhWo/nt+rJds2//2Spo2xJtJ2wrXXqr1of3R66NgDQI3WSh9L1gCUAHBbyANM
iGenmzVMPVymCh1Qe0/r0P5O9q16YF2FB9GKuV46l7koSZ2VIANZdYFzETrSm2Ps6cFzwULv/Mat
SZl+Pjt9pTVrNA9CClMvUg1tF/GzCUz53xGCoTNTQxsJmg1PhYwNsc3anpZCvvsFwLeIW6Pv6byQ
RRWYMJ/+FiK9UEseWjr4GoEjUyfOqIeeSTB0GWtO0Dz8hiT0FCMZhRKpKQNvEIFsd6Qh0rTQbk79
m6jf++oGlEHnxSxUSSdeYAxu4n2Hltj3otXsbPp4CEmIeoXbWtQtDOspouhS0ccSE0mVMyLLNKTG
DqXLrVkpn88LX7qwc9mS9rGh1vPORxWYZKPbGOXtaGsrr/AlewrOV0xYUOTYLTna5MEYZNAX5EU4
h8lpstajFSdeBGoPYNoY1qEu/dgjrHzOaNesFEqXFB+vRSgMGqIp3ianOtlaxLfGEN7CihA58Nzt
BDv6rF55IC9p5cSATNGBrmFoZtqE2Rk2iWJTeF04JX9DEvC7tLlXc1fYxfb8gS2u56cgJqUciiHv
AjHF7rpaYTBGK/36HsMlnYokR4obcV7asm7OxEmvLaTogW6UI5IwQXQZh6qD0ZI96+HkE6twojDD
9E7gWf1NI8a1OGkprEAi0jDQ0YtUoSUdnZ5pvtYDUdX1kYel9ichgq3eFMcgJh7Vvtdg0D6/2iWr
P3/oSQItu+lpnU1W3+jAvlgH3MXgXrZHa/Vt1KJ6WqzcvoUunemtME0uoBz9sfMuSmxbrboWiPm6
+hlzDG48ZKCnpxehCULmFOFaU6ODO1Q3RfKGnhBPzZu1qfHFM7ZMDd+ALBnyKpLZTnxtLOg7gVjc
XPhgJUhN5kRls23I4PQJaLeH2yhIPS34fn6/l3R5Llgy5SjGF0jxIJvTo0G1CfcZAHPqfiVcXLqZ
4A8HRg7Sv8htS55PFWDVNk2EDIq1G/2dGu2Y+c0Y105y0g055EZXgY4PZoDolyde46ajtJm40TR+
awLhPR9UIJ0l+1arDsBN3YfGcG+KF6BvgmMoQ6eldkGyNRDyxbUCCBoD5gzTkHLCU1EIUZQRUGFd
nbjM3EQ5d9JyA57v8we3dDMx4f0/cuS8Z5+pFUOHDULWLPqkh9Gm0MSX0Ve9FmOeovg+hGvtektO
BNDUqgqyTZgjW7KvdEyTVusBquSHejSBKKb7Msc7MOr9W13Pr/quDVySK76Ljvx8Zfh7yS4ACwt4
K6gLYaBEsgvosq+icgDUpm58i7rbNn0bO7evtv1aK/DSvmKwEwNuGHLDI11aZaj1Co8Jnu4mexbV
IYpeAIYci5dGffU/nT/ChfIe0N4oRtoNS9MnAMdTjxV1WTPAzGFHkVJu2u2Amla31YIbzdgybctA
iCXIMxBMV+QuRRxzuVLE0cexrqhtNZGEbL/37p2yr8ot+/JJeWLlJqw25dOKlVk8PQMYFRgCBm69
nLo2xwTVGNIg9E1GlxlHCiJd7asaPQb9ip4sXT82kyTZs8TochZOkhDnOTZxhPq1izFBvhJQLXQx
TUB9P1ckqQnvLb1nk5ysRqestm+dxMku9LsaGXmvuC1813g4f2orK3t3IbPwxu+iv/cwREak9m/K
/DkHhpe9Nq3/3gAum1FkCTF/YTBiEznBP1ZW3tK8n9jDTFfbaw/b3KW6w260L/x+dKNdcSvwuHTG
l/MLXHJFc7nk9DbUia/UOeugldU33h5afsXt7XkRCygxOLbZ2qQb16qJnscKZLTbhDjkqbjwvf7A
DpXn3+cPWueBjNQFMJrHvybuZQnKit951s6/QLp7SWQpupJgd0dCbuNR3Yp0dE00dIzsti3Kw8qC
1zZVcr0DAGEHs8eCrXsToGTaq3Ljo/Lg8usAYNedp3mJF+7wrgY80eDQz3w3XrBX9TV4Ytu1B/D/
svtTyhuTWcYHBI86tLg5BjDi6s7Y5jt/d0hdE0A9W+26cKvI4RvqVUf9DbNpuE27aGc+mr/xFgEC
4T+fIG1/P/pDGRpwm010ge5XYh5W8agXL6qFJNz02sG4tBTLpRXVCjWfVim+N+UPm7YAqLg32x/n
j3bRps7ESJYuBr4herohBs3dVftNxSQsOG4J2JzV1fB0WZahYToAARbIbU6vZjzG/Rj4kMX7aJc0
qHSaaLT5WnPDNYHqp5mdiwcZKjPxW22GngUyEtuovLGkV0rEMG112/N4xR4uxszQpH8+ajqHmUGk
Ver7LfAuXHSZbpq42iiA+h4OQ+jp5uex2DP1Wl/LR0zq8cE2AtcDeGVgYAFH3qlMtbSHHNNxqLAx
9S5OzXvc598I7DDy/o8IaVl6ECv9UCAoIJm+KSO303Zq7CmCHwblIsjW7NGigZiJk7S1auxaCSqI
0/Gy7MDEFyRIeNA1upxFDZqJkbS1M4XWNz42zoy1Pa+2eaR6KPe5CkZB13BNF5eExyqsDCJNEE+f
HhJHHBq1AooxoUgZhenQetNbm/PXb1H9wPsAGnWUWhEXSxtnAtS+RlSKcrz2I9C9ChkHnW5DH0Sp
wHwAfIzpELI/L3RJ/UB1jiuoAer+Q5+kNfZmwQwclgDCWF3q10lXrhjIJes1FyF5YaUgFoDrsSwF
aI1KcAP4o4wDMFg8nl/KkkLM5UiHFBYxdlVAToZ6Fatusmoz9oBkyzf1GjrBmijJ5hck1+KKQlRM
APPHHFESAMO6ZX1Mwtfzq1ps0pgva9LNmVEqs9gc0qnyp+ybwamJw64w/LyxXXIjLns39RJA/2mb
cXfBboJPj5H7yL21h9p0l2QjNf8GyYKkZdM1aj1pZpNt0mzTjfm2A4uGoV2CjFBRvp9f89J1m4uT
LkLR9uGQg3QHI9/kQSEI8CMauoXo1kzVomoC5R6VVcyXMzlJonXFqCsNYm5abEf9KOgV41/HNW1Z
3L2ZFMlS2XaYpKRBPihMdx1r94piOKF/2VfpRrBbvkbiuQCDCeaEmTzpJZEVGA/wQUWCdIXDfljI
FnzWPcz4Pxvo9GwdwV3lafDUPbkutvXWv+L3v3F8qDQBo1LXKUaFTjW21Q2lDwasV0F2NuYhyGxd
c60zZdFwzYRIKskHM1DeN9XPQ08lz2Gz5mAW83j2xP+BAcapdU0yKGMMou/en15kyk2R32Yc7dPo
U30N6feyvTFBDSauuLKL1Yff2L+ZXMm6+EQb42C68dXIPa1CocpCRLT2Kpu04MOdnkmRTkkp27TF
NCigs7Nrmr/R4Uia1DGpw0XmxFUCIrgv59e1eNtmEqUj63NRAHFv0ovqwo5ewvaKVy/Gmq9ekDKB
hgEyEh0MiJilU2tVoY5gqIFHA2dSZOnbpMudmN20WrjyFFrqKT4RJR0UjxPSWRmeQj2Y5++11hn3
4dW4U67obVk66YG7w6X9oq1UJRbMCbqYNQDfoYZpq3JlSWCuXOcdkpK1uGJIl4MEBkgE4ARGGYRv
mr/zZP/x2v8nf8tv/1KJ6r//C39+zQXeKhwzJqd//O8b8Zb96zb5+vpW/df0D//5i9Lf273l11/T
j3/p5N/gl/8t3Ptafz35wyarAb9y17yVw6e3qknq99+Pz5z+5v/vD//19v5bHgbx9ucfr3kDxGb8
Nh7m2R9//+jw/c8/ptTYf8x//d8/m77/zz+crxlPvn5/qwL537x9reo//7DJvw3sPx4uJhQaSDQI
arq36SeM/RuIdVO2GGRMhJgG9DPLMbgDkea/TaQ/AJyIbDKczpQnqZDan36k/RuFNNQMVBSnka9X
yR//820nJ/TzxP6FBpLbHJwX1Z9/nF4BmCukUvH7p64aNHYCJfHUAKecTNbRDvdjlNNt1Q/RDoRl
lmuOGXja9ZhuZ3vzt/y5vNNwCL30Uy11mgRlFkMYaUvyMh3RUJtlQID0MUBCtcp/oC1GSIaxja4G
FqhHVM/W+mdPg4S/hILgFZCrSM+DxEy65wDA6Zo2B+xkXRjKEe2xgadlAOVV8L8r6zs1le+ikKFG
uVMHODfqjpIDz8BPMwpUpPdDk0ZHe6SKFwBFCqhAcbwtEVU7YW1Vu/f/C5jaPZ7fXkk8ktQTrOw0
NsAQpeBET4/TiOk40YCX+7huGqdLUmCC56NySwAxMWDqphwdVmPONwpZ8S3TWbU7L1+ycxY+AAPt
xsQIZFkABqZSeTLuWsNvTK3Y+wDr2w9xTx6bSgm/xG2Ygvk8HDvHLwN6KUjh8aRodkWaGdPTnpgA
o64r7d4ym37HtKb73A16wr3zHyjp+/v3YQoS/bZkeqCp0veFuQGzkqjFvmAButtTFKMrozf3LGn7
Tc0zZcUCS2n29w1BxzbeSxaCRgweSAqvlDWr27qp9qjLqAVMb0M0wHvAWGxUP6efgryIPkVl7MVq
4G8wLY0p5bixhmOfx3G9Ob/69w6Mn54c864UXazvFkdDHEvl65c2Vl4qjR/vW1LREY8RDgo91Mir
C8xHWT3G3YLoCAq1/HPYiO8mbMqu6sxxUyUDjZwGfbafdNR5vtCcYDgdXFMcODN6SJ943YhDOQS9
QFBgocGkrzWWOx3DhcthX45pViiHNGBdgnbBhGz9NvevLC1VVyIHaYbtryWiI/8d/Ab3UL6Boq41
2MIw3QPhB/CkY1ZUulfXon9MAOHi5pbon3KgjqjO0Gj2tZqIeFskKT+WaLrdxb5RH/LUr75h0lC5
Hes+uU+MRv3SA6RyP7RRch+hCemF5YZ/sKom+q5P1DyA6iJfm1FBX1Wf1SjGF6TVn2hVqcCnycbq
qkvbdlNwO7k/f6LThZYPdBqSwrSSPrHBSfZGaTs/ZkqQ7MdmRJNaQ2OgrRuKe16KfGugNoA9hsdB
u6dN4TROzQozYqvp8V17Ky75ZyWA5vg16prlaLwBQ2CtDi/Z60lLwWrAgFoNb4G6rdR0YPVVEYwl
xOlpzq/iPLzAh/XI8vXtijmQ3NFfkmAmwV5G4IflUbO0JxnXqyrZdy3nVwlIBx4jU03uR6WoLho9
TO5TLQg/nd9N2UhPy0MkgFhAw7yrKnfK6zYglZI6S/c1rfm3OuoY21hxgZsYGbmmO1Zg6k+D3aNa
XCe4RKWhrB3o0g5jvMtENpWijmtPBz7LFCidiXYYNQYBU24pXmioOfSmycLBJUa6Vq9a0J6JWQpH
apsItt8HcGfCWh1TAXWMgWuhWMk9DTtY2rCzdjmiDSDL1fXr+f2ViDneTQAwt5B+g6mD2hLpUuSG
GoWFneZ7tSjG0aWtZYAT28I0ukPrvE3dUYnHW82aiBeUyOeej7rdcSBlljltELLokIPZ9yrzw+pb
Y5bNt5SIljpB5+vbLjSVo09r8XL+oxdPBH1KgK+D8qMye3oiJDVjkwAdbD+E6JKKFUQmvpVklzan
xcN5UUtKD8QPW2UE+DMAiTkVlbGwqAosCeFQCYp4UmlXTdV3Fwop2AXV4+wy0Ns1oJaF9ek4DgDD
47llfuiqHTtaIAOmZPtez+jW0jP/Cv0s5j4zfOWXGnj/On6KhiETwpBaoPLxB5iTGweR7/26C0DD
YkbRMdVHtmlpUd01tTYciF6jO8tocuPYsZSvFGiX1grpNgbaMTLC5H7oRh2tDpTd2T6lvHHSGivU
BmHfNGFur2RMp7VI9l9HSZECrEi3gH0qhbYI0M3JWKZ7Cp910Wd6dVGZI3wzU0f9iZPKijyWj9WF
Uqwe6ZIdQ7IDDBsQDs2V9KhgQF01kFzfh4UKsEnqh5+CYtALt7cS/yoCbDjQ0TsC0HQA2uDuJRzR
1q+rsoWA00LXEqgh5KMeK+YD7NAQexqo5p4T0zx0NZo087C6S7kCsICEJGsx3cLxwmIaE5oGWgrQ
NnV6f1Dx0dWigvHkEbWvfaVFRGeRIg08dG39GvHFuzLj/U4mxO8JpEc2ngIvJBZ3LN8XiNWuw7R8
RE/e2oqmk5K0iEwPM2DrwSigUnK6ohQsCsaYBrAIHMNVjiYU4IYqvIqd88e1sHMYBMJ8KTR2ykpI
O5dUY6sAGErsUUqgT3FYVZUjhNq7baxnYkU3Fq4GgS/FmwrIx3iSSIsq8y5u+74u9xhdJLs0sDHA
bYMidTeaLL0MlEK59Zu8Dd1OMb+eX+fSfk4QpEAJfh/alOIlJUIIUPdZuU9iE9BKLf2mRPB654Us
mHGwTwGbHw2n6KKTfbit/D/qvitJjiTbbitvA94WWnwyVIqqLF0FoH7cqiDCw93DRQgPsSOugxvj
yZ4h7TVs3gyHX6RZG6zb0EBlRri49x7l2XT10v5oSYxluKNo2Nt1PLfT0jWjsAvco/L2XxUv/+Ay
x16HURu+Ga6q3xuoHYnwDGFn/ZFMKnpTAuGK2b7alyzU/MgR9vgv3uKfPKTf1maITjYE4BkBT/t9
A7TggfdyT/SRhxCtHdfNwX+Ed4T9wmZIX3Ew5KSYYXv5upuMPuRqgWSfdRpCoTbm9hdyVOXzwgN0
AYPa0gMxU5hV28I+46hD7S/iaQlLlAWsmDKbh3XIrDtqG4wvKFzMl3/+0v7BDoDVHdg717sX85vf
7iaInMYpUh5MRQwhGLDLJKxSS8mXifv/yoj2H/ys68GIiwH2P7B2vP7+f6q7QDk1SGMAB3FJAL1M
/rI3O2SMh/w6i/i3v1YMrBPnE/zZUbn/dg1tQMIVjJXk8c+Jx+ilMAehGalgEM+P//xH/UYRup6I
f1oZgS0PTmeIKuavX6vvWrJ4K8XmWlt01FMSLpgXIOPaH6T3jsjxPa6iIdb7/SQ3XD7zliU/PCbk
80gWJUqJdfawZW6/nVLTv0b76rsar6QrmSb6859/2uB6pP11+QLWuFbaGNfh0Ps9aMzCSTreYEB9
7BfV3pglNB8yleTWjCsbi6Xr2s/ZY8PLFNt2KYSPSbQegv2xTZm953vUlsz3psdBT7DcSNGLaDm7
iiXTeE46lz0umYLhSLcg3pYm/c2SdP8K+ULD9dejFPMClFLQqIC+nyNJyP+9/+Pj4IQIpDmOmsRl
sAzzNxoEUV8gwcX0sJa3dIKdS9J/LqgH8MgB5aC/3u0ClePu+rywa5Z1ZWZC29XcrNFaDlnOMmSM
kuiNZR0SipYo0HmpdZL2B2g8TK23HYXLGsl1PeZGhrSZYMuTNZzydquTTQwfLMpMVwvP7LxA4zbL
Ior2NCoyfSMESR89wdTZgnJ52aIV8JUbLCvjuA3uOXQJfbmNqd3LYUfPfrDw5/qMmeTQSlIQSaYU
ScjZFrXFvPP0THORIvxkckU6g6GwRzqviYUkJPDHerU+BZOSaPncyZb8yAwNsTS5dD/TcX/ahfrl
+Tqoxi3dawYMoNtEPpcmacESpPP+gbwGcoq5FxWT0OmdDMiO7+/MS7wPP3KadpfQ5N4RAwVotkDm
jF4ZfMABjUuWnIJ8dBebkX0+SH/PTlRxed8yK48B2fA6FkXJi9Vb93UDlR0xjR58GFm8kl9xMJo6
yyfQhDzRbdNt3Mn8pbMhvVdylFivkdI1pBmZKc1k4mYyY7zXZOcR9BsIVC1o6qaLlrhdMX2g7iO3
ofAa52JWrmZ5H/Uaf2IhAF+c4n77NqxRdxq5JXONLkQcZhoyZLQNSVzDVpE/oWqWE4Yy7ts17/u7
v4IPjqFeeCt7ad7y1s0FfH2mS6JyWPmJQBi8o4V99BF9HlMoNnvZL4WK9jxqgijTScGJv96PS4+s
xFXmA5hmO1xjonzMYdvSSd0wD/KXFRZlVbAHESJuPP1ArBpvO9zgX7pEAAAdaHfOJqpPJFReo/oo
u2x5r6JC6Sn7lkRkOO1jLkpB4HKGFPqvqUlgedYTduZh/IMPLm7otIbHPgF9GbfDM9TdH+k09UeF
m+B5cmJ4iQFBHccdTegc6DUs9NC7u372IgHXnZDVIywzYI9rg0+0LOMjC4UtNheJM0Z5wam1CX/1
iU/qHZ3srUdZnfQclhCOV3O3TGfMawfYNJAFOUs82IvE35daIwgGrFuKFBINVhceUpJ3rBlmmN5Q
H/QVkfGsLVqGcTbclt0815O3GlvkqUQHBfuLiZYZdLIlLrGDP5Hsc7WdQKsTZU2i2A43LRqXRjG/
hLN9X4ldtrfzbr0qTZm7MBaGU7F30lVtkvunffe3tNisl92EUUBK1SFT2Xdx9u4WjsMa7lSVMtDk
lljj/qkfuCFF7EKwhzd2mXa6fxnWzRzWtfN/dpapX7SN21fiJfpzt4+UpAHueZycBz+f24aaiN+D
l2duU9UxrxQ9eIIlOh5dxonFf6dLV8VLb6AJXszdNR3s0wzdCj/9dj0jmdl7GiPZvs8+LN+cXNRp
Myuc/12SFjmMjFfIjXz3ZCcX/Ezm3is5pq/V6K1TE6vgy+iFmJITZQFGDOu05xg/eNuNSCNoDrfW
4HFpbeYyMTZ9pQuZv0QCbV6rktjV8RarvkH57I7rFGzfs3RVcO5aUc2IxbOyTg0cEsAGmpE/0G7h
/YaUp76I+2h9VDTfv8xd4B9j5F9Vazo789CFiuDstiv59PnWHaQXsJp3rn8zjGU3qycUDJSx1ir4
j8A4IKSDKL1lgTGJU2I6IFmM13QlHUTGvjvDpHt8ITGLh8Ii0Q/pBV5gHmIVMgKLHOfPhehp1LTe
JPzah8BbFfFyjblCPZTD3Snv4fm2z1XXmvAlNjnFcCYk4oSXF9hGI7Ph0Iq+/5GgWXl2yBf6HNWv
dRGAGPZI/sRsMqzTLr0Ry+2EA7LKeRQ/jiEO3zWlKcy2iUbAqJc+W7/Pb6Zphs98myiBT+FwmLPQ
0o/Ejfn9ZLg6L9rZ82QiQgvYo8xfk6VfL4hySCATZjfx0Mpjv3IPruuhaMLBh39wni7QeQz2gG07
Nyk4CPW+R/iucTBXq3Sk8fskOtltut4gqCHeF1hSidJiPPfcgRwnvkrCeSPSYDr60QIOCEwy+8JO
28+YmPlCVhmdNrmZb4jaAGjCZv4YmHg4jFlqnmUQL3WfEvYDIWf7m1m4rK1VhykI5OOcRm/jwFTh
kWWp9mVdPcR2rUgWY5r6cMwRHN8UGQ3uWySj6DJncXvuwzmBekWAdbkGGzvFW+gtYLkj0L0kezjd
mGjoXlSvfPhJjETc9i5a7u2WDPo8T3Ec1PgDcRW0q8NLYLJ93CPeleEwJ3VPNG42mMJyfKS4ewFc
7jW0DdeXQZPsQFnm6iwGiJQG5o5Ezs+L1MD5BifElD3vqU62CkNNSgqZmOyFpWv/qCdqLFQMhHWH
ZfJRnY5p+JN5Q9tEMhy9Sm22e0z8mFWyZxaWowyCGbrl5hTHQld4+hJyAXLcADd8gr+Sn9bewRJa
RrE7JHTJkensBnkL89XxB6OWMcTVxogglJFF4M26oD2rYN8T1Gu+z2XfSvVLktm/MwmLX12u4qCY
fNfeOtmFEma/AWQ7uXZzNc6JSWqtkvnRtSY47pnWp6BvETCsu+Bmy7O0uBJb7swWXpf2vN8MPb4m
GTXao9UkkJEn/lDQKPwY0QfAkeqqIyUjNDMIURPVkkDYtdm4f4ITCTy3Y2aAxxq73+DA+snCXNU7
qpWbUbX2qLlTH25tseDTtjKauNM05XkRZdbdth1Ah5CH8t7CR7HGHHgrM1i/VCYKP7lbhi/eEK8F
32f/azdm5DjR9M03PrhawoKjJiQ4w8xLw1O3Illi070olcr5Mdk1q1u3TBVVMTl2y5ZXvq/CW4oS
IVgWuNE5tI5wmYZOzcW49wmQm3LDsf8MGK0/8HZgF4SoCEjYYqcaJIuF90Kw8ClE1OcdMduC8yuf
MAhM86fB0PF5AB535eqtrtC9BwjV27IT1r6G9eVAqmkZ6NvK7fhIFs3hwK5T3fTXRwTni+0YB3yu
4NY0HNMBBItQfMXth1NcBa3/EvliR9m/JbjQkBEjC79VHXgtycnHQz574/6RsQAJueOUNcEovKOv
tCvpYpG/RgZveEKB8yshvX53uxpuHBu+zHQdvqVD/jkaBI1sKc5AH+fvIuKu6gf/ncJb7SHEuVCr
tt+fUjG9kYXShgeke2TzLjvY7MIJvLX9WvRXDbA/J0s1D0AhoeYmyDic+ouXjHkdJZOtqe2Hmyxv
44ZpmTctXcqrNgoJK113QRNy2HDBioKGm9/0dm+/DBkBd7hnT1HYv8gNSQaQ/pjzrpChs0ZU3eYh
xPvYA1NlafQ5d+Ja263Ig4OatkaxWUPc2n3rVJKcGYrHyh8SeuTZriu7s6wmfCTNOiyyWJM+x2Gw
jnXQq2uhOVw2Pg8IH5zecs9BvRrGMxwJPLMVnk+z0vc7LkAf75Aom1JadRFJXvnW76owxHJWpD58
H1btI9BctDlsOkhy4UhnKP1dO5gOEHLYO+QZx65PLzxb+/uVx+a7USo5pGp9njWNG59DZsHmrv8y
w1XisKD1qQO9vNh8DQDymPhNdp24DG271KNYBGhieV553bGL1HaWoCidArl4d8M8uQO8jeajb9us
mHpYBFhixvPeIyh06UKvmRJ+9SyELjefs/U1QpIPuixiytRE7AyQd64VC987GbtqDeVeywk0ycWn
A0YC+jj0HAKbuMOt6CPDp5hIp+7yZTI10pLmOlgsIt11mJ58Jr/70Iu+TdRGR5zo7kwHyFR9iOXr
aI7bz2WLeZFYxYCDhuJtTOb5YyCJfsy7pPsaOK+IbKwOc5+FN9NCxwpMkaEA6d2difNVfuwUZgk6
WpECAFsEvDu5w1iGOfULHjHg2G8G/nr7gc0YM3fe0QsGdpcnDHGdLS5dj1BSEzbb87ChmmaOuib1
tVfhlcmSGTKgBJ9AxFqyQ3j1i8LlkIGi4VAogUpKOhHXMR8KLjJ4mLp1q8gmh6ZfBIKYxtw8rUK2
RwNFSbUgSqo2QMfLPMXZk6CHqbjs9SURcOQUXgZ77rwTqvEnaxsCgkFD4KwK404U9l2xcOEum7Td
Q5o4yBr8ZWi2JNyxTpPzkCJfucrDRd/7XezfK1SAR4Kq7pQJ+O9Cuk+b0bbtk0TPVOAHLNWUZUMB
2H5gRbZmR0lGTOM9g5TO0SJzm+63UnefsPFO7qSN3GO/8zunUOA7sv+I7MTLtBeXrFN5EcAk+pdm
kFXOVm2PexrLJvBY8jXsNnIjtd6DYlvnuEP65fxKXaBurWYboszV3eTcOzABU0Sj90UJ4e4RcCKr
mQWkCEwCuqLXLkfpQ0wWBZN4NE7j3sYQHKJr/yOSJrwmdUXz2XdBh8bcQrcbdAy7fRU1i2j+tvgB
ryWHOjJe9ls7Yl5Zar6nZdoB/IjchDzznfU/HGqrZgKr4eQHhj8sXOsqCHDmph6KlQIW51daY2+j
98hB0Lb0ktTUD/pXMo70JhuTrBE02cp2869UfjoXAVIU70EZ+cxas1Xz3vkMZjfpp7BGg/TM/WPO
ouhljtHyKkRpVv6s80JMPQ+LLpEprg++v6cz3pZvpr1oo6591Xl+68PZ7Jiliz4s4zrdyWxXr72a
FC4UTStnQnFegIXXYwLPQTyt5CVx9AA/gPGURwwCq9wNH9PcTrU3rHda2rUkCos7nnPzmLR9/N2T
9i2IFnXrVGrK7hrYt2drd857mjQ8HdNKJF2wNPAxmG8HqsfnTUwwVuvRP5aLXDNZmLUTNyHdRNm2
7NcOuWwx96StfZl45b65/uxRzFULp8zaTCELGq9f94r38Fv3lQOLGXOsgISI7pnHqJR8Fkd4Pu2/
VlSkt4SmPhjj9EK6cHoOE8EaQEygxYAOV41+qn+EFBYOoSUjqgPsPIyQwFROAZA8cNADwOjB6fgl
7dblEEfmPAtm76Z2CW4Q/vuei+En63japIOvkcs+bI23594hX5b+vDoNQqs0iftJQK9SJWm1e+X5
xr7IjA8/YvuLDyl6zViDDk3VUAUq6cs02PtvrbZdFYTJfB7cEp2FXd3DjiAK5PgkkGgGNB+PlPtI
YYcLS3Lwej9CRDt6eQQF6wZzO/rULji8aLvLYzcp/ozbdS0Do2jFW9GW1AiYpkHFqxupJ+wkAYNo
UQCFQsGohXmn/bIeZztRTKIEq6e5Y3is/naGU8XnEAX+eVhyehDS2jdMptP7Ta15j/AP7zYO8/Z2
0ZKXICzovBmgjvDQoQ9saRg6DL9AGU1wj8ZGr0W0DcLVidUA2eJoiyT07oPX4gOBc1+NwWZRHQOC
Gyu97MWAFuRFL6tqYPMRn1IhHhh8HmrdogRneybLaBOy5GK3jad3cQJnyMPFkZm3vUcsUYFidgUH
PeciRBAs4kuTaRArxASzvxWEM7+eu+4JMysgAgIjJrOhHExTYVBGr0kVJrtftp6SDX7MckezkR58
3s13K5VeGbA9qiVshX0wscrEiks6dx9OIUghirrpCOuLrvFzUts9geU59TCesPl8s4Q5PcoFzN1F
D5jSDCg/WWBePShXS+utQbHTuSM1jFXWLwBHurKP0UlrL7G/FgBdHxrX4yMnbitzVF+l7gw7+Ekb
XkBQDb6qJBU4FlBph0XfB/ynaVv/kNLoPTemr5dcBcUM5ujJ94REgp9/0+r4i4Ii/5T2I0IU7Pyq
fV/cyCh0x7wfxyq20V73eTZ9c8mcZIeNLlNtogjn76gieMukNIalOeKvJQw2DqGR82UFKe1sYHHa
sCBi7yGGrgg7GVhW2dGZSyDpWKf52P0KEFR1R5zNDui0XJWg4jvPWKU3qAz0UZsUDtXRn5KXJDr3
/e6hhp3CV4wU8o8008HNwBLEgbg1fcjzFoDNkmMV6gx1+LwpA9MbbFm0U0HTQrr6uNMueVg3OJDs
DBOduB2QG9yT+GZcYdSJsyCcP4RTgy6mfEV23Ipn+OxNYUcKb2uTHx1Q3a5A/TI8qGDFhTFs6GZQ
N5zp3I4XXNZp6WU0vbFTYuCx7JP0OAeiPykCzX6RWsx3bDzSr3vK9ImnV18o3fpvPmZMDcSKLkcl
wZBQv7sdLTKYLu8DBcOQd2ZqEH23In1q6jXIp9ecapXyL1B5Dc/+ENm7dh5Qc0u+7C2I4hbp4vlO
BmjJW5EzpD+q7qPVG/7uIXF9W21Zu14SoGBViOSw7/BaItg8TB4EDKwwmtX7cr8TMjxqKoIbSZV5
4X4rUE2oDb2gE6a2LHE3Ilk8XsIfahZVusMauoDRlv9j6eRwy9ul//T6BKN5lqz8wW1MXTNOTZfc
9pNCEZAh0+t2zCag/cLO2dUNpgu+RJ2zv8ZZQC+2+U7dBDzDxbzyNCMFUQF9UAuyMEqLjvvWm8EO
vAypIkHpL3FytNZLYSIBBu2Oc/FXu+k2u0EdlhwRX4p7dSU+o+Wc+84rYzGoG5OoGJOikdgX0rLo
LZf99N1TxmBaiAyBDGcYMNIFR9X7PCLTeu8dPu7MSXfbzuB7iSgN32Qu7K8ILhDveMlpMQZdPtRL
QKIC6X0GGWxR1mYlLK7kXIwhAQ0I5MKsGdHSYX4vgiNlYfBs5DDebcwLe9yM3aaKNtDRhY09sKoF
yijUSxGG5BWbr7TgvF1f1Z6BMGl1D55u9OfnCqmLS9jAebxBgWm/jdsa50UnHH41E068Ra34Jn6a
34egl1zimQ0Yj+SMIkwkXV81DaR3WPotP/Nh320RJLOwl1alXliA69ONSIVeQJigXgudSg+YtHOO
jc8OYdF+E/U8anpOFPJIdSifQ0+14iQzyrpyctkAiRCyILty71VYbDSPMNkIsOvpzMOhGkeAQrgQ
GEiT/QY+W57R/iZdRvlsMz4dzNyvcT2lMx7IuI14pD7oRkgpjI0fNVil3G8AmKGy6EdAt2IE4gUl
EqYbJayc5DNGGu1XjOHRQSPSNWpmf/He9ZiOZ8zPeYPIGvnmrdyJIoc7aymJng5UbdP3cZmnO39b
t3MS87m7yQH33mEgi79ejCDq7FfEMptyrFN09PSyaizMEgR9EPHy2XxLFCqTnPP2koKb21Dr+DGj
CWBclW7tp09afhtvHJwGhzhIVw8JBk8lZ2iQaoGhpSuNl09IkHWbfk57Axv7bhRbX03djNXY0hg4
5ZjhX4eQdrczRuNvmAh0XTl0ZsBhIcf1Q+exfYF5x/SdOxqkGNGF5IMEoGXGOrQvmGoSNHebTqoO
0fRpAYbz8jp44fDF5hhYCF9lb+gZkju4qK17IUV+0UOC+sBKhMGoWJGkSEecV4BNUY/T4MqakAbS
M8442GJjjGiHlaCuhEd/fod9MPUl4kEArPJZgsMY+ls7VoGhAA/mMAvbw5wu3lcjRZeVcgIDEBMs
rKzB8egtw4ReIQEtxIuwPAYogXQDvEzBzY3rQM8Nt2GkT+BY4d7FMLiHkWVMKusydsllLh/ySVHZ
+BRz1YKs2PQ73jcGoP221mAwbMjMQArYW2h7LIIRBjwymJIfScj4LTNtgDHkBm8LtB1gPU4kSvtC
ojNXQIk6eD0q7mHzSH3lqXCzR3MVyzh/YYxgyac5ViAx0KwWagZy1IzRDLaV4zFCUhT8nt5al/v9
ETOq5ZVkHT/CnwwbFoDBM+DRuZQLFi6uBXphaSKfYZcAt/08Y+O5i8f0B5qdpa+0m7A3ugkUZBQE
OwFJlWhUZhPodAfU0S1vdEQDXe6YI36V244Ao1SbYDxBkcKecBXZpMoGQfkp2WZ+HLK0HW4hpQcN
cgHE8Y5oX6xvoFd3SmB3brEWjTYSp67Y2q9Ap/A4Uz/Y1P0yZhuKDtbutQfEiDd/AtczCGi/jNfq
oNZIXIbI2oRYwpZf9/dk0OjcZVeat0Luc3Mls8RospUKal8sOO/xQ/CX5tvyRYY5xsJLHgzPU7gt
gKIonxp44YVvChdAk+/reuvFtC1zpc2T6tQK5Mif1hpFPW4gkeC3MXH2DgFX2wXi6QHPALzfhzGl
On6HRk92aCFZgiEq5urXCRVe0trL6aAVQzM09HC+KreAJ/KeTas72Mnqk0eMPuWaeOdpZ3gXuORM
UuIFY8idDiNcflf8WrFd4GxfvI7eyzjBGdntIc65mGocIp4l4RtaSu8gubFV3BL2NGB939tV0MsC
eUo9sRh6z9YHWLaipi57veMhbUHXTzep0+NWpUph0qpIRskZOl+k0miNBRe4OIxKt3F3CAJgrpUS
FsW2hynpgQGuuQVgikxpHgqcJAr+fByIqQS9eZrty2p87EU1JPm9M85VeA7JkdqclCLsB1stgx6A
iIzxWQNPgGtoBlpR4Jv4JcLqPoiR9C3qMh1/SFwoqJLhJXZEIN+F98PobgGF4sqaEpCMVQT2H4oH
fsxXHh4RHRs3vI2xVBwQ2tJkQD4WBYZj4SH97jXypgR144BLKkYQzzEKN/mMQovwAmUPFu/Ec2CU
zFyNipZU4sJEdRjcoI2f7zfrEItpWITsyHEEjZ+v/gNmVPczrBWKTHl+kSjcDYSsoECblZxnBFCe
MZrAt4lZSGFWCKnQcZUWJSDiDHHGEzXCiJtOcdT+jeL0b8nmXnSPf/6pYu7SfR/0qH9N//T/+v9J
V3clbv/XwrrnD8hLfpLb+Xv38y/Suusf+5u2DmHCf4D4iazvP3NaPJQv/0tcRxL/Dw94bJ6AcHyl
jV1znf6urvOjP3wIjj2EGURw5IEx5f9W1/nhH6mX/ekVBdIL7Iyzf0ddF/6VOIMPdqWgX+m5MGmA
b9nv8rphiwFB0RE2N1vYJBvv8npciUGzi7gku8bf+yS2zwvLYQfgD0tcbOF4Ld/1TRen6qfs4kgX
6ZRuj2q3WVQAvN0/pqxlt9OCOc6eeFxWu7YwSAwom++DdbgN+zx6ECTIP0Bg7x7aje5PpEPyeos4
dnsZNwYIMQMGjiI20Zj495vX9OhG4UUeW/e2Z+qxE94MbPfK81un/5v1/n+2mO/dz2Gah5//cfkw
4380s/rxMUGc+fsG+H9QMwqy5n+9sv/b0P+P/67+uqrxB/62piNIP8MwhAIAksUISk+s2+VPvWgU
/hEhewNEO+h9oGO86pX/vqIj/w+wd30UFRnKGXBOQUP7u140zP6ACiICsRf8M6Dgcf7vrGggUb8x
2uA6AsI5gsVzaDih6Miu5Nf/RCscknECygNIKRtU17SjYVWUgEJndpaWUZSAV29DWJGhzX0Nlz47
QNvwHoUgDAHnYEQk4Ie/YfB8ajfzJdyS88jam1RvlRj8I3xFMDKwx2XpImyGNWqAEhVDq/o3QUZ2
g8LwhGIdztU5BXA8JJUPz4R3rHmwhmDtksr9EblCFNO5EAEhwr94a/vhC0CwMUYCuGnmAhNqDg7A
+tlSjRE1Bn0lnEdwt7EeHYo7djzL630e3wi0GMBEl+VkYx48sMHHcGvfn6YpPrSu5RdgNNlTwvv5
ceE7YhTtJOvVjf5xHbAjSTLUIzhh97NGLJh+9SJVhBHxHpGxNBUKFVJBZwCNKwXRbOz60yS4Brst
VACtEAMyeua+pSBd5b24M3M4QX/WmmYHdvM5Oq+BKIyfXDrvBbvmj/mKgiJIutPCt282CGL0VRKE
kH69BUOdFTMm4UBo8kaCDXRYMxC9572dkR2NppJmr2NE6iXtJzRD/HUFh+jYh85/BGwENC5swU3B
RDnYyNNIv2m3OTBWwP9yyKGC715aedN2goH+F4RT/wyD2aFQyYMSGW1RZY2qlnQB72w6xEv4VfUO
OXJsf6eA8MteAt9cjbmOGOfnoIO7W6pGzD5WPbwipQq0EIIBX5ZO3leSgC3kj95rnt17GbvbJgyc
xPhVGeC3gAhzny7HAYlF4EeaMkL9ULQtBZKjeDlt3lBGSwfuHkzY3pzM0L6MnsIQ2Lz3/rR8QtU4
woRUvrohfSIwtt3LmO8PPUczoZE0UvQJY4W/cmClJLgNIJeuQL7Fc0zjAtyjFCw1TEpp4BCvDJK+
T/lPlV/P81XANSc5h7ofC/TAe2EHcUc9aCHRyVdczJ/ce9MDfxsyoQqgyO6TwS2goMBDC8CbwB7s
Qu+Dlsqyv6Z1wkduPKYrc29u28JzlHtbbbEkm0GIJwgfSWkz2T6ECqoEDv1TaT0Rl8B26c9OYsV0
dH1FwEpYdxxOPmGIcXOaICgX7RPaBYx1ji1mfZgR0u0J6a0W5J1+RaEnlI/crjYqMPXjN7jC7HcR
pOLifHAIgIYWs0M4G6SRdssv6Civ7A75uuN+LnF+of+LDixtMcVbZ/NVrdCAy8iTr6kTDMwTH4vT
57zcZIaFEvfQlrZ9FZP5yQ2ZvcQtFFsb4iAe42D7zCOxXLJI92eHiJTKw2C3BrnbApCVk5yaAc6P
CUSe4Lt5KrWXLrZb0dNgfAU5DTXj/yTvvJrjRrr+/oVebCE1wi1mBhOZSZHUDUqBQkYjNdKn9w+7
z1sWKVvy+s7l3S2VqrTUYIBG9zn/dGITUtQV1XOOSeq2o1Ey0CW1TjiSfRBknVDfNE0rD6uptdq0
mShABIbljh2TOaIGTfvGdpdVcxcZN3mFuGBbzpHZByVB6OuCcab7PMmmm75yxnNB/MO9a8cVExxn
r7GD3G9g6dKR0BMVOUkLNqaW/UD/thsbd3zyKcXBmVbcl4yU9KTqpq0DkE1eJBUv/lZUbWnyZrbW
lzT2oNpdNLKhMdtyBxq37Iw5Q+Ca5TABWs6qt2Goj50z+eAVUvd3BjNaP5WKL7N4rhEMuq5dnGKe
EZVG3Po0SwWsdjPeTuawfOssxGxpManjItL+a9ZIUterPhrDWVX+0UACGiityb/SBBub3m2Xa2PS
CJtw4jwly3BxoqvWKpNwgY8Cuzed4VMF6H3pRMudjBciwF20u4FVLnZo1JKMjGpclq2FmOrcqq7c
Dnzfo94k051FFtX91Ojt2U7E+Nb49FsoEsdkN7e1E+h+NT+5jCA/jrM5QdL0krfKy5SLtqr6PndJ
c9Bd1V9aS4/C0hjNja15fqglWXNeAd9tyVZ8bQrNe4mjpNhpqz44RcBNuu0oCCvWslJCSJTRlwZp
ncnMk2L4nI2Od2OacX9ocqO7w+VMny6GYh+xxW1MUJdNrIw6TJykeMLFr+3UYqijI8bptNR5FGKm
cPctoFWFHtUYyEgse/FW+pkBGJRXn3v2miUojRRxRyGaJ60i1zwHbArMLtL5y5m0nlTIG+rKufTe
1F1FHd7goPRnaFqHlhUphrNsfLm0MBaq2wtGC+4T05Gb3E8FioyUIS6NZHSl0mIaepxjF5mvft8h
cc66dNWzl6So04We36VR/KWPEiOMESoHRuHhBZ9kFU4KdXBXa8Zu6qX7AiHVfZ1J9HqMLQ9GSpnm
GYsgf7s9Njkc8liHyhH1MTFUzLufMnGw0UUddnVd3Gqx8kK5DOO1aMYn4cDLrBr1DblFVMuOXd5R
ErlbXLTjfiKof8ucUlrBemguuZqLIMoNd5uMi3vQIXa2bYkAyUtcyIRcWp/nRbL2YugnzUJ1Y2kR
sxfi+YddGuWFQPV6Z7X+HcDS8CRoRgKAoHCyxp0h+9dI49iuZ+LPywI7ezUdh0g/ttYAumOhdGuS
MMr0IXC8ry0s4OJD20VQrEb1VU7uaSpRn6TMMbP7zmS8gLGta2Sn68TtrR2nzChsTPCl1kRHG4t9
Mjgv8WBBicH6XnHxRNmql26W28ie1NZXDuQx+rG3oVvyewD27FM/zWDcXdq9RI7LDdOqG0biaXus
JtZVPo96WLh2+uxNg38/M+w30GGVyPIZ/Y2dJmMgyMk7UUPc26uyeaTeSoW1d6ZqZ7gQPWD5N6Wd
hGXroTpF0JuPqRnIxAkLR7uHloiCqSHgQLNfZ13rX0ScvZbaZFwEeodDSqFVq4MVmWgxuhAntFoR
5i3g0bKp5rEImTIbeAxrOg5N/ENriI9IOJCbNbJNV3BjVRL127JD0mxnB3T5ZdjBYwTSbhrIPJHu
vLJ5pAesD662akvzaEe6+gYxrxc0c/OGNybox+Z+Kh9AKA+4IF79tNqBul7rA7Tn5MQ7d5lBicRe
+d8nOd+3bV7umtGHkWHT3+Kg5iAfr7HtXiOYflWpBz+nD7fryPk8G4owrjok+tO+b5ydZ1nTzlGm
i9LIc88kfTFWdEZQ0PlPGrrnjenOP/RO9jtku0XQDPa0hfOEc9UY2S1s99Uzxd4bHFQ8Wn4SA4lP
afmjYZSCsMeHekCwjw+xbq6xu4e1mH5MzvykdLFsIYAXaqMaHXC8F5roLg42b8at14TpDp06mI6D
bqQx/b1IEUhz9mkvem+kezseOW46klkRNcFbbhd/tgI7zpeDpi/i3kNgW3dq3HR2dCfN1a7e03jv
+1HMgUJhEqWGvAHCqU6i43ZVdYopdLbPhEwSZJmwoXsJ0ezj1pw9g4zYpnhEmIv6KJLzw2xit5CO
onhL4kuxDjTSkP34evqjn3KCcs3BOcKXa8FcSG/jgh85wWSMHB3O8hz7E3SN5aqrWs+IQ1noQyzH
O/vEgh6YU+KeUW4BPxOgIJ/HVuuDeCrHo2i94sSlL4fRVdYRfrfdt22lERdpRE96RHjSUPjujUoY
dpd5uTxBACdbBGta4KWDRgC6pW1gy+19XPQgoTK5cXVUAw5jbW/hk4crWHk6X6Wae5SNyYvN8Raa
vb6cyaFY4sDDoEhqBlyNX03zY+QBQ+3MIS7XeRL+hhCGBeuIi8DUimwK6Sm9ZiCwd+rm3MaMQzHa
GXOB/wCT/9uIZH6fqWoCZl9umwV2f2uZlXEt/Z7cgbrOTqMXGWdpRdGmbiq1Ib/CfFbmkpPF42S3
FTUWeTl9f13XoiYhkeiMGp7jzpXkj5pWob2wBXifVc5Qe7T34LOurc7kzJBDb1oIleb8S2RRAjsl
/m/bbTTmyo6giv33Mq4OnhOpjaqNT15N7G6S7lxzPy/ps0ydk7f8QP+4sTzzh4nJCTwZla4y652r
ygsixYMJGxOZbMT5NG4yGTEQkJBDzXvsy+GNars7SiPBnmuPry0G5bDN+pskv52N5WA41FODnPcl
JASv6ZxneKhAUduRGS+Rtxpp/IL8jpZzdcBMeoOCn/J/GTZm39wW/dBbu9hfip3TomYS9RS/yCLt
T2O5xLshk94OSv22TVNYaRt1gq4nFOOYzB6HqMgiDgYn/q6nsLCq6xe0N4OUVOE5kKTDsG0rXYq7
VCXOTaoNj6KSBSYBjXBYZBVW86pMW46Yy6d6EyHr+Kos1e38Si/RE3TNS6f55HJYMqr2WM0Q83eq
3fVGOb6Z6HWg/Wvi+oHZu4utcW15LVDd1NkUopaVn+rcLS5mI59yRho8mChato2h5RrE2ERIcutz
WMTSO6lupP/Dppc50Gc+jflsu+g24kaP8Xvb+pe0U6Ct6A77fWPUjE/2dBk6zej9mDxbCz1lmzpf
y0kPOeqFfeuO/k7UebZvI9jnKs3HYBK12if4545un0gErNmM1lC6DxMpJAGe4uGQD6gje7+vwyyN
okNTFe5Xbe7jc1yhmzXXoRmjaRvIgJqkPaEVLvYO+wbKW6DofK6bYzOibBvMvacz6IQQHcRQYizq
oNNabwd1Nr4gEJL3PYjZTpW2VdDYdB2yKENpdMzD8mWJva7dtrlrXSdZSX1uuTM7cz48d+wUyP7Q
ZvSQdmEUMc4uKIdqCFOnVwEMGprLOvUukvqLjn2s242bFM/K8Yf1DTVeNY86NpAxoJ2GJKPbtKZt
0ZQRzP5UcsSdUOKoU+KV+nc3UqUBoaX8k8kRfS4XgY87amPtekDnsosQ1s1k+zrRqZyKK2d26zeT
6SJ23WbB0gorzPnDjVW41VXaOMOpa6tsN1kmKrilaAfSQuQcVmarPfp2kf1IMx/BhBsv+yryxGsh
Sw4DrS/uqkKZZ1Pv0p2KdfWUwW3DCApMQeiOBl7zshN0uLmOI7UZoBWQyDuvJQQCO+BYZXdORFkR
YI7HhEKVG5SjB96Uj8WJlJ7xTEq8OFiDNX6GfWJ7k/rMWHJuVP8ZNc4bCKZ524zwj2RFNFe+P+e7
KaYGyRa0rxxEdspCSMYrxxPz1p/nL2a8vBJfdRunE5ulJs990W3nUv0nZPlf4f3/h/hn/VY99O3b
Ww8A+v8A6mn+PirvQaVd9x7LX3/gH9zT0P8i+4RsIThhfPtE0/037in+8leSlgeN/UWY5von/417
un95TBbFlkrch4A+BUb9D+5pi7+ohxxiEwRRX2tD8W9wz39CO34y8upsYg7jY9YsRehmUND3sKeV
dnFjpCiATHtJXvK1JgYIIJ3YsNnT0eLhIvTzpd0MJuDnkLjN1hg197ZkaPcRpZK+qxMf4bMRd9c+
GviHxJo+UzrJI6pS46acpH8m9iW++HNF3KW3yvzMLpNXVcpI43Rx7KsBPYoQrnmsYx8Sk8ptOE0p
55SXx93O0ShzAnMwxrMgqhZrpZMj/+hRHXVyeZ3czNhOOOk4En05n2kmxNnIpofKl+nVxE/vLbdF
mIlgwAriLm5f+kigViJXMDTr+q4QQHFw4+0Wtm3wNlqZoB2BPt8VnWVtc1ulRdDOvoEcNhV7lN8K
7gzI4C6r8bW6pApsiBuj6LYbe2/ZWX3CADnuiQWxwtJ0h28j8ELYWvZb24HX4sjWN5KJWxsz90lQ
LegHRq3od5rVDggR4uFkFE1eI9Ey3OM4mC7FNzYhWlErJmiz6JIXvZq1r3hpe7S2fh4MZaE2wkjn
09SVdo/Cf9Jel9Ywv5Yqcw99b3GaSafxX2Ojz09tOtcPHRGa29keGOXT5cWPiSHvh5yte4osdMyJ
mg+DrKojtimau6qy9n2rU9SUdf00th1D1VoRX8HcY6VJRCMCm8PiIKElF+Y6FeKMg8Sg/GmXI1oM
7Zok9NQPnFLufaln21kiUAlSC48JsGXqBE1BcSzRv2+VED8krs/zQOYyp69c7pbBFndmZdLs16V3
lMry916joe/3u+48LClqXSt3Tk5Ob0LiXXVwAegpe6v2iZyUcRt1BiS9aZh7DLA1c5m8bCu8SGwp
aY1HaIEC819TBCYu/MARS4Qg2N0T72JsOmuprmmu9l2fu19H1+X/klJw6wq8npP77JtlE44coLgq
oy7Qs8Y90V7YV1WHQxTNbcJMsdXgFRVkAZfMhWMsZnlMyqY/1P5qKBj9PTFq+ieLZMlH24n6cGR0
GAL71exaOIWH8NUZdonMbCoxlRzaXotJYY/N6hyBp2Et62ZsWGC5TBXpMuMlKZJlD3M+fIsHe0aA
awF1eqOJUxsW/uhxQjWBjjWUUr6N+IUgqbFy0525WBLDlisiYv+xWFtmbhGoqvjtzLMcgCZMY9dP
I24fgfbYbBd90/XJ9LUyE/E4LOPnXGMWFFYL69poh3OxctoO1M7e0tD6+3Ybral72n4kU2MnGbeA
7Zhb1A+OcdVAHeKRKpkWPvlA0iw0HFadSBIXRKJQn+hRgasjU/d2ETCB5vTLkzm09TbCkRd2Emvl
NEmw7s7YmniLNo6Rv5Cjre9G242eeVXVJcu84q5Mpk9u5COBFJq1c8x1NS5la91MdnaPfRr8pp/S
EMtETpoK3lY7J0UjyMdJXTdoL9TOxzxG3yeb/JNj4uRHQaBuemtw35opMc4zFeCmNJzO2mRmD1zc
RCMOm0nvL6WN0Gg3xpp5xbCbkmD7eOya7eT41XWSN9k5SUoRYVxv90hgwN3V8lUb2/kqqeXyvXEp
xrFZOPO+rjvc6LYzhZ2nMTNvKfw3Iyq0rc/ft6f87U8VtvGzmfdIwI05RKz0lGu2QEw7ovoOQKDL
8eSpdPBvUjlbC4SRyp8bXvVrSeRphq+3Wu6kVpEK3trYWWIaW0S/UWBODZj92GFlA22pHidk5vVR
p2LZJ1FOSZiBFXPeAAWX2sl043GLF73/2y2PFmmoF9p0s9gRkfCpUL1zXnJc3aZywhL7ygWUXgvc
lmgBbJ3cd5lk+8mJSDSLUGENBBIeLTtRl3jQHZIZbXtv1r299fPhm9X0nFgqK4+Wmv0QdlGhhmIF
JQiBNzTbPkA6svC0zZar1MmG3UAqOT1VGvp29c3J29eiK4+0si9uUVzbevLgaCna2iTOFN5vh2KV
YBK1GWJUFn1efxkia77S0PJchLEuEqDdg54W3Q5uCx9VPMXGoV7YKbMFCaWvrBdQlngXF3ZJbYvs
2cJN95in7vw5bUpvl83OtGlyhflcYSsL7EW+mkXz4g/zdT76N6DgcIdD+71vmzbsTaUkGyO5m0jb
s9ydrhfNZhoNj/VYiO4MvJpsZtu7swojDk1t/FqNAIIwScmWVLR0G1fLwrHtV5tuTOEAPF+xmSXK
PkYZZ6OGi+k+jsz4pvCgO9WQe3dFkXoBMtgLkRhFsxEcwDJgESJowXcGaOPmX8pFZllQeLG7mdI0
Og5j1ey7VEzsdqp4nqN8OrWesTC4bm42FNQR3akrX1QtK1hVQ5Ehgf91dbhYXyOjrkPDqdI6WHoL
iIP8ke8yKcwbNLH6XVsnLtFOXOoNIM5ckLZ+Mr1sPo1uHH2SwySycyqb4naKom/GSK3dRhxijpxI
JDGsB80yXUxshPrHHYhh49bu0c/TEd2kSF4bBr+R9VFb2muuxfWRcDfQQr1Ckoapecu+7PGLEHsW
pr7NpJjOwpycm3zWsWLGhVHfIUp0v1RmcTsQfTyElFULo12B+a54xFhbe3eubsdlVp/ImXjuJG/U
5HXxJh1AgIJlioNMxUUo2xpTSqmsJ5NKHrxhDaQg8BZFZG7rzbZpKSKC2tcKJH2180L3xTlYW+05
0pF+OoSdXCdtNty3cTfRJuYNUYFEhTCqea430gKHN/1J+8Y1FkAw+uRxrgyee41wFEE+sSahH890
pzazVERr7iCyogv6MWufFDTxtKMFRobcL1d/VbSEvkow79bVgXzCq9HLjIAW3I9Pgw0orBELYATZ
vJDHQMTnjj44D+SAqm83Rsr+3HsCNZrpaVOAepYmiDya77RoQMKVP1/LCIMB7elymlqjfcwGT3GE
GOCfgwEDNxp6cztgJuwPheuI7cTLLg5J5hDlljId8jPqFmjI2DNGrDsQ+jKNYyyTnvaQkwYVYE9y
NKBUB9dGmzWvLSCbfik8uMbCapTxkETVJIKkdpdQFpjfNkvqfm7TAaiGAZ+2GVZxqm06F3O6cDLv
yZbdj9bSfsjesR7wrXhbr2QSbsKxj0W8r8svvlX3+lYvsmZPfpN/3dquogIpvU+Ls2hYj3tdw/Fo
7DHdFFQkiXzA7YCQkZYhbIZ8uRcZS4U5ywsXPiBd7dtQn1ukoCnFI95fs9zagpgGjJbzDdj/s00t
GU5iJYxiN2FeyJS9eeXibpmnYx3VzEkKdpMfdJUQqaJNzWEaluWpmhYA3fJzQyBx4K4yWWaOf6eE
yC8VHj8HIQSlqtgb5atb5WmAkfZii+Uhbp0erbc2fAGZv87yvr0lrTo+UqfctcygwOV+3bbJG5k5
O2+u7hvdf6uK5T6d7G/WKg2VunsYMelh8PEeR288FoV7GxU1rMxsHKcFJtqt6jzoGoBP/GPHNsb5
O00x6Zx4eDcgASD6Olb2ZE+y0/J1yqKEbXNEsOz6PbkEEb6N+5noG/8QpXKsj5lCw34n3V64d1CO
31wq2DvMXv2ja9gWwgscqihj5/iObDnmQ+vFSB6viYJpssqHqLQAIHzcYhiZvBNzBWK8YONy44t5
xhXkY64iKSRyzt7irCplPLOrknK8G+ED5tAvdMK2nTa7R9TgLdFIAocxX+ljzYhBP0uhRxa6hQSI
Lih1OzlqMdGA7iLRfAIQLddweOmbbrcxLRdIXIpg5DqJ4mFjuam4tc22BYxB8lBNxqKzGVvOXlHl
TOm0Lwr05wG5Tt0O2yko4aBgzy2cjFRLdXKAPal2BeAi0nIesEjZfzh7reac9SYpEauRo+ztzTym
L460uRFdNWlHXLBUEKUDGKamjaVKuI92zoxbfE5pkJnefbFgEKwUkgqGDaMFeSjTRQcdJRHSIZ8j
XNXkjF12T1XZjye4jX4/tsVwlzTmhZCCW6dRpDs7cfOsa6113+RzE0AJd0QjmMmVg8d6B0tXMT25
KPdt5sZHYWrRHv542c2U4Ddu6plXiTGZYUOYxV4UilCazG3ugMCc04JN/wh3C4g3T1eDSO9cMRgX
ux/hZuuluIrmhhQpHbv/zknmMg978kbul376rjJpHEalj9uZcBWJGCiGykyVVl0Erx054l0nNing
95NrIpWQcezfG/OYP6upyM1dHw2xvUNi3T0SNZXSPqCLW/+C0l0jC/glT2M4TLOaMONVOI1bf9km
BjuCtiBXiJOy3SR29RIT/HBtaDarbYi14SIqZhJv41p7waSU7cqSKUXEKugn+IvlhOtntaqBKgJn
3zYoSWgjs/h2GSN/xw5X3gux9GHS6nBZTu1uysqZvraDgUmyR1a/mXUGqGL0ks+iFwWQ98Q+RACP
DGyZSnQLIkK03HjGXmZO/jA0s464RhDNtLTFcXKX/CrN7EcWA8WPQvRyWrSuKXdtbQMNT1pz7FUE
+qbPkvM54/kmTYdxko1l/S5EDUTTBFFIqkYb19SEJqENLyUL49yNyAYDCowrZbk6AOg8P3qLwGCu
yIyJlnnedBWOMKN3vBdHm7Mj4N70+F9SkAXQ+5ipU2Ek69vV4cKOrIPwR2OTuvoXw8vG838hn18y
gA7AZbTgB50ZIKTg+NN1nTlE1qto1ajEVAvpHW1nhsDAmP/Ja/9X2Nz/l1rcNfPzf69YfBi+FF+/
tN/f6XDXH/kHu7Osv4SBdNqDw9RJIV91rv9oFldUTyDOJf1OOMy6cAHo/oPdefpfLrie5RFi6ZAh
u6bK/Qe7c+2/LFJUiZwjPE+3+cF/g929z6lF/8uKcS08Cr5jEiT5d2L8T4JFRN4Kbb5u7Ga3G28M
6c1LQBoPSnNJypB3MdBweCEkJyMSwJyK/qINpeE+/3TDbv9BCn+efGHwTX9KAvznMjx/DakFcIbh
XXWVP10GmU1G588ll9GmSb7hLbP9o/R8XtMhHaPP6bLQwWWoeF5UQ6scYAZM5x0vuZgPqH+iG5t7
T68Rc+s2dhJ34Dgt2KCO3J34O7rL+J+34d08l3fXvGo5/yfoCRZrrgLUVVjKdSM8Xb/TT9eMU91n
Uoa0dl4yLLyV1bxPI7e/lo6OQSdGq9TnUXLf9X2201TmHEudQjRroFrigZKtzSIyxdwk8trgD7dz
DYH/eGlcGzLuddwFN/X9pSmdW0fcmbUTo4G9jFYw8OcYpiKxhhA+7Y5kCOtYdSajIDXDOKSLaLeF
oUCvfn8l7zXe/9wjwGcgZsTeTIRcE1N/ukf52DSz0SQ2+jdfY7xpGVVvc8vYSUHPg0vMAxaNlmUh
D3GONr//7I9ran0+OKdBuemGdOS/7z+bWLrFwKvK8yE0Qg+mYUKal6pMD/PBmzB61CIvAtkotf39
B3+Ya/H3t3YE35ZRH7xX3sccWNjESB/JcyRYJrZIb5r8JoCl8g6dl9Fh9mPZHvXKI8dhVPb9qGYD
KR6ZTG4e+fIPd8Fg4/mwFkC9iYdYs0EB+p0Py9RZPPKLTZ2RqrXW62HqallLY2zBJJHm55rbuK9k
dmozE/hvcabiC/FDhoVVqYn/EP37y2vOrgVlCbDBWLV1tM6H13y0V5tgTmAOIr+ZWUtD14Su7aPZ
AQIoA3KXotcUGmQTj3VxnSKwfBq0tHkcBHocp8I0ZQ4kerX2pF0mNHjb2deSA+dn9Pz7R/jruv17
XzR88srWsQ7rTf1p3fZpJrChQbdqc6KsgChhVKLOVF96KmDs3UA6yrYfZhj9w+8/+dfFY3EeoGLn
PjEGAWbl/UfLhlTCtgFI8hZdB2+uZ+IHFboMAP5af4UENZ8NVSw/sD1Ph0l6yXmygRlzRMA3v7+W
D/nCLGSuANk8j4rcWv5b95mfboPK4kwn92wKm5QUQtxdE9TKLNnWLj1E4X1VoiY8mezQNwvgkHn0
h7Ve6tPJ88lbMZa7rmis9Mx8E2N4NpgmIKtYaGHXLlm9QV/WDqGlz8ZFExaxpdIsJ4aqVBJ83AY3
83HATU31hz3p1zeC2TucMbydhsEu6X7YlLLCckRq5ENoi74/DGokN6iqACITAg2HRlqhleMSpRvL
vk3DgCbOmIY/7dHrh7zbormINZadfzmZ+M37W8uWHKcgRyo0HVIRgw43XYHONDOu/N59qsrC3v/r
h8nhSgwx3kYbj8THKY2WajG0gRziGpjHV92SMsz7wn409aIiuCAlhK0G2b80i6wvhC/pp5mYmJMw
e/eukuX3jrT6T8Ma9zBjA/xUy1UDNohzYsyS5KCyY6yMTqkcJKKU9ibVyMlyLM399vvv8WEu47oo
+R7oP6iq2EhM/cPhZmmWPXs5sUV9h7dj2+KG2zlSdS82hMYZbaw4RCBGQQrKBmQaz9uuRBAxdvXd
bLd16Cf4mYvIdO5tjr2dSMUYNDmgX5QTF1ezg/7hPPgwWejvK3YosQjl1KFpxceZLUzyzRFctGPo
NW36wzIL0k8kSL8gn/AuiRLzYPLCHJUwy3tXG7/h4fQvpiQuCV7VSXdLNmsXAoqwyXlOf2NKS217
zSo17BHL/LzIyQbfraabbOqf3JgcyIHhFZqVoUEaXY5YXRuGazrz/A810K+LeH2N1tFhnLNkpnzY
H0zoDC+rjCGMlD7jMiW5drAGeUMlNx8jaMw/rOFfP89HlMjbq/sWRhvrw/khFBaeDOI1hCypXqye
MGEYyw7EcvyqxynxOb9fa/+Lz7M9/NMMqSOUnOf3/iVt6wGRca7GMO2E/eQlIn/TlgngWDRMkRgb
8YcNdzXXfdgV4OotgYcJSxKzBj7cUDfPCJzSAWzqVmJJsNx4lRyXD2OaN/pmHtxrLeHcaZQ2gD1A
0QZKVQI3v9SNW+X28aPV2/qm73Gq/v5WfGwUaOQp5BihZvzt2/v41o09eDDo+gSUZOV7ciCNT8i/
Ib0Lh8iYHldQiefmrUdrCuHH0OB///Ee7i26Ho95jeLDdikb1LRmh7hm0fPpSddq4zPx/3vNLr1+
13e9tZ20/jucZH0i6cP9w5f/MLptfYNZAxa9iVhbLqqX9wvB8/rKIk1+pQepWQJP+eKxtetmUzQz
ymk4mUcf98FtH7vHNPHtY6u7w41FqizWfw+rUaCYoxk4ROTtU6a/Pf3LuyPoIJk/ZdnrRB/+eX95
TkEIFRka2CgpBQ6tnZk3MpbJpTCb5mUU1jdvLJt7hu1ZIdHV+sPvP/3XkkXQxLo8Geg8WtWP9S6S
OrlYPm7vLG1N7V6TSj6NwBTjddbxVm2LVjpYLCen7snxI7tjk8ayPRhGAqg7ZR0xyb+/onU1vDtc
uSBmyjGDwXYQwHzsauNoUXqZM0vHnEZmsw29RuKLLvurScvHV9foL0Bl9vH3H/rLG8KH8o5Q8BPG
x2IQ7x8C1oxowmxrhwhOSODJcOz/6AG09vgK3L09jOU316+w8XnIdGepmfWfCpt1FX742r6F3hOp
j03p6n9YBlMyMiZpcJywh0zEjN8vAOgQUCnRy6ZO4h+YM+MkmfGbILe35kuiDXK8tXpjANTMkI+z
eKNS/uHdXbGPX66LQZ742Yz1sYgP1XTqoFWGQXXDKG+iNFigbgVCWFWNm14nCWiHTklOm5kbA2Ar
ndLap8OKYA5p7xynSh9wzWDlmA8+MKIfMlmD7sEaNN3d4qwUDylUNOq/VC3RvhvNEk490abxT/d3
fYLv7+864h0mha0FadXHARWtLGHhDLwQChtgdFjREhJj0WpYG7IA0X5HVWw7pCN3hAVGvjdtJSFG
OqJkW+S7ee5nEOY07m4IGoFerHWS/NGZzk32hyv9dSkyRQadGMovH7r4Y/8P4dkXKeK8UAP82ebF
LAA29WdME/6VmRIf6cFwfUWGvZ+Zxxn+/j345dCkwKFAc8i3A/VyrPXifmoa7DaBvE9TN/RHS7vP
q3i4dVB3XXKD5oG0+OYPY57+Lp/ePxaT5gTVmb0K4Hz3w/ICYOgcI7HcMHEr9bXWLDgHet6tltn6
JbI0TF+RLcYDZypZv7Gv7/IpJzG4YCNyEZhey8XNYUuS7myVot6XpORqu6oADUFy7r0kLlmn49xR
X6E++MNW9ff4jw9Xz1GPCRErPgf/x4M1SfRM01WKhIUVfo182H8kx7c7k5sVfyonet5i0pJyg7S1
R/+GqMaAPN3WU+2CHlnZEDZOjvfv9w/xw5w4TjyxDh3nH2aVEs+36gp/footkImsF2sJUcci9Rw5
9xiSakb1U+rYkXyemCol8ZAZdbKxsRrIXalanFWL5Z56EQlCITQtxkevsvbKn3FnhmOpzeN5bHwy
Ti0oTnGpzTH5v7lwn2IbuSSwB8q59xfOSiB8cNDmEPrWTQJm3Y3VLkcufFu5TvRa9USEbyKjqIAP
LeUZu8wwxs+qq/Azc1RDxQltMJJN2lXkhGlujL4nmsjgnIit0nAPKHGXuFiV/3Thv+7enFYmQ4dd
NhfPdD+cH2PduwnZZEvIyDDc0LFl9F8EE7dRQcV3FdMeIFe9/8HZmfXIiazR9hchAQEEvGaSc2XN
Lg8vyG7bzFMEEMCvvyvPla7a5ZYt3YcjHZ2hK5OE4Bv2Xtv64kEPf8KfqV/DG5iQuJfmvhh4sP9y
A/zHx7m1pmGEHkMILuWv1xEVEl0HNf8+kGaBZiwmll8AMdvAv3nnENHFOpPnsDXRubWG+Z54jfrK
vzlJtpiXv3ya349eMJY8HRHqUp6T9290LCyFW+uZCidvD8SdANm06848W16W3MYQ7kWkJTqWobfv
0kCNH+ZyBqrq6Qm3OppwQMzrI8vDagvuvvpL2f4fJxAdEPBukuZ4y9GT/nqtXEKbpbL7FV7lZHnX
lvH1JgqSvHu0ZqjZ20rkmfxoLRYeb7Qz9j608O9/IYKKAqiq4bvvsxmt45X5GbNkYFcdTuMkhBZO
GmNWsytsRBt3sh+6uPeTDNblmlNmsmAUf7vU//HDoym+VZMMRzgA3n2ZsIPDCHrX2d9A45sc7DZt
KKzXuUjB3itfr1fhUkcQC/pqcU0eBZr4I9xHEmJvqJk///L/ixn99XzkRWY7FHGYAvg67+7DgF8P
FRH3YYYe4FTYTXPfDPwaMRlS68YbBFJCyCDbBkUdCQvLwERJ249hDVkz6ycb5aphj+pwVtCZpJG3
a8GV2xvAzRVii9pgxhCj9cry1QWdkBVf+luEAsS/b3k7F5+BYAZvf/5O/3Hm08K6fBsHPAuKzNtP
8K9XpCpws5ZgDPaQCJyHzCnFFZ+M2kdNVX6dpCZOpLzZmux8YbGRRD/y1Hzjh+jiFUTJ82CX7ub/
4yPRYMELYhvE3Ppd51mw5UdKvCb7lEHRHSCL7g6W8bBhrLyCUXKWA8a78VPEW+mec2GJZ4o4LJhO
sAM2GzysNokvf/5Mv1fxjOlCkuHpbpiQvT+BJi362XZkssdbF3zEsZ3HLIraKzU9QlartT54WtZ/
afX+435j5Mu9xl6MzQElxa+/TekXE+xteoesT70Dg0/3SO6OPBS6ng9OVtcX8g/JgFZFgbvPDn4a
UX7FykzKEqDF9lCGg7oCZbixCkSDhksH97hhy025OjA4G+TGCAUnB9qWVZ1WvEav7eQWr7xo7rS1
oqj881UkjJhP/O8nCFCKf3uQJZs1QYfy/htVyr29Eu2dRloRbcWMDghJpC9fi8hd5tiaUOVuBjYS
acwh3JUxPuRbnMOgsTMutJyg8IZ+Ra4hTPfWuMgJYIggudrNerLd+8UWSEdtQPLqywwffTexjsAV
CZ9uO+FtAYHbBK9+mS2fEmgHrF6a8q2dbeQXYwbdsfObJrZ6B5z6iBKP3kn0sAASHpNyM1Afj9Ru
nnksR2ICNsgwTb4NMm/+4jehRkVS5g5TzTKpzkJrWPFTOzn4XOuy3oZBb+HxRMseQfLy0Yf3gVdV
p8SzzT3yGkttF18kT1y6HJUtXFe8hzmoRKucRzpXoo+ny0SVg51u0kbFtTtozRe0xvJEhVA+MchR
P/E+mAgZhhPEtVlWjMujZ8Jt70CSZ6Pf33vZhDWw6nQrbkIDPW9HE+UTIkEftEIxo7VrWwE8fEyG
/lOSeGDUcHagZAHI0RbAfjHubxFp8rKvUWPQagSjOmqgRCeN0EXtRYhnek1S6e3sCRFypBewbE7L
jm1HsFAWxFka4kTO+tpODmYYOuTUCImeuXgch6q8XaikTO0tT2OJKaBFJ1cjykB/+bc78vcbkuMc
5wnluo9v+t1Z0/WBajKO9B12fedckJ2zt6TieXF6srzWukLRMldINXmJn71WlCf6R+cv7fpvszb+
AB6Y26YFYBDF7rt6CzHTqkM6xt1SdAMGgyQ9N4Vv76owBzaLo06kwUuogcZMnM2Xelb+cSFQ8cBS
JNqlAzAIVM83T8//0w48/t/H8t9r5ffd0//9VNQ4YRCwm7DfdU+EGZEAtqbJTi34EdFB4jQYpXqc
UG5iEyeT689/77fahROOTo0XLDHfBKm+TzzuyilrAjVJhNZzdFeQmX5WdlZ9DqfJRefV82ykXnMP
XzI96bXGfG9n063NcjADBqXjs7YosvUtWBT6ncgtXvy6w/zXyeBq1yio5r5cSXyayKHwbO3Yf7ub
PP/91NSjMHTwDFA186rgnfnrkR15uCDdsUp2nTOuJMN4UoWnvuoDEmNgaJH9vmTZOYF7qw92JdaX
nvsvJatutaO98R1zxcyhzQFlPtkZzkRTuw2qvP2c68LIjSPBD2UNmG2n0fbXtCypuyfsl3jG4Ty1
cW53w5tqvIuV+Gl9SKTxs3OvMQduATbA5MjqECRI645Bu1k72XyCs4iyEpE5tl6Gd6GDvtaGgqlN
OuhdW8Dg3k3j1K6nNKya4THCF6m2RR3651t/HcWurRzyPxQg9lO5TvU3vMo5Ds/KLdddQifxTRJN
UB1nTJxljD6QwrG6ealJQHBW71ysias2TqiWu7VkNBaXKb8XQzv1nQOiGl4ZwqhvmQLPsu3GNKOd
yuA+nBsi2GAM4xUVCE+FD4pfQBXBGYooo5hW89Wzl9rde5D8AXQy9zOHMbgtmFC6NDfBvUznbcDa
Frz4kKOyL/voxrB17Vvkw4xiakPgT2iOTpdXzRmdr7dcC4VaOQZ50h2MbZKrC3P6JgZbb9fafU7a
iIJo0QIcI/Zh7x/eiOGj7wOmBYWIbUbMAJfYNxbuHkKQODIX6188MTTWEWsQvYQo/NLf+AxqH4xV
k/Yj/FIDbYlsr4iz0nY/4zEAhFOksiB0si1tEJ0ruRxJo9fXBmeF2a2VD5KjHSZF0T5N1xlIESk4
gu/YwrrXZHIWOHWSVlpql4xWMO+0ZTfunv82ijZ+xmAY7LIHxleqOr+nzpfZeQboeJAOlK+XnBDy
GnFtpftXVzqjfpSybSBxeryYdkubWd9JppqcU4ootN+Ru+QFuyBpgKGkQzTto77BqY98VwHqwIUK
ABKOAiq6PFeXtuuWdkdYBzgMz0W7zDtHR7m9yYPI9I9iyisHyMXSfIgKpkt3c8hFwI9UAo4iU348
4BJTwyZXXgjGuCjMdDdNJS4evyxHxVQvbYnWsQiQh1jSVc8Nr9kpFk2OD7ieyuZRO0PAmz8ciSGx
Z8cFi2Vz67pmlIhOyT0lPw1e/HMDOdpDyB4mM5QpsXYv1toFZlPxbJpTrojE3rirwR00N35ImmE4
StZjM9aQu3WRybDjAUd0iatirg4rGbAZgHnwnoaBfv2j9DusMbaxM4Ds3URyA9PRsD9GcA3mrZNb
IxLGvCehzWXS6e2ssCtHIJuesz5w63UFVlxvwVyTkYqSWv0i90GoEFJpJ+yOtZX0HOp0LTR5JvqC
8VoHWHySOc5yqe74ITV79nKcT2NpWT4I4zx6UQ1r5EcOlGmJm8GZEVui9Z33hi3oa2VcxdsrBGWf
pqMst5PDe/PaOX5JGmZKKbt3MEyt8bqQirhdUs/A1u51V23J/wapmntL9FLr0XMQwi7+Cxhu891X
I/y3HsF9BCYiFNgcDTlgR1Lp2LJZTB81eI9VffbcroI4M1VNv5s0xFQ4cvicN7xOwX0NduSYE15Q
shGNUflbacbwB/Fl4s2DTY7pw/IHRK4+soBLXxEeCRjchP4uJZyGkhlfQwNwRUQjCQ918S1pbej8
+Mv0G8GSqTog3jAr8zwgITcFqhceqlbWGZkb6UCgAncMpHyv6YYn8mE95hgD3r3N7JKvvSvkPF/6
qKz+KZzQqndD1PoFUgd/9Z7soQNW4CVUfJW3OoZtm9LBNcPP+sWqS1Q87phzTrSEokJj6xw17Ho/
qI5Kp6id02rkUWeSbaI4nQabGK0qHJ7sfhw+rFoRoaenciiuUV8QMjowL3A/REJ7P7m6fnOBoLa4
O02R9GYtngXkAWPtnTE4iPEFYQfL1imsdkIOg32yrPUmpc7Bcz2nPvCV2Pd94x7mmUf/MFMRT7uC
POAPo+pqn6CbrBGnIE3mE6DfajyVYw+DjzmAsxEBYJnrnFsaxwZqrnJfWTdiCCSHuox7OVCkhbaG
vdMvvGcwAAIqUeCP1IYZ0gBRW4UzhiAfbyMZs31KYocNMyUBVGTHAAG5gTOdemehCKI6W1SnWz+q
Fde+WTsAy27tmU3Q2e5rKVudvyRWzqt8rEykzm02rgRPUJtSsQ3jawd6+8L6OX0iiQXG4hIg/i6z
Ovg0DbKdD6UNQea6tHp+kQLMwE7XriD4mBDEgJiqG5uu1B5HbOahmd/yXYCOg98xEJNKchdewqJV
SKJ6G2VG4QzJOQtkbXhH5+7HDD8fcWRrlIsL94FOdi1ktWczyQRHkJQmJIeirW5BzLMj4YmJLnxi
dzC3+xm77Y+sgM27Cd2eESV81E5vLAMjDiK6wz/FH9ruhB1qvgBwIL44vJ1eGwWRUMQDFYGLrlEJ
vI11zvANrbzcLwZJHaaEfkkxIoRJux/4j8SxmjxSFyJVgDF3m74lSjar3pZOVMUF8lO5nFQoq2Vb
ujVEbcNm+pwPFbVOWHl4k5JgRf0BB14hyW9utmAu632JuBCkTC1cih9KrMsCo5J3byHHLF6JpbHh
RQdwUwJrZfWJTWi+67qQ3SyUhHGPoWhhQDYzYD5j4OJF2LAJoSrIGXgJvQbPyI6GaRv4lR29orsm
46tmbZZdxnQMvqFdizpW3u4ALQH6TMEsIlUA8dx++JoNHrg8fxT8Nbr89bO0atntJvzhE/m1qyYA
ezUkWQlyIYjGm/vlGa8cRpRqtVDWzyiupVM9pTwtfC4sOoSxEeBI7KOoCDbs2nLcQKwRTwk88RFM
Mmj72yvUOFfoLzeWWFpaVxf76LIBgw7zZpojuwbDUdY4o73W6jd5WMFR66eFGMklDM+DHC3rWECF
2He2U6cfcqavG+ab5Xg0HgzQq04bJAcuUy2o+12Lk7CAjCExrvCqaNvUHZ7XuSHvVa6990PCx3P2
1HyW/URIBi4pnvcAd47IhicvYhG1m0ow5Yh08PKIZs0ohwl1KiI69RXmZ9YP0Zn3KswwZKp1Azbf
caZjAyxw2nNqBHqHUwLqhYyi3N3KiZHcMTHQp7fJKLynvhcGsJ0pSTT0TT9uew5yqFHG3Cy/nYfZ
1u9C7yQbTIx8CkV0NhEs1nFU4Tp8ZfBpX9tAW8CLWFpW+KtW3T6mNTHKB7sLMtaaZInCHPMdvK+i
yxva6syK9nlrzZgB8bEwgNC4yg9J5wX1zmItWmBFZCr73I6Fe0KAlqzX3hB2/+CFk6+Q9RFTcigX
1/nJ0EmY89zhmtl6dmftMLLBE5TDzIKy1lHz5uX2II9N7pArvk65+FrSdWCzwjSJ8m2uVnVvLOA+
27bzSED0dKnCOOmJaYp52Fu5ayPonum4FUstsIWCvfuakiD5oYrCBuATUTT2xvWq3n2MGs2Zzh4N
gkxgzfJzWXhp+Nh1TaH2XVJyDoVdkcFm7ccg/WSzKkuPvmmyh2Gs3f7CCc4cRmbufG/COirPwngd
6jZWhOtWzr0hRXWFrU6Syjqau8LjQb0TK2OOB9N5eXXK6zRPdi6bhses76kwsk7hVxhn1bLXzsPM
3GXR6GWXHjIa6FtiwrNDq8eAAkPnJBK0EOvjXIj6mVseRQtuXsrO3qskTVjek9zktEt1cVwazXjy
l0DuPNmZOxdIaB3zDnacawo7LGH6IsKvONZaf5csdvu9SCpgqAVEAYK9nT6Nq4IR+tEG6Pnci95t
j5mHYGxHw5I4x6zJ6mbDeoWoUEKkBADbwfBJZsxpBvtisX4DOWTRh+RZekZvSvzl3ME9tCxC3KGj
jeGwtVE4gUklD9jawe8Kd8ZZMD6VQ9r/SD2yNDcztABBeEYgCEBf629iNnSloPxChFJDW2C2tOr+
B+jSMjm1eTW2sAZvqWMz4VjpxrRt3u0sK0nrPUAskDCNt4ztPgTIufF0TzTYRNKx9UwA2jqey/Wm
iwV+rV5vT4PZ9rVPeExh0u6NfWX/gpfRyWN/7QoiyshNEJzN4Wxvq5RWbGPDKtWb0vFAHBYaC9TQ
YrSFuI8y0DhO+tOUilizfuxLTFxCiPNQyTrY2V7X5WerICCM7NAKkq0XogAJOLncuJK0Vnc8z+Nj
CmMrxCloN1+dQpf5ocs9u7hw9g5PhlYi2A1F7X/vG0NGSGyvwn6JJq++5AP4K+bczZb6xGlZQApb
fo381b4nCjUkAKVSQFfbwoSv0YDWLw7Xjn2FhvTs7pjoQ4sP5kU3O61vKY6AQtJqN4be+jqlIzmB
bJSSu7oLVIC53sGYniGD1Vi9e/pZleYQEwKomNMmj1ZZ7POU+yFOwib7Osqu9/GRKhXFs8v/B08h
X7qWIfTwJHS97zix8rfRq4H61Gk3vzC3I9Ogb+1/uCtKYvqokJoNbqVuPVHKD9l9Cl0sj5U/Vd+1
k+mjt0iQVhAJqQ/kkkGA9qTRM/xmKW1S+toBkXSdAUfynR4kBZYHDNwlBZy8ywhHCAnt7vk47aKn
aJu7ETMDJdmJbAPXpDd1CmUqATlB1BGWCOWBymNx8Lcytnv20HTNMW6tkHMi75Pe2kTaTepHqiCs
mV5ojXeZtIIjgFXXvYpllESfR3WUP1rGHVyCOSxCRYlHMXgvcwYGwkv1cmh5tcgPbHka0ulQI2LM
SK1owP879+KhKxf/AOi1I+XASqL8yBMTfRboQHcJcnJeAhQt6ylyS58JumuRbtsnmUo/ZGlPOQAO
sKPErOU5ixZFLn3fpt5WLdom+M1znfbsZSqXsUJBwvHEIo9AwXkNGQszBRKVPXn3sGBwmRU5yiQS
E8Vq9p6OsotNZNFXM0jIwSOVzvmG3DfnZW4rD2Otyu9uYymozSZ3IA2HkOGeo4UJf+WA5dg3ncup
78tODxcsslN7WDsRPFBjKQuDGUiaRAar2nnt6FT7rCG9MEfcwvgV78tkJKnSEMw3yP1gxRIxh5u6
qBg9a+LLl748dUsZVRe/i2zG5FEzMnCG8/VENowV4kM1/kkZqYa4SJLpC7Fua7XvWfiTz8gmoH/I
2qhqX6N+tKJ7wFZRjpalkMza0V/zlgyBw0UNLytqLKqGhp0vQRhjSl+TVtOwGYGNNo+hRcF8UkWT
uCcJ1URvraXhldI7N57svN6OTKvq24bqg34ZKM/oK/i3tbbfZlrZZTcYKp/dhIFu3XdF6UD9Bvv6
FdAGx+Bc006xckB4HxPxUbzwjgmCI6tndzxyV9kj7hWmZhfSsYX9wEWW3zKrCQgdTRKyalTfzcWD
A7uhimtwkv/UDkP5bWUvKxRGgtyyHek+IF8KUgUOEvppcVpnc+sR9VCdC68pHezYawBcbHXmT7mJ
jNrO7QyddKxSlANRxs267ZwsIqiD4UE8hshf4lx66uMaZPlyWzKS9j5jKc7fWr+jdx0R1mZQ97TL
q8mfCWAaSB2Otuhqhti4rZVfZzkZh3IxC/uTVHTDD01ll29zWxZfxVSS7+iSxpuC+gvCCS6FHfSn
CUAQUeXaZJ9YTQ3bQQQTfz4Kl9e1qVL2CjTd85lGZ2SB147JDjItkCIGVdk5j7rJiiHrCWfb9H1H
onvqQFFJ7aK44tRJLoVUsiNMRtG3E/PUeWef98bngYUpgcmZ8b7BW8WeXBdkql09wVAERFKeLtvM
psPf2GtJMNrCdHK+RKTQrU9dSYLRXjbYVLaagfwnU8tCXbgxDeexFUzys9Cq/kRiEQvJhkfUA/tX
rP42GUBYn5y0ba9lhvv+TQ1ugdADZPS5asrOoSjsyWCKJs0oMAjSCYwHGlFs71OH9WUmP+vHJGFB
ckSExU/6+hYmYFeuyb0/L6xgm9aIb/BrbaDAvhPeZxH/WGjckRsenPzGxczTrMSIXPnWEwpATx2Y
HOU7FtTEJqNBMPYVR3S4xPwo1OFCWuKpYdZDoLpJox9o4UZ3l5q6sI9FV7AbnCZZPWZAJDVjCq4k
jaEB8lmuQOs42aeLqnEOgwPKgC8DJ4H0EzlLT8A332jZjm0JU/GWGiU3bL51u6lyWf9AaLOewmp0
vjEbRMZSJSEWNPgRsUW/BdK71c2nZS1Ll65pyZNH4LLu50LNQRYH6Bm7eB5JrQfHXQ8zDT7eDmot
UnvOma29PO4C/ZNRt5FPkchntfdDY6lnwcsp2BFSPzR7tcpw5oxMRBUzk4i8sz2u+NspdeEsRFZY
Z1fRmFnFpgLIFwNF5g7jt4Y6CsWS6Lw27NCXD+st6J1m/UUvzDPO4dDP9bnLevs6iDZ/MaKjISOO
qaDdaaNlO6yWe1Au9HjSYkMqzMWvLGaH3TSD5ElLuki6muwx7WQNLUSHAKAZY8irhzW6x7nsB3qf
kfNm7rtISXVvy8X3N9W4TLQ0Tl8OX0frxoFeQgNtJ0MpXnW29QXLNzTeAoHBgQqxGZiI4A5Gm7pE
pwRZakHFYC0kGExF1ca6qlTPoz9M3m1mIcMtw70VVBhya/lgNyUunGFtganWkrC/j8wwCbzsRVsz
asnrvj/yjYtus6Bg1LsEn9V07ivLt14ITbDX8+A6I2ThqgyiE+jTYorTENgLVFa4P3e5Bpix940x
C6igKl0vU0OJKjp/otLGqdpTScBDP0CocQFUWVENNaXrM/tEXTkwTV1d9QCvvcKXDq8MAbsTUYNH
jD71l16jnLk3lQCZMvtt98krC/kNNTBMmawZMvsQVL3zmgiVPk0JfoytrWwgk7kqi+WCyXNoDjoV
/lYp3umb3u4Qby2wY20CWppxufOp9j6udsC7yaSigFDltzdzf7DyDTnWvDL2mJt9jgiK+Sib+SaR
T5hAxTUNIcB1Ry+7kmr4W1vW2Te7HdMvyVTo5QiNJkGDE9T5d0Z848kzoyP3yk4Wbs2ohyOVRcX4
gl0ohb0KUCnfAputGflmkMdDtkHqNgkFf0eotzq5hSM/Apldv8N9H9RJdz6c0rSsCTPkee6CQ5oz
IY8d8KkzpPTSyEsb3aafDIZNdgUlQHxCxrcKD82k7B8MWb3kk+yLNvjC7nZJ7ugevXoTQb5x9mVT
ksHRoUkSNHpynn4E7hJNsZunkYgd4yFcLbgTxePaA67aloKkw5hiTnv7IpDVVZcT+z/WwyXZehly
I5+QqriaPXmochM2zCGFEpubNeTAxeDP9IRMMBr3FaME1UUYFAqInsRX8ONU95kMTLsnkyf8Ms04
Kx5xCuU3xPFUygul5BgHvHN2yoPrt++Zsxl/A/QqCY5+NtXfSW7zs9jyumb4vrTDiMCHHMcbmTMl
7BK5FH390tQgPRkDEN6XMbh6AisSkIuyovfYRqxBPnp9ny93icFUd5yptWJeUbwRDJM271vNDfum
E2cEhSSK6hgVXuSeSeNkvS/y1IX+V3mjG5cFYXw/Z38tSOZCntntIQAG66XIYY6RG0SmS4JYSZlj
3rIsiw2y9+9008USL45r/eRtTD/VWeMt/wi1ov3SgGDO71dMfgUPcdQdc0AMwV0DdtBjh8rAfiur
kqjRGlYRtNRg0K9kxfHA1kADoNEQ9xXu2qFwI9JkErfYjoQzpCRklNzCRCHW48HKuQCk9U4GVyxq
abmz616cySkDyp3bQWNtOLBV7C+FEIeittGd2qgmJTwi1t8w4Hi6Phm1Zi4dJ7SaD+zfyHBxI3hH
2aiG8jJOnbC3NXpuuLpDGT1gGwuSzZoGrrU1Q6rGHf8BkYG4hv8JsTLB5V9n71g6vfXR9Bxcm65e
SxNzRicJbZfLocZsmTwQaG/lc5qxc94wCxAnqzI+jKm0FsF21CK9z4daFftp0YM5eKxEZgI4HeLa
dYjXjgcsZDongrTTp2SaJ0IGSVgWWx2U6FzMmI9If70lIBo57KyCNRGS+BhQWjvGa6CYzU3O3NfA
X/KcTkPV7RNuR6eGjL9O8uvsBPqVwMPlkyKtPN/hIOyJbM0Hcc1cH6pDFc7r25JBpzijB85KVgoT
MBMeINvaiU5m+hSOXUbkZVeGztHP1/Yfxgxcqy4j0C3m6k51XLl5Zw7AKMKDztjMEUSlqugwoGOm
nYI+JOFTJvObrmX7T6J9wz6VpaXcikQmR4O+mCQCmrwb4EeqIhYm9C5T361sYgkR8sETW/BmO6mz
4MDTPnoXqlV8dnrygx90QgTdDOHS+nQclQnPGLCQkCSgGA8Uq8QIUcqQh7PMDilIbJXC21jUdR6q
jlt+i3qTgzIPMkQGtwboaqPdhv5pnBTCYdQRWlclE5E3/E+e6tqZqi2oujI7GTI07myZTxmAmEj9
mEuv7jfTVFnVmcqtYmyBHX9fchKPwACzsDjWE/MbJmusUQkgJBLsIZM2OqWW7xmQGa0Dbx9W7ADZ
IeTglNFy1buGlJKfpDkDVAFZM5P8fMsb3SfBgHxBeDVo7Hxkmw7QjPn1VlkLqOiAnpUA+yVkEOME
laCnglqw68eZK06ga3LWMxzene4D+0veTJ2PnNzM09+ka78JvXxcyzfQK5WJi9fznf8jLW16NmeM
CJtkpqSZqcTD5I9n28on/INt+j21k5lNtSP1nsGHs5/bgG57XMV5CcJkQxaEex7XNTiWrarA3w/Z
h45nlgI+TT87duXvPN1GNVExlf7wZyHK7cP9olIDQ+FjtnN9VyBJCd6JOCCYVgFJ9PO+xf65qVw3
P2VSRqx1JnEC388SpZFEx0Qs7/4iIZHit7/t3ZSWvuewHZbQpn4VkLCkWkOvbNf95Lv6YQS0RZih
57ibporsah/wxiJqvWD7XRx0ArwrVkGwBIdaGiH2mBtAOOSwiPRRdY3to3QPGe3TZSORM7r0OHYo
svMLL7r0SZvavBbSNaTA5EVYbKhXTUkR3yFgBqMPKHLuAyKsa8mIbgcnaVL7bEqAsEHPJUN6ZUnj
7wjOrrv7tFqyjzm5i3i0+zU/zdaEPHzpB/Mhx5wtts06fBfImbYMdJuPiGDHRxYdameHQL6QtUw+
2hM9yKDZIC0dOro0LjU/UpA/UaKs/VeibYMwBpoNcAcXQ/F1nVeXoGmKbav5xNAZZ7j2fEtuM/JR
v9drgz7dWYT9OE4JshfWt7DislRN68HxkF1xQiftF38OcRzr1li3nFfU5Tbh1COjbM+0DFkri4G2
KBOSSKe+/1wEMC3+prj/TTfET434C7FrgHGN0fGvP7vHrJfpu8TeWVnQzIoo3JS3YHKXy78TQ+XE
Rq7TNxWVZMP3+Q8vqSU8tvUaEG4UT7U3PZicz/znB+E3dTDOcJfICiAAHmgRNPi/fqyMmYnL6HDe
I0Lp7nmZ2W9RVgwHDzjLS8vq/tBzN2yYMChgyiPIIz+4JZAg2t26bgZR1DW1+Itc7r0Ylw/Fo8E1
ciVSHNAiv36ogeyM0cakv7cIPD6rqB1vnUJfnDIOxY2h6Tz5KG7+5kK4PXm/ngo+Vr4AdRpuWGL/
3kkFAzlQOHkss3THUDtXmsqz9NQ9WnrkJPid2aDRPb9YfZWfe2/6yD+mgTHZrMc0kPZeWU706INa
2q2qpFb680/1X58OvAdnbYCx3n5/AzmIoSHzC2fPCftgSlJQCSKv+ytZM4S8/flv/eaypNrzAmRu
eAy4M1B8/PoLZCyZMzGmHNrW4H0bde+luG8XvRsmO/9OzEa97XOShnOvW66kWDERrzqyVNhz7f78
UX7/2vKWKRoy7vds+T/m+L/l60MxdAak6bxPSMt7JlGiZtyUR9E27Nfi+5//1u+vhdBFCOnYyDQx
H78/mhlOjqgrsnUvZEdjLpGHQuEW7ARbnxZLs+39NIZ0/CPFwF/+9m9aTBT60e2KI4zEuS/fnQ+a
HEC2Ttzzt1C0Z1OzAAjdqRabUANmJa/Zyv5yQ7nu+/sdLz0TbRfLFa4H+/1j5ozZGrqdk+zGsaj4
BQEcZRxKdrsbRE1NL/JxOo1pYE+I/8q+3Q6N0x4YYNHi0xLZJxJJqEgae2z/J+ke/EfbKksSEK2V
MWVJOcBdwyZA7BJqxTip4JUTujMofUZGVll/c5O8v4Z+BMNESkDzaL65ad7pWYdy5i4iRIRyRPrf
6HdWEhxxLb5y/DeXPvXN554gNaQjC2daLbMGxVjENEPdDLK8fm9YbuCGuk/t6zha4sssyZL/8032
Xx/yVnjgV+RfaL1/fbR41c91zZr7MJIa7eyXKh+XD3ZryXxrD7Ojz5jfxuHrn//obw80l4Zb1IWY
DwknxNf+619FvmSTuxK1h64d+xOTn47KzPOfqdGS3crC/CqCZDqqheXJxjS3htFIkR5ZRv/N7vc/
c/K/z9nAFoCsOF9utlHsP7dH/l+OFDjSeWuzfjokjo28rkUdeCHa3b36ZbrKuy5w6/yy0vOVBECl
CfBQVxTypOid8BJLthibCFe8iHEyRmRb1yFLDDRkilyRzmF0s9wCDze20hzjVqn9e/Yr1boPRKj7
k3E5zqAUZjaBfLpL7qIcAccmWDVj4252c3WtETnIc+lxzp3BuLrJnQ8Nr4y1Yb6zWT0DHyFnMuey
ZxCEuNCAri0FLT3WHeJ7/ckHJbN8TtfCLh5aRfQJk+BlvXRTHgUX4SlP3LsDQqbcL+zgLuVWq7be
mOHHa62Rxhg5bvBB4vFOYhPVvnlE2pYR+hmMOCMURtjDX26P90dBwOvWvhk2sPRTEr93YC7VQHKn
molsn9hhwRiIyNtm7onNLLUlRCvR4/3b9r4dThifMmEhCIQsu42SfKwu/4ey81iS3Oiy9KuM9R5t
0MKsuxcQITNSq8oNrJiV5dBwCId6+vmC/bcZWRwjpxdcFLOiIgMBuF+/95zvgN2d0fx0ej/9Qynw
6/LPOmxaHhimKwoC+fwv9Qk2Tx34mlj3WzVm8TgKiTG15GkVV6fqPywgbKS/LInAN/CiABjhaEP9
4f2y77VrodWDO4o9yjWvuwrASM1KYab/rC1NromFKQIpFwmR44MKhvk1UH5O/A4NQnG3ThhS9qUi
lO9D+Irz9uIgNnqg/5bdBjWyukgEYrLPJZok4xuU8mp57rK8q5KOMnlJpBx6PXF8ZhyxM+uU+8MK
C+mStvTbMbL8fsFbIGC3m37loSqufpF4yyzINixnzYTDOjul8apysayHYbCr7cUzkH+Hc2dbzPUA
mhiHoAyava1haYuv49F3wlr9r7FN6aIIEuW4tnTlKOwa8oUTOG31h1kLY68bbuqewLKjwsWkRdAh
iYKdwGgP0YTa3xrukHD3DuNzaqs9EzEyT4dsVS7zKEEokrK0KX0ZGNrvXfruVeSsdfu5WPrU7NAg
9T66ZNk9B72JIaXrNPVTEiJIZGUwV5/sGnR86gD4Khj9yeyIIsuN53XJizSiHLL6N1k6cHk5PtVH
WznTo9VKl20thcF+tLx0+WGxsrLEt1jkI6tU6tm3mmA+zkwPrZgp9fB+3awAZ6MwzYicnY2eGLvM
r0LXr6yfRmXqtGLzcf1qUFE+WVXZez/K0keOrmWd24BsTdOywNk9k1CZD6R6hAY3y81KQ7KMmmFe
wOX6eEsT5DZVhwArVTvbq4m9qvuFviLDH04xSH+UFpl+rkNPK2uil1ar7WCmgzuw2Ea54vhX/ELs
XQ6sW6QbqvnmL/SBQ6+eTPpZJC9/sEFu7bVsy7RiT9KhkxCTYjgHsRSr+Yp5FsexuY3TyTb6/OhN
2uYn6Pp8fNSM61jPVCH9QwXtiOjXzB++lmJi7lgbgnNkB81BAyRsM3dAuDbO544NKNstAupWSHKC
0x7oS3jNOVNSnGfYid2JHruHISv3MlKCrCz/bSQPWGI1nmHAGYTo1VHZGy3Ti2nzNqKPNr6GrHFs
pMTEopsx40txf03rgB+LYK+MNWsuhkSrHWDgljvUTzpSZyc0miU/+1NpYx/oXOdrK0wa/ThTfBnN
bbre1by8iKHnGv4dPXKEMGLT7pfW679z+neDa2dq5Q6oh9/scnPMHWUUZx0Px3kEvH+p4NPX0mNA
nE0gjyYjiMympnyaM7jzSdFb+YkoB6NMmnFCbqfVzXPgFuuxQUbwA01Jd3RLP2csbJalvZMWvJQj
WPQMPUtfobnEJ+PLWOMcu0WF3a5+yKTQuslNByBrPzUIgUdnkCh18MdSfMNWOE1al73SjlX9RYxy
edSNyoNpWUvjBkmn1sfrCPj2hsYlvEhv87z0cTa3LDgX01A4McoWblK/38xvjaHTURtyDIQhDTUu
d4NsEU+ZIfQl7iljSVAsl4XhFaS6npl3Wt5r5Eevh3WhtYWQrTBHRF50OrDw4FMIKycduRrORmoB
aQisQsFVzkOs7nBDGOE6J1Avc4tOtNY8oNrv3m2aZF7Ybo7zmE+L25M+J9rzdnXPhzolghV7JdqR
sFvK+W1GDtCefH+y4wYrwHtNTdqQeEccRNzIQhAKSozGOz0tfYnovtgi2hjK1EDh3QKmU5CRYgBk
15+lCVvGaPJvUL7b6RDUXf4NEyMWmjQQc7c3q02+igJdINA275r/wTSx4a6ouLf55/2XOc9JZRFu
Wry1PZgheGfOUiUbyp/dVix1l3h1CcuZVjYUc+JQQB2zLRfrw2jXfZCklWvfN1Iw4mjsrCXn23XM
uAfOjDxkQysdXWc5wLOB0pBNS3vuU5bU7eDNN08eDXvc3mc3owyxBu7UHJqX+1YhyEdugmSJwASC
BY4kJGs85NPMAJ8cm1VEbUle5ZrSCiX3gwRSjf9BEJ70EORmutN9uplDjbS0OaAPRPPew1wuLD9N
NqYfdc2sPlIgilh+/AChI9GTeEzWYnvZIHvV4WL35hN1GxHg7kQn4ggp7KpnD/ArRRuQ73jJmCLS
vjI1M1x0W2sIx9W96sysaXktFqalrOPLkj06Yih/9PNmPFR622UHt4HAyYJFPAghOqnhvBnMVWTo
91CCSCdqNHyVrmA7Yrr2ZpQNLv0JPV+bMOp0Y31l1EPqwSLfyGUwp7j3G1TpLFNMm22YhPA91sAm
tbHRxU4LEC5F26bn+WEdKZWIB8kNfadJq+ZwyhTA3FcTNr/ZWnx3l9kjUaxAtP0uygaz/cLxNiCI
qSTXOevQRCC3qYjDxJScYGE6rT38BdyVCmfYZubLtYfddp8+Q1idlq9pzZG7Lo53mCCLA5gefItc
ClNNxv1ibr77krrcehHeXzY1UE70toKJxAbPQYARF0UqHs0CMw8O8GnZ91QPIP1HrFphgKiNKzLS
+vQkmfT3FXM/QrIQAMVcWvVBNqOWkusIftvb5awSvGa+YucDoVVJ7y1Xev9i6gO7adeToJFrVX7O
att4MeY1qMFic7yMadePnyU6rQbvRZfqD75e24mnAnB4iJGyHgmYUTQQrru30clLO8nIFnV3hpfh
9liJ4VzRt5ZXh0dANDAgQPFYsip/ov0mfBx6le3u5wEPB/LdJt+t+aJevUxPPx0DsP0h5StNsrKW
30sOituuy+v2yxM+Ir+eJ5N4T4H+CstCW6u4w1vcsDiV9MLmGUg2ag/2LnwYzrhFE8ZOFc5zt5w9
jjxMg41tmg+a1oPlGTn8choG6HVrVuB6XsD1psxuCSXwdqNq3SfirWuxIziXdaxyrYHX60H14m3r
PLD9BNvN1JbwOYEBNcfK5EjAg6f41sZGoGptHfdGprAkI93H8LBLNxvP5JL7WP38xUT6rBVjAZpX
juv2gJlPAh0cesKOJ/IJakIS65U5uxuQ9W4AUvyx9KLzwzWXpr0vltLruc8Hmvqb7qHtHH3ug0DI
J6MuTIEcTQ0vkySTgIrRIT3IvHaIMp6zPBKrZBxeFyPJQTats4ZEAULqd9wpPEGCLN5zXW7rdMM4
p/sO4ArnAWFDk3OnMVSeIz9fjdsNQR1Lz2bIhUQvI89umrFRBORWW/pB7q7z1bGcOOE0F057btbJ
vMcMx4AH8/NYumetsZolLmS3FCc/B/UZlzWL9Q1cDCmviNNCJuwHuZ2Ys2Gntzz0m49ublqSYGTR
umjM4C+GXBvnrCTF/IPdCg3DTwbM8+STjjzE16M0MhLyzurI0lGW7cyid26okjfSDEvdRodTtP67
JpZMZ3FCAhE2gGH8QybKDAfwmm8a5QYwoGTVUPc2oce4JrgmHjh6TAbY5kfLXHbbXem4C6E1Vqr8
hKp63A4U6Omg4qxV+P5BPxikGKFuSNBLSi2e4O9TyeiYVd4lEhKHqLG2IwTUJHcmHkx7vICU1uoT
0Xj5901XJm1g1eWfqct3HeGuIZq9NZDJnrvaqtw7kEfu9HNw0mlKSmT807EpNvuBWGTb2VNRDaz6
KNwWRQxwSVub0ib4ZsDuPyxZrpP2XHP2jasB6M19PmQ+I4jJbIhJoGlRJ4Wm4W6znWIUN7ktAnKt
3Jm4LcI30+k4+5XIngnEqK92SGmJJC8Lvb7LN/QklxpabLXDHSLmd2MSkuP4sPpZgwYa9I9XZem0
Z4jXiscKPDb2gG6yiHxHIzCsO9et0wKJ4VL5jGYzA9slUkyDqr9DpYKQX5vv4bP2tLSqon0QI2Gr
Ow/e3RxZM7Mrwp/ol77Zmd0+oH7E675lSAMoL/P6XV9FHgz/0Lr7aw+JSh8di+F7rhVA0fhzB4WY
FrLUOFPtkaq1t0AgPiQGPhK1rvHfMl/+Cc57bZz9sWMDOYQ5ARwRH2AHxK1fOuNk647VvK7kF6/l
9DpYeR6xExSPczaSMNVRckZBM7/DmVEX6t1/8o3/v96eBgBwMVpHdCp/+bjKd+kwkxi8J3oY+ZJq
NRAXg233L7OdDa8BGYQ/SXhGOUXk7o1GYs3ft0d+ff/rxIb+CGJuLgT92Wv35A8NK9qnKxEvBkCd
gslQiIOLLgz12BH505hA8eiSzW+nqxoPTT21ZRf//S/wa1vi2gVhPkOxY9CVNu1fLoCkmtCBvBOR
vKImR3ItTlou9beAj37ju2r65rAX/0Pn/S/s4uu70goCF+YyrqTM//PHJgtoMPs0AzWvla9MbMhp
nRtilNCq5rFeYHIQhe+fCwO4RoXs+xG0RP0P/Z+/XHooeM7v8AQQxqYVXH/+h0vv+zNmYb6ZfUYZ
2p4cF6jbWZ/VNEcAELvt3EGOah6zzu5/1IHQ70CqkJP595f/98bxH+9/iiqgJqALmMO6NMl+uRJw
WZrWMJCJF6uz2pyjUspvvZfz9qN3unl6RLZielFPO8W5euTGnyaVeL6rgDWNl7EYjOpS2bOp3Zek
fA4/51FWmIBz1yMZ2fYIcacEWKdwCkYIMGTNVUmaSo+4ET1Dj0QqEAuu1q8qKUmOtyJtNCr9vBF2
hd68y9p5J23dTQ8FMKv6BfuF3b6jE/fNW79QGC+cLFXiQA9YAr5wwVMdKk/NdlS6dEF2inDPCgs5
jsNw0exGJ9PFcdo3Bu+rkShl1j+wjupEN/fIByMJOOyZ9rvBcQdqSnUu6yV1/qFL/pfBpGcwWAYg
41iwcRzP+uWS64hoV6+ccZaBdY4XlDG7lLzI2OnM/LVACHLjVO1yIumoDVuq6zto8s6+JPw7KtSa
R60u28Pf3wbGX+4DBmEM4Hwonx5dNshvf74bx0025Bytxi4YfDhPM04z7UR+taG9joTmmBheJ5yR
6Ci7SFjB1iTKozK67emX8Yw0sEJfiU3ERI2sbdX3qHeMLrQnmh4/8FYPrz62eXFYUxpGydxo3TeP
mAfUnsvivEvl+C61q9e9aUNfFaelQAFcAcrtdqLWt/RgEwKvh6ojJixazAZxBpwMFC91ulIbCtp+
SZWnEt2gKifvjF1jbk50Pxz7YbaKRe4qG7rsE+EyojtSdo4645s2s3cY3WeSxbTCvynhH9oxKHvn
zeyuSTdU40tPs1ylzTdpeMRjrKOtOOkC8Oh3bUH7hOxo0AAYt2k9RcY4Otd0R3Ms7lcKVcJHZw5Q
9GjWrUjWpejVnWv2DR3Epusf7ULqbKjIc9ajCwjIfVUG3CyhFRbiKfQZ7ovgi3qdp9b6PmiOkudh
of2SZBm8NiSwJmlZzcZ4BYX0gC43M9tt21XIy/LbeexnDsjDRozpZK9OVEqxPQ48WE3UAhFx44La
INvVqUZXzXPqOec8pwI8xAU+BcQMDMOYEwbTrTMVQRuDaaBjDh+yT/gWtjTGY7iWu8Hx1XdJDjs5
HSBXToshEMWqrBh2allJ+aaK4yNkhMyjYJrhdSIQsIcwSGtDSwaw8vndVIC4ObV6zW3uICiaIk/I
dv6Ed4p6nyStDTYztNURNA+DMM26EX1wPb8ag8Z7Cbfao1/113tZDjpBxpo3vHMkoxBG+oISbijN
bLkTQ9C5j4ZqqxNiJgPluO9WpDGOudojemqNXWqUIts32mI4Z5yAfOgcSFx+C9AgfcfqDgM9KH27
B8kAjarujfTLzkb8UNU6IxiboTaehmrxhtNK0pUVam4zv9bloLyQTrCu/mEX+7VUAnBI3etcw2+u
4SnWL1oCiOdSz/JNQNcCjieWoH/YelJeKGe2Y8ON9r+c417fjzrhCvXi+zC8XzYsilGlJpP3s2rN
eoJf/Lnic8kiFCe/ZU4///b3a9Jfhri8H6hsPyA4At0CDNY/L0meFhCSWla44TwH44zXL3eZCHY9
PshvRQ1ZBqjVVJ1VMLVhkM+2EY6BueyZtfvfTFd8Lz294YDs2vG8eSBmYUcXftSkc57GAUq5iHqo
vSnl1Nxk2KLxm+b2299/hl/H7tePwCcwTZ/Ri+Hrv6yqnM/STJVQ98QC9gW3gbHz8EXFrrfRcxUm
QDSdNuCNwpaw//u3Nq9zzz/u7OhxCGYg9YjJfwCL7ZdpbNsqdJEkdO+aHMsN8kXybBFANzjIUt1R
wW1jTviJkBsjdR1ckkcP2lxs78vYOSo2RyjgEUUjZKeBMzZGPUuZBw6ZeBvAb22fbuVyr7nXlEKc
nhxiIvw9QbbzHYWYWXSGdpG5F4DNof80hX//6f5y7zME4NqiGmEJMqxfyxatmVLRtJPEnbwWMXG9
009RwHM1DIymKNEJaPz7N7Su47g/X05Ig0DsUaFRMVIz//luJMkUZwxh2Pt51el6p4K4GV/VUOpw
XrIR2P2cnz3aEfXeFL1rhgWFlRXjALJUoo95uUZ2q2Mwgc4RMNdx+/q1GSp7RIGQYxrgPIYP2css
TEYbw+pXrVbLizC7XByREtGsv0azVZyK9QNuvpozq12MxxINx6fkdEgwOdNjVt/h9fdP/r/KK7uT
X83T2H99jZfv8j+uL/1sJSFSIhv/6z/+9KdL/tm3mELHX//Wn140/NfvPxZfbfx9/P6nPzA2YMz0
oL769fFrUNV/v8G//ub/7w//z9fv/8rzKr/+898+W9WM139N5G3zx3gx7ps/3ATX3+Rfr7v9XvO6
c97Tz+GQPX7/68v+O5WMgDEw4Q7KKqhZVoCk8n9Sydzg37FII02ATMnhzrvmb/wrlcy2+BGrQsBr
/udHA2DI7D//zQr+nXE1Ek6OokQloCb436SSoe+5LjB/vGsRF/koqizej0PWXxYgDhC4ZVw7OwwQ
HhZs4hskPXKp96kyzYMlBxrZbmVrZA9s6oCUeD56Xu4kRdtph3lt5JnKuPpRSVO7q8SQ3xtp+eQy
zu8ZC2gdxUJnHMfKnK1wctV4KYqy/9ktGy0G5l0wVJrK/kJSNJCqOtXaTqnafqZJfbVpD9mEeX/p
+n29WK8dqbd62OIivPcWcmSAEmBdok5o7HfBE/NpdIF2Kia/Z4dHr4RZe9LSOxLLjXAgJ55ATMQI
dSsOujHAFicv2muzFaHy6JhvksDCL4PhBWBzeicMWSBXL8Fy7NhXiCjO9CLZBs8ljdyz2E3MLelr
b3jL8mk4OnR43n13/jkFslchOcDyAEANeyECZ72JldKzZ8drqpOOvZrx1dx9DnXtYhUmXNNasrs1
27BN2KtJwvPWHOwRKmoPOUVUhG9vhMfGvVXkO6+FFDm4xY6YwhsdpHnoVzA6c+AMhXDfRu2TmMU7
31+0sHMq9QEfU4s5BkEOkzWEnll84C5zbvPtYtgcityvGbRN1BXG45rKD+nRLRtTLwJX8btrNHQz
kw6nokFuNvSGFh8MaUOkVeMsS7h5/W8zxuaMMXcXeB2297b6lueDh1XE1/Z+ll8c8owTh6z7sqnP
vduOT17Zra/2CBCHOQtJrAgLOQMipHTQctv6eqhwHtDUzeHAgLDhUPBjnseYGjPHo546Ud19GEWR
ZGu5HypMVR1dM3ywKPCz6+Cr8r/wUJGh2z8ooizIAXC+K4a3RmcjdRkCkh3r2oZLkgZAkNZDiYET
jdhr5rhEuHQatyFhz2A2dMLmGWlAq6zno+1iqg95vtSBGQaR8O7qhUtPtxrLYGF+Sl/3r7mVAT4R
kBL59KCN0G7KGX+HOagj/I5Yt80htNWY43boVVyvRp/QtOSGsOs126dO7T8PekUQzWR6Iaqbx83M
6p0xTFww+BGfVaa7oTNL6AhdoZ1RCyjQ8yl4h7QHkDM76jF3LQG1xvIT8qZgiGijNEPcVujYLOcy
9/aTO5vrO9koy36Zl2NOvqWz0j8Chow4Ks3HW9/kEduGOn1VwqqZQjw62Zru8TYXe1G5wdNUbeo6
kPfWuPbz/p7dpUgkTBywc4w2QvbBkm9k6l82EvGunNeY5OKGNjvG69GVihQ0w/jpkY6KdyeNlO5h
LyZB+07PmLG2YyY5KuWoPJkRPEi9kyfTbrfInwPru+YVQEzlcl5M48ZUTnMoh/pxFgYJ7F5AHA7q
/wvDRbHD9n+oGpYQb+kvTkuSNTAX/QUimhYWdTd8d5AzFlC1rtTVkKCH2LTgEFH49Po6HpzJYxdP
4y4Qt+ztgqekaRO/lAHkiTsYWj8HjURUS6BL6rirnMknoFqfXwrmwJHsQEFk65HfdLnMQfsG7YdU
a7+4IzD6m7D4OHU/nYAcPRmKCykgGxQSb3GznLLVPzaKA2t1s3npwzIXt9W6nDgmJPglXoF04/iu
5/R2NZYoh5SVLwI/dIYVr67ka875ynKr0+g2X2gzAGRluVteSDWm97F2+5zyAatuyW+tf3PdTpwL
lRePVh4RnmFcBxqjFhl4VkZdu6R1YdxMQWOeNbb1eLT9BHfUntO8FXPuwm7jltzxdE8mUV/oEiSc
yOKVKQNBqVm912zU3X7pgZxA1276zYFDXBONHMP0bckOuv6sQUI7GErfWA1ykFXbu9S1DgJbqfZd
DQprWJ13PVdvblPu4TXI2LWRwhqgCvwKC7hG5cO8w93CWg3fmFV9A6jcEQMLPblyxG3h4+O1UCih
6rSHwzyLR6teybO0++5uow3VXlERMBiRKPn+s8yHt7oo5Y3n9A+L/q611wUxpeE8StTz/npadG+f
tlNC05YjK7OPXmObCdw7RCKco4FpMAwX8cqb7KSrilt7UiOTBh6hoPwwK4JCQqdLiD1ayQeR48dq
1kA7feOnVa0ILzXDDfXWOdKDB78+TFeVUhMVpfPBBIdc71QPMeXp79I99/ag3S1uTWSykclH/IFz
0Jzc8ecQLMMrTwcLYe6ut4sHQqov5mZfFsPRGxyxdyBxCp1K083g5lr2/Uah3NQyfcEK+UJdXlx9
k0tsgmiMi8ny3lJ9Pm9DuYZGLt6yWTu7S0PkgzWHE/GfjCXVdCqVJL1HYska2tx5QdpjE3xi1/db
b+x9uwC1R4Wa2OO6m9drxHc5vnd6Sv+IPY9WZ+odQQglmV2N1y+PJgYgHBzqKzTAjbad2HoIn+Vw
yDuPQM0yG2kDYeJFrwHaLy3DKySR6AboxuB/9r6Ub1VgzjdNUT1aMxHM/WqdXXrX+2Ftfytl96GC
Ob7ycsIpI4p8ycpth4nitiEczzKtu5V8r1iQ7UHaS7YvPLAwrUPiTOkfLWzCRMqvWeK5k817+fRM
VBWOtC5A/BoPHZlSUWNo8IeL7kUaxcEQowobNLqXFhv5k9ubcCmJqIsyjG9x20/6jcFqG8FYi7Sl
MR+FjmwlnZc8FAScxughmsO26PK1owO8zzKVuHINmf2MIbK9g4kRlsD1NZGTgpMwFDsoRIlogRO7
qKvxj2/BXYk0rK1niBnBdHLtOgl0/OsBCPxDa3A60TQ3wfO32zIX8jhyqGoGTeB2HB9KWkV4hNP9
0jcE8OCqXcptiO1Rf5OOwlFrohJhTlDCaN4t9Hh55OWtbefPqdrskBLuosGdiVqhoO2BD8WCcuXR
tDCpJzdgCUdSM2wpALoNVhwHvMjVx4c8qzi8y6ZlFwf6XKKXQxJIPwp+K/3P1BdlogrqBy9Ij1WZ
49IYWI2rDodcupXMtPSnHjO665Qehz/j1hTIw4ymC26kSCmzSv2tNRa0Pth3wx4HFhY+Rt+CeuQi
XKom5d3mGP7BRB4gYoojbOyKidlVnORNz2nDlgXY7WOi2j/SdIKbM2WPVQbMasPaJ5w849Tp4bQ3
M6EfZZb2CIV8YNnVYLwJ0V0xF/0rzwxxTRael8qMjX4uvgrdGXd5lnu0wos0dlcS97Lc/E15bfu4
Zd3DYHDZbBzMcAzrMyOFgv2XxddDNak9UZDOEcntAyQlLEKlu29E9hOlrfGg1SY72dRcxqpjrgIn
x0ZIksrh97IHOOhIuActtx4+NPP1uQFkmNVf7qbGRGXBwdzURz2a/jl10j5ZOC/s8Opl32f8FTtE
vAQbVG0PskG608E1GWOFUt8+BhPds5Mt6T4X1gh/iEQ7baNgG2duq81vjBfacJ9Wag77zqENuxm5
RwXZAO3r9YVbBMrqE6MQuHwWsZh33dR/c7p6mWNZVsaH7bRe6OSpCBFgyfuceJJD4W57CrDjaHRP
nrfe5CD3E3sqOqLqYdzTmHHIeqdH1rdOc4OlGXGDMAq6pqKluSG6sKuG7eCsBqr6sTO/ONGnVwYA
an7HbU9AaH4iRfk0iNqMOzR/A/q8NO0+nLxN71tZMWuHNbBHwtkeKucnyr2aXHfr3vfXt1HoPvTD
2j44bftaX88mLmQNoIkNUhg1TrSmzd8yYh8D1DgXisS9R03tFUyMxZqrMGXc32jMwAYYjwk8ZqCZ
nj6R6nTrzg3LTW19Aa2kaB+HA7IeQnF9zb7X0INm1f0UWNlFk2hJRq8qHopytCMz4/531kdY7c+K
y32hw8h/8sPXvwf5SGio+mGk0rgHv9kS6ri+bsXwW+8Xj+ADbuGDQSclNO8+RXNHQAdwqUL2OU0t
WKOdPTcRKhSkknNpLmdoSPPJooq536CE34lm2hJjFNnZwTx/KDxqe+m1HbqkWr9VDEW6ufuJlCJC
FnKptxylUyYTUfZUauznQiHCgt2sru9hJaLK2sus0vndSsEKoQedwHdxB6I1DSIOsupn7qn0GdOm
8ehMzfzDyiG2gg2fb034mIrFwK1+E31q3mSphV0dHjwo8y5XVF6TfEfj2+2L1LQ+c2fqz5W1eGFW
UL5MUnuQ1QgBj+YNk/JgJxTuGUv+RJ9wneBCA3P4Ckqzes3wNe3LCdpgPclvIG4jpUGSpQnNXtcv
DWISmcZToByIIgVKMOHjGba20OBoEteSmQ9Cv924lkROKXO6KQt5VBPKFp46dTvpQu7s2ZWx6JY4
vaqNm1QZBy8fPkebQIXGoJ8X8O8pV4VaV7xsuUFmmGVJZL3DrF+2ybit2vy4lvOwl1rtnhwhZGim
IjKDgdIkmBLhdWMMbWi4yEBdkAru/NkEajvDahLbtwZMYBE6mtvdBYh4T7Y7J3K27Dd/BmVuI5Cy
FS5xHTX9EdrAb3XGc8iUofkBee/J6Zad11ls1gXGa14aCJMkMq20b/PigYPBsVAHaK4I+Y6uVl3y
Rh5XxzW/gy5yEicz3rLeP1jZdMsRdYvAY371dbBbrm7/0bweLGkENJsRLosXM1RZwc154qb0UveM
I8KMOYJ2sYISEDUlQp9Woc7tNuds15gTBr1ZhhCXwc5RdVSt8q6FxFJxNZ+kSwOlNt0DSDQGK1tN
470+6w5VzLw5yynNQDL2mp6+YdbF/TAvWNi9joj2FltiOI2jdb+sPhrhSfgnaww4XOpbcCkUJ00A
St1+TNeHgSHVj4EJUYyoCzEhRIinoAG5MTKxgwMuGAvuZrPtEyFhRRhznT7BPmigOVRehWrMmG6W
zpTP9YjuRV/7DMmpYOJT4hR6NFPoMuTjzDtOk+1+JnOD0Zc9416+jnkm4r+JZ5vV55Btiextc6/L
8nulQdaOodDy7BoeOnz0KE8kYPhnYbj90SFOVk5WtTOzrE2EcqozHMc3y5nuR9mtEaId48Loq3/q
4CBNqIRBSWNdChgchvWil36ieXNwdqbuNCkBPl13tmMJ7HQPPGWK6KcVCPL8LkRinb/Cdeceb1tt
rzB1/bALappEonrxFutDWOyqXcX1pgjg5Eq21RsxLJSbZH7JWGKPQlnWfCyp2AepHTa+RMVdqpNH
nAwH8tzgyK70yB3QfyhDpVFna+JULwv4LrtCZrbV/uvarW/ZQqFWVW57oDEexA7E9DBQ2gcECZK9
pPncruOZhBgsUj2NmbW/QvXT9mJuPJm4EE46yQhxA/WdIz9Z1RxStd0q3fxlYFHz+85kW22qixI/
kEiyGYmpSVrlN0e9ANsoPbokuHpedCXtmPv6ivx0QMgFznrUjeCCclAmGbPFSMNcyd8lCzNkILc3
UmwR4GQbVFHtO6jUabdmDACNTDEFNDprv63yhsFrCBlqAqUI44cwsFtkf3U05PVvS6XXu4Z2bkKC
bBYWXnnShgA7P8mq4ebkFzlrnyJtHlJt+FJVudNL8ewB3HztA6eMwVYYkQPomRz73HzQFxSauhO8
+hNCaWeu5msXDIEkUVpxu4Bob2nx7wk8fPE8ZKSYKayk1b0dsg08Cu5uWw0Aoig84tXGW1EF0Kty
QJ+GEE/GZN7V7XLJK2jGajAeqVOzUBqOfpau/9oN9CmXnGOxJW7SIo9rwawxlz6cePe9GxbEIOuR
nf9WETKwDO7O6QiVMu3D4PIgm0ReY4iM7K08eO78nFY9OcWei0IQFcyj18GMcGY6YG4DMXJio+AR
zzjPWpRoYhE3QSey7ylC/JSSeAGZWOXim8jUGs9YTkJaK2I3QPJKlrGmsiCEm4HBI0Ih7XsKMvSy
rU18ZYeeuplgxyzVXg36o18SuVs0qvrkoDsNEQPjebIAp6V4zZfmyDHQiKELcgKbdm4x44xX1asq
pgMNmeY65+TXS0UXtVolUH/Yu2bUmmda6FO0FL53LT7zJA8Uu4hpjbeLs3gYaa3/S92ZLDeOpVn6
VdJqnYjGdDEsekNwFElxkORyaQNzl9yBi/FiHp6+PkRkV0d5Z2VYLdqsOxdhlhnpLpEEgfuf/5zv
GDtAS88qR6Msmrp/5SWWh9Kyv6Lx8tsVETqDS4UU9SwFNQS+szVrL/6BAfFeIEIE6cgDjATHdnlH
1hWCwaoBh7pv5/55UAhVes04kHZuvy47IKSyR9pUkvcIo9rF4vNGoZruBEURBuOm32GH2aVF/YkS
s/DNJ3y5GB0BKZK7EYWBDDyk/XvF7ZBdc/ksavvgNMU9cdUt6ye1B35f3cyUT9mf7Nd8Gq9aiFbT
A6tcx4MV7siaDWssKPkdxL55ZzPG7bOQO3sI30oVnTuuX2JD2r2jsvroNnN8c+f2oXWFv9LIUQzQ
yYIh1AJ/KimrwOMygX9F88qLTWz0D3XfbgRfa+oIYve7GkSDSJWh81mIrWzwT44+1Jeh4NQ+F/Ve
aeo7NLigKLudUVJmOYc8P03/YcjmBRIj39GPXwpr/MktnhyIT7MkdQhrz01Xg2LZzfbDXQuMqrfC
zHxAbSFu78GteHopmOoSHWUDp2jcU/Hc7jW0YMgicKBhc1yrvDySwGjXI+lyJomhPbCXp/BweMhT
+SBiOK92qU2rDkDEynDBz5OsHVZRiNiUhqfYo7vAFUkg4Kute6N61yoI+bkYDxxpoQqzHXjgFfaP
IdOzaFCrazNcRiHI4bzAiEmlvGft3K5GTCec0KvhRQtVd/TL+SHqw/RYejnIG8EIFZfpSzwgI8YC
ozxQPfe5qblstFQ7pSn+b8wUe9n77/OQkdWxgCJX4rHy7T7QsGtNqfktdturOU0/fU65o5z9TZGH
DxBidFIvyBgO8vNPWM23hkAnRqfA1+l9FG24rcAArazmp925/joElAvKDV3GavR7a1NDPNN2NxFj
2WJoyzZJylmsJ4aiA8E/2gABL1jgAcJVVvFJZvSWm9O9jSJYfQOehcTgxD61CgSOiFN6VuwzpAN9
N7Fd3MwttycbwtWmrOoTUEJ7J9KWG9ygcYdo6M+uQnMfUWjkUvJxSaFjo7hakr4N8F/uG5B4dSoq
yAlJOQQh5JHMRTvHp18/OZ6mrlEMORgrPD1FedxdsloedVstQheTTFIsqpcZrqK8e8IF/hhy1IQI
KjmI5x07mGzfpSXZ3rB5gFuS8zxHuUu5M+ndzXUofXOijdGQXSjcqoJmTi7NjqyrVtU0jHU+0ViJ
AkIn70ZyLjapjMIRbc4kwziIsdVwqKgqyzXB7a1tdefG1w7MqKgsgiiclfwAB+GBUUlvPC+zQ64i
Ysb1WmZEKL0emLH1hWST/hNdjWrayks3DH/yh9dpbyHHIEJEBi3WMf0XCw0rgCKL2CR3JMRvmojU
zkqqQ5saE1HAPttBUzxA2Excd08cE/tj46xxRkMgJI6gRS4DhCEhK8ZJtG4Nea7nrLhwF4/Yti2Z
X9GT50X82xv4aPUd3s4G0elrgaX9oUPE4TIcrRfFBL+KreTolM4Mqn/eJli+triXqhPjBYt96ymS
LNR4W596oCUc0oyCfHIEQ4qNcHvHMNoHLNPkpp5gkHs1VvY4pt6Ugw2WPY5UXRJ+y+l22uDqHDeV
z4Vm4ova4zTkLjeM9ZduzDJ0scGunigY6J5ZoZ5U0l3MVro/GC/vVT4b564dZP4oqPjhKCfi5Bsx
sQMB/WBctplTGZ0K0kj3SZXOhpNmgx4kiK3IsbDocphqrA6sCqji0e59VF3dRv+wsynbjEmeI/b3
ezYF5aqv7CcVwsrEkcbts9sJv+WGWrrim2brj25oEkSECUf5Qk56YqzAR61IhGogpHUCi+H4XcVA
asJx/moSqti1NSVORc69oEPDlT1aWFzdCXs3W5XnV1Cxe4umnHAgdOe1HlW6yiK8+iITtUYZu3NP
1IKmmvqgiaLnwuS7MyYEnlIDf7rptZ8knwBIhlYKtMRmYO0BdnUpeBkiT42Z3xj7gpC0DSveiG2C
llzTBFeH0vonsoPVCgLGRoUgYftyTwu8HxA3x91WrRl9zQBWFKQbErUrEc0fHse2hyj7MNo62nIf
FCrIxoHlia4epybVdpqWa49TK7ZAmM8ASf098BlUQ422mhViWbdKut47pDXefCecH6XeQ3gcbf53
8lUrGZLFyzhErXLucrmoHkOvedV1hDsDRGSgNd5zV7J/pFUnW+GfmW4S2thO5iFAA78WAD3HoMbz
+EW3qmgDVtcBwtdvS/equvqhL80b/RngllJJHQjy3ookixfAWzaY//NzGvqPyjMvILLNBdu7nhmI
sPSt7QaK0GD58Al1kFWD1a69pZulr8OGABMS1RzPKAn4slesTqynEP7FegT6H5Mma3o3D5AYsefZ
xpnpflWHpbMn6QB3ru5I5OEhOVmF9TMnsbDSR04oWcFOhEZLyFOhvcZ9Ex8sU2Qcgbqq2fZ4+Hcl
h0R7Jd3B3ALjtPeE241DgekPwC2UwNXEoT5aG3mWXtuErIRXJeYLC9hjlJpbZzQCnH1XHpn7Broq
F0k+niA1wth3JZAwON0NX/8Jhj+zCC/XLjYQO9SbKTrzCRLjVzy8w3XJlqh1Dqx8A+MqiYKW/O2O
NBbRnV554OsnI1zh9POWDMUlxlDD0GCCTwYifQ0HNb3DfjK/QSnQj56Wf0GxVWuOqFoQY2g80vSK
2YWQBB09MQmokXYKJ/xmavajweFkKPCMsuXCEEgUj4DjQEYFVWkpL39JeLQN9ByBMUCRycWek+Zp
rpaVQPegOYI9EM7asAFpx4r0osLsTiu1ulcd4Tc/Z1xqx12ZIkJkAsPBvIJ18EZUgzRWD/VpvPhT
msJwhSEQYPz76KxvnVOxVpYpHnnLX4ygH1hjR45TvXC3BAdvuEFBYSfWAynIeY+3nUxf1Z8XvAP8
d5nSum01Z5Go49jlm3xy27VE4bpDovn0jGo4a2MCpWH5ldPpk9TCurcbArXMp3OJ57bqhmsYZjG3
8j5QM7Q6Lf5QQ/kaOXvSQzsjAjeqmFxzw3wLfZrrFfHweSpLjnwGeO2Mt4H1Q8GcZ6AA+nTFa7rW
BqmtHfy0rHYFVEucvynb2cx/y7XhDg56o1X2I7Sx99y20bFx0tQqpfmk2AxzeacFz3uww85f2Tgj
heL9GKbQOtYWS46yuqiZVePvUmuuPNRKX1xtcikwIhIQcrrQ1q7p6GufSuANJHNrlUuv+zIVg7+G
CG7z38Piy6BTJh4KDTufAaZHtOexK/ZYOz8GYd0UKcYgqUhJ0mLFbmqhGZZNzQ/rxwkTlnxoZ8RE
t6rrVRZjBPQgxSfC5K6TRHsWDO3Gq0sG7qp0z0Q9zY2uN/TMuYVErNOy+bNI43rdLLWzFiaF53lY
yhGcuvQPTQUAm36WwaNPq7JebXPESQGILQJGYGpneMhsI0h8Own++okPrfOS/C0x8KuMZBR51pbO
I5E2yhKlQa6uyrUvNhzi2xS6xTkBK+oDGGW0Hi2Lq7Y028dCtDHUDUe7+r3ZvGWJKy51OfqfgFgV
+Q7iVifEBp08ncfKgk5QClZVWvJ7wbk/sHwMNwIT2hHvtWexLyGGCbKw3Bn9SNuG5qYbd1LYdgQM
eXcA3jbpIv20SREvaERUnMpsih1UEsL2GTjvHf1kwyOlL+NO57LbGpYE2q4K62tkLntbfVCPrgDt
RshWfIyjPI2W0X8g2pKMx5+csR4C1LmvRuNRlFVy4t1Sp7YorXedJNp17snptIZVbkrZc6zJMMlH
Gj3vPTE+mabzbpradiWqSdwtrzM+c4dySqOgDFRhRuew1+w8J0ftZ7g9kU9+9UX7BccABPYm3Npy
qLYAsezvBA8Orn7W/fE8QTBbtaQE3hMxcYpwr2LMn/ANv/a5Sb5XxO5uVBz6fZt4HzHsewhbYpPw
H4pY+0z/ScQxusDF5EWCTz5RqpNS/+pt6OnzEUlH3DbbMOs4WOsvjfKiYd2MmoRbImEXqaYBlto3
wZRUQB6tmK1DtUQWcpzTWpaP5FamI57hpUWm8a9lRJYP9IBnEfCTkOL4WlFzRnyy+rTNKiMonuKP
MTEa8CBYJ+wq36XJONuP/cAcRxDITBPr5k3oDbKe80C2yR4QR486B1ODpaFzQK73NlgdDI7+ZKKf
4xKe3VQrfmnux2wDTNkkbOM8+SOumvYyNYbR7gcFX8kowI1GtEQtx2qxbrLYfuvF2OMKUewOhP3R
527g5iLfe4vUQmtX9OC4GgjdZpmHdS97IHYyBMS0o1PexsMD1jTt0KeT91rVfUc2v2JN7U7aQwpo
7AaBbG4DO9emx3rkG842oFg042lFqRj9b0AGAzkx46w6qrqmldOZxUeUAorutKo/0iABXB9Ww464
rH00YN9svGbSX+dZfPJYenct/wAXnqgkVXIdAEPN+TbJyDvWpGZ4oE3FGXFvyU9n8qSNkTh3fTU+
lcjRfLy+htJgGy90QFThGnGWCsBOUdIyTc3egLFhMQ84LU/l+kjVDHebgjjvWVlkXPow7D6TNk6f
hNN1X0ezIv5tq26aA8RN9HpwiSHMahW6z6PpgNXtarlHrkrWbtTei2yob4ZjG8eKL/5hNKYStqEv
joU71NCEbMxGQoTp1qLF+ZzqhfYZN3i1asgwdL54+l6aamCnp48Wj19Mr6tpCMd7EZuwe5M57zdZ
M4YXcpNUSGo0VxQpCBK9pZNnxi7CoJVdDMkn3yraKQkFMVy7X3ojWk6BrjwMKQJN7oTqVqsKB4uD
38V2K+NpMnLIeW3esqJivlmNzqwuZOHlvsumGV8YrN4VucJvmaLTWBqEvbp0UAeR2Nkr/rsqsFv4
BLorPqmqpW5RVeqsG0Z9NDQrfrGzju4dLyKNQDfXBWOWvpz9ppJdp7uERaN2+O52hXo2sFmeSyzq
QVSeMa3xeRvUH4WzlV2pOevforIuf+qqNbDbiSzfW5XZnamQwEKsUQn7lRRtQfeZ5qdwQ2Ik5aL7
GYupewyzWd8g4o4wODDM4QBO7qYN8dHKckwiY5/c+kwwSrYgMfZJZzDvR3Tj3MyBW1Gj89XWk8I4
8f1q1rOnu1Rpo3lNvmMfrK6lOUxGGZ9YM3q8Aj9601oXAp7vYgtDI1nVTi0PekwKBBgv6emx6LaE
7LqjN9QaB8I4XoPX5HVnDdgJzR1vSob9F40I+o2/KT0y2TnfYSzWOnsiaSerrM6NF1wCVEtEuS0u
sedcY7d5xdecBTFuW2gvxNHn0vP3cWd4dx21rN5puple4tknG0uw5r3NO1a+6Zy/+X2Ssiq0/Ecn
xUcBHqhdNw02n9pJdOpl6vxR0aWKFEbgtQelvTHctjzlzBVAW3JytwntmiEN21fLy2Ct+Cre0/BK
96Ts8lsYauNuiPJkgWiwQZhL99EgpHTMROtvgC63G/BGwcjjIei6KT41CxjBHnsqgUYvBdbAjm3l
p3Z0qaQa3iMBlsieqqpf1U3rf++BYj3lkUn2M+opsq4q/4M4rPiZQpe7jdYUXhpB0dSGzVe2Z6NA
fRtXu79H+18OQ56X3Wp+Zbn2CpVBEO3lF40F3QZKDm5Cv04fNTKlia/7sMMy91vSwd5dBppNWFe0
lodGOZ4so8qRvGcUUpGpC3ieNGjoFsQOppztoHGv9w3NfJ5FT61pUku7psPKgfLaODitmGmVdwa6
bO9L0xrWkdW3PwvbsLcUTXE3oQ1VcQvkV3DjSO2BbstLBwNlXci8WYfUz5w7TOwci6R+YXiN5V5D
haJk1+zcewR0e91QHr5NWh+qLd3oAko5imIfl4V66J2W+7XdYLrnsmk/W6+vFrA6dzRls/PsUcEP
s+Z0az/CnjdSrhmwSZhXViHEg0O2ftsCCjhM/tyd7D5McL52omdZ19JROij9a6j8acPWjNVbc4O0
j5DPCKtx9awjOd4qD5iAFV1EmszPE7nxUxMPpIwIhi0+vCK/TZmNb7MvjGPCpmHTKtx4toY2L41M
25bR0ByNfoivhaRMxA852PWkHdHTimqfZrVqiUKL6JiTBoXNzHyHGS5aF105vEqQ4PRh+Pqy3MPx
JPXi06LS5DZNbv4xKpzgwM+XW62NkNLk+mciBpLxGZzdHcfceqsVxc9p6MA9NQl4H45Tfvlh9o62
Fqxn1zZYjrVDu9LXRlbFdRJd9Z3hH6cMdsJImQddflDDGxC95+E/pslPoy1Ji2v9dJ4qp2pWpeNX
Nxdr4HJNEXU2qL97TMJrI6MBPdZSTz4Ve8zbWqq/JCyV+WhazX9mq4e3Vun5Zhow0YABEfqK56X8
QXtiw9ndEPOTxLEZpFM+fioLU4JBgu072m98Z/WDMDxTFhW1pfYKsp3iiXCKMZdkPU7ThrOmZzmP
aQ7LERm9/qEPpvkS5UO3jarMO1HawKHCKeejwF2w15uGDVpZ4+TRWeosVEE6gqtIIqgkZXrTeIW0
wFrmykq19mpo3nyPNIgpnTXSzxy1PfeBOldrU4sEDRIkRIiQcRLKw3Ez4FhzWLy1XLj9aPNYgW/k
68ltHC2oUHp1h5wGWjmWCS8Za916lhVtZDZe8eMQ0Qc0ZK66hoy/q7rNjGZdWDA4bK4QKjoSs3sy
YeJD+xoacfM0FmcN8dsXDWzfiy3bdNfPiv2siFu0BMr7yGgW4x4nO2hLVRcfnc3R05nanJmx6XaF
Oac8Fir/pc4751MLOQWH1bTTypjqJv7CddSNzZHzHfZ+rTGW9j1kIaaE+E6/nLaJcgSZ2JW8Wf7E
lUw791e8S9GJYaS8GxmkUrohlwPnCCJX80b/FnmpditrCtYGWr1wgZTZXW+rd6/BajvNHOvchdrC
l98PyrCkF4WU3ykB2P1U2stqs9aXRX6jQC/ZeOCZpRKxtbIh+Ro1zoMB+uDMnJKchNKct55S8HWf
tvIHBq/RxhEWtYdpdKenpDY0nMStYbJ5RwG9JgWeJ4wC2imjZAmh3GoSuE9t+UgF8CxXwp9zzAZO
JIE9I4dxYm7MN7t14o84THgHpBt910iKXlM407uYTOvW8zAZ2XzV6gfbRNJE6h2ir1aFI0oAaDp7
pVcfSMrqfOVcK96LLLKava+hxo+Me6shz5mQnNi5VKWRAY2D/sTso9vBHHs6ljbJ048Yycswj+pd
Q8e7u35cH50GM3AO3Qw3K2msVVtw7BrHyns2FDKTJg3WBfxbggK+n11gDjWszmuWKB7C9XPGHmdk
QWO4/UMH9NVEP2thcwwjPIzJxrBH3rvYWbJF18SwwJIlGYzspQOR7s4MzNvZF+MbtlhkHWLQ7nkm
Y8fD28y9dVpOxj536ZcNSicWJy52/4toxu46wgTjxTNrUsqUM4d4LbSkyEk8HMkheJHWrO2Hvnea
l5CXfiQQ063sKmu/IiZTzqs6jMYWHs11QY1g0JBXebIkXQmeh0l37OoRscCVu2rInzyzvZhCC4/d
IK0NmNv56Lp6/qpmEQYx2MEgho8fNIm5FKowdjKsptjYCvWtS6oO6uzkLTt8M9nXumg2BsS/bVng
ziLrZT7TBhgHnRDzOnRimoO0UFyMVpOHAtPwkXYhJsB4MrfdjBs7btwwmGk/QJjExJojK2njc8RB
+qgMTVvljWW+0BpmE6DQ8mvkVeGpU375NFUi/yx70kgEbXt5toXBqrfBQbSxvYIgMlwtPE+0g71b
WJQueR1OWDx4Yji6ELfEsGmAyKT+njRDf7LtnIfg1OkXLyK0yTWeXyy/La5VPSavVhK12wZzzckv
cnkZOFs8sL5HdTbrBY/FxMazg606pTpyg0DgbYpUuBd/cIHdTGb0XHGwelUKBXuC6nqChzJtk8rx
PmkcS95sPMc/BnBBqwgHTuDQ+8AAZVMAmZE5WmU0nz5aU+O+00MxQe1KU8Ixk6TvkJLieO8lbvwi
oxxqTR2iC2sDDt1J0J3N1sE6oAiHb7qf0GpreeNOQeD6OjtpTiu7O3+PKBHC1GC3R6Aq7r4BKMOF
NUcT0nJPdF1DSIQJy2UptOQjx676LGiSOsF1rWEOW+pBFhDxoLyHV23UyNi4pNHJcQAIAmEaMP61
P4Z4pG/Y7pKPoaccbExrTEC2ELSLz53knk7PXkqxN3XOxF1r+T2vLcH/wzTIBRC7Xiuead+MzJef
hA7vHADHfTMIgGusJD4wpTfHtEvSQyjBx2Dt43vKU9ajkIHGk/ibR5P5Lva5kUEJKLdIdLCCkJMC
bqdsqEMCBQ2xl6BosTWmzmjBtvFpy/PZ6Pu4Gl+IrFrxTst9QXlHxAPKr9g0LJkkH0NfHj3D8Gd/
3xqav4eHBo/C5SdCUfVYDA4jqNS6PI8mYZuxngeG1s4hWOMsxYC5OGhTWtOJBqt/wyDiPhlVwg6P
qFlkDca3BmLxF2U47X7sgDJGjoyfDVky/o+NQKZMEWcoQ8JxpqKeN7Szx+ti9eYL3xN05zg0rjpa
zatVwdW7G0bAfjTcPnCjp++KHeZFYn78qXkVKklrxBnbxoGgET05XNvGOBOizb0+/pSisPdW2Xtb
Eys0+xi/2BtJpKBiNQOHbd+hVo4vKKegLk8P9TJjIaxMD6Ku+o/QN8OXKBbAoWyfjd3oetVnbc/u
VsQ41EzqZNdCn4z7nI1oJeaiB9djffk7BTqmO1UzLSdWnlwGtwe3RpZlXleoqc8upGygdO24Rzv/
NGPDygOXGxn6ismBMqTvfBXq9PJsZq3P92aia7xCbCn4/+i2fOABZN7APPLvhCHtF4dGg6+cX7yg
0r16/Xd21hAXdFr2utCv97my2p8gGYw7vmZulCC6MNIpDauJMVBuo1NorHUw17sKOi+qirYr4qg5
NNi01wrYHNrW/KNmvf9I+he75pAPrHM6il4o8jUs1qp2nj137EGzTco2gpQgTXyrvLUVi1/WPuYq
5DR00kWX7UH+2Kd6WOZo2qIeMhCA+6QFtQAaieWL547ydQZ74gOFG9lYcSy6cZI4e8ADvks/HcGY
yRrKlRY/yxZT8oYkb0rdM3bGxKq6U15htvcwka37gi9I00byKR+1r07GSbKtM/MBVnz8UILmfxnn
eCSxkdu3iKjQQ1Hb5drV2xFQ/xTf/m61PTO57cp9MxtpYFX0NSvhelvLQbGSCo9vYrzwfGIb3y4x
hxaQsb6qxcy0oVXtRxSFcp0ZKWkJi5KgaRUVXGGua9bv3B2KDaMLtGY1QaGeclOt/m4LCQN/tnxi
MZ3a8uwybhYbSwo7Y+8ca2H/iutfvUQYZdZ/l5hvxlIfnF3C6WeXxDFmkIbB+O8gpmn0srJ4P2LJ
uyYh/mPNmdKNYScDKJ622nUki/6Iiv+38sv/ZSr5P2WX/2XK+f/B/PLvlQH/4/cA9j/y0f8pv/xS
0+P+bfpz4vn3P/FHdFkT1m/IWYt7xzPp78At+7+yy5rwfrMBwXBL1k3+iO4Ta/5HeJkB4zfdE+CK
HNMlBEiFwr/9jUf2kl7WLPs3/oyHdvSPv9T578SXFw7On7LLtnB9m4YM4ZCTph3C+RVg4LS440A/
b2YWkG9NJkCKzFH13Ooj/tU/Jbuvf/ytfyu6/FpSEdj8z3/7BdTwx88ydNviFQPB9X9h8ky6Li1Z
pdbGLdyG1JYjrz08AEQju9t1kUY5XVJ2Af7n+S9IBr9gGv74yfxM0tk+IW3zFwCZN1oVYGPOj2nE
BrwUi30Nifdfv7x/+lZavD4PrxFLswWn8CfWVE4qFUYqP0QK76lhB1aE/Tmd/4KR8CuK/4/X8qcf
88snZvQlZZIs6jaExuVjV0SYsKpaeyYqTroWD0/H2t8FXRzT1k2Dffoq5+kWj110+dev1/ynn6dl
0wZAJh8IBtf2n1/wkBnkJQc+T/iRAVNHUJ61QO76QOwM/mnUwbA1AnNVBwBp1t4NLGOQf0+C5sFa
uQfvL66uf/oZ/+m3Wf79n97+otClYwPU3/RDVK4rIVD9GST/9Wv+9TNe+E20XZDVcE2fxfovJDXb
noYh7AriPaYSWw270iNZRwunz/hXuKhfX4/rgBqg0sPWhbfg1355d22ridDgknmjS3qPqhTjIbYg
9y8uJ8v7P14SGHsXGALXrDBg0f1CgNE7baZCjp+TMj0Ak9XI0e9NOnPQguKYZTXJyzjeKWnZ3y1z
8IENO6Gl3ttI0G+9okqj7Q+AakI4YcOAZD96cah2epiP6S3tqwojBWwN+yIyjUiztJQhA4DJBUFQ
u4FGPJmm27C2kSPhBlpuWdcXyilvEPBbEdjTtBSoJH1Kv5qWmd45n3hnDqRLyYnKcnr0YvfGYfeU
gM1B06wA62InrFwOeRFtPAONqdBpPGoy3KFFma5xInnr0dbabC+Xf+4U3CHU73pUyROilgqKeqha
vOCED32C0oX/hWBmGF46LD3+rvPZHq/iicUcx0/qfT/yYuYQ3w3KeJvzNoRsTq0qMnnInLdEybQv
C2iFk6LfjOs6Knhkgz5nBYIQEzVb9hIx7qe8tneNBlp3NSYxvRCKsPfWgjqFsZ7gzNcxNgYqID3Z
HkaaFbt9NGvaOZtd1OO0bL1PuxyVcfGziGCg30Yta1JqrThxZjTBbUTH6CBt9PLd4JGH3wxO5n0i
eo0WcSh/JFSA699f++7EUlazvArL1Nhm36zEEotNkKXawrkxFSDLhsS2qit8K0NTaIEKI+Nq1qYM
V7SNedeqaIprO1jujagBCwm+IyUTbJvdGXEA1Qyx3yIqpxY0MWhlM2lrbWp+4pwjYoD8R41oTc8J
E7YdD8+psDHYTw5pjxXsCNrFYoPTJd5YM/vg+YljaTD66k3aBQ3KVFLFzzlSYIGeoNsfYGTkY8Qm
EgkZ6bsibhpPLodHWsHZ8kXZm+0XZCPRDUmoD5qnfqZOPZ2rUIac41RzjSniruDvjBHVBW7XX4ZJ
Fa9TRnMNTe9RdEFG1vCfs2i7MVmQ/7aKpicWI7GCjX1bfQ6NkqRpQqIpq6bSiCRkjha/zqwA6dYl
OtoTixyQFW2jzh5bhUQIet5rTxTKyCxASelvJgt+PJPWNDxakTUuUXPZPdUmotk6Apr84sFrPdSd
U5OQhEJPOEzXBc8FHe1dTjkYfMr19BvtS9ik5qRWIduogtjGPGt0aKdc6BdTq8GJV5mr7Zk9auhy
nbTodE0N65NZudePdOrpkG29+d1UVmXsuMy8Cyg7ii3ath3Y+bmZ/s68gLdZ76SrViwN7Lsf9nwv
Qzb8P8uRXW07T0QlmVYIQPDuJxeUr+mFSyr7jKMYDW2I6B3kW5YQoEq4UT7SPsDblKB23RvuIQaD
Px8D/tKJL/VcNs4Z+oOdBRzREZqotj2DVGrFWnLF3PNihAwws55iWo3RqeoE2RgYoYdDTk664rlV
VGSM7CrJj8Kw5zogap2JPVF0UrdUAVckKMzCyjd26s42bDyCHkFndqSVARPg9jHmiTyhGavy3RqE
y13AIIkzQrAdYZp71Q9d11hVOxaltqQsjJEy4CIT7NWwXuKMGeS0xR82A3yrKJ3eDMKX+qZChkfz
o+4Pn5/ii3CDO0wIUHYlu+o4B39FKAdE3EPYKBw2s2AdvwqdUbd39lzV88moNfcLomgHdhxR9Clu
aMTaFY2lx0Eoe2CDlWGJjERWUs9nKv7666zFmCyMycjY6BbNRRC8I4BpNO64z8Ow5rwI1qYKzLCr
kr0+TRXWlDobrb1dussHprdFt46cZQ6cufdxNfux/9RDScnpgNbsimZPinZ3DgFdboO1g3yGlDj2
O1TpmaQDQSXWnFOJ4DJEJuPN6HXUmefM1sDmXIXPdqqdYonx41LfYhBxh00q9Y4NTusNzzaaFqb+
OBvuDg4JPYhD2hyPs8n7vHZgQTQ8COLM2zOXcUiz5lHAPx9qRVRytMQm1lOGOyKzVbU2aBT2MU2W
pnY0OlOAwEnKnpne5Y6aGLV64YAZ2RsG8/6RQjqy31GaZN5G13kH1iVUI0jNrd61q9Rgug/IobMh
d/TEMU8iRVvelJHIcK/pTG4bVSZm+wzBhYwDD07rlYXk6O5tjHT+XVtM3wE7JNJ8mKKRSsnc49Hk
+0XDLN+cbg4Uz+3+0ElpUcBSMm2sRGdQEmL4bXLmtpr4xJyUc4CVU+51mIVPBnN3vIKULJ6yBH0N
bc4sODROFQ27SJjOqh1jQQrCMInanChKGH6qJnWzdZ0nFbltnufIt3PRtDtX1nZD0QstzOvltoMm
zGtDTCxc8zXmdV5w8TtfWwQ3Ysux1pTcyfDHrsLEtk6V1cTcBiVtets6TO333w9w/zcG1f5H3Xb1
j79B42r+tu2Kz28tbKv/D5BbPpPHfz2x7rpvnz+oXVE//jy0Ln/mHzOrY/ymc9z0OQpyJlzKtv5j
ZuVfebTb/bOZ1XB+E7pHC5AN2VQsf+w/RlZD/AZE0fV8JFDdA6Zo/Xcm1mWM+t8TKzKrgeHC4XTs
gw4U/q9Fho7igD5ZfbeG9vfKnWimY4cnIAxtnham9hcH/t//ul9/nOAgLnRgjJyQfxkr6PcOS3B8
7boOcTDAmvVwatk+zoIcp+s8NNDm8ASTCBWRG39yblbFXtWWcdDTmei9Y0jOxASkzbeacWEvixCb
fFmxOsZBZt+I+5kW20MGtSDhJe/EZNU7l00GkNGKhYGs5MNM1vuBXhfzORYgNwPczwSAlnDKmOsH
UJTczeBttt16Yoe8jZwpjlaoTmphN/TpDfYEt2A4o8ntT5fOv1N3HktyK1t3fhfNoUiYhBlooEL5
qu6utuzmBNGO8N4l8PT6wPsrdNg8IkNDTc61ZFXBZObee61v/UtJb/1K7PvP3YAQyEPiGi435UuV
gpRR6cW8XB4vq78XzFsf7dGW+sbWBD69GpXEylaDU/L6a9/5d1a4Jbwo4FhcdIDN04SFlsMIl8BR
Anh9asMm8toyfEwqpHBeCgvL72j8IRxbzMW2rMGS4Rsnq2PAU73RS1v/aAec2tueCIjjCNL5gIFf
0k8v7L0SncTRwmzqJOK2grdmamcGhf2WjCD+JiTeGeZJYoluAQOlzwlUtDmIiU7685VaWHRfn1va
Ng4MckwYaCO+lI4zsFsa4167Fmp2V+Da9JV0Q2gWWshyiqIcyaWsW22nM5nu9OWIhn+gi3IBtkU3
ToWu1D0BqxJvLg/P0HJwE2gKNQbqOzKhss1fvvDSFPny5HuORY9qYVtSGn4pDAn0HSuc9R3ZCbgE
+NLBflDec0ya78qx2AukzoidYXuErmTutjmzRBJPm+Evwaq/FsI/HzGP9hnsVf5F8Nr/Wth3GaE/
DCi79dx1ZFFoAf5xDiJ/uz/LX/Pbz3VtbgHvMKD0Lz2iJKlrDtAJvLmlLkDRpNauavQ12F3Gi52p
9h5ttA3f1yVjJgyOKTNHX5Z26OtZUP7t6v++zJnozHRoyK5tmpb48nUksmt4Qzg8SH6vz0aZVQeI
V8ZIcvGIgTcaF4klRxrcb131Su17hAJhnPq0KW4co9uZA7vxNuFvR6swFAEEByYbf+m5LM/sr9fM
NMjlsiixLEcCVfz11kAxpaEdkNcyj2SXMPG6mvUCaNYojr17gyPQ+M9l+X/avv/YQf611/z/7xbO
S/B/38L/Z5Z95q9h8esOzh/5zw7OfitMRwDY4NUF7mvybI2fbfc//hsb8dKDJgjH5OCI2Zo/8189
Z8kfsun/sHNbbLG64HX/r5az5fx3g7sL5lKaJK/ZBNv+73745T9PA6hRLjz98f/6z//sAv/6zDgc
f+ky66wrOkhhmtx8hX/26aCxLWOpean7gxC4UQvAOcTZEwiSpSwlmytWI/Wuq6I9/OMi/csn/9qv
/PnJXBUAnVISOw5m+ddPRlKcJvh5Y78FHBmsENKLt9pmLroJzWpCrjbaXnfo3S79bPMe+8qfP/5L
IMLy+aZhW5J1bGl/i5/02390KDurrVDDJKXvOU6JgDfJLNNHxlHuylZ5jx3V1iehoQTVgZHSmW9W
5OV2SAN2f/4i8pe39uf3gFvskobJl+Hx+NJBJkIpq+tJS6AyQt8QJrHE2DLHYx+hf//Lj/51Gfv5
WXQwLca+ZGKatvHlmlcjIQeD1iZ+mgfW8OAGk7uWKZkoVx0asH49lFJd/vzzfn/ATMdAFEtwmaBu
db48YC1lUteLJPU7cHl0xFsl00PGQA8/AXoNvOMxpjpnbsXbnz/4366rZdvcZ8kmYn7NHGhJQJiM
inGhhi/cvrZppyZHmkp0bTQSx/5yZX9/mi3aN6YBT4+HyfrtLpL106NNwK+YZfLU5u1HwgSCYw04
DHPQ0602zQ1sxrEo/vIe/csFZgXhzdWXZFV2y1/fo4o5hzuljK5TZcvTQNDTJkSAzU6ZfABs9w4M
N+VfslWXm/Z/dpqfzxFaU4N2OExMy3K+kKEV8UJYZpdsLSHFm9QXZj3V898+5vdbaAG7dgQTO/4w
dthff1phtpxzq0UshUEHKV2K2zUo+vmDKEmoCH9+Xn628H/9UVw+PoYBH2uv+3VBcDSi5GqDMfuQ
WMmTM+ScJXKyE3eEWfZgLyqb1OAOgkaKuZMGKfT7rsNT6ZCKVZcF6kyiA8f6L1/r92vAlGPBGMNb
ZgP5WvGkrghLgDil30e1icclyCfEJl46XiEL+BtB/d8+jMMwhQ07goNE+dcLPiORixTaQh/Imjx1
NO93MjTpALTWWL38+Xr//gwtm5sOE46VwTK/su6JYrAS3pHSH2NI8GYyLrkHVYUo5M+f8/ub6ZD4
yihF5/jGbvPlN3WBrpiQhqDQxmK4ImAm283jKNfZjB6NAsYL34Wm8gdiIYbkL5/9+3q7THKk5ZJ7
Y7LZLNf7n3tM0YadqviNEXT1t7pn9rdCPESeum0kRnrVVwZbz59/779cV4d0JwNwCOHpv700te6G
dhHY4NiMGVLHnGVPrLzu+s+f8tuqY9NaYAnwlmWPI+fyv//jl0FrnpOZX4z8Udcu9GaDK+pj65jG
OC6RwFT3Oi/vX2acX3JkWHdYWx2KNmbxS3KSu1zvf3xq2WiDZg6q912Mdt4pABu2x/2FIQtQk7vH
nDiFuwGDzbgB/sEDNWV2+BEXebFvxTDD1BJOau4RfKE+//MF+flu/LJ8cKMZRpI7zin89/MMwj6P
cAaCZmcJUso1RDLsEnuRcurGgJUf2vSpU0V0CXLYtiRpFoc2GUJe4zn9jB2PckAqzF4btNHx7s9f
7ucm8OXLMV3hxEPx6HHs+XLhBsgcbmLm4HD0xP3WdEP+ffZc3d7YRNbfzgm0PeBAGg8m50SOgfrc
KGMzzVCbAajS83TGYo8dYXCwEQxId5xghG3d9E6Ie61R0xoHLktyKg1bwUbB3QXgZMTxwm201Zo2
TPpRNjxM/mAQCLydlNuNTANR2/iVZnEAtKoJPrIIlbgabeV+DjnBv3vwoLQSFBmnIwY0l/+fMdER
Qy2VZsdw8vp4Gy7vViMSxo1VpPgSRDbdUSvGF0qyYku4bEptPqrs3QF+44txzDPfVXkU+hbXBG2T
NqhLmc5av8Ai3JMB4QvHezVwIurgXKUviZ0oPPym6jZ/vjFfFydWdc7xVNLuUl7yz18faJWlKsqH
svC162zY5gUxyRswVugo//w5y27BX/WPR8CyTP5+AyWE65m6RCPw60clCHmJsIwgglixHb1qhuZh
MVGQskkFiQkUmZsWojzJjJtZJBW+9c68BNCO0MAFQ7tqu8Y821j3ru0ixOQV2h6EQ3yBWRqd4Wtp
aC5tfAzjmFg+e1pwN6f5XK9NXrxow9Cuo3+fZztjRIfmBMHcbMcu/j4bw6LVnYPKBx1tb8pqzDao
zcTr2E77UtXJs2jSEIVbkI73wC3ReXLgAZfK1Wz9qDLQlYOxJBKjrm+XJTHe1pAE9kGAJaCeUQNC
x0wTv3JLu9kl3TIa79xoGRb2gXlkPVigTFajVsESneNjCBvFJhhd53asGnmV4mUxUk1gZYg0GlGB
p9UQ2dLK3kXRpLaU4k250nt9/maG8aGyKnN+5abrPlx7on7rSGXtTqOrYK1adh4sJ1k+PCwNTshf
Pd2MCoRr303JrT6QHY3NtpinjV7bmr33Zlc7inwuCX/N2ttATJj2yRi7N+CofwJrIGXAw13qYCuR
re6HVaIIOghveq+CYNZkTBZA5rTejwbRbcmrpsnnABs2qmN9djHMgHeEi0j656pxEJMLZPW3DMqy
AxaiGMpNII9aRyBN47nbxlTmiYsvrnF//IxDSHb40xG6abrsMAQUtdURRiA/o2D6riURnbGuH73n
hifqDi4g08e+R+VZxuPC4NXNl07U+n6E+sDYMXiSxWhcGtIMaCYaHyhEi00SExvHLEPDy1ROw7T1
IE+SvWk5xtWEIfCU51LegQccGbaBwehWZCstbhrZ/FBoaV3wXRxNdwNO6PQ6C6p3J7Lv4wS6St8Y
47Qb8FiQQTBnM/RtU3+qQLqEuyCEY8xoT9waiUVzWMCN1sKKlJd4fm/Ip0KmDgOiHZjPVqnZ30Hx
RvSXevUu8PI5JQ9KlTurJH6HODneJlYt0mXSnitINqa9aTWtOwK37fD9B2nA8DdunAd8YA+REXTh
kaIlgx8izGiNY6xlEFdJSF3dhHmT5AquZCozVowwZBvRGLQqpgwXhNxiB6pErHuGplfY4tWRMtvm
5Y5fQA5CeAFSFJhZtyIEclX35hbOx1OTyKeEyhEOqgGzQysweyy+HPZxZvkeWQkRiBtby9NtVve6
RNbvyQ+DSNvaz0uwTmtYbnAlynYIMImGKM1T6OuhHMneyFS9mlPVbOg2W7eD0rUbo4noIHSVT766
6Q8yesSMph8cL7yv6q6+7ac6/ogGG7ZkmZ2Trn3wCMlc2/mCL5WvlZqJOiI1DYEr5DJOOx+exeam
tOGtUbX1jEnS4Xm2rIOaQXIPQ36nvPAGQUVxEpAMvyXBfAOubfTTMH7RCf4r4kc39D6iEfHzDBF9
EuEVi1SI+RWcbge5d0a079loLFRrvYShB9leGje61sZY3aotzq1H0+mUnwt1Cm11VYRBxm5aPoaE
uTJHSH/0k1xXrvHiyeqNGKtHT44SgQbz8rxHQd2G6pXoSpiqaTW9c767U+b84NJV3mot/Q9D14CB
VwtWo8gZ6rbhueIZIw4VOot+VwehS3DFUJ9LxHSNjm3OGBQCmxJ0UmTrN7QuuUMz1HhgSuhz0mxF
aDZtnopu4VhO2jVK4RF8yAiXDLQLnyDkUdmRWBsuXuIcwTJQL82vaX1eFzoeAgLixhU+2iUJzNyT
vKKtIEg9hChhOerMHBCgwivekz4myy6rwnvD5B1yi/ImnQSqmDHnJAw8KoqsA6c36a6b2gAkCxHi
g0hns1oluaY+6Dp3z5iOimPAe3YmOqFaope2ehXz1RXSeeguN2mrgyfSDHVvkdjs63nxKKbhNDsN
uDbIWDvWZxQBjCJUNR84TVzNLaEBXk27jljidQZhY5MZ+WnQ2+ciDY4E8wF1Btu30qx+01k0i2j1
eT4WBTLTmxje5uC21wBHHx2SeHIfcSc3JnceakQcaxKIH5NOJ9AivM04f63oUiz0i/E2Tdx3xkKD
zxobnsGKQg6FXtIaYbweDFZE+C3TymlCYOtaK9dIu8KrpKrejag51lHqHr3OJG09K364GpMHPjv+
QXkY+QxzBCSaMvrogrlAxyXzrWt52b0lu+xxDuCKWEbkLSA7tGwV86COCD667Ol2TsVuQeZVI+I2
nolPI1/kZUhg/L6d4ivSjN1DU013kW7hbBru8wIsRV/dFa1KnrFJ3YLHwrUeOaDtK/ddn/BrlFFm
HuahMehnTcnGXoD2qIU2QaYaFHTx9czqfEcv/E7Ikpk3jgckS+RGqSuzriOed4K2U4oL14N/XYeX
JAXzqMnzrNDgRCTk9v1wbVjpdepUD8E8cOKka0EGyvCjnDvkpYy1o1Bn3SiK80C8BgIGQi4sTfyw
MebixzARIsRmgTrTGE8pyhWkDwbcgGw8k+ABnAgJGKcMhyAOdWuSFWNudS7kKltueN694IZv1zg3
dhoLDmaXIkqvBfA/SB82HNKiePS6/J3KhkF60xK9mKLnWzc0/ngWZwQvoTNd1+107ADlbMzee2EB
l34Vz98XlQ5T/pBN3LQTzilaeNZjQ1xBhgRWTNIHKZr97ZjzUNK6gBYK1h+bZFAiUQkwWc8diMZy
goUYgMvy4k0t0l3kRr5pgXMkUeouNTx2cgnZrqny11HzHOJfig+BNh1FIEILF50EpF/yvy2y3NvB
vCk4R/soLx/soj7bGUzPwLBBWXnVazjqpyH01E0apP1ehmRlIImv19qkfRuAul5lgH58YumuyzIP
NjoNhgzDh8geyHzZB6D7pqHaWLV+Yk575UQgjdyG3bgosDsEGqyVFBxGF6ArzeqPeIjebRgJ4XJt
I3t+kIJwjWm2nMMom58mbv4EBOAtw159nUbwYOrZhiYX77QxS7ayMS6uzlMm7mtpBVtFLLxtak8B
Vdu4pC4Y1oWTxlZ4M9RGwLl0ND6MjJSTuDzNQtvhFIHA1MN1bqW2DdNpOzjuha7yo8iDjwRmKOzR
DZ2jDcqtTVk696PMb+ZWMtbM0xenQbZijo+kGbB0s8O2pQ7G3bK2ePZgTrjZhf5ptlWYPjZGjnul
JrqbHhjKPr3ndjApXJdQVa+TZOTAjoOpgN4codbZe4qnIC7MXSQHDA9jc1/X7abRNOQ59NNWclgO
PFr5JDqXUboS50wTd0boXJPdU/q2Ql1TEoOTibQ72pNJlMBg4UvMwpNGMP2ulDMXCCIqM1Pb+x7T
7dkEKWZNtgK5Vt50mabkBP7+jC1quB6K8t2ZJAbRMUnOpcuJnNP0NzcHUQeM5KafbYycQOZMssUb
B99rg5pzDwJAe4ypSh5C13uz+4p2EYEaWIJdW3uQMEM7hq2+si2w5+5AGQpUdnCc77jWmlVsVwiW
oGUgJ5yvYheLNEQMUhSd4YX2+mvfgXENIEBu7MJ9sEcdIalOfkWRzTs1L0HzufmQhu59BKKLtkZ9
y/zm1sHscS0QHqFzm7+j1z82XQVGze6jdWY6dyoDigVKJ9jkYXVBB56BQiSKIbGdA4e03ZSg6/cU
Pn4nktmapvkN2AgUsqVdbxm33AL9eUubhZykRTfA9jlvYRlVK7etf1h6dpu3BNCScBivhF09tYDe
/HqqPkpzvNUrzzpU7mQ+ajrTbGNEtEs86uT3equIfJ5vOkd2a83AE0xaEKEi9ZQTrBDVr0nenyEk
X8VsYMd61gJUoMJes19BPaAXmF7x3M0nBdGjKzJsqfnEOsdxZGYJPZOLWQbrXIdCEUTlu9al6th1
Xgf0IL6pO2LL2vg4DijuKhRPICVJAEsnR9toFg4wVFvjSocr6ZfwTlbCmAmSwu64ThqMqF6SP9Vz
u3eIAQPvm4LArZ3NlGvFOZMJJkMTR3hfPJa59ongzr2IsI2uhFtPRyB6cFdibrOCerCBrxZemUON
bTE4RKOxYzCkvQzQWnybiDiPADRY2GOwKzLtkrjFFsrNUzh0T6WH8AHCwMFxwHFMGtxBLwYcYp7L
rr0te7jTRlWfTbIjPTkBEZtwq0k8x4xaorvecx7gdFq+nJtLLeTzVHg3Xm/u+1zoh8blMmlknK1h
rmySsH20Zu1Rj2txql1S6N3wrtbLO6AfMQCT+EUM9c4seO9maZ2HDLN32RrHRnpHiDIbt66ulGgo
S6hg2Kq3EWIxnMHO1uobPHxqQx/jkM2dzsbSFtcuQjrdt91iOhsN4Id68A5wBm91qwAZ4igCe8bg
4FX51szJdoWcsCbdcqN0iloFszwYyY6pYOEaMaqxCKMMTCcHrUumM1hbpGuCmrUcTJca1UgxAyTj
CIN0bJreT+XoPVIwdoSrBhGBVwIBxVpTVcSqkiRBRWSNLuZrmXGAvrPjhm166rysBb07RFcINNJb
Ii3qH2h2Wfy0puXIWJuxeY0yrqSbFXeWdgwUPR/oNNL4oJMjn3DzqT3omfG6M+2w2+lQyZ6ISq1u
Kog+gS/0WMu2Mfi/S1ARlLRu9CGwYThn2YZovdRd80q59Vq0+PaqXn8oB2At5152zoNdddHFoKu8
hjB4MxvBg+dOt0tQ4ZvCAbGu3VfWu8Xc+kYwFJ7EBmJ4bSRHO5wy9vooSbKtEKJ7UVwgnjD8DB4Q
RSreaLiVBlIZh34WVNdXAfo60MIHZemocfjeSmV3AcUzaWYXIwQaYJNRhjK2RxEob1SU0fqYyuTK
UFoa+PDxgjcAo5BlUJOWCbFESQk/f07c9VRbb3XjOhtMnuMhY0jM2l4uaUXBLH2h8eziDGKXacbw
iPk2BF6rypsSQNPQD99Q8C/KatE/NI7xAlz+yXFQNMJ6pBVeRc5bokDdjWWg41BO5lPsdZz0nehb
lEqy+PRGQPpgLVllrXzKJje7B0P7bOS8sDwbhIWl/CZgm+bayTq4J0OCAD4oiw4pD+kqPvEzEUGk
Q0OWRAgWpx0Omlnfxb2JDKKM15EyghPj9bcSj9MuhHx1HxECMZx7SHqv1GXhW1007iWr0howupvd
gfqgsxuTTjZ1S77BON7RoFxPRBhEgO8vakA4qTXhtCt7m/UsIVqIABYyDYtQ3vOCv7aNusSc5m8K
r0nKleuV6SYplPZIIUzHNWCwcz91zXxgW4Siu6DGq5waD2Z1cnGcfjo6s/dthkB1dHXnEprJN4v7
cMJFWm4ix5ufNDvnQeDQ1m7a1hWPWbnYIKI0Iii1yx+9mQaCHefyHkgXP8HWcXYxyTwgHPHWCkzR
pZq96B1Dlf0uBzk89Zk0V1lnPdUoCU/g6GEehFghXKmSq4x4dI4STNHRf4HFqclP9Cbj5IIf81Ul
5cod240AnHvoW/VOztQVt4UJ2ti8MtlGqyqr27Eux9cqovvEG7PNlYeIObUi8qySYgNtMT8MBcGK
bgk2Kh6IvysrOTyaagIb1nj2s6Ejaqk5RENCm/UtoRswOB2j36ReDrfP8zYxrSFoBxPRnwXZSzAQ
QcaRcrQW03xvD4Q5A+1Jj7NogWRkzIVjCe3fkRxkGrd9Bun9IzEJVXbNYJNxViTGwTA2cQSqJkPy
neymobbL+7ARubYmFoNw3GqmY2Wag3i0ZMC+YOA2WIVe8kKTZKKhYgsoEajyTkasQBa7Bv0zberh
J/QXPP50xvBQwHILinUnBaFwkASG7SCqdj9V0kFqOYJrxm2hHcrJTq6b3MZKH1oayZ8AurYlNFTo
LnD/HXAjV0XSn4lGytc2ssaXrIujFywvWDj0dpwYuTni1YjSZuvROP50PaEzJDDVsMJI3Lx6XhJZ
56QNgAEV0DbBH7X6e7V0mqmXAJKVQc9BhXcntHxlRAkP5LSIsibOghwXFVEO5hZq/UADyYU9hZgL
s49zW4q4gO3ZWzyQ+6lp6FRg0qSIovYhBoiEhtdZDBO4kmqOSPVqXRBuRz2KG8hHQRcVdKnp7R51
qNDWJ1aHgbcXBTGWl3wumu8Jf+f4bHoNe4Gedmb45hnYZc5i7myoagTrhRvBWOGpzbufUwkYfpue
3BOiFEn4Ej6bBLNIshQW/lBPbD2eb1Me2CvskhIIoMm9yC37LQT0f6kp+ENyA5ZxQlOjRTtwPJ0s
DhRFu+8FUQqg9DnkHcGMOuY26Np03JfA276VdsZDVaQ2/4UasE93IGiY8tMIcbTkGBlqAjU99QQX
+K2hLHUcmynLr80as3429SQ8mL0w94jdic1qJEBnv6fvSD+7ySfxltdIFvNcuOVnBwvcupmGJSAt
wZwhGZVJEYLjGDW1bVSJWp+2fE68AfhuourRQ4J6dgWxHM5QeSmpRkHnbhK6qutGM9aU2zv4tbeT
pejIuvVb7jg7XGk7b6zuALGMz2VC+9nT34nZplHY3jRptR2aFjdMV7HceHq9H2gx3860W9duGwGt
mqOXiFNtNPSfbkeEYuqMM1bYeI3TE2YlFAYOQfTuqLgWHPc0Uvl0arTXU0LDZSnio61FFh2l5vcm
GuGeCVtjbBS2+pYqHo7lYBKgFjYfsefuB238ToSdTawHyIrUU9sQavYNf8S6p2WePphQjJ8EGdv7
Xqo3t7PYuqPZ2UM6HTeUUFGPyc1wjhC6weZCjuAW06bctCBf6dcBLPWynSWwut2OWeY6a8JEWA1U
YxM7Zw24yRDeK14Ru87Nc0+A+1tojaROpAl0z2PdjrlJr2EZt251OAXjPmljCnpLkhm3LqKOugCW
DeUJdWMPwYTEgl1ZEmxyjtHelpu6coFlRLguio051rZzKmKtxcRXGEW+5YFx2605DEqcnLzV5E3Q
D46N5TDWnI2lITEIilmmV6T1CPs0VsIsD9zeGDj0YBiAWlTH93acGtkYmhGmsKg5wnFb1oS+3HJi
VuFDB3/cPKdKsBTYg8Y/gRMxiRKi9Lq1WUFd5wATnBtCj7utKrw22kbSqgSri4ujtmzIBTrnOHrM
+9QcSRLAr9Zme0Hw57h3c0nqITj5ZZkY3KQntM626/gCFC0BdV0z1lmLsW+rxf0fwtfy7ByriGdD
tCTxx4QTHDRRdtIJ1qWbuWRuWQ0VluGkECjKnC3RStubJSq+2zYDdK6NiVBhfOq9wtuYGBWxTsGZ
2+dEzOCro71xSUXV7NGRgeuexyccReCESKLz1s3I9DLk3Hk9h0V8YBb3w3Pmb2ypFFkcwE91Y06g
ZEKS5Cxi0AY32+eRZ++QKyzKD1IHkKd3u9wo5000E/HWYmDzdYDzO62wxgNZvtGqWYbvk2Ku5Uu7
Nz/A7GpbZubBc1AYLVpnnHzPeRuTgNQSNUMyK4eOZE8LmrPl0HTTuWgILChsqCh72Zr1KXNMGkER
abnXuZrU3ohdhKakV6GMlkWwCcp0Sdus8LNB3inah2Wssu0x1T+rJvV4zE23eK+1dNr0jTyHQZq+
qVCfbjXdM26HNh7JCHDTBlvpHB5mIe5BkKL5kSLeIs+waeRkpAEYWRv4U+21Wy3sjWPMElEfFQXZ
zuizzyzUyLgjz+Me9yNVDQ05i18yzaQ6ls13j5uG30p130nXxM2Tof/uClKsgLAiABelxjWdgKFA
2aO9NTfC2s+tGR8LPVAXh0r14vDc+Z5hfrPQ2cegmHoD4JrrMDhzOmPNhGN6TBm0PkWpWd6muvNs
jjR2Rj2HLIX/E6RiX6kFz3EBKyRYGUqctLhcr4gUcGjWd+5N6vVjQCuP+yQmcvcI0kiHQ+PhjXXt
1HsbyRzaVcNYnvWxaK/NQPQrhw4l1TdOWBs6xcqooyddAJ52qv6tQTe+Qep3cOJAnSdV22t2jO7a
6xzziLwIqjl3+9WJiZlc6zVZm8iWlx5pYg4lXPbQ3MCqh6AhHVzHvRaFva95RU0+X5rzhKWjPb3W
TpqMgG81g7I/iS8eg7vnyJq65zFz2SZMcavxN12Z+mzj3GUyxAGjmI+CybFHsuycXo8cRbatVhBm
hfT+tpij9kJa5zHRifpglAJjiIYCXSvZYNojKm6hRZHYZb4QXAata3LrjVlOxXVrhWLfOOgAVi7i
ytnXIfzs8gQuio1QhzhpMUffo8B2twQeC1KHmGszgq3wYFou5JC8UvSJQcOgOTNOEO/tnQ4dgjZJ
juZ7rKSguz+GeF4b110bGA3uTVFQDqCo3DGQJLWwiAIDmplBzY5RWvjhWMxbfMn1VUiO9BugdvM6
SYfPXhSAuzDwHqhpSHYuA+wzZq6JQ0Fi06G2OYhKgsVPekwvK5hxHFj1GEPfnwPrVhnO+FK1lUGE
ylBPV4Yn5B2oZU4eTZVt5rlwr2ngEF9a4heQ8576Ld62Ai55JdQdmhANZmPR3TZMxTi+xuWW5x95
BEbkbZ3F5jc84UvlFkjzEEqeRPLkSucuiFEAuGWSHQA5e3tSLIJ9nzh06GJvnbiiPPLKHtIiml9Q
09HVDuk9YrBrbjUraNcRx34q2jZJ73tARc+jNMJrmYKIG0wjoo9jGzeG8p5S7BvoZ/DI7XoQO6Sq
oi1AjhfhRPEWZmdrAA6bzV0Qpf1lrvqMY0YW8PxH3qc5Bu1HnhafWVIQGQpH63WAS3Zdl1a9kOFR
oDot6RuKmR7DbuULRuJEchsRB5skO05Ou3Uz7NEMt7dWre1VUAwHaYcz3VJ5NIyRwFcnrnyvnF5a
AygwQpLHPE/fJdwjFhMSnacKs2ohzqX0aovjAnrBYOG9iNoGBawbebfV8uV8o5FlU0yY3emrqHNK
NU7AqYruaIUXJyUyTErZanDz2F6XLeWE1jOOBBTtHUu1xCjIiZI5hO8cndqmjrfeMIQndB4dN4I1
0SNo/Jzm9LCyYb6fxViugRO1G+gMug/vGimV8Missx4ckbzl6MW20tWJXLHGDWcv/bHT0z2t9uSY
e9P3qtXbDexV/RPkHpNrc4wt3zanx9mtRn1VxTic2ASWDNQY/sCRsDjvW5AHOQ1LB4ob4M+EtXLI
wea60FPX/chOtqol0PpMo6wuh1F7IMqwOxr9CHuN7XnVRH1KYEge0YRX7U1buzSUnKzBjp1HJxyn
hR8h1LyG20MPnbbzhDduR0+RIoSyyy9cE+WfNwg/qfPqIRYaciUW1U2R5XJbsgturZkMhUnLnXVF
7+WKVD96wSKnJRjrrY/LxTt1RcMuKEN5JwJnOs+EZT7KgCI2p1P5rNka/i/tWE69MNZDUpZnuti+
6JrvcS/zS99L72QneXw0dKnv60aDyeeCam1q4Z7LsK4/aB6LU6yRYa4T+7Ai2YkAyzARN6AdtGDD
esbUgTEZQ5+w8CW5rftqQkToucuZsQRUppRJME9WeFvD0CTJBqnsLr1daNduzNgipPB/qDTC3QIU
p5tMpxdmhLMiIXbKyjthVK+u2RZAk9kOt+1EXIqzZM3E1pT4nZq6N69jyp8hql5R3LE85wa52ZRe
V5AK1F0ITSBhuhHWuj/Q6j1qA63G5cjIBIiM8aDWiZIVjtrRM9GPDsFAqyjgFxQNAqxkpLO5hWjQ
Hm3CBnGGTwChSlz1y5C7/D6x0qg9b7V3D3dxQd9XuVpHTttCge61cj8pMNN5TCrfhFwNYuLUbdAm
8LbFsmmwKHLEpPfhes16EENKBlavi5NqNOsY0lMxfLOvnUcLC/+PyJ28fddwJhumyBKPlbTb29Gy
tEfoW8ZVUzjNce7mb0mNu11RYt2aiWyOeWCXd1o+LVibMDcPtlP3DW10A4z8yHBsbRYDlb1Q0xWt
/WwDVTgQq4E2fnnI7IJVnrwEnf41vF4L1i2YA9vGruyXsireJ7MgItsz5uAxqrv0h0mUCzMVjb3A
dZk0dJ3gsWkxF/LIx6XwVlUZJw9GNeFbRxVnuOu4rCVnYL09dW2b7ljQOLPh60IDRt04Ivl19G3b
zQ79hBkhp02HOZ368qJFVAsP+cjqZ08o4/wALsVNTUMPFP+sN/qThaaCw1Nih0cXo5pPRW6be6Og
0SCqnKBdFZWMPBZCdEkgRaVPPjTF8FN0ycBc1EGmVUXp0TAL/c1sx/rYeTPrgzQVUwxzPldwLldh
RsYzUP/gmzHPb5EqXCby/4u5M1uSG7m27BdB5oDDMbzGHJEzM5mZ5AssJ2KeBwf863uhqq+6it0t
Xb1dM5lMZaSKzAgMx/fZe2123zksv0inKdVl/nxLFC4/+I2lG1aD6ynZrT/dQJ8H0USbNsxuan/8
kXKRoybONACldTJhTFLBvgWTyMGmacpyi+uqulM4pmJoRR1PPabtkx1ZhB6dFGUJLEq7jZ2Iuoi4
bNONt5Q1P5MHzTCxAnczef4HMl56gM5x7JUCTT1W/U2RTd22K4AxcjJALpRkukkBc/13KqTHryvP
DoeGrZyDj9Bf21oxUx7L1h5eMsuOz2EdUXFQDG13Qo4CohFhhOCwa22WliJJPm98RPjxrnJKlPCe
6no6GII4hzxZEI8NX5KVDA0hvjAFlC1M+TTVnD139FEGNr9Y3Rhae++DsJGo8ktsmQvPVXa0Pttj
JihEL/ajLsugTcnFF9D9NmTnPq6Y0fk1se95SLNALluBYoZFhQNJfKLBUxJhF5pyXYwlB+Q/a9xW
2v2mWTMeiFCwH/JdTFiz+jlJReGIzRS0zR3lnzhhDa8gAPTJlk3B4BBUNNz2VvMqR8VCtald/7VT
Fl5Bv1to04sU5Egx8/dg6IvYeXFejkcx7aypf0gkkmZfgNeBoFcbcLIoA//OdIml8u+WS1w6nhBk
tQLOvsFv9u8ahpg7dfX/ttOboFtmoH0eJGOEeUw9LiMCz6z11Dn40XnRwfDGst5nETz0cEOGkFPw
SdNywxU7VxhceRrO9yEbSaaxbIY7YQY5OvS5Don1RfvYCood61L/6R/+j4J+T3XJf34P3P8t4fff
Y84dv+rbt/Kr//1f9T8QN0fq7l/k/ggNFG9/i+3/V+bPcSHGrVbwgAkMqo3Hv+jPzJ9t/8MjmckW
F4WX3xPwK//FmXP/AfkfTTp0sNWDm1LOP0N/lh2QIsTBTZyJvB6/9J+l9v8e9AgEjIswFI7k70jy
zQ5/s+/XiRjwo/oHH7aFwCZqQpDmZTOmI2dMWYj7EoDFI2USmaK/yoA4skLOYA54l8/Y8nxu2iQo
39pFSryrfT5j8Uz03Qph+jmkrlPvkOH0S5f5rUtcN9O3K/E5uCrGocM1E6JBcmd31seExISNwaJN
E+dZVWVbehRUCBBmKShdy8fwEal65JZGh5yBwOAB3U9BqJj5WYyGLxhVKsixNqNrTalLd3DzJPoV
5yIGbQJoGyctW1Xa3hhjn3EkYLBPLTT+DZN79uTjOPUpnlR0TNdFgUltRs+Gfd2JtX9L5QECinTq
ltIAcNPbtLKHZ1en8XxZfaIlixaOzZuW3WI4cCzQrJctYmBHnqVTPe/0EjTQvEH6ZSltyFBqf/3l
ksMDucR19df85t/THnyRFDN5/OihG3osrFZs4V8TEbppjLN43hnwvX+XC1+/wAAI/12G5vfLBemf
zHcQ2i6+ZU4CXLR//VPCgiXM5Nh3esrZe1gcoMpTV499cppik6b/JjKIsfRvD86AyB7XJlclf6AK
oUr8HvxCDYhAeL57Hm5fHDJ58UorR/mWhrAITiaFtH4JETDbvd97q6nDSzhEz0TseL/OaXNFYxw+
EEMxzo+sC1x6OvjS2v6rGMaAtueY5AClkoUd3888L8cNeC4OC8GwRMGVpA5MbzwmShqmvIhrL55D
trQS782ySbt5vqD5AViJyiKhz4U1wU1oJ9ZwLwe7fgnchd6uYBqogsCJFHAIxwa1pTyc7uzR4P/B
jAMv9SnSq3Gy6OCe7qEfyO4ggqbbYRRCopyboWtORUfZ/MVPvakBfFZK+6BgMn4KsFuvC9dWzhI2
wACBHXtKTn0qaGU3HZW9baqs4MhbUX3hdVcXrRqK5XQOXAeRGvAU5562x+Ky7Jy2AcbEdOkgoKNt
2+quozeItkfj8OpsqBl5z1lvuJu4HdKS9Y1nTTtXNrOPe6KE01NVfXhJPY6BRPH5COg4RNwbENIr
5F4vpbIZKVXs4HlQpKvcGvdqJKTzZuMU1rTSrABlD9QVBnnEKyj7Sw6G2hjbDUn6JMyhLH3H216W
vbr2hhIav5g0/kwVxSGaJP6rKxxeAUSl0B1fEsnyDx6Rv1plA/6el9WTT6Mud/81bWUFvDrOGk+Y
I9OYw1XoOgdT5PLFTA628KgbSfE4WUDjUFL2fr3N3RI5LIPa0W1mECNUF1sBHwXhsfmxiSOEQJo9
QNGKcRAunO4KWPZsuyki0pQBLW+DFj8g1IzYv8gq9zGNFCWd1ZI86jkZwG5QwcSW8AjYO4FUViUi
3Wa6FdV+tDORQWlO7ec8ntovQFz5V4JKZTaTBaOUu9F47aWJGRk5a454zNnJejsefeY0COVfB3Tw
aAzgAhuSUbcEz6rq0qRdZh8CmbH6ZN6lrHUx6oWWqPn7yly7lELjSZ0H/TWzTn1J+RSdne92nCrw
V6b1LtYyd3AaEM3GPui6Pc7Zqbv3AiqotvQQVxTicRAAWzVCgN4NjgJBYBv3w+MzfiksaiCugiYM
060DlI4Y5bJM1tFQ5mBtVDtiW4rSmG+D3lGWJiKt8UB2HCQeF0Ec/NDIgPOVmy84esGmVZwoRw3a
MljS/DBoPzgPnml/FTxgqk1WV9retYPqUCismflWOt2TneTzlxq1dDZaev1Z4UyPj9B0OiiIvA+/
+BZzf0cnoQYMnltJg7F2qrFwLF70UBeJpHPINPSRYfi34G0uxWw2QLYHjpZOHbwHSNI34EFm+2o0
TfBrhlhxp7FMfSWmbjqaBKViM9EVnIDjFjsxkYhibUKSMv+eGA7UfmPmX2PJQ28zW2X02pQwuxjn
kxQTDg5vvlZ2Qo9gzptvC/kp7Dapy3TujGGKlTJt/LtY5E5MGFh3/gGjgYWlaWnijyp2mxeZ5JwG
Bt8M+ZZ9XhFSkiQHvaVUl+vPoDademkmGxGkDr9FQSXKDQO+4AObZmzHBbD0dldFov0e8XrMUUvd
6Mszap1wHengpA0LgZu3mILrwZF1MH5UTK24nVrAbpQTjorfA7ktuE6wkD6Ift2lJO3MuSYsSjGS
t4iNWx9lXeWOuYqcVUFLxqEmriSUNV3WNAILc8tpKWxxQvRvHg8+xLIy9K8wwwK2N27XPDhLQ+OZ
5DFAz3flpHfGV7hwvNqKb+YsjSEQhsr7mccCfrmFevKVerFUBw8g9feutSL6SQKrwuUXUB82VH1P
rhsNr9rVMfvibgW4NbfhMo0+Ls4KBPc6q9sQWOKGY39bs6JPJLPADqmyjnc6Sqk7HJNAPOt+sL86
0pOfEN35VIclTu6kcqxXCq6QP93ISn9l8SKxuHjELy46x86z9fsWrGwb9CW3UDCyNC/rZPxVsfdw
d9R2jfUhKF3RbdxlxgBWRAidtJO07EjRgdaAm4lMv9HQzFAiC8916FLzqLlgY8nTP11M9ZQ0sfXR
0Wn6IwT3codF03+pu058VFGEAzpMkOg2viQwwX1K4/taTwdzcPXvEHWIRbtsUASrHndGlL1kvmWh
E4axYpk7sb/YSkFTHjWOJTGB1HXle0LEg8I1B9cFZloOtq0lhruIx29FyxbqPxTUzBVXqqzVcyyG
9HHgeu+gV6j8gT0Hz/2mENHdjEdM78JhRFa00tmyd0leoJTHk8LNbrE227HhMTTFlU15UTN3F46c
xI3XLXJ+r7N+5KWzhHSBkx4c7m3DLEn8wy4+Slk1BOcYk36101i90oAafQa5wLzlZXHwuiLPCVCQ
qPTwKpYxMQy/9j6LRPVMkXOzuKCfhsohLDR77JgK6IvxGP+AVEpRDsg2ukpE3rfDQYkMXzPaHJbe
1ILgBNoqZJaZpmp6LUm9vA6sttSBAoSQrdmmyNu5uMo1lAecv2kMiFThMv9V2osPUNLtnduZu+wn
y3H5QaJzMBt8rdjEfY/Mzi5j0ZzvKNH1p+smQFnlna6T7r4Pwux14hCADZ4g3WndwyLh6HZsz/6U
VPl2plSoP/jRmBf7MA8mg98VPXafREFOxke1xYg7MjX2NUKO8Y/+UFjDVWj6pnlZYhnhHAHcOn1j
X0msJta6elSWjJxbjc2tPXUWNnY+GtpEO04bNYsPOHvKHWxA/16n7PcqamOc/8KJF1Vt2YEIBjOv
xYM5HnPKgBfSqBzVgd85jYgN/jRGykurmnKJeKMHMVtPtiZKA56bOC7Qm9yZ9D1V5FJOS1wgP9V1
FKlrNBDPQXUokarwMMRTVN7Dc9fUB1mMEaiHhWJLsimKnHXYtmRqtSTW0tSx7hczmpy68RAE6nYW
vUk+2ffSgMUOLfPvaXZR3mc1rD8PxSsUFtGQxJPxLCjToJrbTuYcEdDoKiScEAZ1emgipwNo2GKH
2gCsXzjKsENZ/GPvj236vQ/N6i9GnszGZ0MPQv09HdlgHbA5ieiJylkl7U0uTUoxo+SVeIrDPmvx
UJRd4DzgcfJw+bB867xvLFlwaG1TXNPENHTm8xYFe8irbs4NxvoNT8i6/74A8cPDBfUeephENfL3
tojd/oY9W1IRJ+wmfdP7LUagTWMh2lPqNHPwPUcuEvjd2GJrALqgpH5omilyHp2+Cbybkk4CZ7vI
ZXoOLcMzzc5X/hvFV4w3gUaJtFdc4QtlIcuv3u5AgQrQV6SusVYWpyqW+rW3KQPeqzmcrliqpQEU
1UgzntBo9lFV6HpPdEqOcMIzYVC7ozJb8Wa0i1/j2+5pvOJ4IbY15IUjjcJSbhtWRa+Jwfa76/rR
Rc5P3MLsg9qo5hyqJHQutm4T+lZW09LeR8lPuL7Wrq9m8IlsGndBrjclxhsc0oVM9kMEWRmWKSP5
Li0tt7ngKMLkkoVN/Ku2OdFvkqBCXq+rviMxU2LDWHpFRy/AHkZ7mDXD/RxI/mb1VYaByeXV7eOy
ZGQnqIjQxhjcRkkpd3itim/aVuMHMT75aTj3xq+WaNPXouniB46lJHXimhIoEKk9YEszzfrTEZOT
3Uc1C9q9chKfdokqHBd+9HqkpZI8FgW6ov/quCRY3Flzego6Y9B2uwBGWcM+m5N3AM7rPCX++H12
5fCMqMyIu5i2okB3Sj0fGbbXDwG8LXTlmR3gMellEWwtTrspHN2KViDsqnj4QrriReeVP+g0Yh9B
hz2BlzlDtDy0iZVwCyWxeTd+RtS1wQDbbuo+QkeYKPN2z44ih9WSPHmAfj9jNqeeme7TLscRX4RS
8FLCCx9xi9jzcPjj4P4fSWr/Pb3sXxK2/geKZgEaxP9fNTt0b9XH119Vs/X3/4nKCv+BXLYqGZz6
0U3/oEn+KZtZ6h8w+gKS/RA8AEDYUv5TN1MQMlHGoMArlmYSee2fsplr/0OCj/MCgAy2dMHI/Ces
rBWS8H/kXGofXDgXgoceggX/FPxG2slbFXVRgynFY0LNTyyazDPLtZC+krJn6TDiI/zLR/P/UHf+
rz9RudKBmgRzHd4GBNC/6y5YSpuhJ1S7KaqO6TVRGOqN1jbPIdzhzQHPvXn413/kbxwLfi7lstqF
VeKiUXLa4YP+q9bDbogghyBjQaEsMIVsWvA0UmGb4bN2DCmYuPH3EEEjokFpEb9iNrQ488Yu55uu
eNcYUSDfcrJ9IaPIHvlf//XWn/hv3wHEUZ5zAqKUK5HVf1OGJO5q0tGS1W29ML1OVe8trOt77+5P
CtEfqJNKsYDd/es/+Df2CJ8LHgCuIdt1uNLgfPymtKWj59MTbZE/mJRVAwcO5JHJAKpTw9wtzuza
RqzQntPdjXGDR61N11dh4faWve1iFv7sZsjBflPYUf8dGNX+u0L3x98O8c92yTY6IXcH98BfvzV3
RlXRHseihvI/ZwNB3LsH/Is3sMNIiCe1TNmgdGDYdwqcund0/AT2N7vnNaFi9T8JL6QP5UiE9yah
mtLaLZ7F+vXffIjcx3/7AkFxQCWlPom6FJuti/B+I16UQeqFeM1hKKlInVNW+3t+muwqzwtx8kX3
WeN13KP8dM8JPhZ8+BkLHbfwh7suqIrrJYvVD29I6E9nP94/WLMvCVMUiBFj0LXeuZ1i9SrZoFOa
lCb2susnZb+NXUgqJ9MT7q18yZMjTO8i2c2BNZh7vYTF/OCGqf1uiFq4pwaSNs7tZuw4DBgEE2Si
sJbyIeOo72D5oyiJ7qY6QN9w0qRGfGRNi0m7sCFR3CcedPpj7CNnb6KYwXs38HCL1WYaPH94RGAg
KdNEc/DuWxwWdl3aWv15ZCg+TIsqq+MwNRDTogEpfBPaPkXfKuOaYw6uO5jyTe9g463ocjceJJaN
qAeL1EeHLX/r+ZPV7fEJzm8xpANCQlXIzeCRBEqvF8q8VpEuxxuPw7feGhJKEBPExGgc0ej10PUU
UhZDrsotFhS68Qyizw0AAhb0jpj5b2su6Jm3ckyeRGpy+m9F5/JRDszl7bEN5yFmbezQX1tOKTSK
xRLiPYaHi0nSwS+7i1W59uc1pFsIWiBd0VZA4BGmV/E09UN/FfRaWhudJ9lyh1FNcTxdjdq27/YB
+JmQ6jvy/Xq1gSUMi+NM6D40/rtYOnytfpNRsB27xXzvuQPPaRMJdYUJYWbJDUhdbQRn5oi7NhAf
QYdUecjCMLrBaOoePFQUWL3xJPG70zW56+vQbM2oh2k/L/F4dg0RXGStUWz1GnEHkz0mD8gmwWda
a8K9C92SnYE+t+lL236glWPoLlGWa1zkGXrh0+hONdXSsl4h5kkAswMr3b2K56rbtM5QvVg8WaZT
JBPvsQElNJ/ROYKSWHnMTJS7KSf0Oc5Jb3VAEfZVN9VnTjIrkmSwL4xJb2VplTMjX52/GeJPzkfj
RR2mrzz7JHpI/N3ych5V+EwZ4oHeM+aU1Xi1mNXfO5hPFia4LUegBzJ1pg/yYdmN6DLx5A+gSLbg
w2gWnMw8nMhyyFv2rOU59sb+RXWj3MkBagKWIUpwZ/x5LG1rQrATP/8yk6HBAx3viee15Sa32EqH
eVIioiuXa9dtSMvPHIQBjgWkkCpN1sDEKC6wAiPnxcZUR0d1Xmm5raesO3VKsTCOeE8cbOF/eQP4
DCtzw18tmfplS2GxHcKXLNhsYly2Acf46cXuZmu75KiKbiXB6HMMfcwoWiFnMVTZS16LfJd2wRTv
NcZuHjN83dTdLWhDexGHlF70Pc8voxdz8ZdRPTJUq/d0Xqq7bnbmrUdQALZM5Z9balCvqd/2LCZf
VV81yuGpUreenLY1qu9wAK+sukMxus1haW3rq8aXctP6MyVwdtPM9HZHyUW7S8JGoR7zX3UPqtNE
kvTsklhTSBDKyu/pbw7C4+zXatennfkmcoo8AD25Vzkeu+2cYQm+Ibc0hlfYh7AbTKutbRzIXPSO
6PaNpnGFCgDeXDgj8Z9aPm81MhWvjfS5WCOksBunT/xDPxLBD2AEHTOaJBH8SDLsJ05JD3lshh2f
jDz5PUszwG7quQ3xnpCYSolKJrVlYLc4k41zwqkPNBUEpyyJSZ2N2k0vGKmWo2gBPeCDKuhnr8RC
k1rtNJuKff02KarxkTd/8R6waVg5//CSyjmKHlCV2W3IkOAR6W6n/VaCLe5OlhnHB+I0HMCA2nhX
agqD/GoaqmQ/LbO5typ0LyU056JAFDzLEvQZrmLzU8Y9qfyqdr2DwXzB2yeu3eBhXaxbD6Q9xuac
0rwTnnghW9F54lYod7qfk0PLFcu9nbu3vQ93BIQpGQGH4oAMVy7JpmzcgXPoL3Oh7ie8KKSvnrC4
O9f5tCwHbQ1HJ3eOrW9/lIX51ojwi1PrNwoP9l7uvC90m3Rmtaml98Tz3bPq+vbOlR0J9qIPxg19
ODxTE/uxaLybgXD9ocefoeZC4wJs+V8rJrL1K3A3kYbVzd38PdJkHlqWjIeqCbPTtPT2bo0knXnT
+SBv0uwrauyEKEDcHrkG/X3u6eF9ctsZTgauZ94+uMO6gM/RDWT7jIUoErtBWKdkJaEfRBfQCKPk
UKVkVBdM7F0RNlcg2KZ8w1KCmuoaoRwtf3wjxncANSvSG6/MR72zrUQc/FR3iGt8oFH8ZrEMBv8W
BdZjk8bxgedzEp/TzKM3o5AlDSFAW0Rwg5UcJw+n8P6ppv3ixcnwGh1QTvfaUB70rWqlwa1NUJ69
DjkfQipRfCGtQ6n7PKhrUinm4A/p3B8ZNfQ27GYFNSHV822uM2z9ASbt7loumLnTSRikZMTMaQfG
bXW60s1ysoNO3bZey/i+SLfxkZBKL6F/0l/ERgzGfMsiPnMeg8gwWzcp1Y929JNw75RJsjWtgK+e
FbEzHeAHe9+5Z9vrbBFszCqLesZNN9FVmy1lc09CUB0ykJTVfurj4hOQOSjbiEDT8ofhC54u5i92
SCy8me3DDdyV3kVPwWd7DFbvmG/hyiyyMP/V2LH1vR0bKoryIoVRl8RxvDcuzvzc9/ttGOfO9xnr
w2viuOV4aeuQNVvG0p+q+xQv+qadFn1MyFad3NXoNq+WN4o7uru6LKvkxNukuAuscP4xOmXzzc2w
zC2reW7il2/YP7+Q4egvfu46NyRu42fEYGwymLHtn4pj4FXIVhgfc2H/ynrpf49HbFkdMbQPPln1
Y7AjkixDyhXDjxd1u5Kt2LBNC9W9eNRB5xtvNhKX51jslqp7n5163pvVNAjFqTn1Tt4tAHgwFXLv
MwUUriX1aSTy/LNZXYgBYYaL3dZ+w46Xv2f+p2HRnWjpyFGpTZ0QspUsib2yn45jq/Od/sP3uDog
M5/JzzRecBF/GCR99moYH0K5HFxL4fSc7VxfY5O6Sil+wUqIqBEZj/8S2n9fxJhhROB2G6PxHBG7
PdL8syiauHt9W9vySq8WTmKb2mwRVqczce94365mTypv7aecEtWrcrDb28VvADQ0JeUiZrWK5rqu
9hFWP/YqM7WyU/6ToymRsxCrKWUC1hEvAv5Tv3TNXSIr4CANfv9WSU5EnBnbz8pxIzI6E2bW1dYq
V4MrrdftpQyH5MbRdXzPiohW9P7ON1F1DeMZjywHgEvsW+dqtc96q5FWRWP9fWTYORaF9yDy9MgQ
h30wqfsj1JZ2E/hTcd2Nqoc+izc3WV26dmuPN2Z17qrVwwtDjgTS6ustVocvxa0cGFfXr6SEiZ0w
TuBl9QQ7qzsYOpx9pEPqGrSQvQ/jYbwNVzexXn3FzuowHv7wGq+uY5nDDdCAHnjWYkxeVosySQzr
iZHLJtGKgXn6w8scrrZm3bRdBgAu8XdL5zrPS9yu9prGXIEB1rtqVO/IZCVzyNjudVhO+xL99phH
8qt1uzo8sK4vkSLd6Kq1DFJp0ocAPhbnDntpzQKzr24oivRm3lCpv58TyTS9WNSTj7k+BH4yXC0N
BeLkY5ZT7lvsZKxxuSpd4jmJyX+FNI99ljrMdzFdAhgyHcJW1NLToUEC5Uj3UHEsxEAPl4Uyv/Oq
+rpMys8lqiNYcEl15Xqm5sFMPdaAO+JnLqMFBB35GSbx/haXPDVCRY2TXXisyCVEDq9i8ogMcv7k
0YAKbI8UXG4exmBwnnyWOyeWCdWhQDhlBKna8GbMsENUY8dSIWOfJGSXHQTP3Y+QyfALChgGvsnm
PRNFzrnsI+sGbmh+XHo3+B66EWenAdTZlVU04z6ZiufA4BnIFTaMqKjS7RQ63QugE4y28KGHOqT9
gXUwRysSb91aYFdycNFQmrpJrVOx2KftbK6jxqPNbojJE2FdSkAOsNmL6OsM9XMQsYVg71uc50Xc
9xgp99LiJW3X1XIoSv+YLGsYLx3KZttSqr2bvHrZCcfm8VIu06HSKY8jMKYbm3fLU5qmEsBVnZ5x
PPJhVpX8KDxR4pfU3+TQqIV3QZisVqj7Aj7dAafjF1XlzoVv295jfynPYZoew2ZcCFUPtyyqIR0l
iqObtkraMV1zomaoABnr8C6d02tnVMvCmsMNMPnCJNuHbQEqzyKEICi93sXc3iekr+jAcPyj9HVy
pMFGvpRkQG7aZaUw1YlH9MGAK9AjzxFyS30YPDpTY9NPR2lS09jwY+yiPnjOcrK4gVZ9Wl7DlMg+
q6LQL1RJ8xHM8TyfA91tJBvJ+yIrcOVqP/cfo6UhTDr4JSVepWCoIft6Usa8srYxhx6IOocxNcK+
ieMSrAWxFiMDjzT57M3uphxZI2/yYeIrbFkIblyfU5PbckTYBDHDB7SC92ioX4p5Dj7bZciu+D+W
d2RGEu8ctaO6ceMmqzZJ17mv8Vi7F2+qp1sLVMVbbtndvbYbDDRAjdqTUOqNPKM3ANromhvyie5b
4YoGVJDILmRv3BvMDZLIYukSHeF4oWmqeeBAqS4s0fAqVWNzkbaLOzy2EvtcdcV4sUCV3Aw4kh7A
bHW3bRryjyXLv3G05ONA2zLShqt/du5kv5d6KHfCwqd/xPQGcjLv84VARZXLTY/iRbLFxwThcRLo
ZatBWtfe98Y34jOySPCEY7B8Sq7wo1YBaWG/JunRUw13RTdGv1XW2Bxh1DCChBGMJly8rj3shOeH
bGDnOW3JJJbyu++QhyMsqBg6MR+/1IY2xK1fCvU1Wf1IX13Utg99U2TPEq9UgCY/jQ+Rby0Xln8I
oXnefURYqU45K9jXutb1Ja7UJ0CB6uIuYb8lXuo/MbY/FpNKr1tIpoYNhgGjIsVLAvRgnzTzeBJC
JO+5G+RfDRU+6AIeY1Y3HOtC9JeJ9pTroSPbtgx58xRMbfAg/A4aJRfNKcyE2OmMPe3cZNO2Ggfn
WGOR/ubo6oHAO1tlNT6MYFU+in6Ot7Ks9U0+6R82YX7aSW1BExG1e807JPkJ2xmuF7g3NaUqnJIU
aSuWEadyxNkMJKiFk5FbIAUzVjF84M1mhE1Y2nSugKyhySvNMg9X0Qyiby5LhBymWPcQBQXX+0DR
7DaUANGGpVuibw3Wqvw0sYC2DgYn27HBPfjlQ7DYt7bOqJurH0sZzfUH1Bh3InLkqMp+iEsfhlSN
rHFH86eKKMNrtb2dO2Ff7LEjTuWPxgn2dM5pdx/bUG2fW9QnmD5eI97tsPGWQ1To8WfI4JUTAW/J
FZPX4Cr0DfERBOmHKe+Ql4KlRDtbSFmEziZuoAfDUlqyPD3Jzo+xjE8Q2LclYOfgSrWU3uMfwnJ0
CquIugiiyqFz3TgxUlrNapv9XqucDICLbcHHCjhl2brA5aMxCuE8CUmNVVWVv7WDhqnV5x4V4etF
q151wlHoNsmnwvuFApez9PeXiVoIPvCBh+fGKtwxAorDyL2horKx71yPkAIPlqnPDhlTy+dky/LJ
4UCAybEYv4W8qqMr39XF81B2xTOnpxYIIxiBn6bLvfGYVoEyt2KqnfSYKgK4BAbc25G7jON55qhk
185gOAi9p8A962XuzyVaIjaQIervOyeKqgt2raFd093pznKr8roqGlj1IYQn8rB1MVfHKkjWUNEU
PyQKniK5GTRiLq10JjJSNcWvcERz3eFC9tR3XJrkTmlp55kOGwsCTuw0KIdOYA/tvtdw4DaD5cr6
1hYzbU1wOeFSGYTJ/CRbjw0CSVx+f2Wgpxz7MmR/Yvp2vp/MxO3txZ47fUtSZ3Du5r7nt/uMndU2
R8p7IoLh8IVNoDo2je51t6fEy4YjHCfutPWjDhkPyMvqDVjwP0yW7YlDHa/qSOZY842X9b7ZxrY/
vrDw0KcpTwr1zast4ESRsojvqcgjXplwWz0qAso3TOUJmBIWEFs5goje1QCBMMdxQQg8GIIe2yzO
AVb5o4vvkirFBK6lzlDRabSogJ/auRl3xTykzZZYcLILYd36D0amrk8DapR6ZzpEgRRVjdT3sYot
PpmqHTalZ/Jq62WDIGLJ0IbiBB3mCfoGxrsU1HpMLGjhBTK56eydTaWjYRcRIARmUzefCYl1+i85
cP/QXZTc91JWn4NfjM/4FUI08Ka/c3sBHMip/SLdKBa+m6wqZ30cKS5yT8qDHHQm3z0HZyw+6LRJ
59Z6M2nVX/ct8eiEsereceSituNUFc9gJ5yXxZnNbVj7IS7AtgklL9RafVeCmmAALbPPu3lM/DfT
6vBgoZTzliav42ELomDhJR1wbjDzYKL+NYXT2trJVjg/9RpnH+lMyO0HZJg+vI553+LN63AapIRs
Z1gxWr5NYGiHjbSigCt+Uel+hM4BQi539KWbTfrqmLp7CmLCzjYQ6SM6A5eMCMBE70gWxfFpGJTJ
r6gKFeCFmxhfXS3jstilIMkhoJpSOsdyFgxWlmU796r1S3mFPYwWkcFTTnG2nBQ2oTW1Pi/uKGaL
7KPGL9vELsMrWnOQ6oPF4sE25CTHCypQL2M6yPIiaBLF3sm0YPBTMO/vPDWKn6lax85UlPrRhXIi
t0k9clcIDu7cc2NJwLCfeNRrMutv7oIvDScIQM+GI7i3x3jRM65Gc1eeIHnkt30whM4dWRfhIEjY
jFbN4sE/h1XJj9BxV05bDwA7LqU/rncRxMkXaTnH27sc824dfki5aya2nAHUOYwrY1f/7JWW/abV
HmbfqB+KR/Tc4C0lj/YT01YyH9cN/LPD0Nlws+byGSoRqbQRbwDiur+6tIZ5ugu4/dYsjD+/2Eve
612PuyI7ixTLGIVea1WLXzq5RxdqQUFxFkeYBgH4iVu3q9Q7EYXyXA4tN+gYD3x1iU392dHH7EwJ
7MTYzZ8YguWRblShdC+yOeRBzfSatVZ5zQ5zaXYhiIBbN2z50cZCiKMe6Gfd/y/uzmNJbmTbsv/S
40YblEMMehIiNYEkmUk1gVFCa42vfyv4bt/L9Mpg2PNhm9WoqswD6cBxuffaTgSiWXdJ9j2kLWhW
vngjGm510+zn68qoreVaFxu2nL6DzXJAkGUXRzyka78vJ+RXiLsYGrHvbwVUmdJsw8r3GfOYhMcD
5xxLdMUGp6wexmyeH3obOiz5pSgxPwFnqb+vLpyBA9O4ud4L9kfL2z6pUPTitTLb/Yqzdj50Xt0+
zwPezD2IUu45yBDypne/b7HWEs/0rb4hBsW7mhjf6n72gynzuvWqX1DqsXs3Y25t0ZW8zzNAHoBQ
TmkAFJu705IR67W9ulgWcm9456ecm9x65GfgnfDjn72P4NmqY9Z0dWr7t6Ba0H2gzETKIaKNTO2x
Q6xY56XgnLtlqtsBBp8fohaI9VXTV/416nQO+QdO+aubqYeDdJ04RQySHUhrRK5vdJ97fun8GN0+
WR8zf2jjoEP5jc4JXfPwoC9TSwVyUGLeE3yabTf1NHCVyP7ZKm7xYkTbAXctbCp8VN2vDpknotNN
yz80Vquv9/OSm9Fnoji2FsLNEhW3FrKh4aueIqP5YEan1YFnICM+wpkD2OFxRtG+t6MMvWxi5MfG
GPwR9ahHqionQOmhcnrOfaaoZc7gEiVNbrH5pGwv52ZE71q6zBTf7C1JN7T9c1eOj5zKZ/1bPIPm
M8Kw2j32rW8tV3rdA+fyWjGKcMQVzmoOKDASsPu8Msx3MBNIYuVo8KNb5Nv3ONWjN2KrDba/Qtx3
KeI2W9QpK+y+f+fGW407GH+ZiB1ucwYHMC7LpbA10+5gNobeoN7d3AcWc/yS2ejEfUfCfW9bzvAd
FUzM5+On7rWeJO0j99jFT6Pppl/9Fi8pVbVGh62Y4KplTebfz2Pp3TtN63QkZs1zutdM39/PcbR+
dJHb3PRQ5gbTB2+QA9D5sgB7+dzrrv+snQSx7sCnANmuPZAKJn6WaYl70rdc8820ZgNCw0oPE+wp
7k2CdsG8myPETjB4cUykdTbcMBiIG7ZVyMQ5Kqm/NUnjMICPJ7TRqmMGccY2+WptdkZMyMIJgDdj
xbbs5U6g3tg7hubfwS7h5hDRd5D4jXnE44raGI5JlONYFbbGRUhkXOP62N4nqYbJEX4iev+444DL
2+zlpuCE8Ks59Mkeun8eUkGNdnCTgkWlm/Tj99nyC84NuYri0nvKHgYsmibKTD5DrqVTeFgxO92r
yW/9/Fi7ZRJunLdC6W96rlZFvFY722igi5ptVL7fRJH84i6bwc6Y2LElpa5ne46UG2vflSAtkylB
Ig7Cyob7llV389BY/aHNUZojyax5rXhPM+zHt6sP9DvzvPGzs0FzH9uxe8BcG98adcHlmBF9JDyu
Yu6BuJrtXaOuYZJmc/dxhf7opXYWNOP0jMEDHeQE2G7lROuB+9M1XPDzLnvN7tJ39UDsjtt5RC9w
6gnALerF3XBivsHcHZ8SDPtf1+KENUFi8chhKh/+NrfVlS46HTMW2c+ZH6fmiSmZAvWoCyiLfm1G
t4WrE94WAXO6cp3GqQ9+qbfJt9LqSU8giNmbuoaY5iztrpMNvTX6CG084AbOnN3M7pjsLPFeX7zy
ASUJwd4nSyfw1cy+MekzbqvZ6D/a47rOO1DJ9RvSKvxbNsgFPExRHoZ8NDlkqxLu6SMvtfb27Pv3
WTXWXzDIMovNa1I/z43nBumWrZ/JZjCP/inrHEqZ8bEytJkT3YEpFZsDBxZWrqdIBWcOsoB4FfcC
8H5AEp0TX8W62R1mrfmlueZ0I6pmKA4nidD+f4OuX3nVhINums+56GiDxqPboXGLFEvDGEf1XZZy
KNWbENkLoLvHv6s7XmpzkHaQfOP8dm25JnFHp6DDPzUoHeOlXjUJYy6EhYgwBUvcb+CkvoP34L5N
L90wI981uaDMeSmS+v2zAj3JyZhmsHIT0s9WY7qIbSWzvas019uVuBKiQ8GZN0Nq6bE5cIEoXfhN
Qz/Jff4jROJX8XU6UO5ODkrdJd5O+mN70gnLgtvnAQsjp5mgM7mH0hm8yEERQ3eVLPP4tEQkApAV
690ihvCyGy792fFNubPhLVod/RvIQXCDyJt1Nq8u9oePwhyEdutonJjDyvOzWnzjupk1NC6b7FeJ
pyHj8ttDpSL0ivXBmhnDd9evuQLCTeEbzMx+Vd6Ioq7eZhxrwOsvNiuYkL8+e+xyUSVj3bfe1nAg
kAHpYzPcJGM5AbjP5hX2zxy5hKwPguu5jI1R+81f7ZOCRGtyRlGKjqMyXzee/HTkBrXNBu1Wj9Yc
Is08Ez7uOtN2K6zKebdYWUFpsVf4Ni8zc12yeJzBsrS6sjQWlwQJ2JZ9ACm5sSzE39JzBucgm+8S
kLC3XqpjHFr7ar11CpCju4WMCEZP1LF3Ru603Juwv/4IxLytDo2oMUBXXspaY1nA0HFjlX52isoU
18QTExNtR8b6vfCIG4TTuYwtaLal14/ZtCAMaEH8HIaGk2g2mvXCEMDpGOCOzELkXpDpikEG27UP
4qzrUK7nTDPeNmcFCqIOwUvs1mt+aBq/Yz+mQceOYZtYO0iMmPsyB/ckhw0JxPHMyH2Gb2QzYrcW
Y3cHz1n3r5Bwk0jgr/py/bsm/0cyU2zb/CPbrf//dm7bCOTOi1D3SfoyrvX0v/8rrtWy/4/rAHMy
2RJxwXdKcvxvDaprkamOtE4Ql6qToXkydf/Lui34Tyf5nU4GOvaa3+FKPe7+5P/+L+JfbWJcMGZw
OcnZhW3+TySoL0cdjbZd2+W69yT/+yP4bNim0oNZEj/q1TxfnSyEN/U8rBfkeedaP/37P1pH4R91
C9c8j5EP+X3mMumqy7rignTzXOuSoDSfxIKb3IBr1sFdJN+Ewo3s5uaPF/iKVPZc69I4HCMLcATQ
87CJDC62tfQNaxf3gg73XOOS2jSBEgqTbBGh6P1nlMbPLBhdxU6XhJBexjlZa5t2yG3/9WLV93Nu
HFT6hFX2y/e54RrORWbZIQsZGPksCfJy6S80LgWK/b9vEafJy9bn2vEzRIaQRJs6h9jsj3cdEosv
vr64V9ytimNR1xault68SVuggNifsv9RCvl/flsSRHOG43Cg69phBwVrH2XiBs/ud7Vek9YRZeQ3
8It4IWKZw9hH44F3IlF62xgRX3aanmta43BqEoLnQV62xWFVMJ2qPfnp8/2jfl3NXL0FuHooVud7
027PhLP+VGtaKt7B6FwUppUZbjFvchPzm2aGK6/WuFS79UijaZSY4ZA1OFUMTb8xvSxRKl5U0S97
RXdGwuKHzAz9mbOvmdPuzlPscKl2AW51RdV45SNSSxxQET4bcyFgSKlbToiQP1+nIOIDPIdWPK5z
Af3ZFHX/OILWiNWeXvYxCKudJncigitbB7Lt0tXdWX3z/PeHl/Ty/y5RTypRbYwqwa08ECIBdgrK
3CGdS1DDNTY8HEHVhM6tN3466KdYNROiQQaac1yzcnk/eCioBBBVofiXSiXtoucvFm1ow8jIrruE
azBIm+Xt3//S1ycH05NKepxWPd3cpA2HInofTTaZKVukNmmaJ4/Mn99AjOuTU43GC0VL2p1om28L
cGS1B5dqGtPe0NaN14Sp6erPrJP36ZJHF97/uV6RanrcUoPt6tKEVerk6c7eIoCQjsXRhtrDS1VN
Wg6mlbJsQjcfU9hzaAucKbGe1FqXCttvSYwZCc7huNa00GXZ8xuxWOunv7d++jL+s3f8d2m4UmFb
8zJtnt+7cFSaGeM4xIh5rMTpBOrSpvhM97vS5GxF7UT24uKFziyOkY28ybcUX60rVbY1J1HXtDb4
VsdPri0fb29vkgf398459+RSrdarZbb47Myw5czPiYqHNs6/qDUtVSpJ8DgP9KwOTfgaOBgQhXzE
ydWqjdfu6S/6Y/r14Hq3XWu4oWVEtx7gysE9/v3Bz30wUqVG5Cy1erGSD2TjZYxy3/lgcv+9Z+tt
PP/9J8xT/772UUoF60D7iKyu90LOqPGQ+0Z/18bDeyyqw96CFOAcFi2uPuBu2E8QNbYstq5bTlye
VwuxrL42xvUQw+XDKVY5d7BZeyZE1P0JfuW3cd9/w42N5KtBl3hSMKWLvzcae7jFkmT6d5D3Pvz9
Dznz/cjHQHD6iZwcdCBFLlskkRXOFadp2YU3caZ1OYped7mVgwJRhYO5rfsyN4dDpYMsV3p2Vxp2
5jqdOBLczDAds+8TN0L5ZL5Vavq0af3z4+SqEAus1vqhq80fLWdBLFz9UGtaGmsKIoiqdat9XANE
z5l6E0aur7YnNR1psCnXCjHgQuOxcO8xphjlhdnv9HSvfO9YQl90SDR6pjfQaOi6hR5wVdgfY52r
Qt6veRzmuv3qJQ03MJphX4gvP1PFzunf/zE+WFwVlXEOiwXo2/rQRkV+B05DEHKxiIPaqzh9tn/8
BDa+SbR65oc1ZbVr/OKNOxVqey5HGoSMqhfcMXR+yNlv9rTUbftpjHBfqD25NPyQL8QS3WJO9PL2
rjXrL42ZXHjT5/pdWipYUDTtIi69sDOKNECp3HG1qZn3kTdOFyYtyX/57yldtjNicx+9ClnhSRfl
fs5XgbHPMSHaEtz4NGBEfeviS7kpyzHyjoi3tmsg69oRtbVxs+FJeCzXoT2UNalZiMmq70qdKqSi
F7qlQSXTyXyy0KfYdn6NDuujWttS1eepA3LDylhh+PmNR7zRvuFeRW11J6Sqr1CqWRFMt3DMO5MY
DyjkyeR/UntyqQ5BJSXrrE8G203AAk2n+1gN4khtoBVSCVocsGsmGNZw5PDlmK8x4PCaTBC1Z5eK
kFRH00WC4IRxXgy3ZdI9F347qk0/J+7kn6NHFo/YO9BihFY0vYPAw4VjJxQ/F6kIMdJnJG1yNrE0
yz0ci0OVtTd/7xPJsv7v4hPStDnBgPGBZjthhqTuvvOI7bJx0Lx3oInsM3j0FvpDf3hHKC6hVXXq
vq8397sfV+VTldpwihA7fUzatXXU3pIt1Z2X40W1SlGEWKDhX0yW6b1FiOKovSdbKj0daqFfYmsI
W+FcM+l+25zRUHx0qfKMNvcMHwFjCMI3u5rRtexsnWyZv7+qUxG8Muna8qTrR4mGaakISZVx3nhe
t6tPVBi1xqW6JmuNQCF2+iEgnfc4968TWE1qTUtFrTmNcKOBplkIPyCecwxxp9ayVNC53cLdhicV
+nrxbUO0Dwda8TORyrncyrIf3HULYUZ9qzqTKFWYYoo9ItVz7mEE7lazCBfcswjXTAThXmsrfidS
RfeFlxeW5UVhtDQQmzPAq8WKh1+pzy2pPN3RMVYjTbfQaFz/ZilytBuZd+km4lQpr3zjp4ujP0dR
HeYRsgzdCyNb/7lV5XCcuYN9hzCwvsEtZO17xD+3an+JVK1zY0yg1l0yfsYqvq9NDA6LVfSKrUvV
CltKK9A15GFlsp7H4/ukZ/2FQftUOa/1klSsYwzfhcBwLxyzxr0FhIzQYXEntaHAkuoVJVqeb3OU
h1pU9GQkTVd6bOgXuuXcC5ZKdutnw8mASIWuEAQFpNzfvoEfWdg7lC2gES3SQ08LLdhjam9ZKmQU
hjPi3JW/xmFTuBtJOzwka2MOe7X2pVr21zZqbNvMQpT46aGx2ytcDMZRrXGplCFa59h5RlRQMelc
YkjW/TSI5cJndO4WypRqWU9sLthrjUMXOCvH1MXKBTCWlJ9ej+Aq9MMdQbYrS26kX3XnExFYG6z6
lP42Uyr1DqsZADIjC8uTIxTBMobzQK1pqbLzttVbfRnyMPbQYSX2zyXqP6o1LZV1qSUk/Rn9Ftr4
OXcjmQfjWCqO3KZU18mmLbaB6CH0DAeVZkU4yWxeKLwzY4YpVbXJqzNnK4oCU7d/aAW7NxynilsO
wOovhm2UaFPDXLaE7jyRFDDHgbOUnlqFmVIFM+Ajea6zjLvv5ORtgL70eVjFrNK8gx/55bNrACKz
2fGKAGnop7TIv+S46xQ+FpqWnnxBVrVauV0E2OKu8tIAjNfZX9Xa/se4Y6Kd22h709a3mTVYJ9GN
Um3y4NK40xrbkrL7zoPRre+jWBAxlDr/orehiYl/1o//PU+dx67/a8eBSkQadSpH1BPZhWVA5QBO
Goevc4pFW6lbHGlU8YhwQqzsZUGamDUuJCzlVtqoLAp5cmlcASN94s7GeZBq6/cZrTMkyVz1yaWR
pZ08UzOGqQyywcSSqX0b0knpcpsHlwYWEJz4DBbep6+jCMaD/AmBtMpgS9vSwDJN9dwU7ZoHMRDK
qyhyxH5a8V6pvU+5On3Qbm5Wl8Had9r7tpjuaoP0LbXGpfpsFtSepT3nARBJoAq+V9w2SPcufIqn
zv3HKo2OkYoIjV/StoWVBYlup0fhbN2V4Qh83XndqfWOfEZluajTJ8w+JNmOX2CUvBNTpja+CKmQ
GlGNvbdMadAazRPpk98IL7qw7nh1KiLFQyqjIjs5MOYOY83iApJBBLYvgXSorJloXaqjmcAmlnp8
MfNCqDLeirsC5MOFd3ru0aVC4kDdL9ZSlIFp1/eMmwnfOlgQpc9RPv3SI1wcDYvgQKTC3JEeCAvf
VLrzpVukQuLco57axWbU7V3x4JkwRE/xehc6/dS5r3zr8ukXcWSt27oiDxbYRNokPuKlPOhd+Zz5
EC7Uukea8YgPK1YTeWmwWd8bXBpIgNPPak1LpeqO8Bdw3lFHWYWTBBjLRJjrQalx+UCLAKYVB8KQ
ByVG6p07ILqN8O0qtn76Uv+4tTBgqyz96NI6yHIOlZ9X01brFVv6ZFBjYNXyGB6dbfrUt1fl7KoN
Lug5Xzz0bBCWjjMmC7IFafCcPQEW1y98JqdlxCufoi19Jt3i9cNkdllgYpoq79vGhW9D4NuhJmMj
LPUsifYeOF6Bpj0xv4FCilQ2zo7/O5Hlj1fhWdpi9tlSBlDli93YQ4njcPGX0lckn7u0ttVHMG74
RAFKX0M3sK+HehovdNqZcU0+dylbkgJWseSBpmFj6yLI9r7qysaSxntnWNrZHnWWTflkPeUm8Q9m
P00X5sAz06zsmHBiAHbCSYoAcrt/4yRr/OhrpfjVFwxKe7XOl4Z9DwioPsJxDtITRasaC5dFlNK5
LoAPqYK5GrQ7PCZl0IjkZxl5wQx6RvHB5RKe4y5Nux7ny1rAkiEcJYeLodYpUhFPtbc5XTqWQRdr
zRET1pXh2oqzuCVV8TxtBIuXrBE673TlaAI+qja19Yf1j9F+KsiYopRm6JfxKZMo+4rgObvwQZ6p
JflUpSa7qLOztgjMnIyv3hkxe2SmGyt+L/LBiXBWA8JJUwapY7/H54uDz8E6rvRSTalWXWbZtE0r
VvMNvjbb1Cp8j7Ap/t76mVr9rZ/5Y4TMCg9X3GnlZ25ZfpsQ/Hmj5aW5F7mpXf39J871vlSq1gCQ
fC2GItDtBKIskTK6MSg+vlSpMbzfuB/ZRhkEzlQ77vS7Y5svFZj/Zrpwp3Hq6FemL/koJdGjop0Q
swUWQLyjt+WEO1XGyGKND2h23U8jobAXfutcX0kVLNaZCz5rKgI/1t1wTbwSbZGtuDkxpRLunA0C
UclWfCqa6zr76nTLUe0dSwU8bQQJoc3LgsES4xGTurjWWiWFHl4v6XjC6mahFTPbtmggtsoB53VY
jOWCnOJMjxvSrsq3u7ktF8aGyDTJV3CH6qBZ4yelbjGk2q0AuvgesdvBYjvfywajpbEBgFFrXNpW
6e0w5KUzcLBSW+VNYUfDnV1Uagcrv5Uhf4wLnaMJu+KOO8A9gKJ58L8lVv+s9uBS0RIg5M1odLMA
PJp/u2yOOKx6sqgNN78V3H88eVag7e+Ey2AvlnetOcPNw3SoNhgbUn26eNQ7YgvzIEd/dpc4XfnY
J36v+OhSfa4EMje97jAN9vUPz1zu8Z1cGFhOH8Urg9jvC4c/emXE34LtL+MzR5E37IbN16+6zdC3
Pfdt/U1VG86FNffv84hXfkqXyjUldFvXnKUAyFYUOwcWIvgc3YOIMIzAXQf8TPHy02p88kzsAsp+
qbsYe7OkvylByT90LtSqJW7N66jLvL1B7M2j5Yz2AbTi+NY/+dDXLDJuGjQSV/WAmAa2IiE1ou+q
4WCuxADHUWRdzX5THIneAd4Jw8O+cWEbtsFQp9vR3tbnRAPD0iHGs68MWDMLBGgfbMu4zLV5jIvG
fMpTkyNzLGTldEhKEHxmtA03W1FaR13vm+qABdO6LrF5tDvwiLh0CSUsbhFbG9VuRX8RfbJHo4Sk
PEKhQ0NqfvDMfn10fc28dT0WOnjrGpAJfnXhLZ8ZzHRpMMPuWa9lzlQ7mm5gmtuBgIULS7QzCwVd
GspmgX4J/FsRkLnSXzk1XKkMcdhRQFy6VRoXdGlAQy/XLXnKN2qC/wTur3+sAaoc1BqXViGQYTJg
DA3rbtf19xvWNDzBCO7VWpeGtLKNoKmx1QwIxfZ2zxgtlQx1jq/L+wVvGzSgohzN5at1Qww3mk6+
TrXxTJfGM65dvRoJESc4U1/tvc4vjtAza7VVgS6NZyS9Z43VNFlAdC5BH7A/QNsqbnZ0ackhNNfN
OGRl6afFN45fnaD5ttqK3pO9hhDBOJsr6zyAHH1lZdNDWqoZlbC3SkWqT5C2hMj5EuM13hMkED/7
U2w//f1LfN2pRPNSoeoD+VdNZbIztmP33mJd/DO3ybdd7AaE6hrpH/KyhyLf6KcAQiQ61ayTONAa
q3ObVTMIlAUEyqXMl9dHJIJmXp4rEQSWARwo04AUj+zBjsxvfZdPFwaM1yc1z5cGDMeILLhhURqU
BG+Sl+utZtB43Dgd2kGgxjIJoFCrQ6KYX/4hnkUQCduLLPCS6KEWyaO36EoqNV6ZNHr4VjGbHaDW
YI63nMVWyfa0roRSFXq+NIJUnPPobMCyoIpJTvG83t6l1aJ01+TJwIgTdFLErpsGoMdJE4tjZr7S
vvr7t3zm45G9jmkyz0NBEnVQ+7WxjyqXWXSZL+21zlaK9G2S8Lj5RddyRG6v/XsIseKauALr6Oog
nFCX1dPD6sTRm3Ip07Avi+Kx8jo4dlMRAXoVxRgu3Wxd+JZf/Vtd4iyl7ysmE27FPI3cL7luwDBt
bn2t0I00Lf2dDSnALTEgaajDaDd3pUV6OgxeTa15eXvmblPBDUyMzYM8Y4BZ/vtxIV5B6dnl7ZnR
ZTlZZ/oSNrn4MDhFfuKOKLox5O1Zk2gbsvV4Cbfe648Q2eFQ4+E/qD26NDol4OnnzTCMsHAz+8fi
5iShEBn7Qa11aTwi3B0KeU+uRZF0Pw1QbP56SaxzauIfC3gXOsPLT9G0oVnrzTSEsELTx6ibR/hA
afHcuXP/pPb00pjkF87o2W47hC5ps2+1Nnb2CZTXj2qtS6uabqlNzs7dPkxY29x0ZeO9QUrtXajU
0/t7rXukSk3iqddcvQX4nlT2Vwf41SGbs+Z6jaPxuh3jvL3w7Z9m7Nd+SKpb4pZENHR1R4yiTixk
07lf3bJuPizeGr8b7LYhkmi04wsL/DMDkLxt832LDdXae4HZiqvU1/ZaqqiulbclVuYQxaovbaiP
EOgsz1v2rYBiq/S25Z0JIUReFpeGF+R1+1Ab7402U9lOAUeSKhhuIAb71vaCDULyvp8X+DuzkgKE
xqUCBorrT1tS8diWzTIwdwlyWiOloz5al2rYrqJCNJalBZCX91Dz9lhzDmr9LdVuZfmLNuumFmRu
fWNu0Lg5RVBrWircdAQ1WmPzCRyokLVh7PxY6Q6ADpGqVgN6NYPbp+mxeq/XrOanclRZYdG2VKh6
hle7TnQtSAg92ROMADWqrC8NA68XpiHvRQrTSgnvFBrnfD6BWUDYCTJYVM75XJA+L8d6MSIfgv2u
BQanZIDa2uvIzhyl1wlD7WXjcGyJa15tLai1+VkjfB3qn8qxLc8tlaYZZxGnZbzO1quPui1us7L6
rPIRGvJKn7Akw6k8nroHSmkMH3qgv2otS0U5GaMvJri5ga6XDxPqo6ZPlAZBQ17kT4TPriRoadyx
wxzvnIPnAvBSe2ypKg19zMep57E5lHuzjMuRIKZfak1LVRmb1rDWYNtxrHrxvhTjZ9FfWt+fqxup
KoXfruVU0Ta5vt5um5dH2xyflZ5bhpmQCMCNRM/nB0fm3QjlehdP7qVLrTMPLpNMHGHFuaMvfIAt
weBCv0GzqvYFyhgTkoOIkycYEFXQanJGyV6D5L7tSq1XpKLMiVrnAHfmQ6mXG0doB4xcig8uzZZ9
3hF+aetRMJDADhJxD8pCZQtLfqdUlcxgZi98njqZKuKG3mtLc2GleO5FWi/HvzmfiXGC3xms8A53
p1nY9kyl8y8eW6pKAP0M2yDcA7tdn43OJqgMnZRid0t1CcJw9usya8PNHLWdMVrPhuZconmc3tk/
17WGJxWmP8RVEhtbF+Zb/SHNRHG1uts7UHOa0nwMlPZlv/fd0PvNUvIDTboQzIfsJ3FYXyl95TKM
RDQGKxPbATSTJPEuqwzYjGQFqTUuTZkinY1tSt0mzLzR2ldxVwBUnNUmTVeuT+9EfbE2nlyMxTHx
O+/W9vRLrsJTK6+8Vlcq0UInBGUrIQcZ2YL21Sfbvt6a8QYspABp7AI0/3sfnfl+ZDJJUyObsdn+
hK6VT6yIsC8dB83ynxzHocbUfkSq3WgqNpTraxP2vZc/Ehjr3ntp9q1KN3H99184LbFe6y+5gJtc
wysp4EvYdr9bTcvxDlsMdJjAduNd2xXaofWFd0VyIPnwf//NMyOSDPxIvXVyyUs+zYnWU+RHKal7
3Xe1tqWyTt2snb2orULSFMybkWjoq4GTZ6W9GAbnlzXtZkLjvC5i1xEv/r3dbbdttqp5Sw3Zo9Bw
uMRWmyDKihiWN40d6e82ctAv3Iie6XTZpADgONIif5s47MiebBJz5pEgYqVOl7kfMUA1whxInyvd
/LHN4sfJaTy1j0X2KMzVkOlV2fWh0FuCO/LmSs+2L2rPLU26Q2fOdpuVfajH4/dINx+NolBsWqrc
ceQcYzKLPuzHOn6wTQDbYE/GC8ckZwYfR6paYuuJ39S8Kay8iQBtWMzEB+iYWryJHGHFnpem37ox
CqL1cG81ntYgbLTvjX58p9bzUpkSGUQqzdquoW64d1rkfh6d8YdS07L5QWNGEeRxecHSayRFj8aD
01v6Qa1xeafatsRcTWmCtXzNdnaVv4NrqfbJyP6HAWbTNM3RDHJhfMy36Is7kNCr9tzSpLuQfhpn
i+YHXYv0wTD7t4KoYcVOkebcId3GdGxKP4Dc3+zWoSI34JTGpfboUpGyWMh68sKGcHO8B91bH0i4
e1JrWirSKp7MpSJlM3RrxhZ7tXYWJ51qg+I/vA8TMO629bswEf7n2Lbifc053pXak0u1aRG5ZJCw
UYEVaR9Tzkqz5FJpnllByeQPLmPH3MiYQfXZ+dlUBuEtkfOZyHLnpnYVz0uNf7gf/IVUpFXjV1xu
PrKBiLjRntWmaRnmURnODIgxykKnmsiUIwVvIhjmworp9N29smKypcUx3PUeWEiD7xR+/XWqEQFS
JkLNw88K/uUKo+ytJJunJAvNxAX5i8GbzEK1W3+XYC6p9ZpUlaoeUlzp/pMWmwmBGWrcBEDeL9tu
hCADydTTkHCo601E3zetndXGANlyApOy6LbJS0OzSt6mIvsl1lrJXkWfmC+f28wNLsXcicvVaHTf
+ORmfSaeSbswU5/7WqRC9Qlb0XSbXnEy7R3JUz+GapoUe0WaRMnwyjUrrdOwJkeJmU4nxLBIbbXv
XHaW9FYDOtPSk7Dw9I+esD+MRa+kYAQVK02jozO4KBDaOMxXmGpznN7YbRSrDbyyr0TvIb1P5OiE
1Sl521vihGgF/4PSwCvbSgDWmFkleHKCJAk/EeW0yxZHyZdBv0j1WWxD0k/eFAX+OKXEInj+kYBm
xfMU2VHillq9amXPuVvmfzE9AsaN8lGtW6SZVIv7raizmnOg1Llure7JLQzFdaglFeg0OSsRe6kX
aJkgVGIZ4kPdVZni1yIVqG2nZW6stcvxmP+RMzgC2ZxntU6R6rMZiW6LzNgN8lNwbBGv2i7NFXtc
tpOgGfBtgk6joK60/sb3jWttLdSuYQ3ZS9LYFcQSEjshFCzelyVbnV+Lwymz2sAlu0nqRjeaOcns
YG1a76obbeM45v4vpV6XzSRR0mfaPCxWwJ3ss7s291szqa3QZRAHqU3css2OGcSd3+wI6swcxQW6
zOEYe+JtIJ/MZBzb1XGCCUG4Y3ml1iVSdW5bHum1F8+BPXv3mn2aiCy10zyZwtH6WWVPsTEHYtX9
sNssvb0q4sFVQ90YsiJpJR6+hgczkO6U59zNkLFTDL3aYC5rkkCH6sXWkmBpaX21s6ztJzExap+h
LEhq82gAuGUOgYaSe0lifefmnuKQKAuSWiTfE0lnQzCXaMFH7d0YXVr+n1mwyHIkolvjZuEsGQ2j
Raz6hkAcidKT0odoOC/XWonl2Qvy3iEgjPDKKf1PfqIpXj7KZpG0n4YFSG4fOJld7k2nuIJdrrjU
ktVIvmGNWx67PdYi+zkf80ciVtUGFdkqks9d15R11Acis/2Y3NvRuCXKVKgtQGWzSJaODpgc79R8
8qPUOWx1Zl9x8jSkyXMDeTRPqeiD1kqWvfAKd99u/Xu1j0WaPg1vyjMOFOtgMX1z742JII86Viwh
WWlki36j/rM6iAgJW8fiYNi62spZVhplXjJ0wkhrtBLmoRlJLXTUBnJZZTT6ZSmGgZZ7Z4mvynhp
DrFrKTYuFSfxS3Y7ZEsVLH5UPpT5bGb7EYvRJRjEmZFF1hqN/piM02aegm/XiLxB0+7Xaxjnm5pw
R5flB20RT6RLb0NQbcWd2EbrkPizWu/ossZ41bVhLkyjCfQtEnt8qm+12P/x9y/9tLz/55GCLkuM
tZmsQrbOtC0s7460QkgWLMHqnTXXihOprMXavF5fsTRXAdal+2nsg8rTVXwnriG7Q7jL6SfyzKsA
qg0RyQbyVXdnCK1WGwhkf4i5xFahibYMpobL2r3VLdUvg0Cwd3/v/XPfpTSIGdsYgcWc60AUU/1B
a8h9nrTSVFsgybIsq2x7PzHiMiA48ikX7Y/Rbj+qPLgua7K2tnCbtcnGoF2/VL3+3bZdpTmJPMaX
8/TWk0Va5LQ8zMZekKtbrZc4HK/3ti7LsbhHHHG7pmMw6V27q2yd1PdObWOhy4KszHHjmYTjIYhG
UX3nwGh7Zpf0pNbd0ubci0Hbo6CsgtSDyR9b63tnE0oiDV02XziDRz56ZFdBs7b+seyL5YZLi0t0
zXN9Ls2kjbV5eWrPHUntDnHS0TTXW5jWvbiUvnLmB2QlUlSCY+67rQu8WBPNrqGbjqtmWz+Uel7W
Iq1EE/dzPDfB5sRhMWF6XP6LsytZjhuHkj80jABJEACvZJVKksXy7rb7wvDS5gaC4E7i6yerYw4W
WqWKwaUP7ggUBAJvzZcJZiinAgDUZ5/f9W4udwGV6/FcV30WbN7bKq+dcI1EWB5VgBFqhs49Yq+l
/hQvwymKBiezQmyFJEiQGnQXG5jx2uMpEsdPLfN+uB335Sv/MaZb1tPSq6Dqz5BfBbbEhA/b2Lu1
c6Br+3xxMxem9MKiBy9LuL0XeWAwSKuLG6HX5aO94EltPBKPzAQJCk+fJ0ViaBVDzfXvriq3Mmkn
sG5EwyzTumXSMeQQlu8w49bnVd/2Z2/zaZpLNKuOAsDY4fD6p7giIUNsmNIAfVVC83E4a7CG8O/G
78mSiSlXX9G7FvPnloEhsAFZdMHVCaJvUDmB3AbRX1bCA0igcozlp5XvjfoRVe5aJSjOQQYZqqs1
ogs/NOkU1+DzFc3ifcr7psDY7kA+beMQrw8QAuftm8qbwvm0qHJPiqrYgqT3Qt45lYKIjZLCiHC3
6y3Q55LrEzDdX4ftVnZ/hceW2BgpgXHYsPR0j7Gw2bDHLe6I+BZ5FdIf0U3DRTxrHz93kJddH/Ss
enkH2ex5TdZuDI+vf78rhtHu6Y5Fs4UjcNnnJh/uULT8Ae5kNx9tE9oVXSmWEZKNZ9OMBxF3d365
3sgZr8SjthpVLdSaD8L0Z14Nc3ycxLyRw2Squkc64wk3HBB0pp+bAtJ1vh6bsD9D4P0Q+4ofID0c
33g5V07eBoL1XtDOogn68070/MGXvD+WczG6fVcb/RUwHxJ8zdSfwRjQf1JtG95V3ty4BXY29yzj
q5HQABvP4Z6DrRS7ZuBrd/N3NvvsKjCEN824N30Ub0mYi0fJPbc7aSO7zAJOu2ACwcEuc4zXxItM
QJ3uJtxH7DFewqK57NXWo8ITjUlQRA/c624c+ZUrbyO7IBHfLvmS9+fcyCglKEs98IpDiq3d8hs3
8t/q3AvOyQZ4BVJSArE0OIs2br83avy9tLm6h4kH07Uptm/QGc3feF7eHbaN7MnYtPP9HJPxzu/n
8n0bQrN7khqdz63m40OZB+KxBI38kPj4XzcO4sq7sQk+VaxDf9R4N0XZ/B4kVMarfPs/6ez/H8cv
JzYIjfGpbQim789LWL03YV8eogXwcidba6PQWjBa1Ct4FEFoJv8pi/1B927yNrhozy1VGC6tKXc5
nGkUH2fWvIH6wC+3XV++wx/BFvcgIhyNXX8OOtE/4eLF9/PYTjfu3JWvaQtMMeN3qC3Cko/1mhH+
Lo88p6Sf2BC0ZmNd3s1xf457/xOfS/bW4/XulPETZoVVGPbcgOMtUEELN+Qru1ApJCU+uZ24lQ3l
cwna8AZFtFh1TSpKAVJGgUf0+upXIlAbflZG2zR4RTGcyYxCLhgHl6zeiXoco0g+tjTsviCymm9M
DVyxWpF1L4sC4kJdNCAxkl6ednPbJLvXAccLqLCbu7DZZ3sufD5sWp+p7z0iLz0Ng3FLj2zu2bBs
lY4JgqOKL9GXBjWH9xvT0+n1D3Hl6tv4Kxp1ZdlIfGYI1HopqGKAAurcapkksi6oHJpqWz282mrx
uju5QueXF8It/7IRWCiT0qrM2w7pOv9Fi7VONt1WR6djsYFXa1fkO2mQf7HB2w5QwKgSEMs55kM2
8gpTPV4fNHN3Jl71xmCyHWOfSNfdtn55cn+YSkNaOa8jGgKdKb9qBNOjXNysmQ27yhETxQ04Fc6s
96bHsYtTtNcHt3tuo64KnW8r5ve6swjpAdrWfzVKfnE7ksvl//NIyg5dI4GlGeBih0oWPzsTu3XU
iI266tepz+dGI3kh0OTcWPH3aALH+NyGXYUQgPdA8K/P3TQ29wH13om8W+/cjsV6nuOw5nEbEnVe
oFRw3IG/OlSVcPyclv8oal/rqLnUAb3pB6gf36ie30i8rtgsG3PVRvUit23X57gsw9M6F2ESCM0f
nU7FRl1V3grFtg0NGL+Bj6gK70H1+oYnurZz623ufQNuxGJVZ08fJKURBuzDW4z519a28kTagS5G
MPgJsqifshwfKuhE3HDX19a2POhYDtCaiVFarEOwfeV5OhSO8agNtyqrxYDAEGYc1OpfwNxuxvyr
24e0amgNEJCLrxZcEwYi+D7llMWO5xE8Nyi5Xgulq0qehcCaesplutIb2eGVaMUm7xVT0ASFYrgj
RYxIhdfz9nuYa/DWTWb95HY01uOMNw4RrAHEi0hy5dET9dstWns332ljrlBHj9c4hriKQsXMo/nD
nK9/Oe3bRlwNpVF7QODbuGgew53e5bz/9frSV47dRlsNU4FhR713Z41s82Giqk9rlHUeKDeOm7ce
aN2RGVzeOQKWdQyOfiRoVmvtRtNCbNRVtw+kRZ24A+fzfEfboQRyRFZuFtfGXfm756OOVmjwUkWn
hh1U6TZ3i7nD5y9pHrym8JqqPAMGRBKpxo9TU7lZWxt1NUMsZ8HEjD57/T4noudvR99zc2824qqa
lpr6AywiajhfQUyUVcPgFq3YeKuxCTiPdqnPQs5f5l18iIbKLWa24VbhIsKpG7pLi2hakjjWqHRH
N05E4Iu9ULex0VYhxF+aVrcamidEpywsww/ogtcnwab4IKJ8hSo78dK+6G+1Mf61KC/9pOVOo8W0
1chFd5b9tH/dxxWzvWD/rI9zzKs3beXj1xd/SLQ3GZkMbdx8iA1B+Npx/Vc9iO0DU9Ocopowv238
vD01st4/kZZOh6LiH8J6kGnXaJOOcdw8TZhnT5pGz4dh1OJUaZCeD+sq7uo9/7sbW+9E9o0Ubi7G
ZoFdSB75+7RDz4Sx9zKOf/q57zTkSGx8mYjmgnpEabBkT22CGaQ5GdTgGCvYCLNYV6DNZ7hj04hk
khhuknpw48ohNsJsiQGfJpAyP7OigH7mWKU76BkPr7uAK1GOjTGTtSqCnDcKfP/+ke9BneQxd8Pb
Exth1nULj4MKVLt+C3lGLxLv4rD6x23jViDPa3/F/CSEdQq//8qi+B5SL07KWhj8toZ5RT+0jRB4
NLwufhZe+yNYhVugYCPAdsx7xvmMI6n9aLpr+HFD6cEtt7ExYBWffCgC8QJMU0H3EJBOPvlLfIuK
/4qt+w/bFPeWVUrIJNWBL0/7ust7A7CANrxMG069g0dVlKxL5EbcR2xUmNepplzQ7zgPS7CUx3nG
oFzU+rBFTjfIxj3NJW810UrBJASnEKyKiac7N1gosZFP+87ZlLdIBZeq+uzRdTz0pYlPbju3QvE9
B4Eq5IBBXEuGMFlqUiZV5DbdQ2wmKmPQaiCQ2zn3KDkneRNIaFLz9247t4JwRsNhki2qEp3Xf602
CtWqSTlVJVhso56g9OuFwFN357JecqT1Twacsjcuy8W9/sftYu3Lq/ijnDICrBEEZaEAjst3eiBQ
dUgxTdCn/cCCB9rO45uuUE7hEH7NcvIVb+adYk4GsPzqY9k+UEb+cvgAWNkKyBu0uwHfnCCPt6om
CRVbE7K3H15f/LLIS4d0yTP+OCRfe2pveQBE2x7flXF8iGpxIrH85ptbqIB/XepLv3FxZH/8hqqi
KpwMZMn2SZDtuLLql4pU9c6TGLz0ltL/ZNaCvSl8MdGkWUjzBEFNePt2Dvt3NOfYifbXak/9vNx+
LqMvb+GGr27NiutBneDPBCizc+WbsU8WDW8qi1w/VQqcI2kbth1Y7WlQ3WvkKaeSD+ET5V7wVe1V
+Mj7Zr/3VllmHefsAOCXoxiRDVCNgwL00L3Xng3fo4MkEsNGo1PpFRfK8sMTMYzWFH54BkH9XbQG
Mt1jYDFfv1EvhidY3bIXYPlk3tSNHXjUlhJzTKs65KBtc1vdBqf1Q8DCWWmUHXxMeU+mmJNtdMo7
WGxD0yjKXBOQ9Uh9yQr1J6gBgF81vGGOrpyLDU1TeTnvjEP5LzRr2knyOw884xKFY+OWifDjGkWB
FlUBOXJcFUXrBKxtNzKmF0sOWNwyEWTRg8c6hd5LUZepKYMtVXso3myydYK/4CcsCyEVqPco9M7O
7STEYZjax2Wvbl2Za/u33ji4uCqGdkCLyT2xPggwh6YNSJnxmHvukqpg/5Z3r6oQIXhXt+eeReNn
uVbvQm9SX5welA1La0DZ1BIQFZ/RjfQBfYu/FBOQJG6LW691RSd8U2rFzi+TE7x7ksJ757S0jQYr
N7oMIm+9DFVwlkCBOU8gDPLj9cWvOHe7qRwYtQajDw0rOW2KpoVuyB3zw/pL14MkZOZsf9rmUB5f
/7Urb9fuhOXtyMtgAQN+vs9t2pPh0yi52zHZFAR7V9aixlTfed7LLoXji9Mpmhwtg90LA2JAsb2G
vmNLSfhxjVFR8INV3rj3V76CDcqTLWpAasDT2k13zOXwRozqvgvFscKsXMBKlxAUUtVWbLXrIY5I
jhfQFPnXuIifYgX5E6dPa+PW2jwOVhOKy9rLP5SU90UcfXp96SuxlY1aWxa0rCMgEVHY61HaLyGi
8EAAATqpZo7/KqhoPr7+Q5ck94UAywawKXBHc7LFF42vi0iBZF2PlueuTpMh64PaoUaq6NYNichJ
AwzQuNwaRPm3LvDCT9vt0DhSqoS7b1FF10u2rTv5wCcKAqOlUHfT5M0J4B9xWqkKPLBR4aWBqqtP
TPHqqTXerRbhyyZe2FHBSltRmPkiQxaLv8cSk1qFVh7UQLfxRk/55W8p7NBggZ6xF5dRBexNu6cE
7Uh8z0KhOimipUnLTrvFCcKOE4rNzzcTxdA2ZeZpwZ+WVDK88Ve8bMfQ9XkWib9+2a6tYYUDXHds
AMsnZCvYCtXGtYZIUTOf3Ba//OgfqUI0Qw89npEmgzuJHeM+2o+88T6/vvjLGGImbLh6bdi6ITqt
z/7orynmbgEZKpcFiExQBiF5luP9EPeyTgynewLKyiHzGgxxvf7z1w7OChICsEC0s66gmhEF3+ui
OUGj44Ydvra0FdGrcBcTY9Czk3R+z3fwPILH0IktGqdmhQiy7yHL1OObqHEDznyaPm/dTd3Yf2v6
/zUg4j9Rwrrse+5B0afbiQQ/ZZ+zj+OGwnhSC6NMsqqo+yl5M+ZpvkI59VCFda7TxpDp3teGnqIp
974US4N3Msj8EORh8LjDoqMEMokEnIH9jyEPiMuoBkPb9PkFBXho5cA2VWcMBtyJqZOAChVOkYCw
IaXcgENJ76YAoDLkSUx3kXjmq9Pls8GaYc4iU4asxDHPqdy7z3T2HJd+blT+RyMPmGTll2fgQc1h
mvr6CVTGTigKHLhlbsS49h6XkEorYxW+m7Zo+iEb3rjZGzuAWQMdDN6812e2zJ9ErTCQuEnqFFoI
O2xpizAqIfJUnfsqrTY0eKIouFXavfLi7bCF7zFdawjFnec12I9bECyYhyluGMpri9tn7g+66Ska
nFHb/tohb52js+OUcAg7VoHA0jYLzG2cqaf9hIni7USIU5wobKj9vFKzVR3Um/a6fcjhpKDJ6/g4
baR9FMSDqTdZnXOuizSe/JT36+p4Uyz7zcEAsRVzXJ2XYvw+BvWShEW4HN2e/uUr/+FTkSlFIz4n
8rCIfSxE+66L+w9uS4fPl24aFShGNywtlU7jsBOHMRSOdsXylwKwBiizMi+L61anW3vS2zi5Hbid
PoY6CmoMT3nZgqZ76nt5lVCtd7c7ziyPWXLSbIiRsHM5+U8RXtGnel4mN2dvg5Ix9hbm0bKV0PRs
jqU+xKMTnJQJe1ygMSG8ZTmUZyr6U9+t9ztdfzjdFHt2irZ9CILGtcQ4/84PlE07mu1ic4tr7fGp
ru1NS3xsvDHDmFAfsl5DRZ1Q0zgWyxxSM0C7U+JzzuVKnlZak1QELHcLC21Mdj0AiFAvtZcNbZWf
wIm7H2ZkUW7Hbj3Qgl9EGyaeZ02h33lqfrP0zPGW25js0qBxA2gj3lCj4NskCnaeHhwvuWURt9kE
DH3W8uyx4D7yu+Jeb3F573Yq1vsUuoCnr3R15ruRx5pUIo3Ufms06Ir3tEHZcdiCYG/F6uP6do+/
T/lvp13bRSgQDlfl4COcCAtoIbA566tbrc9rmZFdhNILb33mewgPm5G+jzAwnDRBXBz6rhFv1oX9
Lhqlsj4vl7M3z0s6L70TVoIJu0I1wdOV5V6UkHiA6EW+m+VYbKo+uB2a9XZ3dhF3G1lxjnBoY7k3
STMXblbHJsn0fHxlaDkBFEYqnYaeedxC4qRwhWOxXi5ThVwLjxZnMVQHTeeUulG2Y2nLscbzyqF5
6GPpnNWQGzDfwrK/0Sy4dvmtd0t6jBF5DdZuBvYUV/3vTgH94vYtrWc7r6xsMCZdQE+sqBJFtvp+
RVTmlgrYcO16bb2toQNWn9YlgT7QUeXz7rZ1G63dNEwWwayKc1uPJClrj6XzBMZWp4OxSTLBvw16
zw0HY4b2C/jVPsdT6TQEwoTNkVlAIaqnUiLE6/zlnubqc0m5dDPENkWm8NWwtmTBbQlCqGl7j2vV
uqAqsW8r6u0QIAWaCLjVDYy7OTFBsgo3NROsbr3OqFA9A4VIcebeHqV6DRFElkN0w2hdjNMLNRGb
JBPkJA2gTLGX1Z6fJ1DHhs6jkNvBAMnpePLWOwWeI14bP/CyCYxlydIUGJeHWKXbfbQeqvC6mE1S
FuduiVRqwurj6Pc/nNa2YdvB7EOqXQZxViKQ2evlXvix2yO1YdtNWOi6g9J8xjH9cFZ+PN9PfKVu
lSMbud1WYlmbco8zqAHJtB18fujz/bPbqVg1GD5VUC/ZZwjKQ3Y0r7Y3A1c3TuWyxAuX0UZst0ED
zLZevQxaXeqOjt36UOfh9LCwKfqKSlV95/Qn2DA7zMS3ebEMMbAUxcHb9h3ANOYkgsOEjQzfq5UL
gzQvA83a/FiDoe9+7eqj085tcLgoYtF6GkF2vrfkOPWYJ1iUd0tg69/r99IHsNz1bHhRyRlPFQXe
+kAI6R6bHYp6a7N839YB5ocEW4YxpipZ8/kdp8NbqUh+2OMLTX1cfChXxk4bpMtSKJATSPKZj10Y
ybTvI3KaZfmXnGXxMar6e38a3o41EHUkirsk4kv55PttnYKO44vbWVl2Z932An0Uk2cl/qBg68Fy
zfpPbmtbZocFQSCE74lsr4L+UOblO7bJW6PAVwIbG5Nuaqmqbd6RSdH2SWyACytczxtv7Nri4nkd
pVMQcqhJGGe55k8TFe96Zdwsg00BOimv9FpWx5kcwnVM5EY8nWo6trWbsbdh2nG81kMZ+HGGabcp
Xef4b0CX3Iy9DdIO/XnwZ75AbLcgBTtMS7VWqa88fiOCv+JobZw2NM7QLFxhk5umGNIcOLX7NZrr
oz8Vxs042GjtoNyCaphYnA2MZLJXKhlF65gk2GjtParMvsg5z4CdY20CLAGQalusC+pWnLA5QetY
A/qTb3FmJtYDgy/VnfLULd3ja9feerA8yGdJMdaQFfP2YfDI151Gbhu38eCrWWAjjcaLCvZDq45E
l45+ygIjQDEq6ELd4UFRehehF33WkX+rQXtNQd6GbIcSGM+lrvFFl7k+bNUs7sbAjGmbb/ox6Mrm
AB8pv6NVBN11ObD8YeXaO/Y8lqdawl8uoFW+cXVf5jhhwoZz58znM9NhnnFNxkctGvUYryi2JZUh
xbEVkkIGD4x/X4Z1yNvUB7R5SaJ1AVIx8Fn1iH5ddWhC3s/J7Nf7Y1uY6e7Sgq0SUlbNyW8wDv+6
7X/5JXMbJIsk2Z/LoReZmkJ1zIMpfDJqY5/AGcWd3Au3VVxbCgICtoYiqwr6swj0975nTtQejNuU
gXndYuBnaOG6yo5CJGSIkmVjTrE+t6lUx80ATzA2Iiu64HM0Bjqdif72+rm//IQxG/LccwH/OWHK
SPBMDCM7ltKcIjqMB5fFwY32fPENAOGwmEWcEeq9icf55Efyg9vSVgKHkM3jlCPa7E3wWQ0TCHqW
wUmIG+/GOpSyxUswcoyzcKYfGr0+tHisbvu24qeFhcFAuwkmMxfv8jb4vsTBg9vSljVmdTCGo4+l
x2B/rHPx26u509LchvlvUxkBUounE0aqSSM+YXADCGGXfXMb519W/dgtUogsZmtzyOf5Idr65oYN
vHa/LWtPw7zdOpTRs00UKiFNa4A15E6XkNtA7Bg0mCHZtch8k8+nHDj/wxDRj68fy8t5G7dx2BRy
WBta0AL5JltOa1uThPLcHORqYGFqP76R115O4r/pCbexVxjICYKRzgLR/IxSwgrWwRKEAb4+MEaa
exIvKg1LkHC8/mdd+SA2EAuyZ73ZG82zXpO/YwVZKN93qgCiNfLc3AhAGYPSG3im0HBMIja/NVHz
zm3bl6/0RxMWmGEMMYJ9Jxui7aMei+9gEHYKdbiNz2a8nFhRB/BLY5dDe6+sPoPz14nik3Ebms0C
GpsNskqZ2PPlAPz9X33EfSdrxm1AlqmXQOc5Fm96I5KnmAJM9vp5XzKnl25l8Py815CWQQkK4ayv
Q/omrGn9WNX1cgrBfprIsK/uGn/27hQp9I33duUd2OADSESUm1h7nlUqQh2zr5KqLX7zLcw4OjeH
QC6fXv/Trr0AywXIKhbIQyFvtUNk9Ky90U+lx91QatxGe4WXsduSLTyDPm142PrLQNnmufkBG+xl
mn4GhKtmqLBJeSggQnUcl1ujTFfOxcby1F05DIxrlgFI8SS35qSG/JfTkdtInqgqlwazhywLRRUf
TB2/6y5E2m6LW6ahmcfe0JlFqCzAWiNDLD8Cf1PcaMhcae1hJv/5S4jIHART0+G6xJR0iYK83V9l
HIXneBu/dX6/H7vGTEc8ljnpt2V6g2DLDVzNbbDPLMi4AV0dZVR6xWFSYXNHA0ndfLMNyZmXLih2
w6PM3/MQTp/Qt4Z04a2U4ooDtfkvZVAOYOvlLIuHMnoSO6sPGNdFxpIPZHtv0Cpyixe5zYVZktwE
EdKvjPl0/BCxcUu3SOobDvrKu7Ahi1Xhk7auKcuiMhbHASMkG3FLhqHz9vxyAVzg74uZomxRw2Oh
w1/FTD85PQsbsShJVfT+FEQZGff5GAV7+DBGqz64rW4/Olz5mdT75ci3Oe1oSw8RSJLdFree3OKF
rG9ailNZ1yZBZc97CFvupM3IOLt85z9CiWJQelh83Bbud2A5bjb/hAL0T7eth88Xr5aKBl4dwxh5
oJDuggxdPyeuCGzc8slzbGTRlDB0I2tIos18B1FCRytqI7oghVvqpTNRVoweOeQyxwwAyLQdr4uV
G0X91u0V23Dma/WbL2xNdbE76RAzbgO6urwhKN20uItS1WNKJqBEWU4jJ+4qrG89UgidxDCOEue+
7B8I6nfJRKljfGgDu3a1DJ3fqCiriJc/TIP+BYm2yc3C27iuwkToPAEun8XTPj7ki+juqgEjRk53
3cZ18aCppiAPAuTS/t+E+k9bP357fenLS38h/PwPqGucmPaFCTLaNMF7tRH1oId8uC+2pnYz6zbh
JkKEtYeMCEVfTntpW/METPzMLcuysV2UNMSPWo9moR/1SRF1d1Ed3pq6vhiqlw7HCmDDwYiWrD0W
r9YpiffgkSnjlmfZdJtegLqLF5WXu05A4LCi3g7aY7cSCbehXcBf5T4GhKOsFPzUtTIFItVt4za6
a44iXBnWRRnYh/4Z6vpbE0Q3MpMr522Du/Ky8MNBYtdhI96arT4t/i1a/mtLW250MnmpdFkFWSi7
6LCtvU76znPDEXB7uEzm5cprqoMM1HXf/Mo7jIT+fv2BXtv45d//cKKQCo+ivgJX0RyDqAR0Dirp
CmoObqtbXnRZAgMEcEezyVd/xZHELQfIzS1fsOFbem6iaEF6m6EdsCVNXRRJBVid28un1uOMxKTX
yFtohmFgnYCJ+IfZ2q9ux2J5UdPzYhjjlWZdy38HA/kt+uiz09I2emuoOhFXC/MzPYCcNSkJlV8U
FYtbjfE/+AEyQLeb9EE2Fl2U0I68aeLJ7Xna2LAhEGxAXBTAg5IDUw1JZVm6Yea4DQ3rprUieaHC
LMrlL4qWi5RuL+g/wLBl7HwKfvmMGPrOH6Y3sQ/FQ7evaQXQwbLWedGvfjZRsx75IlHXLUTu5vdt
aJjq4yre6eBnjZQp3dvPda1vNJSvmBUbF9YBcNCEfo+lafRPXJQf2o7euZ2JFT2rAI0+gPODjIEb
IYU1/EfPjpXP/5B5DsNSheseZH49kWPbibsFOmduZdXQevXQRyhqaNGEWanU59C0BeiPpr+cDsVG
g+lwYN4yYY6yGzeZbAN7p1GGdjOFNh5s7zYB1W4ZZLxj6kfYkPJj4Zf/uO3cKjZf9N72upuDbPD2
7T5cm/fdtDl2Lf4jm5xDpb5YfD/be2+/C8feO4jVbf6E24AwGkJ6sMZEezZp9WnhPRiPJif6OcZt
KFWpqxY1lsnPlqIZ0gKkm4nxAc1wO3PrCRUmb+tJI6mVTfd7K1a8IOhvuK1t+c1liltm6oBkVd1G
J+61UxoKTLi5rW69oWKEWFPpa5K1RkE2JHjyaP3DaWkb2FRCjk0HShJYQ5OVkfiytKvTEAe3uTbX
Iej7LcpN1mygB04xKUs/T/OWf3p951eSLBva1E4UVO8rIdm8TmV74PXQoYSZh97fBaRlbtRyrjAc
cBvfBKDsIpUpSBa2VZSnNNTygyQtODZNJ1NhZp1sVO1rgsTbD0CxAFrOzYMZNV6x/4x0WR5f/3Nf
9i3orD8PWUnb6LinrckEeFdPwmPf+lksN4z0tbO8/Psf8XBnaBnOcb5nuu63Ph2HmTcQ//QF2Ehy
oTY3J2YDrvQWMj6S2GRqV9tp71eWts5ht421Ujqf9DjivrX7+jsGAiWlzS0pHfZy0mpDrdQSxzvf
fJPxGDB+WgfyGySoguNO2uhxHro6cnvqNuSK4DyKKuAGVbJo/8araEj9OPBvtQMu9uiF5NsmbNVm
6StRVyaLw3g5YoCl/qfqBfvpAcX3ALGqEp+d9MOxW4x/YBHYaCj3PVCjmdpJfReUV9ZFLoKhHBcJ
Y2boLw5TnAykcqwt2Cjiwt+mDs0TkvlbF6UtKPHDqhlu3N5/uY1fODybrnP1fK4xrGuyfSTFvZEg
wNiiKnqayr075LWoTpHGYOC6tSrNqfETGdcqbfwOfGXQpEjYCDmoAVPgZSIGLzzuu0QvtVxASUXL
fT/VmoTtIVdD65SIosv8/FmvS9sFo2y2DMp183GM0dc2ZHcL00HM83x1XWl2mULH6qooE3TmlztO
xeq498tL/MMkEW9oc7LJ7YKiwTznLpNSFG7umtlgLhkAhjwasWZrg86Ukmvib5VjtdgG8QFxC723
HXbI88HHnNf3Hf7jZh5sTF68m6ms4s5kC93/7mUlgSeN3GpQNt5KUSbWwlcmA8HY9+WdaeqfLq6L
29SqE4ZNIEE4wjCrtgeBKFTsodME6k+nq8JtwJUkRmKiuzQZDVrxRqxap3SYbxF4v+x4uU2vOueL
0jrXJmN0ChKQ+KnjDoEvxw9qhXbQHQy6vsfqIMvPE1b2JFmixikCYzau0MMcwF5Ktmc99I4/1aO/
v2Pj6DltndnAwg7aAG3giT1TZSePcsc8akwnt5k5ZkMLvVrSTvn9kkHV40fgD/Whq3w3lkpmQ6+K
pgaMrt8wN9EudTquMj8Bt1jccBQX8/pfP8Fs7BUimjBQ5bRlPmv43QYpWXmIK8KfZBPV36OLmOvG
CyAJ4mly/ItsHFYuwlUvtJqzrYSx6QfMepPdqWICDqDnphjFjKqnYzFnwCrMD3no+3cRBoXdAlsb
dxXSVTII705ZMPhg3Kw4P/noUTuubrmRVfs74BtszBpF7+X0EfB4J+AViAGen8oYxsFkOjpmY5P/
ItXvCgyBbi/LRl3RduNLjswsU5G5A43ckEwr+e1ijDG8+Hzb3mIwbRJMI1C1b3iz6QTgq+rGvi+e
/4WLbxNh7mqoI4zojVmsh+Eu0vt0BOAjvA/Bc/6oljz4zovl1tT6y3aZ2cSYcvGRFJf4QyCJ7idR
Gy/vt3Gs/3Y7Jssuy3jSm5nCATM5s3kAvn1JpqV1AysB8f38I+ysKzCH1Q4ZCNP/WXOSRZiXdtq4
jYMKVeOPHad9hmmZL5G3/V3FnpuzYjYQamqWGGJF/8vZmSy5jTNb+IUuIghiILmlpJpIVZXbdtvu
DcPtgQQHcASnp79H/8qFtqwIbHrhjoBQIIZE4stzMOX1OLbn0pfd8bLtuC1VW9SoFYRlhMzDGVbf
h1l4Xhytyk2uAs/gb0dcl4WB9SG6jr2sTIIdKElNOid9dylt0omNFVnzaYFgXLmXx80zKIRYp3du
X9RasYDlYAQHCflzV013BM55MXQ83WrPkHN7Oy4BrvpynGV/hg8teRjLqLnf6tFxjdoQFSM0zyTs
589a++9RhHBo1vXrn0flSmYGF8m3PV9R5oRP2fdn5o/yIVuDh36ZcXS0h4y1r4SK0xAFX2S+FE/1
lJcJ14CftrW59Y5w5ZS3waqtWJHyWdb+HNJ661DSUvP7sQ/9b7oo1hQCtTmNl5otX1VflG5TwQau
oNPNtz2MurOm45i27dCdtObDhz8P6ZUd1WauDMatChHqnmEqWR9nMn3qarc7gLQdfb3FlHSsp+48
6r9XJDjidtTLjWPnWr+ttR20Ah4dmrdn6KAeBzqhMuJW3uda05d//+UWusHBD3oWFYZkCd/fUfzH
baitNT10QbiV9YJ2UfADsf0q5oS7FatKm7Tq2EgiIdfujG2uvwugVnpilGcHt65fUku/DEkl2ux/
wfnZBBmNu7yJB9SYOjZuLeoKGmumJrQ9L4dKe0E8btrx8LI5K7AKE+IT1p6HwtOp7Ic59Vu3Oltp
Q1aN349FqERzHhV93OfpY7PON1LQV6agjVj5cHAp4YKgz6UM/0EZWh73i/rL6VvahFUlmww0yNae
eeh/mMmalgIxuFvb1qqEVbXvKbzLnQmXZR03XZmnEBJQbluhzVhFq+Fe7cv6HK6mPyh4Yh1gtO54
LNp4VRG2W6b9SJ95lH0lKttjM41ua9+mq/zSL1QRshpzZaSnnZHxWFH16jbq1upss4mj6PEy6oP3
gCvK3wPcR//c9OXD/Sa6t+EqxbiCB9JWn1HpID+3IRFHseOdYMwy6fSALm3CCvo+G8uyFjs5Jx+G
AHYcLCJu9zUbsSIB88tV7vWZr3N4JMGQAxHVbpKC0qasvEYamtNcn0M9b4eg6Z926NPfWEpXRt4W
yRJTIVdN2u4MKYfx3cT95RhkYZ/UGah9p49rw1YXEXrUFKr27O9YTvs4lQfZt8VJrd7uhCxKWzCr
y+d9CacSa0q253mbHmBtcyPjcmWPtOWyitbbcUOumvPqN+q8tXN2Kle23hiba637b0+8sppW+D6P
3bmBGHHVZRGc0Za/3cbdWq+hYtAQIm1zLrxmf8wXEaZdt2bHoRluPYpcuZVz60xdIALizSJrzpR0
3nuyLLWKWbWMiSpD8MaklKet8OWNXeLKYNmek2PZjUMPQbnzprcXqf6Fz7TbQWhbTkKVAX56sE8/
D7v4OyLtO1Yxt6Ztfswbch9sWtiex2CsT9OQ7r3vpugubcCL1FG9IS+NuKNtg7gp5ycK1ze3qWkD
XpPy5j5aWHOe2gIKEGSu4rx3sg+FgLiVOwsDDxJdkII5C/pzC0Ebzko6Jo9t7a9qmLvRX1R3rrYM
6a3Irx5HM9+y+bz08DdHlc14TX7ARkX6+jwBgQmfuC+K8gBqctFwORH5j1p0bhoZ0ma+BoBq89bp
GiK43n0wze+7Ofv4573hylKyhcCWMfQr1i76XDXVV2TTPncEEkB/bvvKkWIzX+0CQLprEYQUUVH3
h1rCU7Qac5RHllDFdIvmbfarMXWVUYoYbR2X+RDW+/PEslvKSFdGx4a/EImgDGbz6zNlPDpQaZpT
Fw7yxvhc2TRt+osrIqJmGnGeR32fLEsGq8SgbcLLa3w5H6gfdPdbU9MbG9CVz2HLg4mx9Za9nzXe
3mgL04PFByaHIkZaO9lv4k5oLWaeC1qjRhVHJKni0Id3hS9yN10CaUNh7ZiNxmRofGk5Txtq7ntZ
3tKJuTY2lwnwy4VTL2O0TvB9PFdQczlFRf8d3rfqqfL9+sbHvjaV2NtfaKKANctIm3PtL4cxg/sA
X5sPf15o19q2gocpWjZFmrE+zzL/UZDu40j6GwHVlTlqs1umJ+Oeb0tz7sUy/SWBWX7qUe2Zw/9X
DHGrev3s8dCNJZY2zjU3czbg4RyfQSh6L9deHaOMF25bhU1zzaHeJRLu2CrK8YfyxwcKlWi3Q9Jm
uGa5lt2+dTUy1oU+rgV7kdWkT07fl15m7S+zc9U1quYqdLwO/PAYyS44VVBbccvm28SUUTAk8SNT
n8VaPjPcWeJomL669dya9abgtADEUp/bVT62oyziPMod70M2MKX07gVt1lXnhcMrzluemsm43fxt
RMpspkRoQsuz7gtImvXtGtNxunMbFCtYJn7ETRUs5RmWPs0BtA855HR3u4La6BPScetkdqrOg87+
rnBP3OvpRtNX9gKbfCJTproR5YlnOa0estGqyx55N0xPi9fS15wQ+qPJ6uqL0yjZJFQEBSYNMzR1
bkMTPfhwLTkgn5ndWK9XNnwboCnGvJai2tXZwOnun2Wbhrvcp9vTVBB9Y+u8sivbHI3Iyi1X66TO
WmUoz4Fb7KHuKT+6Dc/lV3/ZE6asDqFsm6N1sT3O7Vqc1l6Obhcsm6aBgfzajY3MUdMxv3TCPGTj
7mb2I22Shsp1ynjN8nMJ4vFQ55LFRHE3AFvaJE2Fylk9B1t+XiLzuSqauyEo3ruNuLVsA1ObwAf5
B7ZbfMzG4blh+rNL08IGbzOed1OoajS9hA+mbj/5Nfnm1rQFVgxyh/133udnZUbo8/AdVzjphueJ
/+B5bO27rCUkDerxuDTj40y7T279tmJJnywecmhoOqP+R3+XXVwSWKK5NW4dqD3O6lmWKj8TpOxO
K4BkSC7A/tetdWtp4n3ZtMqPSCo8/ar4es6Mk1M8DOyt8zTXqA7LV5+koeqCl2lrg5fcZE6HnrBx
KN8seTN1RX42LZtfwoIvpx5Oqk55V2HzUBsJFrq1IgcPRS/V5wo6sR69EWf8/mgSNg5VKKyfhqHr
yihSxBHh/YuAjrOG3L8/3Ru8aB9pRG7dbH//LitsEgro5RxSs5C06okSh5W06tjmcvoZ1pO8Q7JN
321dTw47F4XTlgzVx7f7PSWwrVOBIum2m/YnCcl0xIUic6o+FDYgRdeZ5uto8AfR7utY5K8BRM6c
VoPlCPh/RdaKBtLBOEvkT8jrt0flC//GIXjtO1jrmLMRoYgm+VmHEGJqZNfd7XSqnuoar0E1i+Dw
jbL+J7zVuiWYgR++/QwyM3AGnUaS6hWzOCxH1Md2bkW9wuamCh7NmL3IrdG1O0Gi87Ub8hux26V/
/81WCRubyqKJleAQo9TM28dmKZ/3cnOKc1CC8nZIinlRRKNk4cyzLYi7Zfs0ZcJx8lhnrrdskJbT
OHO5tz2xQP5sosENZxQ2IOX7sPWWUJ9KjR4f6y1rYp9Sz+2EsREpw6GFLPIlS6uqeaxH/mVD/arT
grIJqbEI2DTnjKRgJr/TbunufTq5KYUIG5CCnVzTD/sapZPX/CwoeOEB+TS3g9EGpHiNue1nA46A
DrIMYT3/E3jG7S1Y/IePirpeDYuO0q3cvsBo5t3cLZ/dRtw6dfk0qWz1RJaqHTKhO5u/boPIb2y9
/3uT/c3StPGouhdc5jhIUojt6PNGg+lunkLznJfGM08Kl4j7HiXzcaaD7D7IBXnFFqcfN1hTwhty
MMtnGk35q09hYhRD0IgfpnWKwribq+k7RxnMh6Bl1bdS7jyP/aKS70ypgzzWjUQeJ4+Y+anAB35m
HgfbRPqqBum4+Kc6D+vDFHrmaxF2+x0eGFAUvDTNS1FQuO6u5bTAmBWBcNyRaDJxgSlzbiXfDxvx
/YPMQw09pdpbYl4UeJxfhiABeFF+WUNSQJ4znMUdnJGrNG9IfU8gpvsol6VDl5bIDZqDbODbvanj
BXwhGMtSuA6peC9HPOW7OTsKGw7bxAhOf4iyVMDEpV1kGxsfm8ifp9zvXxeETX51gS4qc+l4h5r3
nwMue4+wJf2hgiZ/zv12evjzz1w5FmzYa1y7QfRcZintvfssrN8vCOlv/AnX2r7Ear/cUJWsIX8D
g/Y08/CuQ+rtJHjvZhojbNarbkK5A5nIUmlYqjLxEfqEboGq7QeazcjP1NEYpjUNs5iR94TSW6V3
v087CFtZK2yD1sPiidKsQgn8xLb8vhkNPehxdzM4FtLarGQzj6bpiyyd5KhjybdzCf9bx2/qv/2m
yw44tyIyTJGUeaR7SQ/tTEu348EW2PJncNBBtYfpJObteLG+OvRV25/cproVSuStmkgBvfa0H7Pv
qqXf4PT615+bvnL7sLEvsU8QqPKmLC1m3hxV7s+ngMFfuwxh3RNpsj/uEM+/8WNXlpWNgdVIy6xQ
S8/StSt9JOH0q2gCp1SwsDkwFJfzoVDYdbYpGg99tJ7yJXBDBoUNgs2Cj6EWIzqeefVd53XP+Zi5
qe0JW2kLpSk+jJjxdWcdckgRhOVJyCY8/vkDXxvzy7//spWJZpVQDUBUNI4yOxDal3G0+53borJB
sLELYPsI0baUd3j2gwfIHO+8/OjWdWvF5iVVF/vrKJXawIbF+6545rZRCutwNcU6VFuDUYGa8UPY
P7RB73ZbsTGwLod7HNlplMLo6YwSWwh6iOGd04DY/FdABm34cum1RIG1l1WHICRuJQDCBsDCiu66
L/cobeE7U3RkjTk8Ddzmic1/YdrlLNM8Stc2etaNGY6FVyq3KW7zX2pjIzQF8iBdlb7XJZsPZVg4
Ln2b/BrDsqgrlctUrSphTfYYro5hv018rYWSrRSFTNmSD7Gmy70/RP+4TRXrKO1oQeFsUMq0Gv+e
uH6p2tltE7cVthroaHtBqWRaK6z2yJePHtevbr22lmWDnYmGWwdzxImkZP6HVft7t5atI3TNaKM9
ehlrIr2UkpI8rAPSbU6t24BU3cC7bNgamSKXJyAMsKyHKqQ3At3/PVj/5pZlI1KmqVdYPQB9g1gx
lvumjXdYS5k/wsYF4buIvkckKOItXEXiiUZ+xVpuHrYRe0+R9UzFeeUtJ8kmgWdGguKCHAfay9r5
BcUbdZ0dtrKnbhurDYYwyJjLJapFutL4MqlHp4dHYRMgMjetKGu060m5QMek9WJd3rjGXjkibUos
80dc8HwWYB1WCWotWewHgZt7ubApsaXTkSjoJlOkO75Jr/lisBrdZp2VQtSwKpfUj0S6aW85Km9Y
7pjYbyUor42KFThURdmONM9F2s/8vai6Mgb045YHsqmwNaIw6wEnk6omOiC+/Batu1vCw6bCiIGF
tiBcpBEuz5ChmZGtqULHQ9LmwqIoR2Q2QtQCcno/5hCabpy5ef0KGwfb6wp64zMgP8U7AsGcvoVq
xE3K40pBmLCBsNpnQ1vPmC0XCCmeL0YUgYRtUUxxvh10HrLXPPOHD14Gw9RDNkWDiuFrFd3rbVoO
dOo3t2lro1bZ2M8eiTL/YhT3TPYuRWWVU0W/sEErpZBeGDbD07FgadO1Kc1yx6at5RCqzUjdhSz1
ZrBuBIbPbCpv4XRX1pqt7IU9TXlGMz/tlDkyWd/TfXa7mfpWED11ohsBR/opHlJPShRJsYobTV/J
CPyHZeYKDwoRRlq2nYZN6vaTjaI/7pVfu118baa595WuJ078FIH0407HJ+fVZtNhbbmUHkSy/HRq
MCbSe9fVkdtUsVEwikAgWueNpizMTBwQldA9d9vebBDME6rrOko3bG99eYwKE8RQsNFuL3U2CkZY
56McqfDSbvW/b0OPdxF1o+NXJosNgvkm4Ftg9j1VRbQlXXOZ5NNcxnPEHaMwmwYT9boXpvP3tJV9
E0dZ9qUro1v36CtZTVs+axgGrfKw3/F61s0fNM/Ld/XSF1/EqvIH3peD463ARsN2JB95JLYVjwHR
e9RXghWd3AIdGw3L/AY85CKWNJzr7YHkbXsITOBWBwLPqreZBi/CIwZt0XrEguMUjv1drTzuNjNt
NmwKtr3K5xGjYpolJlP00iOddyN8vzI3bTpsr0017LhEpgqbzaGhun4YVZjfz0Xl39grr+zwNhKG
2n0ThRqVz3kLlgXCXoeh9W/drq/13wJOiEdqv9u8JQ22AK7btGtSqKqolznjnVv8bRNhWVH1MOEY
l5QVff8wEshYl8hkH50iWVtbCeIyLSSyMToMOEJc+/4XFhi3WNMGwvq6LWH1Va8oWikhahAF8QDb
phsz59pntU7X0jf9ANueNfVEO98xOODcew3qlt2Gxb4OexENuyqcUxnq46CGl0WPN7bjax23Fuvc
syjrGjOnmmyvYV2EBz83o9Nk5zYThnTdOPHOG9J6Ikejv8EXxulRnduSbT4Xcq73dUx5ROH2qdvT
MlduD8jcRsLmnk+rv5Eh5aTNDzwP35GycLO65bYHZx/wJiy9dkyL6GPlNQbXnsp1vC/7wi85XhLN
HgoY0Lbh7ReVj3+hutVpZXJbI6uuuqqvi3IE10FUDDnPnk210+LhNhFWNAzpL5GPuGGCjih870Bk
HzodGNwmwrZVN/kwXzpezPuha7MnOTH/5LIwMdfeDvhatdAFgatPCpOxc+UFX7eofO/WtLUw9x5y
qSvK7dIM8i5xyaZXFbmd/9xmv0xvcIyGzZCaxvuRzfKDVy9OyDO3GS9kjodqmdB0NtbP2XbvTaPT
dZHbfJcRWdFFsIlOC2ryY90peoBnw63H6t/vg9xGvGqYKvcdrFTTEa9gZ6apvLuk8N02QlsEC0m6
thY56dItWj/4mp6LrvrgNE9smot7JSw22rxL5Sb3u7rxvpM9cCtm4TbNte9dX5WoAkynfP3XB5hi
ppvB1rURt47MIIsivW+qTddgOcuhO2zL6pT05jbOVYqigu7+qlMDi8MkktH86NHGTQCS2+Z/HXgP
w8EspQht1QHVh0e+wqjP6XPaRBerlaI+EvWphjLyqeOtOQVhT1/dWg/f7lfZUsOhYfX7dNuiRyFS
NssbIcrv34+5TXTpmfsl3jB0GmUVmU793ILsGT3TfgtgbPuOzkX4ECz13rmtKBvyCqoIlp50wjhx
6Z2ywESHahy+ug2TdY76ooGOrwzqNBjIt14HTRz2WeN2ZtiQV4a6UbqTqEnzof1IYVCsIuoUzHHb
XVPm3t6rqW1SEhj2YEZxrLM9cor8uc14iU1FfjZNTToKMMkTQZFw6CFj6Dbk1kmK/THsWlM2qWi8
7tjOA6ovIc/v2Lp1mM5rVzTQ1Nbpngdfm3ZLMwO1wD/3/H/Juf8+y3CbcwJ/FEYoQtUpRsc8yKwr
dNzrYTsa3jTPUPZSd6Kn++uwBOY8leN2amhLH4UmJfa+YIIfmKqb42UzjOKF19l4gBRjn2SlmelJ
DKC+/L7ZMNpQoz7UHOFAW+bzGY6zbrg/FGzf7guegWFTr7B62RZ8nzm9783mlGvgtlpW4QflRuHe
lo59FrcdzDWF4W5peG4jVA3f156WyCPVfgYHrv4lqxz9ybnNUCkWzgx72ZbMbfNQwwf3Z7G0xfc/
T5orh58NUUV7tcyGlntC1Py9GaPj4kduLAa36SnDsx5Z6mpPCo9BdoqO0LRCdZKb5SS33zjbtQrX
UGUyAYTwDI5yicu2/NttWKyYwGtXANhbsycQqO8PK6ou78eAu8nCcRvOkktGwiibtiQwq59kvClj
KHoYJ+ADp461hpopDLtGiGQ1en+krFSHWu2bW1xg81lllOHROq+ChIj5Q4CkTlxEGXHbHm0eK4A5
UVeIXELqhIl4QSQZl7lw052DI+PbgZkavEj20mwJePL+bhmL6m7J3Hxbce1/2/ggILI2BpQliwi+
5Frd8bFzK4jmNpBVegZbuahY0kKmdYs+6qx1O0ttVS48A4RS6tBPWIS1HxQDOyCt7HZRslmsmY0I
MGAYmJDSJJmBx7YXOBYFcFuVq9Qy07iu+wkqZ7fjGAX8WDK3FB23aawwDKK26Ec/2Xs6HNYWGYYM
org3Duore65NZIUaddx0ztak5UX9ufHDZXwodq/w3DINNp5BUA8GjY2aJUGB2rZQxY1XuYHI3EYT
iqAluAvsGHbZDTFdoIR4EdJ02nVtNAEGcLXcdLcm3jKvcVuMwXHAAeW2udiw2jr7cHqAJVdS0VzF
kMx8qsNb1OqVT2qzavkCS5G9JtjMW9XFSzc+9N780WlUbFQtmjfOoAvtJz0r+J0mKAKYIyQd3Fq3
9q1wYRW086Y1KafNP1T+9JiR0Y1C5jarptUud5MHfiIP9ca6WOaD40S0WbXGsEDsWeQn+cofoJcF
u8zm1vPLta/J3u7l0dYHYdVLmdQm+rBM2R1K+m4Jt11r24os5qYLqlwvQUIL9oqK4vdiC9wOftsM
smO6HkodrclA8jo/DKV/kfgXG/w43OaKFVlIulE6BBwrCLKceMj/VJr6k1PTtr6UV+tcqgwHEdIx
MCeZWgk3S6ncrrq2vhSUOIGswSEuET4uQTmejV7VupoHt75b06XsfMZ0i0iuJcMYB114B3Hmv9za
tqZLXkMtnYzGT8w6J3RaHrZ9d9xtrZtuvwu5RdvsJxAUXe8IN3jCDBfPMZFp00PRtAKCpRjzbgPg
0Was/BAGjLiNuQ0P9XsEEW+p16SeAnYXIuQ9Vc1au60kGxqko2ogL9RvyVRQHuOdfYm1h1oup29q
o4OQVCxhBqvWpJFLCdTDHx40HgfcckY2zTTxYKqXomWJ5xXPZpmftjlw7bmVj4oGr/U3SZZEzF70
FBXb/CDpyt1S9v5ly/zl1aiZ4VAEv7klKXe4dE1VUX8M+CCObqNurVIa8Q6PYCXDgREeZead4Arm
VOrBbaRpXALF1dhsSdnJPibI6xxgfuRmq85tqgm3FtmPGzoeDb3/GIVbc8qgFOG4kKw9nfUiKnOO
QfdEpR6pMkOSNfstScLLxPhNSsqGmoJ5KViNGxw2gXy6o17AvteRbN6zzQw3/oBLoPK7nwjfzhpv
GmoCSXGaDIEOX/JQDcdaDvK0NiHBGcLc4FZug05RD7PyfgloErTFFx70r1nG3CI8m3KqyUzGXnMK
FK7yXljIdJxPUrolvmzQafY5rnXq0voSvPMi0sRm8P51WlQ24TQo0UHgalkTuJZWH5u6WF6WgEFn
/M/NX77h776ttWaDzXgBWOglaUi3ve8oTG1iGDt3p7ryyXFnzfCqhhz1D01RNH//+TeD3/4m+4/8
xYqjCsJdJmlrKu43gqurIuTOA+T2CY6+2+tEe2RC//xjV6JBm63aJtZu1cCxoYr5L9QAfA0i5XaG
2WxVL4tFdBqnjF7Cg2nHf/NudzwHbLKqhCt4D9ekGWmDujjM3Yy3g9DNV4TbZJUIag8y/v2c+JU0
j7B+m0+4a/ZuMayNVlHOOwMNmTmZBohOXB6iYMnmuJBtqIrVAdIE4G2SWrQsDin+k6835uWVqWKr
bAk/61bSU3ScLuS4XkiWIWjctJ64jVOVXgAazMOsb3Lo4Cxkjo23rO+cZrlNUw0rbDdq2CcnuMCW
DyogWWy2Przx4nflALB5qnWsUeTS1UsyQ1Ptw+RDbS6uS7zj0qmAlt1UOkodcVtui0xky1AJuSRq
979MYoqzGXlttzGyovERtFyltZyTWY0ihipKBY62/+zWuHXId62oQf0uM46AXMMANzqvZnXK8jGb
rZqxlppq6U0SBWt9grtJixRl8N2l48zGqxrTAiSYzZIMOR/vx24NoaEBqxi31i9HwC8BJwwJFhmw
fkn6PJcHb5+b2AvF4Nj6Zb7+0nqbwTgdD3FzsqvexNUI7fcmam9JqP8+smK2JaYZTdTWUMhPkMDl
dx525DTnbfiwyaxyOkGYjVqBjS6WOc/HZCHsGcUAPxcq3Rw9mY1aaZqXsq8w3f2unE7CeFuMKme3
Z1bYJrwd+qmJpmzKsikhfGuf/U7PD9UkghsR5+93YmbDVlFUeDik9iXZhq6NVz96Xyrx3mlK2kTU
5cCW2VTOycK9x7L5Z87dqlyYDUSFvPKl8PwlaZetPWzT7sc7M63T9sVsKAqilayhC8aEefV88rZJ
HTlqz5xSFcyGomg1+6SPsPF6/lYm2hQQw4dxkGPfL0vsl4W6GEaDca7QOtTH79Q+Doc+HJ2u48zG
oqIqqlbiqTnpQ/oRIpPPwe65zUMbisIUN7oqMeat3+hTqbNX7ZHtzm0iWkuIawVlK49NiUIR/SH3
Bn3o9Y22r+xdNhbVCFOB2ohMAmvD9dB0Q32/TmN1VEvplpNjNhslOC9UPqkpKfH/7kZkXe9VLdzC
dmbDUTrX3trv4ZSE4FpSQvZPdNbtDaT4yujYclf7zHClDbw1QUa0qh4g81e/q7y+fBxzX976kSt7
mI1JBabVsIOmU+KX04Om/NMWFE7RHoTE3i4nszW8vhh8JC0dWDwNZIgrb7vR+O9vhMjxv21cQbzZ
g3cw9kclUF8/zNFpWQ1cW0Ezv6eTrw9+l3uHPkO5r9NCsDEpVGT5UKOe52ToBv9gpFefvHx3kwpg
NinlL2KjkAoZklKN6SrCV1bqG+m0a/PIWsGK153vTUgbS+3zR7L0QN+N3x17CAndiBCu/YQVtHoh
KtbqAA92YeGvP1ovKk+LwaqLBx3dCqOu3MdtaagQclitP+EeG/Wl+WbKwjuZkbXHUm30MZcjexCb
VzsFysx+3iQG37je8yrZ9va7LvvyJD1ctJxmks1nRR40WMOhm5OGhZ/yblHxkKOm1a3xy4L55RAr
QLESbxUjXgnFD9SNP6Fo6Kdb01aY3JYcabzpcoSB52ljpuf6337sqJspCrPhqUqqgnZRsCR+7dcv
eVbA9XNunaptmE1P6bJTwmTjmIRrvOxafR/qzPvmNjCXzfWXMQ/gxTE3JhqQnmo/Nb56N7Th7vg9
rdQXg1UAyICtTYzaxnjMxWNf+Tcyglc2UdtwsJguxaa9aJM8o9OBFYnvaRXPXUXjSiwvKsj2O1G7
vXgym3bKtERqGeJxCSg5dWC0ELEMa/Xg9g2sq23kRQ00pDeTGJa3/yAh4j3MFIrYTq3btBPborml
Gl9hhAv4S7ZV2T2d1+LGhnA5Ef+b3mQ27rR63MwkoiaZ+MbauF1CdgjgIJMDrMBJ1gQ+cZtNNvrE
xRhCbdAbk/kiNNjCWSr2s03fyKldOQZs9knKhsxVuw+JJ7fsvdKwEKg7Te+mEBIgN34jujJW1sFP
WqLNHuZLEq01PWwBCqI2X5Pz4pvyWEVFftci8xyHC/Uh74hbq+PIWWscxu/eVMmRPok16047PLNP
ZHXjI5hNSA3z7PfrPtMnkhcsznYBntmxkoTZhNRSczwtCjReF7WOIe/XitDtRLD5KDkw2TGKpiMJ
3ZNw0k08Ae9yW3PWitbbPs9t4M9JtC8IJRiEmpO+CtYbj3VXJquNAW1KyTzgwJrruTBZ3I9tkeY6
YEmzhuxGlHqZHL9Z2DYOVBG/89YG+fFVqp94KzqoCeoWfx6e/yXwf9e4dRwXzQBP73wcEiCvRYSB
B8W8Xd4OCriNnlAl2D1keTU8LlvZHKa8a+68uclOrG2aH3/uwrU/z4rwg6puzIKvlIgGKqlh+FVm
/Ve3pq1lXvnrOultnBNCV3g5/VUGbqrNzAaGyn6HaSKfEMU01SuEPtjsRgsy281wEUAmdYQHCyHI
O+Q+v/LczYyO/UfbShcZaqoGrAVP/ZQBapHHsPrXbait4F3PGTydt72/uKt/Hdd3Ppkcl7BtYVjX
izZTWNCnJmoQ0K0n1kQ3bsdX5p5NfWeUrbXecmw9DbCGoFsOfNGfnEbEBieraNwLnqHt3Cjwh6NG
AYR0Y0qYDTei4KNktFVVYrT+whqRKOa5AWvMpqeY8UiXBZH3VJjtfcTJx8BUN2LFKzGKjU6pVi5a
T8R7yllvHsiOyIF3XfjcGE8coWi0f3AbezvenTzd7kHmPUE1M86q7Bnq1h/dmvbfhukjUu8l3Cjp
UxbpH+WojgbWsjd242vT0VpEJVk3IZfQe0INzA8vCD5vQ3ZLReFa29ZBSLJO5jrHkOS6e+4bX/w/
Z9exJDnKbp+ICAkkQFspfZbtale9IXraSICQQV5Pf0/N6h/N9K2IXE5NV5YSwcdnjtnBE5fvb1qU
LYAKxxP7kOLBW9c8adnCRjPpbpMPYlv8lIcnsGlVHFySyT/mbDgNy20q1GwLnoI8XOKkxUfLWWeS
xd9zHrzHoPrDgm+hU7WPxibqIjw2w2g4qX8QlEm3bZStEpRljcy1ZMGFS/uxKpvPsq7eyWj+9Nhv
P/+fMlRPFApQHo/N1vA86uTou/i2+merA+XhpyV0+7YixffaLxdZ8XdaR3966M2hDFxFxzLEetDa
7mWfzU4fbtvZmyPJlCEtMt+3SGI/B3ZNl+Y2Dhnbyj/RBYqhXmM5vMkfq9KmmpW31bFbpFS+DEUM
AzB37YKxSaWb191adO+ZrPxhtbcKUGsk+DRYQ+HCmH8syAL9tHW5sbjcIqOKgk4s8JpekkG9mjF5
lXa+7UbeIqMG2U4zG99OTaseqklnvApu29pbWJSri6QbJ2wTNaCe63MNxTAldjftwS0uqkxyu+Qg
HV+9bvQJ6v1sNxj2Xi38p7e5uStLQN4D4kIc+GR4HUu/n5vhNtEktkUkSblqU9vVAm3IZMpc9Fcz
zbflbltIktGUK5K7EJBUkvbjcFwnd+NHb+7KysxKy5GYK4UfUmTSuXu96U1u0UiC1i5RMz4YpA4E
2Dpzg7wtL9lCkWLoTMIVflgvYzyy1HA/gykJ9ZHbHnxTJs6EWhWHibmOg7kPTfmj5e1tICq2xSL1
0WqFVqa64gABQBUASstSyIP1t73NLRoJPhfjZIOuvI62WE88Z27Hx1tbOls40pzbLok7W1+Nab55
1vzwYrpN1J9twUglUa50c7VeYEXC04WOQUp1dFvOtsUfrW09UiPcenGs2UVOfWKseK+t8IeYsjX7
a6ULPKDd1ZUw+6pW0N47F99Yxgab0xl0UtZ1PdDL0M9zmcXeCMjtm/E2b2m6xSCpUSNYhb68KhJ/
I9DbMIG5LcOnWwjSXJLAh7moMElW0HxsuvnAdPIenTb+z04R3Uo8TV3QQcgsqa9L09TfJxsFH3w9
6Jd8TNjxlkBAt0JPEhqhkVxZdV2n5Vtp3D3VwU3YLyj7/jPz9LQNVAia8TWpnb6PGhGcbdwO72z3
v/Hz/+50wSrknx8v+tjM81RWVyh7u52YXXtgdbQc8nIJMxpHY5a3daDSUPf9p5XL9ThhD3+fyNR/
xVgg/0pxv6sdfM3V0Y4F/z57tDh46IvqCI3KPoODTqj2NIj9LtcdP6xdXN2UAdAtwIkVAzQBse4X
DJ92MOyzqZ8tvamYoFt808L0EkcTtFPlsKbGNUfbv8cH/FuX+L8WfZM+mzWCYUVY11dNEIIzDTT0
DsqMgzgZwGSarIc7TJwFpoX6G1y/ToC8kiYjRM3ZmOTRvrMRuoJxb8iOljI0KSgd3UdWhsFV5aM+
FvkY7CxkTY4CTPKvQyvFA0jqIJLrJPE7FS54MeFbVlOxKPw8Dao4QFjX33uK8bLT3XyGWmF9VW37
3vziv2Mf3YKuVKetaTssJ3c//ZRcg+E2Axm6BZMLeKQMVdPVSEui4Lkd+zmlfSJumm1im/7zfPAe
iEXTxOGlY3RdnhSfy9mkPYzdk5uqEliW/PMvlLVNBl8uwaXSYz9cfZInyaUxOf18U2zaXpeWYfDF
lphdRLyvfNMmGBy1k3pnff4QXLf3JRT5IgaBkhX9vKnrz4xYBQH6BLkKbcCNvO2k/+vmLAdIwcc5
u4wyqj9zX81fFJP+thC7vTpF6GnfcTj2DXPX+x0hADrPAfzG3pmr/ffeD7dXZ2MK5uq8Xi7Wk6FL
h26WRepJY2/aQeH2+oQ1A4O4k6eXVfo5Ld6A5gcYWPjxpmo/3F6gsBOY8mgq6KXsQpGB91aJlCw1
kTeF2nB7exbWe1ZVcr4EK9GvLSZSd8mYJ+9ccX9a/c0JJk74oOvQKGfOwQDKtcLvem2W2y4KcNz+
eX6DRagmav186RNa6jSC5e1OF2K5DfYZbm+5XJB+XUIfXEJnOkysXYeLrjDutiIm3F50MCWVampx
gssgivdQuocBzFKs0/Mt4SfcInm7CoV06OrpklgbPtHJ1mpXw09e3ni4NnmvKEdfDHRcLnGphu8V
9B5PK3qXH256+u21BdmIhg1dMV26PJiuRa3x3FK6/jZfuHCLGKYQ6AfmFqsTr11SA1MXBh+Arpt/
3fb4mwK1bFnkF7nMl9JN5S6worBw/WP+NlhvuAUNjzHv0c1l00UBN/CCYmNY9tba2N0W97fLo/tx
7JMcWQOs2x749NXeSCOiWzB1AtcwdOfADVY830F64FWS+DbqFt2uSm1h5axiYq/t7F+SQsHVUt0U
zOhWXNIKQktQ+ItrYyab9tKbI7zzbpOqoVsgtaOzqJqyKa8radn9LOoZ8mU3ep7RLZYaIOE4UUWi
r9yIBx4EAHqWN3WQ6L/sgoOZuRJSmFewEv5SxH9aw+idBOe/rw+6BVI3I8zXidb6iqV/EgTzROHm
2wzpMQr6593hjK4juAjqa46OYLo4gFOa3NzU/qdbBDV4YKEgbiKXyJBvtse8BSzV2249ukVQ570j
S7725MIW/YXm9TUqb8OVw3bnn4uiyyKyeY1Geu87cz9X+tw6xp9uiYh0i5zuyFLyQo4FCDfdA3K8
MTVdcxuQiW6R04Oa40hETX6taDHvhqaCYVG+3tRspFuQNKvyKId7KLBGoVZ7KBAsyAWqmzr1dIuR
rhj8YAlmoVdXknlfUyVTcLFfblvzzRxq7Ru5zjhFF8yM+nMs13XnPL0N4EW3nrlLLadyKEJ56deo
vXeARZwCl9wGHqdbaLQrFvg8wOTz4qN5zGoTs3QoRnJTZk23cOWq9qGdIM986cLEZl247ua2uA1V
T7dCj0sukK7zRV5IXcvUROJb3PT9TWkX3Uo9dh5qeiFkHi6asOJBEfaN8L69bTdu0cqyD8tWIrG+
8MK8qJpN+zJe3+M+v+X9/9F82aKVZVF6GD8ofoGkQXQQESsuwC+3u7phtxVMdKv42DYhsXMR8Es/
D+EubOnyMZl98k5B/7dYx399A/bPAMnWtWVBUYqLFx0V36CjIF6mMgnSYtXhpYeJV8YZJFvHVtmn
qPIwR+zC5WUpovG5h837zx52TOUhiqGtrcqSHWLTTR8EVcFjhFbRAZabwafQJfY48jXJBvgznEHI
q4CehDP8TTFhi5aNizGMxtbGl5i55gFSoey+qzmE1G76+C38Gu4YAK4qHl+iSX1tSf0SokF020dv
mnchwZZ5y2UupAwXlNztnOU8ea9P9qfduckIKplAJrad4wu0sRxEF1q+ZpT78EOox+q2xGCLuO5p
DF/LeYgxKsiXVznIZS/K4r168u2a/o/duUVc1wGchSu4Ol40EGkfbJvPZ4PgmWftkHQsCxoPqT8e
0ffUofkf/t7bz/8HmgHo0TDWaxtfpkQmOyhKLMcCbagdBMX0oUKa8uOd9/72Cv7ri729sv/5Q0G4
2t5MQGfQcgjHlzqSxmeNr8KdLL3LaniApAuL65fcxUG0g18zBcE8rAe8wc7DKyh5Y71QH0dnbk30
Rcdz/tHaJXkG8Lqr06gdGc6jC4CbXCeAbwi8S5DUPsugLB5NT/Ij9C+njyXkzM5D5YsuDfKKX9G0
/7SaKN/XRW2PDnRWX6aSjeExWarl2DJSfSpZTe7qkvdTGgtm0rrU3Zecoh/yzuL8YW02TZCqt1Wp
W7VeqqGCjnFYzXuh2Tujyj+94W2886PH5MDyi8GpPkIGyBxiF9V7Z33zodOLeaeP9rev03+94U2i
UiydaaukwdUAd4Dg3Liphd0W0IrpBAPAPRDG1RcIBbU/QE2M95YWv0JqozR0S5lqwBCOXbHId0CB
f6g7/oWljdrQ5mDtXLp6/dlBEy5VDkt70+vawmlJW0N5N0LHMBr4t9mlZde/E9f/8K62aFpGcmt4
ieQ9INWcjpX2WRBMcSrWSGY+SG5rnNCtEJ+1jutQtRSvyrKMqP5YiRvZUvRf2PsubyH8L8ILzpL4
3QipDh5eEX/9/4sv/3BWNiF+GBaIYw5hhI5VknwWQT9fmOHuLjKi3nd5Xh+mRi4XEcnptvHkFo/v
g3Hho22ji8Hw8xJhq+7gaKxuK6m2SPywaNEu7F10aZPIX3RVhanXYfLy/6/Wn87Bphpcas4CTC/Y
pVrnqkp9jYwknyT99P9/PJN/GoFuraQxbm5KjYHtpQ54kUdZYaDO7rM6YCSiaQKZseDDOo28+6kx
RU6q1Kxmhs4PNROBlJ+WNFY+XS3ugyaFsWxl+FMOaM9YZr4Lh7HIesklQDNr3S2hzYhgZfS5//sI
pv0MENPvfGiTfE4xxB/WB8NtnP+AlJBFa2rOYdsUps3qTPVA9VTu/ZLQYw4PE7LvghqXxTwO+uQg
syH3BZQUvvaq9UeA6O6oXQyMgKtFgXhWxUEWuSLeQTwZsqxhgQs46UFAP7VExncllH2fQx2oaBes
upjSQdniALuC37km60/1JnBXDr1J2yDpvygxq4c6L/mrS+bhsS2q4FAIeJJMq3Lm99Itvk7LmZfq
0UO86quTMiDHAhop5aMYOmyPtEP257DJtSGpZWH7mGjrd50LTAptNLzjxY5y54fYodZl7Z0OdfFT
122TWl6+NHaN7hJ8B9g1FP2cYTKhdpxYk1kzuGfhZ5gjU9+KQ4PX+RRA4G18SEo115mKq/gRDi3q
kSihT+XgQpIOcOLI7Ao9fnSPZ9q8gAzF67RwyVdiIKgqRc7pjjn6Kcp18ENF9DdfbI05nfaf40Tm
dQoycKAzoLftDvypeOeartv5qB8ORuYdAJiaKIxyBeR8/dg1n5uupHDgKgt4jPsiocNpKlYaPCZk
BgWuGKd2OhmvZvaprZtW7Eld4feHJZ7fpsBRZbNRcHdqNQ/PeAE1nrIyoLadmymHLFszofvTpxrG
uOazyuUE3c/OJkuxR9isTZ+RqpTVXSjxqynT9ZitPg+etMuDKCvBZz6ovHZwsh+maCC7vpvq/Nzb
UheP1Tz4g8Z+vysX+A8PrOlgMCsasas6zdIYRUm1q0rnm2dhZRkc4q4VwaHCVJAfTDwnXu0at6In
kGKEXTePlSCDvI9b1Rafq7blwWMtw7XnqULmGGRVUdnW4knakhzRPKRrlekKQI4Lj6qhPNClm/wB
8hU5+z72o16fiKrgyqZBmmu+YjZgJ/hy1oxObUqBFxhT24xjdUdpULK7GbAQ/UOveajvQt3hnzqs
SfwMD7mApAteRnwodFzxA+t8Ik9TpbzMqkAB3p02ATzssrFbEnmvKpHkrwLMFH8AzwyqeLLGL+xW
VxNIAk1z1KtnODBBTBNUKz4diraJ9C9IbHZA0qA4G/PHhmEjHuUwjvxS142Bx2rjNPoNTT4AY9bD
3n18snLI98YTBUhVm7ejSLtkmviXkjHWvLYLjJufZeRiZCyBxPGMhrBhp7WKxPzb0IKM0DqYdAs7
lZnkZ+YghLQLC2OKc8+Lpv/FEm/YvQyM7V+tT2Z5Ah1Ck0+5ixokkHUnZgk8pGFRJsXUqM/4rWp4
atp4DUQ6MSKrBy2CbjhC8JgP+8h1QfWxFNE83IsQ+xqi/I6IfUv50nyBuuUQo9IsC+xjmFQlx8YO
SXu/srwvTokxrv0arJK6+yVqujzMRt8GQ57CIpPxs4AAUPXTK/PG5qzB6TyaEMpgp3J2S35tQHgI
T7xIkLmDRTWX63lO3DjlmY3jWu/6YI7eousQkvFLtfK6PzRD27A7imi0xPta18pcrAah+csYcQ79
PV4lnKZVNakoT0FkB2i2RKxw5xnfyTx7MH/rvUpUF58hFxKXr5VaOnEpYPJ80L6Iy2M54d/DAmSt
1R5a3LJ9VhQGkWVqQkvrE9KYZXK7uBqD8gS6v56rw5pIGJosJV7MA+ERsDjwdx8cP+IiAmsvTLTu
z1M9TNUvAY9tfqI1hAlSDdmoPO08937XdLYMf65+JMPRhZCONan3YlxSXsRkl3ehJi4LXN0O32sq
5uCpKitbmRSRRudQeQyDNkebiqON1JWJCdZ0DWtcUEnstPoLOhoT+SDaMBwuFXTx5mPkSiHvQhuO
8oepaRh+6iEoWB0MZ736ykI/0Xsnorb/EBls0t8jJaM4FwBPtUHaEBpGf0EdrPcntkYkuHbVOFdp
DL5d+0uM47gUKRsxyfoiqO7CQ61BWrq3fcDnu6llKI7Scsyl/T70g0oeZFh2xeuMgzAWaSSmTn2S
i1bkYNRE+YGKZc7vNOh7JGvZEsbFztGIQfiWTORo/dDG1wkYMv0dvSNatuAOj6HpdkrTBH2WAJdJ
8AM+tIHe4Q85a3dvh6NbMgXd+2VKaUV9IPaUh7G90zQERz5boYc1/lxd29nvpopN/71fNREozxaz
fJK1tMVHVgOj+WsoNVvqnZeED/GBa4Z+0r7vm1DeQb/V+WdqSNAVJwc1WjllUHLo29NQtDPLT02i
9PLLgSyG60HHLFJ7yC4kTqey5E08p3x1OuawJYDmR5T2tCHjHZWtVmmVqEjgtlWqgww9972Pwz1Q
eVx2u4JVcR0dxQDEymunIWMXHyf4EUEMe4mAU/9mhrjtl4wPI6BqblGgYadyqfKRp7wKiRxBwtXz
UZWy7uxRQbAgD3eaJ5JUF7TnB/ZMR0j3ThmbE95+N64amiZlNiz0pS7eJB2zSIelW9NSTsKCOTw2
K9/Jsa9EkSVABAVHUxE4GUIrlpn4DInnxZ4EqcLxdxw0XBwnqklzLNB6krt45X7KOuEMEqZZd0Ws
D2EtVF5iKDPyas/NuC7Hkk+WvhJVVN1+HmT026yiCn8JNzJ7ambYpfU0olnZ6+qJkjkOUm5DEx1L
pBvymuQ0mGGjGst5OcVryC4SnhML7uvJ2YPyZAw+Vczm654nRMXmmNPZkrulI2P4QzoanKIojMxR
wiXe7OF/0cVjlozwyL3XRRDS+3peoNSXoUtHgeUFxucpd3kFzRY3ji3oh2w5k8FX+3waIBbfDNAX
HqHgc0yQRvlvAFEBNo6vDEDA2dtkapO0qOZE7CWTwB2nK0yJqvOEzBJRQxs9pAn0p58lENBVmyKr
mqLquNie0g/hyuecHJgI2vnieK3NMwk7CMjCZIIiXcPRDaGQJViVFH/lhLX+JLW4hED3nAsKeUdE
2KR+nZoE2qBtt1q9M2Kh8hyHnZf4f11FupSgC6f/sosC+3EdC1JckFlz9rX3uLkeAbF39INq1sCe
x15iA3KgAzHY6E3cu+PsSYsnkTZahxPe32yfVx7Dbbxz+ieGTrgMjVpPOcyNfwvRFQDuTGM1Nk8M
rhjDnWiKxTwykILjx2VGc/dlYSDBnMAScLpIx7KIYQ5RsmU5wBCpq38lYUjiQ5n3gXyNBjFML/EA
mtWLyp1XPwyeFfmOFWItvqleEB6ArrMW/HF1iakhXFCWfYBvFvAqLYJSg9rYRQvOr+/GOczQsdVL
WgeRyM8S/e2DmWvgjaGe2OgjtaPoECtmax4VH3KCjLIM4DENUKFOHACb+1FK6j/GPIDDchZo58nL
ULe6mfYYTKi4OZWlKY+JkLiqe6FkUmQ+qQhDcrbG4qeCACprMz42U/DAxynWZzqvcZ1SuEwcVxeZ
F2Fc3iDVF6jjDrWpIy3TKRgCdx9JXzVFao107QNVtqzDdODLwHE/E087vDiSm/UeeuHFUGemWZYU
PyeANpdxMTx3uCAQ/kBjUYA/5Z2udmzxc/MzVgt55muE6t1B5PZaIU3vV0Q06lf06yKSf8Suhfq4
gKj0dO4kkugURO4leAj7VmIYq5I4ye84rHgjpAxjLYc9Prg8WcgIzR8L0STTfN8mYdM+TbVaxK4c
yjJ4RqKgAwgZ2KXPD8QFXHwYEmQrh8rzQT77pCmmYzcIdRfJHqIdSZwfkXLlFsTPwCbuCAIUCx9X
pIFu31Dsq3rvofDRtecxruOmRUb91t8rwpHc68G04+9uMr34a4LQ0eeJU/kLxSmC2SFZHGT+R6rm
YddA6PvnAoPETGOUeOg7KL2pzEuVR1WG4MPGZW8m0GfbYzSgI9qec9fU7R4FfmLlLhqYmz4WTZFP
/Q4T2b7NdyRaJYMPz+Dp8BQn3USfYCVPXnU7SYBVc1QGMmNLpa38jMoYal6DbeDgC/9HOMOLzBDP
CTQb0VqN4l0RVT2kM/ukvy9mFnzvGG+LJpsNMVTt6NiQUKTOgIf3tQ0jMu0Im6vBpnad1HjfzpOB
XVqvkMkOGHcFJd13c66ab1I3ctpbnIj4g8SXGC5JK6a4zDDy6XembZYBsC1Zl6kj/M04toImPUW5
25Tj95rFYXhc5JsfXiZm4slnBFnHPWpXYpf9WsCUbEoTT+coTtsGssZHbou4uF9mz9hpggf48GuU
EDQr0j53GLd0KyYT8Qu89ay/cxClpgk0eAfcpCpgqfC2xvWIHsGFl2+e4RF0kfdyGuJdxXJGd94G
86ueJDkKSqPHalgI2ZEZ/43eO/vVQtOkOfSmNffYK/waSZtgCNUvJOvHhp0dW8aPZub1yyBiO6dQ
E01QrqGR2achpkVLGrBQ1MlHHkUzxhBV84sZYHzQWgfkBEC3NZ3zhD/LESUWUhKIwIYoC48akRZA
8DUCgX6yTx3ziPCzWtlF185fcbq6MKthZIdGd7KeLYStMsBre2Tf03iKgx4JyuxjIAuly8Bh8kfT
jPkuBDLq1LFYHUWupovRCFAyHOuscXV8H4Zo2IRFY5CwAZYuI+XhPbMGe9H5MIUirs0kZVMGx+H6
OI5R89qNHYIWdD13RolwDyVIjhQBiEYmpy++TyzKsgiJU4+Sey27YF8YxIyBijWzPZ9SWcNIfGFo
ePSGf2bF2GPLgXaGQKH2BP0TijUg6tDbwKNiqvvzQuYffdRwZI05CjYn8Dy6tnMWzp3C+uc07DJn
+/YqkSKgCoiG323Lw09NifARaTK+lnU3ZW3k+RPMU80nw4w6w+pYXYxsK8STtksZaXkGgGO+XzSD
dlrIXb4HZwtpU5G05ARU5bBbWoOUDnZU/bdhMTJtFMhLBjiRj+BsY9rEWX6QirqTbZAEAvY+r1EW
E6cgmYuyeQH26AiENb8CbVI3aYzQcMzrkcPdnrG+2M8qkg7ikfH8FyCRSIBR3EZPra01yn8xN79A
XQhOXUSWDxFkF451LkYLwuGKRct1vMtNG+xL1jY/qnGS14Hz7iWfG4qdTzWGKRyd5AKb4dDGOVwv
TBOdYpO7PawqsNG9q06l9suaLUk/HRxpbZEGrSp+5aXTjyZh+dd6sjylI3Fuz4qw/lxWal4OFtBK
ftFBbQ/a9XzYhVFZvcR53jw3URl/V2Gjf8NNlcDYkSMxS6T8tNaEsHvYBhWPo6/UeaJFQtIZuk87
yMIgB1jsUB81hkDfe8TB9sRXtLl2psjV0cQKfsNRUwZFtmq1nFQS5sW+DgiZUhFYE+6auo7R3OrG
xaN1ZIZqZ3F97dWqlvC1czPu5VQDNn4NI7H2n2ncw/AmiUei9yXqmG6Paj2K0m5Nige2ivyehdwO
sE4XJZpIbvkRBIt75cAb3HMCqVW8O5SIKCtH9BNwT5J9L6R/gYYpFLb9AKOx30ob22QBcqiH3NCZ
g9DRR0Uq7No95SFSzH41w2UZKPw2q1C2+QOmYY19WJH+5nvbR/ljRJMq2a15+1aOlMgvMomr/jvn
szgD51cfKCf+t+oDv6LnOakLmDWFSCvkqnGG3WHyrAzgHZpRUL4emZhwjKbxzUZUhDEkeEpPpvhA
51j41IskgSx7JxoHFQXD2nMpcPvtnWPtmyVIo5FBuvi5oG3H74nv5c9A6KrIOIwlUeOZ2b0GTSSw
izEBCPYAxCBNEXir9b6US/8NOV73Baar6lfdehanoSQ5zfgUITUuhmoEF2tGlZktYzIOOCxd8FXX
0/CAoBB+920x/fIYyz1NEtT9NAgs9iSZ1v5+mhJ+mYq8+MHLPv4LKZv4UgVOoCbLq5FcF3iP/C4U
8jeA7KPF7HLkSQ/j2hVrFs0suYZ5RxHM+45+sD2ytzTA/i/SdSzzK0UGUmStqWh3UHO3Voe8i8b6
zMPaXdrwrQUi8MeSFB9R9cg7HZoaZVuUGQMPUXzRMo/KXR4PoPlQUPzibJjgAPzQx4GFUrdoQAd/
6maByCYjxL+ndR0U+Tojq7vEfu73FtKyfLcGMzquUB60yR4Aj/4FIsXwsAmiWcYwglN58rxi1npC
xwO1GYJioNAYkmV91/ZB0GaiWgh4MS3iRVG3nH4p8iZ5XOlcf6xDaHruVtErn0Xw2wPcu1XdOuA6
mLv2peTR+qPvIYM6B7KL9mRx1QfWR+QbqZ041l72+jq0DOlf3Ea2Oy2T1p/5qtm4C1DPPk+Qsv5l
VlvaEyB265D5Ga29A3cQTQAdsXSvJchIj6A+Vw+NAGd2r+K68Hv0LPiYVahB8kuOrvxwwm8kFwqI
UXVkIuRmF3Ff4z0Fus2zWQa+2XMOhk9WBKJAzQHMR7/rfcSek2nBC8VnF20qimp9DByYQ2mNywJW
WmzGlVVDqrq6TrmZvuu463zaLiXmGbyN5DGIfI8GyrIgCY+6CRygUdtJoDmbF7uCLmTdazbn9UWv
JU6qBVSDnrFuOd/HrDdnnWDCN1V9GJwplu47GSa03kskJvcJAy/woIKmW87C2jo6V0kkvvqhHu2T
4JpW6WDXCgcCNxtvz2geFHbvBRpkp5XMI8+iwcmrKuYFvE64hKGtzccxfETutfSoEsa+yOQ4Bxol
nBmnHegJb/cvVXWSnPI+t18iHRTNc9KHBXkWS0iXDAl6PR9J18AhxS4ifBrGyny3/YpCOtYL2pkQ
VPs/js5jN3JcC8NPJEA5bBUq2C7ncYeN4E6kIkVl6unv57sboKeDqyTynD82cCuO7/xuZcQE4sXB
JApnHrBA2RgUlpuPPn5mp13tPa90FT0NtbX+GuelIh+zUUnBhgewgrF2aKlhlO1nsNZeHh1L7fKo
m1XmfchkMLKYqVOcbPI8EnYQpU0VWL+PNYpuIBJxeDaeNtev2uj6tzeM9us6io5daCy7h8FeOv0c
Sc++AkE+y3bznhyqoO/IZeWTVUaRbDC6ZQTY2HfSO/fTjmS1rxbxY0haU6e2463XLpxrP3OrXZwP
l/6Y7zN1QIWtp5EBX20Pg1/7bOnb3us82ANhn63IGb7pYXKTnKl3VDjH1DKctVkbruSFxSwdGjcu
FEBlknbKoZ5r9eVwc524ntOJybJLfa+bX2VP3BKny9adldMef6S3wAq3knj1x8Fdx7lIEsI27gLN
0Q/KGzNdBFU/fSX2WQxrtquJ+0rnoPJlvoeHWgvXT5L60oR2HGago153Igyx2/LeDqsk2wQxOuG0
hXAeJsSXEVYgNqljb5yont8nj0Fs7Znlx9Xv3WualR2jstdTbY8qopN5Z+axjTiFbp/UqZXQRMbm
QARuKqTq5uvRD0bnvTIyTtt2VV3eaSRsFKgMzTVavPAJ3DrI69YTj3Hp85y4VfQRzi54VcyamxI8
VXYfwpppJWj2pGXUq5P/l2L6dZMH0I1fPwoikHRLFqHTzfHmM46Zw067yWuLPQi6H+Ui55O7LSz9
curgWdZkfF1GZX4G9hKQa9NBIGTbyMhdLFXFSYC6PLafJd0u7+1xNCRglkPzajWUIT7qmDI3lvWN
mC0FNWGKoLR20FEkysNZ7aC4GS9e1KfTQHdLCpVmXpXQZsnB9LkH3AX8L50He5ivtmijT5HIpv93
eMNWp6yXoAX2oPiQelrq78vRq92s7/0ePW4preNZh6JszqOyVs2EPCcPaPXn53IhurQI+yqO8wrR
2pzvUdIc2Vhq8brjq1wzQ8LRO8za+HdwIkNlWe3Ul6B16jP3PDeT0N1dBy6GxZit8YtZWOVTtfFM
ERVr2uBe6k1Od6aKwgFCDZzhsoik24u2Nu2nBuwuhCqr75sfrj8IZDd/DIvNHQA8T51n9neyE3G/
tVhl41NTav9pYbW58mpVW248X7dZP2IXZrtpI4/gQM+a3h3lz+E57FQ7XL8k8iaDHNgeex9dwD0E
Vp/8NPvhwMaNTN8cGGP3dxhG83s8pCtOm70677WAHROVdq4oF8L7ZXNK6r2HYDrvR1kxoUPG/J3D
kadAxLuDfMYbIojhULP3lvSkByHA34pT8z3etie3DPy8C/xmvTAgqLR2jWSm0POfRO3TeqPrvHeL
PhTHfeOH7jXW3vgwb11wlnZ8DBmwnAzAfOkyzHXZ7VfFFw1ASor9tYsmLjimuWpKu90fgR2AS6lQ
xihxRl7v/pEaUiVdLcgZvFrrvxX3bcVRvzapElX5YVq9RzxeU6RyYY0rB8+m51tg7dW/zk8YggNs
cAFNRj4sSySq7TbMvVYXNcfN225JSE4s2//tXG1cxtNRAWDuPkSwjvu7skucV2N55BNLyy7WwVWF
Y8OV1ZwxHHQek6EXy6ggvkbcHcPSnzaPv96xZ3maKgXml2B2WjpInrSPYnkCFh5EukVrpXO8jPq1
aRI2MUKuod5Hu7wNlWLkXZt9/lzrRuflGATcKlbbpUPsHqeyIl8XzkqUmVoT97JF/foR7cvSZvPI
GYLjJLptXTRcPFP2PtxOFT6xgcF3Q5plfRuMgACl8H5MbbWe5k6IF5QDcT6H0ZbvQ7B9W6zJ5C6U
86uOrPapo6wsA+ZUFxmV1gdvO3JRmwabFDTMOS/laBfbBIDAXSjOrYenC91HyVoSU0eadV3Fe9kd
PSOcwe8RbvLTcTThB0GsWN2q5XHs0HvGJXNv5kBtXdwJDMAeRXVbvN5NgUR3Vs6ZqOJ99MeUfkka
DxLfy02nX1dUIbnrYWQO9ii4dKrcL74DGdv3xjywbJjTzhvxvAZWdUGSFFzbVsWn2eqOM5lf7cPc
BknR6/p3j5E847diiR7GskoX1VB0blRlcpXsyXNTB/bHVik3h5i0nwB128eh6pzfPOxefvhSZZ63
lmW+KxuWQ7giVZ6007I/yqJs1vrTE2CGXmeLy1Q5Mo/EMXGKW9YncrMSQLP6dEzYnSktj09rjB6L
58L/E2H8X2RxUEwi8jqM2hcZVfMJRBpatNz33Buj5RzNJrLSqlx/EXQLNFMvx1Ur/w8D918ttvCV
kAyTL4T6PO41nNUGTv9uCzs6Q/u6eWXtyTVORutx2vRnOKihaLSEXRFlQr821B4rSM1tWUf+O8jC
dAa0au7sAMs4okPNRW7qv64/qws4ZPjSjvP7FLXVR2uHlKIuzAA4lKaScNSmuSe3PH512irKjxE8
4mSFSZc2ckzcVCnTpWaO7Lzsnd+4uic+zzXIj2Ts0K9IE0ZFT2bGmKFk6dNkC9Ytk6gnJJc91oVc
N8ia9D6L5x0XqVuT4fkpt97byemO7D70C0GzcrbIQ3beeZsXLsImtOBjnrWpbfHQLZPrWScTYq0C
lZpncQS8AF2wfluPZO8vjG1mfwNKrRVklRn95D85rf7voDFKPtlyj3ShnNiM/yrjHXOT7lsTDLmc
pHZvR0KZwWdcaVvd8XETFhO4KAmgucdBPrkUtXgPx9g1uS/Wzv1mPOfQd27jdNCN3rxJ/ZpgKRu5
9laHW9JutbP9h3Nc6r+xtYXapP1QOSNyXn6BaYO46S2l+2GR2eLXAkzXOMnPZW6Zof0oFo/Qn41T
jGtf/j8LoC7caJ7f5bZUXbpN8WgV5aprkwHqRoyW/ox0nBuRinc0pINy5afRjQ/nVVp+2D5WotQf
LJQDM1LLcdNlVXuYD5tmjvElqeJNnoiVdOwsafVwA1RxkTM0ZTP8W1Hv9e9DHZj+1aFuZ8ySiot/
p3trG+u04mWtH9Q06C5LHPKt2TuhsfyUa7nvn/p5PvikxQFamzYGwDprN2eEavB8JDN3SeL55oG0
hVJ8ny1l4iemLbv6MFtwDOmx+MP2UfWah8l1oZ6cwjOb+wPiNXaeG0AW8U8SvvtviVBiE/CKUL3K
18CO2WYVCMNVjYvjZSBNh/XM6DOLYoql9Z5sPCWkz/uN1DbChCrCGC90EOhUWEvV06c6V+DGc7DS
q5DFMl72t1lCzuTVhOrJSiOF0BctrZr3DtrXLu3ln7MNKPgK+DzlBw97Kynrm8IS6QP3/jwWSelY
y/cmsPrtbwKkFLvE1o772DOPkaS+Z5prHUyZ66mC/Jv2QXzzagtGnHQuL7au3SCnuMvrAbnZXesi
OWog46n6uSUm6JwLep/RXKfRmjqVR1MXt4/TPu7JOZJ1POgr5Y2CsYjK++Onvy6dyDYb8zsitAWm
Ke86Muj/k0Bb3stOIdGg832KlrAkqiogUi8NnSN4pEYrWSCtXRQats8ntKZBiWBgSC1L7A+TQ8dD
d89Oyrab9i5RpX8CEwTBdPLWsDqQ/0gFZHFPrIZQ42mvVjCwxRZhe9PwYe1vCKz++DZxYAX/ame2
ISbDqt0q+2JjA/U7ZoUIrRzcVsPPns9uV8VOcThh37M7ydmayQ8/HAu04dzxZYr2ynnCAkfJrHKP
77ZYoyH3pjmumlfIArOpx9h2o87Oyf7Sx6/QEeH+2UaLbGC4Tdj+2kEEFn2qPE/I0xBXux6yyQ0O
fRMHBDZtDyGZHjvwQHc+vpJrXoeDpl8I+HXWGXyoYDMizNnGFFrjT0jJLXb/gfc3UcHb18ZrHs9m
vKFKb/ubE7CaqRN3aRS3abkE7CfG45zgk+7a4Rcvc+3f7NmtdKo3b/NPTj1L3v6GgvRsdaaY9K85
+SekXX2uzD/7DM8lg3jK6K1OOnEefHG0r2U4cV0fdjc+c5iE9RVyqwvemrhayqfNbtf5Zg2oU++I
iaK7tJzGLkezHhQ1jxuzyarjPzKpmyTdvVrzigrGCkZGPVsfHWe2Kvj526WokEa3pNfEXuGE9rE8
lj6AzmcgjnD4ieLL/aO9/YiBFiBQgbW32H8IIKnZOaA2vHMZjgiuHJW0r/FQJfR37qEdhvna2u5I
mI/ffpeIbJanhPXCZBCjkb7hBo+rk/F4f4shgQROvWU/BjfTEmvgx6bmzSsSx96nlP3heDJKbYdK
VwweR1bX4K/PFqqX4ATFTC1aTUiHYSDZ9b129bJnZdmW8kJiq4SVlIa2Ol4e3JzK3V+1sDb/m72F
9v5p97Hr5GZhIQccXc3H7jrryHBMaPKP1UnUed5QrHkijK6JNwP7BWhLM7dpqdeLXZtXCSCj5kWv
IhDshA6rLOEeO3KlUAGkwSEjCmx4ANz3sglAiYbWavGq1+3z5Mc6fJqYdhla5LzssIV1d9c0VXRc
QxJmrsjXw99BstuyQLBhf8dKtr4JvlmCfzdtSEzvQtSgkT2+jmgEoj8h2PyvsuRtuexNv/U5KUQg
g5HNKHiNYN/9O0QJ64tf+QaQv+tjqg4De33cGqtu7utGKqYNr1s+/SHx9kd7T4afcHn7n66MuiZL
hlL6qVp8H1ZP4BOxUK9mW1KucVavtey4OOgxA2bkPxcmYagmviyRVofV3oY2DotedOs5iKO9pull
A4awv15k5SawIWYYf8qN2Jhsgk7nrlgHEQGFus2HO63qbwtR+If+AXW8HX6gfxoL28FLTRFheT+O
jUXCv7HW5FTCkI8FwsljyJN+6hhMNk/2j4GpNh7bChDlhOertl5D9B2YvY5m/AUl96Uz/oLrp3Tf
1QKiv8sByq4R9ljCxIjay7ZqQQEXGC9RFGjGXsOFGtjlEwAuXq8UvWsz/aPZUTiFRMrCsGUnS9Lk
fWA652wNo+V+t1Wp9AdvVbR9+R8AuDZNffdTAow9pnxxXfR3SobmV+Uo7fAMHYs8kYI9hPdoyLiq
qwnfV5g0OsoOy3EvCJRqslEkwMI8qeFlDV0NuDkiVaiehat88QpQFb4CwTbiTzixU9hLvX5XJCe/
YDHd+8wJOR+wTC0TZ7+1tNar4Ox68ctdRFkUrUFchLtskJ1G2vKr+60dvPZb4w89x6WQVnDZWMCi
SxIDGZ2iEHjkhMKrWnLCH5CodCbGuxMIjcYnamvbvGl+dR9T2t58zqXI72MzFXT/EHblCaHd924H
3N3PrdsdXt5g3HsWMx0+hY8qiefq6LYuk1TEA89uboJwJaWWJVJP0jSy/NkGbR08AAitZZyFQxn7
KSDSoQtPh1FwiwWj8RPNkOO1U5XnQ0KPmnNpqZPpbo7N9j5Mh5apFbiTTBPdwTooKM5zZxZxjTpO
+stqlmmjChkBHwQH59D9YKbDvUc+ajdvilsJUXvvG348MQBUfg+ORfnFlpB5Unjrto75dlT8FGFF
/ni4lP1bsm/Ru52EyTdX8yRnlKna1j+zD5L/Dvryrzt748/YXiN12mGwVgKDhl0U7QF0nFmMZeFv
l7PPkumSkPH1Gm9hcBRrJyf94ePst04tyWLln54xI/p2DMH6Mgq3vbcYdV6nIdZoUMiUuXRtGRg4
hmWJUtvy6wngODLkbKRL22v57Ou+tZ9WBx3qQ1vO1sPQoWjh5uzN42AxVqHOrpvmUc8STgXlJ4ar
TrZtEUQWQRpROx8BbLkjvPce3dxVOXMonvtulNnGlpAOLNNrugVhchl79J1rb+nvlPdNSdoKVz4N
DsF3zwGnosyPelY/2EwEAgDtM3UpQJz+1nTtSOMnfYItuqWmlpkd+zuHWO8mhLJ5u8sZFcvjR2gc
lSFbnpYvubz73E6TLV66tR7VW0yddn0dZau/Zn9elfQwHvCSWb3gdQ/nCu21i8DvLJn+uzmNSnOg
fQGrfGMjSVShR3d99N0+uImh1NeEeQGhRWK53iuKlt3PWbam6eNoXeSV0RZ27Xs1lHZfVGJHsePA
wYAIbuUkHm3aoJ8ax+4DGIZmak5iK7v40g9rUD0g4qsBiFc9l/+gFOr5h07aQb2X3gErxCA18w0c
3XQrAWT9Exr4OQZ6XBd+cZqVPhNvhe5fSDimS6Lmdbu2KHtf68Vt3NPgDmWbQw0b8ewcJVS3tBBj
PnaQYcS7dQ67eeop195eD2vhsR8aMc+4JLj5ghsENz9EX7kIFWveKpzywRSmfXnM+uZRWNNd/OaQ
BwTLjJYTjPw4T8rqTi0an6veOCrSGr/FmjGozo+TNS13Y0wgXq+UeEmiSd3Nq0u3fWKFqIEsg3pq
hGsJioBu8ZuA/8rUYtFjrcfS874zUZgwiyxfeVf/CI5/9cBb9L4dbXVrd1f/nLCciLRW9ItmrOub
uc1zEqKv4OqYM4hYlH+DsZ36foEd2opOW9N1I2OYf6ZW0XNQfgXRW4u3PJp2qH6NSTico3228SfN
3m5fkPAH4ynZjohs34MhOeu/UJ47sMwSHKeUx9mnTnz9GydBEGX+ujl9tlRzf0WGML5qZfmSedP4
JskDxdWVIQPb5PO6HKgQeBNnVrXI/od0osu6WblNwV+ufegGHXr3nraG5Dp1emxz7GC0y5YNO/hv
nurlpzjMXKDzwo7gh6Uai8Hp2O39tnPXkyumgYHQ2p8CvcanWtSNydZlIZBzdjiscqXt+ayPSf1h
wmqKNWi2h8B3uhOOySXfGe8eFgGuqfAc/NwSVfNADg0xhMegcn+au2enLofu3FameYIa6S7S2bsn
bVVewVnmwjnuZj2NzEJpnRzJJRhq88ynPC8FI2E7oCYJ7Tljw0Vd6g3itAj4gpeBy2bkCySE6s3e
aejzk2HJkVQQpb6LBbGqPyYoulUTjcCCx8Z9MU0+nIgab35wiB/B4O/uf/XozI5/3nARud/Hsa6o
/Km39sGd7ODNlWH8rUT5JjI8RuWaxhYkcYR5dUrHrnb/7qijjtRO1u0mA7VdWq9BBNMdELT9+AUb
0F1yT31JLPjsR++3p5pQnSBX8Q5Ab7ddtvYUw1zFgX6ic1wxXOwySDxGApe8SFv4D3xjjAH7WCKs
ahxNq4DtP5ZxBUQaDr41nwLcOU+7NPONP+Q7si2CTQgiON7wHmJqbeKxcbJSLvblCFAbFaJtLJWN
6OUOMhG5K+JjElexWXs6sH5dkI9Pb6oZvRJMKVzNaxT3AA0HubgqbcbIMo8IZtGFM/RZ/4WrBx2+
jevXXX+os+MG8XyG6DJ70XMl2n9te3HpSELp1GQAE2gMN89rj3xmzzVP4MKI1ThYdDAU1uF0G10P
DnfFgbFHncme861cw47KV8glWgsXK2GxSCH3NINlbSdWclfWshwR+7RsRwmKo+A+mhcYUsMFfeEY
RJg190PJgrmp9Zl93v9MhinEcuSvck9byxcfIeK2Ozuy9HNAlqZf+MeonEfGzaXMHYVE/ptdNRaw
oG3FRbTtTMs8tPFF80wwtzFgyyxgfYQWc2jrzDF1LSbtolCNz0e/yRIwb3c0yPckShQdaGvfmFTW
hd9bCSwZrerfCQmPrLttYOMrpsTR//m+2nMOFPFOexOjLbG2FeN3dSQhBalQUjJFp81BAJzIKW5D
AjySTcvQBSu/FnzHzqfNYlLIxQ+CE1clWgWBbAjOq2GSTsetQXmyGRS2t5WBNcy4TffpgSoYXZ8c
RCDm2Vn05ECaUD53+jqHaZ2DlrTjNGhRMWR4SRxZiKMOw+dtxxueDuGwh09JF0THE0I+uV3RRXz1
Btm8VbeaV7W7W6Ng8i9GDBW7n71v/jlRpSP/ulgOSOu1KqAOCeG6pXZTxj8SFfvhMx33k89LbUkX
p5FqRR5Km8LYZS+bMJs5FPpsHGZsJqlG+6ZfzMzdy9EvWkRYGVnJdp+RX1ZCRizljJozMx5i24dk
0WOAiBYw2/qP/3f1rzu2Y2rpvfihG5Uqb87otWWx9bv48JZefmIPA+72ZbBF+TiaAPg28f14+YCN
9fv7bosgfYApkW0iZ9Xosj09nQabDTpdsUy54KpoAPIGdTxg0TT952LaGU7dFFX2uY+j9a+QA/GF
4TENl9ljX0ipJTenCNWngJ1Zlket5qU7HauJx9f+WBoL0UslqGkq5TDKYk365rcFiT899lLEU+H7
iTmHkbWZdFOttNL6y2XAvNyJkymrCvMIZuUs3MP4Dzoz/1WXQ/UgVQQDGkuXzTbeKsQmxzGb08go
sWe4ZOzhHd6Wj94SkQ0KT9lCnYp29crLooaufPSsw/5ye869h6DcRi1284kH7n+obaqe+r6PTLqY
MHgPBsq/2dHtuH5wA1yTt22CnPgrmgif19HL6G38knFB0MEh3/kg2t3JrYMDOsrajxsPksMk3WzH
ZZqC8rk9kFa+dSzszz6XLhoCfHV5GUz78eDWVROdYmjunwxbJNq6PadolaJzPr7Zc5CMeAFHlNex
8Vag/qXy08Y9Ah4cpX9Mie7zEebnbyhsw6hCmuzFWjf5TW5T/87bDHEZlO5lgeX9ravgeNv3IHxw
++n4Zaq6PZGJVD9EdhTSZ4WmAfYBgWE11r8Juhj6rHUDg+k62B8shHlTtox6h/UT4/cOQwOr6bBE
jx3OUG4I7k7H6juciQ0QeeTOw4+kCi3otPb4QMS4Px2wj9fWivAOdmVSFTVFMvfWrqpHp13ZjI/S
Av2KNNE4rGJuhMJcLCftuOsZ6cj8E12Z9bTJCoYdJeY9xlKdFBja+j9Io+wMxwxo/bRZ77Hcxldl
hv2TToz9wcGs8rxH+13Dg3RmVtJv9qq5u+xoXM6Iz8VdvI7jVVku6mqrYcYk/ssunGD9DS6BG2eS
9QOqMFxg7u5QnZYEPxAOD6T47MnXxdghyqF7XV0PEdgXd+vNLeIURnDSqW9KIKq1+EZ+y7VS//o2
xMyyz9b7jmrolTyD7aFZ9+XqIwJ58Lx6/NMYz7oC9m1X/ig2G8ZqeYvDJnkQ65eibyqdFiWhg81z
ZC5u12HMOcligEenF5BhtingTGEhEWQHwGM7mpukhpvERY8LRizh8Eom074iAYstnbJ6di+ui8Ax
2Ky+cOdq+96tHZAr4JZMckOo42WS+8xaTGNMNtYsfavnV/kQdS5Xqo3olFr4icybAIQ7E22CPGIe
xgUNYKTFbbI0UoSxVG1mN87n1ETWlXqo8q6M9+jHbvkeoFwc3OBA5l+mthZEG3b9sTkRrMuyuQ8Q
LNvVWo/lHiNMn5fJGBeCeOS7YbGq3KrF/gEtSgx6bO/pzOT75T50zh7LK0ng+wmD1GeEvvYyH8l6
YZn1PmM9zPfTEagXQEPQV29i1ia5LrOGaG2hW2yfI6+yzmhjG6wJdnLaMWESp10evw8Hp1mNGfxb
OPfjL4GD5gVqHMPzBlE5WO16piJ15obkMUJ9PC45AJY7ZaaPjg+eX0QrWsX/lfBbTe6utvhnmt4q
IALYWeGsHx3eOcjbpbRnplK7v02mCZws8HznTViB3qHm7e7OiGZgka5398YWZt8NEJ5cNpQhIGKG
taHyyJnQFVTBhzTjnDV6EVVKwScW6XhjgnCPKW/cBREQqIp5m61liE9+Y9pvceiDwgLBFexDaOWi
daqf0YSB6gAUWFczJN1FeXCAlORiHOKM7lMm/ybHc7f8Dvuw+o4/Y4L0iDaCxvzmNgjZvSaTCdVL
5+MikHLovk89LfFpYkhrSeXsxyw4+KJx1LUoity5eRwaDwkXwrJzG9T13dKVwN6lN+9wgLu5qwbf
vsehPZ4tuJeuYPZt3neGQvR/uNwwY1gtDCM1oIE7eN861fzs41DjO54XLsIlrOnkISQFYjL03MzZ
EFdfajMi0iXLFAYa13bOVLHmIZgC8qGlO/u1CT5dRHmPE16S3I17blq+1pBbZGMFknATGVNxk/GU
7R82IrMlhRrDfxfSyXcN7B0xuZ7Y0KXVV6cNNQS+dviG6A4/pPeitnB8EcdhLtrpmhV2WS6omrTz
r6mP7g6Luo2ev7PQHSY+CxiiLJ381SCrIjVf1r/M8SiDd/2luZGAM0f3kLt1gDWf1fCCRN2gbkJb
VKcMO32ZbpjSLoyC8U3LsSwAg5GTjIOXdVT0/MLXBpGMEmwu7EnP/5V4MJ1vRBkkL7tjEGoIXS1t
nYbehgcQM8pyirrZuXYjUh0sn8vJrALPl9RduWSrPUd3uhWk8qlE9fudQzYBo9ns9Od52h2y6e3h
eA5ChvYmGdY1j8L2+FaGssw6SSr6uSGO56dQ4fSXoSK4GFaq0xG0doF9Rr27R+y8H97q/B0U7pVg
iUvupQPKb/Na8VOOqyuR97j+g+z6uSCLHZkxeE7QpB7OPQC4jTD2pLKcOxQXGzjkbP2cE8x4AMxR
85/eOv/azZX1CcTg9xeDA/oecxkR7U1XXTdbj7dAWD0iz0Tph8ZaeTZo8HuUhp8tCZhteaOApMiI
l3iYpi1JQb/2f35YTQWOg4B/kx28b/TeVCmUN7wc6t03MsDKm4145VF4Q38GbhvwI2lzmoEP/NQS
6yAL4vfU26o0y1rdAsXI2lOPpurVr76y+mcrCa1LEOnjXaP+wv8JGHVkc7IMNV6XGqQyDJOTuzTt
y3Fs3snZjgDwQSV/Q/xJBBgc9pcYu2kuMylGFJPPybM3xtVDU5rt40sS8+jC7P8XRf76vZVMH/ip
jj+jMyEWn1d2h5QFtr0DQjOZNy7TnYX+/+XLZIjtxeKhyHRir7d96jDTzO7xW9qe9xohtb4SMt49
1+6x/PJGb/Mwb4SN4rSHakDpC8pKzFoDCcBSN2GBcDgI/WgpT/5ero8o+Qg5JFatrzN/qgGzEUeE
KKNErP6LVzyzBTeNeRLzUvfFRJvvW2hzTTT4W3/ti4+0aE8goh9tvFj1Z1U68EyOQSWegJ38s1Ea
Fv64tMffiiiy0zT7S/wUrw66otlql4dR4Lu4o7fQ/pgmYKpCBrZGAjgPUX2VAo2JAhQWc5OXU40G
p6qJxjvjvI67N6JWEqeYjFQ3lMLWf+4ACH1Kel/Lk4pgsLMGvaM4YSYK/gyyDNXZaJwyqYy5vwlD
cjv7o3HC0DmPNKO6mWn5EgjUWNdjDFH99biy98Uq7yaz7onOBq4BcutM4JQmY+Hb9AMqO0NZbzJi
pwJOqtcAz49cDDsoJumTv1heDR6AzGY/jfMcXK3IaPdnByGfzW3prK9cgtH8vm2xkNdDuZv/QrTa
safN/zg7s+XGkSzb/kpZvqMajhltnfVAEJwlUbNCLzCFQoEZcMxwfH0vxq3bnSmrunlNZvkiCwWD
SdCHc87eazcaK5dizjy66pe8vIvUDdIvrziVkVZAc+MinXXXdtdkc08fTiwbSB1Iwuc2tby1JptR
qzem7TRrROgGEXatq0vJr8J5H/S1Slx9+oY4/zIupNLVsBzJ2gNrAiTmVMDfM58q5kn+A7PZvGZn
LHL1LBM6sOmVdDoTTUPVTCLUS1CCatstinqXsWxuX0FLMaaA7k6DNhLmeD3ezX1OGZQ7iF/KSLfk
HGS21bVXjNE8D7dJabcxOjIX9d3Kjqt2OcrBN6u7pUV5d6M7OuLvALvh0p5Nj7odlbNt+w96pYOK
nkdrmE9029SbXfuIQVb4ZIZNnTDn9FdthJyNC7VrOyOhkphXgBZA0UdMUd9GCHCwDZHU++rMHv4M
GoSzGTA/S+9K7igvzAmbA4+wu/ftPKKNoFmYNVzb+t4w736NMa0chsZCpS8mEA51VdJV8pmYfWe5
0BhvIdVQbbY3iejToLZRGNpeiwRl6h3cFBj4vlVmX1En+sWVSqT3wKngby3ZczClOWev4XXbBd0q
NQI98DUVs/XNKXRT4msAr7ZCySCCrL2oYmg7lkHhUWitU3omJCfV1cYpkLJ3XVbY9E2jwlqjQDLO
eRHbx74d6wPKtvoOKf13If0U217WfePamG06w8lCFbM0fKsU97on+zOI9OJhHsbotgMcYAeoiPUr
p3Xx3+tdN0b3+aV9HjjaGI/rZtE4aZhb1hsxKIAHSxPnL5YfNdPTFKWu3PoZfQJIJez2INnamGPP
EtaIStOC/uBN6JvXnBojUV71XCXbxGYn5kaetnLjZDMH6xihV4Rg4NFm/9UZLSdjEjum8N4tzyMr
wmX2hH9dZ54JmKNH1r/OCy+pfyTAPqJNCrnFuUYzVKqAbLy2vHKrOc02RrI0zdZmcM3OMLvaVYF7
BW0W1tVXZ1jw+jZ1+tYZyOBCpBfmWY+amfulAzme4Y1m+t/ALDGVNhDYyE2TDyzl2YfSs3cid+n3
zO7oO0xt1b1NCO3TPdaqQsPgNhOFKPDT+uBuMrSKLpK64lA5cnprJndEboFUwqIf0Xj6ymx1XG/Y
jtt8N5YV2wISi844L6TwDWfHi7N+29qGch9c1G4no1cyDZUCBLKjeTQyvO+GvA+QtvRlGNuxsYSF
MtLyzqCrQNGNwAkDBaKO+iUvFzWemgqr+XpMsoF7tF0LsSoRAVLkcBeQJwLsuTK5OkOxMKeLEMxT
OY/nSnd5l3kmtWoto3qxN9K1R4mMJu+WFQYyg+ImG5yfZlFypHDEuE+DIbtdP6f5q0e3xr606UZ2
bcff65wtdrRC9+sMGFBzO7pyR6wV3xrdx72jzwwu7jpbN7JTS9qzvlIDHiFSIdKxO6uECX9apuK+
szCwrXExq22PhapFoFp5cmVEaFpobuE7C+uZbIbAmOPKQEJMx2NDk4ZQCZ0Hi8gk1hkFox6bsxtc
KPLV6SRAx1FaA1chGIfzagLwwOQsbtlpupH4KC4D4/JQLVn8muXdxPboVvQZUQA5UHBEKnGe4+yZ
T0lWuC9qSiw7yElUSvcD8TRhZsyVdrJknnfb/kIg2aKwLOQKkGM8bwWtT+0DMPqYBV0atxd9jp/F
7wWLbSIRbzQU6nMBmPVNs32JdhUcT5XfKT8qWUpDn4MbGCIrsX6MadaUP/vSZcJPYz8v9gpwAVeU
aAaOk7RFMq59o60Q33lei6NjSYo0PqqEbIlXnMuuy+ngVra88ys9sZLAonwaD4U1Te4WJ+/QYWCq
O3trppPb7sANVHdMUvy7VorxoZ/kbIQtD6Vccx7P5ZXWl8N0pGeS3VbEyT4vo6OKwPGQRG1Mp5yi
TQGoZldLSx7TKqf/StnPwAUEhTjMfO+CJG+8p7RvcZxYXFjfUyNS0cGsuV18ywACOTgjwI6i01Pq
TdG3bUgom7o3xN4g1MaBK+bRbv3I3dJwtqOwQap6FecifZsxI92bmrKee+4+DMiRu7Ap2UlqHQag
CmrVykEHgcRN17tnejA191lUB4hBaDeVnKPS848RbIHQywbcbR62jDmEsYaaH3lJf1fTvt0Y/aJf
K6AEVwwSbZQgWtzDc4RoBPeMVssjAoYMgWoeR5uLqAr9V4Z0h/rMToNysId9Fgl7WE2TgcxIL6rX
uLg0L5fRm95oQ2f3yTAXH/PMzDNghaGY67kErdnAyh2tm2hD7DbJGwz35NMAjmw7uolzLCMAEpZv
aNd+zLEzSHrP21hME9JajUlcyStf+73nGtti6bvrDi4VFs0uck+zg2om840uC5OI22WQ63n+4A+a
eKn80oTyawxiTyWbUazH2RxOZlzra/r0NvMnJP0cEYuWodqhwba1ItNe+55gni6VW4PgwISyWmQp
MEOVvRYxnm1T2ngZ/o68A07QNq7O1GxRexvjIRCcxlq2EaXHCu7w+Na4csJqn/f+tB985W5arp8b
u82qG/RQgHiQuRSHOiNpjgnfdF2U+eWmECXXVZ1FCGp689EtNZEfsqLE2z0wo7j2+sbfmpmvrVvb
v1W6JQ4WDB7Gc1HuH6iF5Y+eicnOzebOOVdN5HdXDCsfY8qXMHONet2oGbaUryXsTAzMWNbNcsu7
sK+UQUFA474DKjv1oMIQLoBiKQ/4Vi3up5W97yj0+psCyAymNTjBMWgCDx1wlCblhwat+VjPTX7A
cDYFixPh7su7+B3paP/ipVWL7g+TPjiBDqSI4/Hx2gD5VmKkKc2oocXTShphfuL73m8LaB5hUQwd
9QJ+0UtlcBngTEOL3dNB5byOLNPmHZD6EeLdeIZSYQeOKX+UhhTXfQVYjx0Go3EyltvKX+yHIdW7
93L2WiYavb9v09y8r9G2wDemqIxZCgKNjeci4/CE3JoaTTEaM8zlyQxruGrgdnRWUA3U0ezmiTsH
N7cVa0xYtAstq0dQWbURTcGS5pKsc5qvzpJcoSX1DuXYzPwMInEJ8HJWT3MjZBjBbzkl0vLeZD51
32swRSflXJg0jkIFxSB5h51PIPhiPHLoHNAgrmHF19ZUOHecrOO6FHRWQWHY91Qp2skppuHUiKTo
1xZPvzogABQHxyL/lsUPUqTGnnqRAQz+U4W+XgQzZ3J6sopCvjVtK3Yy8fhYbTQFYWz12a4EEHvM
o2G6WLn7aTcSc7tnHjyso7g3vnM9UA96ZDDq9uambmlVxU2I7dXZTBMhRE6W+TuDMEX8UFHBlQt8
97fObtDsN9iHVjZK4i1dU5YjQU9ShRbFarzz6rx58FoxPZFGESNZqzQIeBK1wGzwxUSmwANEKiNX
Yzdy/ekwCy9cBe8gJdonT/zSSUxGw51LY1NlXGvIVdnr1TVXuR7dmU0jIFpQkhdJ2+xU0VVXduJH
YW9F/XHOGKyj7o0OVqPpjy39w5ZBl4Z1ob6w4FZdo/+QDeXdVOAFEY5I7jjU8xvHSZp1bDjySc+H
YodEwblikNptlDGzB0j6vNus6f01vbT8wMbGuMZJ0uqbidRmDPtycaBWcuuIUNddxkGsVcbP33Sh
7OepG7SNNlvZFVUTZmkxFKFrIr+Ma28E1gYl6UeO5fv7ctlvlWvkN9RqQq29tJyvxFDjxRyWPgsB
RQi8LzV1GiQtmJ0TWQspxFRrXxggqNTGJyIhA7KQwkb/nmW1IU8Zh1qCG2mym46sGiT2xQpoGDfm
Vau5dnStJ1za6J4TTjfcIbJMrYxLsSzpe2aQcKAwmonvlWg9oYWhfUIRVJ4d6nQbjkuU9GyspSOX
7pq2N/UFpUtf5jecw7ibV7VToLG8YrxONvdmATESf6gS4PTGW1C73WlIzOqP/zcz9d8hWT+BsPt4
QoTjxuLAbe7aR1LZ4Gf/2kt/YuPCcSjdSUnjwIfzrenmQ9Xqf0GR/jfv2vTB8f4B3512lnCLohIH
LJJYwrZd0X8xlce8kH7/8NKaQJ2Sc40+zL2idFucVadP8musZvMTADfWInofbW4c4m64odx55uj7
C+D1v/tIPqHTVcQmhizPOIC5w6wd32s5gu8vPUnz05fEmXS0IgY2ibqMvlu9enX5qn/xtS//P3/4
vJkyoHMx3eEAxaZgrxb7VPti9oT5GTZuYss06HofEjT1azM1TBA0XvvFh/mJMI583stsHRQCV0pM
TvkG8dPXqP7mp1yCspGAGVJbHqACr+oXM1N/8Wlfnti/oKKbn9ZkywGaUJPJg4P2QgsKdHDIZxDh
pABkv5izYnxanZZrY7yoW/4Rkf80ZXmDF3j9pW+i8Wl1zjQHOOMreSh87zVv6zOdjJ9fe+nPa7Mx
+7x0c3XgQL3RrRCP69fSfoxPS3NuhpaBUqoOOiB6bz7bKv8aWN74tDCBzqU4pWN1iEkUXlvikq5C
cfG1L/ivzJI/LE1XCr0xOm1m2XvmDWqJZo/icvjio/y0OJMObXHnDdPBmcZjJ+KtXmdfyik0ftHB
//DGeZJLA59+PFRGHxLf9K1z+y9+4p9WpmcCAOxFNx4igqhDhDZ26DbK+OIn/ml5wsPC7Y545yBU
Fl23MyUu2Pr0a6em+LQuc+ANjW2iVe0uPnE5OB9RZH/tnYtPCzPz0TFMLcRYO2Hy72s1xUJp5X+x
bf2bw018WputVsqoNJYeqqTbI8impxQl4muPVHxanp7fJTnU0pL8FxexfnxqrfprVyDxaX1qcefl
Y9w2B2QUSOwLbNWNAOj1pR1LXD6tP3zNrXi2QVBDLmcDBxKhxY/ZnE1fO4J+5Wr84cXJsV4MOx/k
IRLiYkdzuczmoJS+9tY/nZ2eQEqyuHV9iKvFA5QxXtOUr4OvvfinNVrBQMpEylvHDJKvIINsBCbX
L774pyU6FF1aDiOHW6oXD9BdmMVUQ/YXH4v96yD+Fwe0/mmNYuHSTZXZfDB4ZB8MLdvW1vDEFBFi
miRnES5NfREsu3vpLoe5bgPVVcvJ9vxy2cCTiJ8wNOb7zCbPxo06n1qnrYNLocOYtvthzyhckHAN
F+J8GzDqvo1aql0YDahJNLylrUKTOKAytJVhHxoF3n0a390ZNCruxRXNAO88VX5+U+ioF1Guzde4
MdKDC0xqlSTavhis+7T1bzISqoZpfJ5VMofzktMko8xbKv5Z6Vba9OBVVb7pHT0OkdX4m7z1L1NV
eZtjLwmLeBDogZNxLxAI2kgUYKer4zy78Wap7aF7JABgZxbtVK+wdWk/QAC7dA7sEQUENN4RKAoi
HnMrmbGfcKLWNKEyQLJJeuM3UXQDDzPU4278RnowDsfeWRP+a4bo+Y/Ca18WxrV7ayhutGpk+JA0
2oPb1vPb7HMzcPRjWeWQZCLp7oQGkAdPJVACL72Qfl0xAnaYRwSYWjevhFkhQMGrW2HQsVa0GE5p
PCDYrI9CFnuK1up+9qJoa2vArx1k7Negy7C2KSR+I0RAyziPtnkePXvaUASWmEbdGTcXhvCgirQ+
NLNpCJzML56zFFlV2mtbgUTknAO4gsF2zbCqWpd19rgUpRdwO6vUZpHaDl7Jg9TURFsECyX3zbXP
REyt4SufLVw4AaJQYEftrHZwA0DZ54l3gso4oTJQJw2vJd43OxBxFBGkC8VdM20X774zbyPIojvH
FJgMKneD/qp7osuIHGFkogzzn26lWzo+tJoCFWNgAN8KAJvoG2fSDCfAWYsXzTHao2dCqIdmYzUQ
lpnb9WZn72Wj+lPk99c1X8YLnDb0fDB9W6/llgVHZ7KDclS7oXdOU1w9Tr3aitwbqrAeMTdZvlPc
dUzqT8rWrzJIlGEHLThIXB/LkgCdOcKZPeJu6oO+0R8FipCNDgWbL1rml4HtlfnBXRjGuujqHQ+n
rxVvAeYze+wuc12PD1QOP/3cU+vSxY/t0nzaD1ii1o2FQTJ2vJJEiwUu8KB/LNZy2/fETp392O3A
mHctbCExnyDfKXjOxESnzrVnoKJh8DJfKcLQYKGoZsEfybwIu2A/moeYnIoXaxhwQbaefg+WwjnZ
U42RAHZt+TxBe+FDsKaAwCtf3QOvubLpaxiPUT0QdFDvc9PRTylI15eu6fTNYPjnRsvkbpmYDrnJ
GozR3jGZ6/vzuOkus2bsbSJs7HY1WPQvPTRYWy+N4ePAK4CXwHc6uFh78MDMtzkkoE05pYc+N49w
zL678ehdi8yA3tS3rGy1yOVlSYsCLEKa2lvQ/0ZQT/RMxyY5lLrJzKvsFIgJELekTPgIyB3bTZdN
M6bmyTbcLF4bw6xv4DVf2alveGvY4wjToHGFqCoibV0peblZvSYJoRZQTorAzpz6Q0SVRuM8b57S
lJG36Ko2TPB7nsYleipS5+IPW8byxqL1szHK+sAMnrUBfNcfLj2s2kI1iGh+BTeHbSaydrgM3jBI
iidfo4hDsk4iLNPTZq3R4UQDiHyWn0f9xgZ0Ec6T0pjDy4u4yW01LfRwwzwmuKVCr2vdtUf8O28h
bnkWCeY6lerVqVPFDcKa6IrYhhuNLVxWdABNU0OcjYaGLJEJxBjbgQAh/k04clfl7Y4vmHYTY9nZ
RG4C9JgBgzej06rbEnWA3UDRwujHco6a5YesEEblnZnfI+AyUBNO8YvQ/Ok+0y3npa0G7UqvUT4G
09D7/ivD8eFdA77bQtWpmoeoHT4QrmlH2HdoJRWPEoXrcIg1kHSKJ7puene541KxbPoykcsaCTAS
AKZk76PVUk+PDnlsGgYUvcQBpKzilca4ItJ0zDHPSSP0l7ZZJ35bQWxvz/2EES/vidozrT5GZ9LO
PBmrdnzQ4P4rLcV4p/dN+owkoK8Po2aNKuhR4J2yafTdwPT7b22HDtQEJH4Yywk5Xd55ikGO078N
6B+Cyu8XZBmW/eCbFzFJjwExYnCwBm+CowxGMe4PEDQCdEjQSdnu/FF62yWv4xODE5DPoj3gA07w
VjfWGYlFuTYZN+41X2fkYMjQtIFJB6qMz/QdCSharGGaQPmYCSPV+SfjW8c9alDDm1eX8U6Qz228
taULzstvH8akEM86jxRdX4nbChxFbUlbPsJuWoa117S1ufYyw30pRp9JW6Pr3nVTLjt4zGpn2Wh/
ZuIftk22YHLVrPwtzhOnXNNIrxCcmT/Banh3dcvEtC/SH6bOqA5VnahfBlXpRzn68ct4mZA3+HvX
BRsynIk6cbMVd5oiSNKhx/aRwr3ICjHeaAN+6iEqoVO5vWfugbo/4NAS+xi1IDZTN3l0G6lutKy0
tpcxB4pgaxahb2BCA0DHlAnY303Wj8vZ0hcKD9M+sKHFIBMLCPQb2RVuRooFoo7AZY7bBKVetBxZ
tYkW2xcMPUpZdUfUhOCqCGYabidMjw91NnYnzx2rR8xSQ9jbZvyELFVyQUAP329IBVI7pv9zfcgF
KUCQ+BKbtKmOMd2QVOxBWVGvJknxrC0WBg4r0dYI18M0amDpO8pcT7V1NQHKXWGZZlebikeriyai
CqLbBg23wLzUFluDk5R7Hawac+BfyH95S9LmMeIiFqAlq84qznhypat9LRNT/1TJ9TWSNlBh1qGv
rSYPMqOxUbZ3qGj+olS81FX/6or7qZjDatoDGVAmzBKUvysgCXzyBjgcYOIGAGc1TV+r7PRPlV2W
4G9PuOUcOGG4RQ4dFk7arwAufhUa//E+/2f8UZ//z5vu/vFf/PxeS9XiQOk//fiPh7rkv/+6/J3/
+Z0//41/bD/q67fyo/v8S3/6O7zuP//d9Vv/9qcfwophurodPlp199ENRf/r9XmHl9/8//3Dv338
epUHJT9+/+29Hqr+8mpxWle//fOP9j9+/w2gjOV4FB//8cd/45+/cPmf+P23Y93VY/0v/9LHW9f/
/psh/u56IHkAKOumK3Sf+nT6+PUn+t91YRGRbgrfECZS09/+Bo+/T37/zTL/bmC/NXXH8yzXQaX7
29+6evj1R+Lvno2I2kcT51qom8Rv//fN/ekR/e8j+1s1lOc6rfru998EJeWfvoCuIVzfsnUbOQ+W
aAdbzJ/r5yKLMmZQeRUYaG7vbMLhD9qAlbBpGUqTvJGDSUeLTVpErGruFUZXPLm2/BHXxevI99cY
+jfYTAiymM6EEmAQM8/RXEFqBx69uObtPM4Nxnd/XBdG9xan88SoqqUwUQyqZj9eac10g/Jo2ZhV
9IRmaR07ALFARJCxYaa75DJERkwdwGH0Az0WN9xwzqWu0gBs0LRim7jy2tS4b6cDMVuHOWvjQ6sl
j3PafxiZbDCYAimuDLWsKGSw8IFQXjkCrbKWtoQxJNF34U+7xGmuqxkKkZu/GGQlWmMZH2OrMdeo
SfZCgh8f/fyE4AerGv4PQzeYM6MQXrsoIXYYla/BoBl79JZHUtFOuA2PrqVbV9zkbgdl3YNPQwyE
ch+cd10j8qIUI749HM0hCtu6O+PWB4fioapp1S4bNRu/sVkheytDDwmPi4U+gO08riSu+tlwnog8
AI7hBy0NrRUdbeQR8wRaxryP4/m6kVzOrPpO91WIUmCXYl9rl3afErhWAc73YISRkgCNezhNsgzm
xiOTE7hemXHBz+RDkZN5UDXuo9+VEJki80mBSQ8EJ+/KQAnrl+2jMRsbW0UathCjItHKKsJM10IN
PGQYmbyZCUFAO1NYLLize3edV4mxTxrprbNu2eNQvAdsRp8MGRV+czPA7E7smglf+sJRTLLQLd0y
UEPBSZqT9xLvjKrZAYG7ol1PaltGUGbDmNIiUyXOu6Ns4iMZXmRoZqZPrgZVBk/jRQiuBzlwrRUE
ToyzhCR17kfqMWq0ZBQuYz6s6sZEFJm6W+ZI3L7ECUEdlNYOymxuYKkq8y150vyeKLZEOV1uxMku
a9BP0a94K3T16k8xEBaUemqoTlSaT1qXn0vEWo1w1qhIHjjmcdFi8J6rkHnnsjJ6htOZIG0A7W+a
yXk9Wd73piDQhSiXjVMZWkB1XAUZ1OYVgp/D5Oq7SPR3MzcmKgKC4Oa9o+XTalQE/+WYHVfSMrMN
358nItyu9aVo1lDJ74RH/FU+1ScNHDNS04bYD2ShF66BInQnAGWsAkJc1iVi0oWqJAR6dC9pUMTc
wl0VPU8KBUlu9N8bSky5JO+WoT2pqmoOZmxhcrLeF9d9a2kfgIN4JzEtCfBFPhiozt6JP7m322g/
u2TX2epkIhjMVbMjKIKrHsBZQla2mSNuCE/Zuvl8S9kAzkf5xPzOj0mT3cYYKtLavG+M+FYK7S6t
+LZweTEaBUDCqR64IAoku2LjFRgk9QWZeuE/mzWIysS85mbxRnEaB1g4b1uvRlvYX/WS4o7wFkR6
PsEA+k5kWFbxp+0iWf9w+2KfeT+M4gKj6ur7SWiHDlc+uRdWjF90GDfkYBzjnBud3Tv9rkChGTil
9e657bh3LbfcyPnJ1CHCxvW6u8hG7ZbvlFGBUsH3F+SDG6puCKaF+kTIKChy47oE1hVmTQOBnQ2n
0bSDcIZNZBrFTZOJau+0F6HWgP+gewQ7DPEjlkC7u21eiybo9b5cI7K0txMBAUiakkeAemsnTaG6
+c8pCGfPqK9G16OwGEnaPGJi8p0nv3pMvMfSm4kbMOuNFIlaa5N5O6ZQKuJlvNLxzsMyfQJFskW/
uaYqeK8VxnwLJ72PnnuTdmCLux41nihw8sbaCtXFtQ4Cjy99NQRm6hxNB19ijQl6SO3AZOmuMoRg
hmc82m51dm0W2wCIkeBR4PTqkmZhdObeHoZvmIjurGIJKuw3wnTOOHOeByqFNVKuNojiFk5zy7ZW
WthEzAwL5Pijq02EPXFpMlXNbod5fC3r2NlOnX95ft5jO1W3vpwQe0SgNh27fENcC2OBFDKgCZvy
goyACj+uXDU+TwM/dRbZmHpVp7te879PdoX/aTYPk16d2Qqof7XpmZSs5X6ck6fOqr47sXPyq+Yd
NgH5VcUL2/m+jfQ9xQdOH/S/mRie9HbYGQNJHtHQ7t26YjWDwFzRl9sUlzgXzg50Zg6wUvSaNS2F
+eA06XfNASrjJKNYLVBPyddA1eW9F0TLrccJ1iaprU+VU7rrxCmoHjN5g0ebk+nX9d//OQnPQalS
DuzyYliREkUOo+uMp7qJX+dJf/Gy4rBY5PfUKQD9hvzv2Hffl3k8Asu+SU3dopmpyY0cL9UWOwMV
evVciazZOHF6Tk31hOf0YxS4wf2p38NsvCNCEY6g45IR4VJo5FdW3Z+hQr7VC4fqIoBLedBZkIvj
HRywHc1Hz5sAq+burp7ow3Ocd2E540R0HSzxkmFIKiS8MeOHmxlnHucjG1d7ynO5y00N6W3kyUDK
4Y5wxwv+gaw/bIgB0W+kyw3zxxyL+z6iq9Nr47H3URpnv1rNwFhIegtbTImQWpxVY9SbVFMwQTPE
uthFN1adnymxDqX0bolAwVa8DAJffUHHyWpS2q3xd5rFtCN87ca08vfO8A6ojnCYoeq94kaD8NUH
04IE7HlC+wh4pCtB1FHgJy2twrS+SzH4CbPpOdyLHfgA+nN+LkNsHqEnxuvycu2ij2cUxSOxKj/h
ecNYY7aVVObPsp5DrfWOI0gdWIgla2vSt7ioscPFAm4QksmrVH5zNLzolI4p7RncyHvCD65RMm4R
6ZAY3mMxccXC9kAXuFSbQhF1lPh48GIzD0S+vKaO912hGgncePAu9LIb5WZbXy7f6otj1BEZL13D
piCeNzdzlPBWcgQufaRaTALaenemIReIQOUWVzAuUhJQ17IyT1C1rADVF+7WAQDEXAMqA3VEa7i0
30xzKdZYba8K0OHh6NioxgG6lp7TXegsNGOX7JFOJXyW6r2hkRK0fnrVxOSLgajog7ZP6c9W1Jt9
AvPHzh805HikH2dbNrIBA6vlrTCQNRCy6zRIdOR3Mi6yDaRUEulRUwW9bZ2aEmei6tg1MnHA6Qty
I4qfJ0beG1wu5ta0e5DRBrYE9GhAemyE+3aMjArHSZBbOHehMQRdVV9XrvEmZAXxnrNg06n+mn3u
OJrjiZ1csSWmV3A83tyCx5VqFmgnD5dBqrhv9dkaImS00vqeHmOeVgjoMWQ1XXFDoW2Fhe099oa6
c4b027SoKxCQJxoCby6OIrw+tLZqG9aEkWAut/sOJrGfEoDWoLFcIoxmeuVmoYjdD2kODgZRPMPo
Im8mTlwL0eJAK7UBkYQ8n06cYWbrqTFv+5mNWUDqnVC395bZH725d8NB0+7Lad6quT+WBm1bMP9A
G80f0rXE0Z2n+0V6j6D4wlbzfk6L5QMzsDG4EANVR7AUJHEYNpkDwmeqMJK8imLWIvCohgVXgTMY
a7dYIxth01HTN0LLgsGiqweS/6RaWnBsphee4EhCo4r2WRHdTQrDcjNkHVsmQQrzcBKi61em8KY1
iQLXjsubINYWynbSLRtiCHe5bnF+N8Mt375kNUfGDzBDj1FU7TOo8VlphnI0AROp5cHzYPplRfMA
9R8esTKPUIZfNFrPQF5yYJizejCi9jRn5kMZOTdevtx11XDkO0zbSZ8ehEdfMxP2984fr3o9m4KY
roqZFTtlT0crMfexw7Bn7AFq0aANVcaFyqqH81jAj2pL7QMJ0FVJggL3AYyiY+bfxHbPKKEYj1OF
yRZWGmzVrgD9t9hrDZRikOfRztb8swGWqO/in3iGUW66ZlhwqmSaAKnV1YzHyumZKJ9sW8Tl66Dl
JAz4ew103En3yCXEFjUc6J9dWz72Gj49GBTLJs6zK9nYO65doSmTF+AU7Dq6HPZEu/Q7i7bTxtH0
YddI36F/ndj7xGa79ut02Kmh5zbOtnoA4a6HuJSmg9lWh8WeHwHUH5UJX6RJ/TdE1CTQFz0XXL9b
u659MbvToiwYMaSDVnBN0RW+34L+u89XFSvmYTZ1NIYWpEN9Ui9dAf/S0O1zgvd2UGjPdd+gCs27
Z7MvTxBdn0isOqYRpM6oNt1QOvmbKVmNVu0yZ5owa7T+xN9quQbiYm3JcmVM7Ugs98jvkYKfxyXt
gjSJAP5NTUribvZdYCg6WoN9gMgdB2PDljib+OjruN0yhYmC6JKG5cakpSflOUnst95uAQ652XWv
4cimxbnRQPPSkQUOY9+6BEwg3b62uMVi6+JFyDlqtSbUvfoFWAvSWNIMmctBZs1sv+L2rF4d1MPg
SR9Zru/GRRaQXuqLlixLkNA/fJlK0sGTe6d6x+3x7CCjAixTbizu1hfQxXLJmp5CrJsECeSLeKVD
WgEGxmHrCEPxRdTMQOUSTJMv3sg84w4n+FtMenT6Lsl9v2BlpWFCMm/hrZ280Mli0Cgg/LARzMrK
Cz7BOSlPe8mS25KLYF8IRlYCelpaPSx9GVCGMGloCUOjxyqMGKPL+MOriTLMAiLgd5G5h6x6lowW
yl6u4Mlbu2TM7xzzxq+yJmjo36wMF5Gz6vZSKmCliPb1mXmrRyIJKTzrDleDr/83dee1I7mVdtlX
mQdoCvTmZoChCx8Z6c0NkZbeez79LKqFf0pZatXov5oB1A2ZqoqMCJLnnP3tvTY1V5LcPBVhhGpC
FN5We332dEFm5LyohHOfprEOdnKl+gWHXBC4O73oO1s168dpIHLBrOGhNmC5KvMp4OkdjPO5bNfm
bUO5kpm1YObdWAW1zOV4XVBh6QCZOC9leYhb8SRqCiRcmtH04r4tm7u80m6ttHyA4AB2ImKqIbXb
flG9KJrvkBFUu7LaiwFgm50J4UuypJmXyc9B2YHLaRfG03n/lCRncmP3DehEN4zadCvr80ezqHs6
fqHVsQMLxvUYD1c0rfreFrWICeZKodVIbDKWjjkYF/sBFpe9tOj4IfexrQQMwIiIC8G7Ij+OPBCH
pb6OaRPaDGH2dGAkeiqr/DQMoJymjMP1EFwRRMgAIAT7gtdp8llxND36bI2aBhlQkmIOxpPTtKjV
R6PPqUkizww8Yclf6/6iVa8qow1CpYVrCMAkKvYkYsLkkdyTHUt0zwGwI1sLlplsY99TchDnwEqm
6HZWEJVFhjtuh2WNORtjRk7gZ2YJd2Vq3sO8ANnAL7Dn1UxPdSNbSirfyg9tAZxPO+i5icmikoze
EGXYirp0rrAkSMGw1Zv2Lo4gOhckURPt1agNY5fSaZ5NuwQlIS/EK3z3y1lbmBAw35f4iR5VAi5M
LJ4YGcGo79IPcsWhbQ7zcJ5nnPyqCv5Jj0bXqDXTZuwm44fDf10B0/aNNHdD2BAcs4hA6rrqMB5l
VI7Op0wFPzsNdrYFFfCLJCqdTR0bHVXugo2sQoUbNFPYa62RHPROkbxJQgYYZcqp1EBYnLbXbv+5
pnyK39G+yq/uu2L8J5H5qvosbrvm87M7vVbff+X/g9qypGHI+c+68s3/uv0fp9f31z9Jy7//nn/L
ypKk/KaT2oc6qkgKGjGq/r9l5fW/aIpi6IYhipKlrbbZP2RlWf6NjJ+IHr1qziYRtP+SlflPEmqz
yohG0ZGBLfkfycqrbfGnqYYmit8cTWE6wUy36uFgDCqd8ee0VO4nZZ3wdPZ4wWcHM/MR0WQ8dMUx
tZTnHz6jP+TtH+VsZf3z/+p1v5mdiAzC5ECpPwyYOvp9RvwYQnkR3kuRuRWRjq+0rnkNssrlMO5i
ptga5Z4ilF69qRFt+AUipWT68ilyb8FS9ay5ckr9CqCujRy3RfXE+PGMYShF7unVdWl7+/ufnYXj
P/zw38xUhtUPeRICP0zj3SR+JtpbFr9IiqcSWUyKZ23y1/pI6cuYzsO7pG+j0F3Gi4gd2prO1nwZ
LVxO2ZmS2jf+KZ+RVpbtIh8l+XjqBLZntwA3Umvgsemz2R5geNCfQhcYntaX+itVZ5eS8GhXbttt
cSpeSAvRaOTj0/CbDU2OnuZWbuv1Hgw7l5PLEZ3SDr3Qo7LIEZzETb3iSrDfqLK1W2CJdnSE+8VQ
GZNQ8KhZqmPIwAbu2EVPq1y6C6RnvTpzXIVbktNsqtynLPujCHjj0SKlkyJmm8gq9KFkvdMOV2Ll
mwwAOZNk+xfO4cwbyRHFVwhE9Q2bCKPdQo3pAFmUFAmLfhCcOxicVLkAh+EYwjmlztwycAx9mzV3
vCAQvm7tj2l1pwoYh+3V+jjmZ7V7qIt9Om8VbStVWz3aSuqWRHLdX5nhXqo34rBThg+9pFdGsPuB
lhY/5a+Z6tD5JhoDG/cMk9B8i3e6eovc/r5VNlp6Ey0n7UQgGOsTRzHwoDf0n6IjVd7EEPlBUE86
GlM3u2pzZcEgbXxyBpEr1fE6GrQ5sunoYIhCr+q7+N6vJ0aHwKytm/iCEsFGXeZP44KRbiYD0Dp1
Hxze3svgynxTo+y52LR8sK2+E6bteBs/AQXya0t6HNe9NQSeYDO3d21eOwu7+pQzP7FeksRuK1DH
DDnxkKfUPsbgwGwpdBooQi6fE/2ohivACcBsgMREJYxxKCirflj4P8uTEx/6vbaL54ceJJuSUpqz
76yHdvBrX/YHr91xlthn9+TF9ppv+Zovepar45hRNymwlV9MQKW/HLZSnfZtxjUBFI86sMkH4Ta7
BPt6L22jK+WsnZR9cZ7OZOZO0iX/xej4d7fvTw8jXu3b7BixU1lLr/tDcewf6nNzmW7Ll+gWg4KX
nJtz/jzfFl5zMs/lf/cVvw2TyetnmGLM/iBdiftgrz/QmLPBBXLSj+aVts/O4lHfyo/mWbn7+4eW
JK7j0J8fubzLb2NlfBy9NBEQPihXNTIIXy/XV2tLj9Y53jOQ2AN+WPEodv4w76UdbbHe4qdbboF9
44Ng20s+TPFduy+O1rviD0esK1eVHx+KC0K1lvlZu42CU0dTgoTi5y6US7mwHNXRh5cWklUERchQ
SmSI4OCHrnMvkl123wRo5JNV2f0bdN7xOp4YOyIe2WsAMXHQMDwMmAYEJed4Lv1ro91Mqd8T6kXC
f6qO8oYevHo6dsO12Dhi7VfdRtPxQ+3DszUegvaYAUanD62256+5cAXe9kMKeulryiGOwCe29S9G
fFFkc/a9ZmuOngJ147W+qc/W4a7dMGOKqOJklEeo+9RtOZENaMhPEE3mCyaogKJfG20csE+44wWu
6FhAU2Qg4JhuxUwwcTFGEETNaYjotvguTXlDbLevP62Vs119WU9p+55Vz53yIBdfobhrjK2ZbKd3
+TQehGfIKlrikmFNNrkO7mzbi3bzKb4lJ2UXf1FawnyqeQ/flueRPrWEQgE7f5su4vUDilBYHqb0
BeApygRMW0EHnuFisGs492Tsbte/qTqPC6L9Mnp7eY/Psxdvw239wNgF4yjrCFarzLa27WE+kBBH
Lr8Rb8TrbBfdKU+QIOzYj7glsxPbW6fhJurcj8aRXd1P3fDKuvDpS4x6I9/qnLB2Bq4Vqqx49sLw
3ilu5qebYqudGo+JogPn5noFZTqmB+7IS8/06YhOdRz8ybeuxK/ocsDBazdO7PJF2dSq27hkdtlT
7VlX/YOecfHZELJR97zxxKK3Mzw4ILa55y1WO8uOMB9z8bus3OyxH+cr6Ry+tCkTkusQ1u780HIf
hHdQtrg0mRzoAOzexE/rUN9Uz80zF0HNX6mnJptmcZt2C1RH9bg8NQ8+NyXBX1RNQx6/zw66IPjm
sDNhfN0BwHGiK4mapJLBic1v5Q/Q4VFzEL2B5G9mvnItXkwKvosbzfSVG3EnXDevyVm7rp+k6/nK
PAoeT2hPOcoeOqQzu2Dy3MW+051wW94IT4avHdcPU3BIGuxfup3Fr0782gEz5dNSdUKEsZ8lR/f7
O92Htu6BWvOfJ+d98kyfzrIPChDi5+41vmTn4LbHFAVvDenT1i/pHtP4+qeptrRf9qxZLpB5ZrGv
KehQtEUQDLUrT7Q1edKb1NmFK9JuZavIoVBOqhmCjsLt6agL2wtbn2+47ibW4JjmU3ZzNgxhHwvS
gbtN/UiwGzyJFqexg4mIxE4RVZKwfmbrfntbnfTAHeYNVKbcpXQe0JS9bPJjHnkVYOH0qHnCObyO
hQdgFX53HDB29igj7vg1AnqydjMXvnwShk2r+KTGY8WfAICZ+Kid9IWk+1bdK37CbknfSY/So7JV
PUYhlAlusnYn+f152UGBPet75sWH5TJeD++yZk8NR3cHbx93ZDvbiGZogBQEJe9J5UKbBCSLfIin
kkIy06WyJxYd7AwxqqZ1NFOIGfbYu+10rSnbpj0s3YUax0VE02hpaYL278rLJZjP0+wtG/xk47Sv
Hovb9BAeumOb7svqQZaeK+PNSl904dF4Cpf0uRVxVXYAACj6JpbX3oXzF77RAtjIfXadTd1dW2Rv
RlF6iK6lacvi+qQct8kJQg8bVIRS3QQpA3PTHplRfAhPw91wsR6HDAdCWdcvpdweDcvXKUmnzy3n
zfDFp3b9mX+az8aNfBEvAKeZSBAw7uj6ee9ew+fuZrgOn+rxko3dRtTRsXG5TVSVUbdYyl5P7Dnr
MFcDsYDSI9lEj3uoYuA543u12UXpLivcmC0UBF4Bytqt+dl9qDSZrhAZBzxrfwZb+Kzfssnp5ydV
0HfEv+12kncSY5qZZwT1jfNrHF8NwyYcdjQaZuAJb8qPhK75YqsndnVrPojDW9p+zNJOeMofuif1
GuvjyrYDbsLubQ/M2nqDbqMYKHf2yC1e5g5wymp4WBgAF36MRkUBxsTuswpcY5iOFVvhUA9P5BoU
JtgcxSvCCl7eOrWyi+4BRnllDVn6EWQBdCV3me2YxzYP2ZVrutGtm1zyi+CgdJdaggRyhRrAyag5
sHsGKasfMfJe1bfgPOAsPmgRyp6b4SBkZDg71exS9NNVbPW8ebSrxFlL1ENPHQ6IqIAkR9WbhvuF
QvsNWtAzqxtvLTiqrnUdvIcfiME4p6OHCgcf3e100kQ90yVqbXcwi+i6KPCLAOQjF6c4qkTwgspd
O//MOWS0G026WaxrrTsYrcNzju80+Rooeb3Ix+565tqrtlHDkOiQBcdcfbOYKXMAhGph7jnbSc19
zLC+oh8C8w9Uo2zCBukm9BRBkZIOSnKYsjfaf7Dgr4hLZGMdLAx4Atg400cc3LFsGmxgaIq6mh94
Nl4zSWm564UDFQNaf06vgT3dpK/aVfWklC/ZE+Cb8jG+La+U+wAjhdQ9IAGXO4oBb6SXC88kr3Oq
+9iF3QFrwNboKI8mbjNcy17F6oTRvkCjd1VrazK+osc+KOhglR7h7R1C4EriMDjibmbV29AFeGla
oInb+S0sr+VbyiHzIYVrRBqouOtvI/40/BWP0km8qy9AOqvFWdaxI30ADofL6RrSMvQJmm0qxHQP
/W2JncbpfS7I9L30tGNCzeSjcWf67SXD87kp8VZxTKCU47Z7YeIRi74gMwXEBnXXQNpRHdwaRu7B
1Gq3gCbc+k3N7eyedIB56G+L6+wTqP0EP9MOTbtkHxbZ5Vv8lRynZ/zntIDq99ExfQzO+AcELFBr
7mILHG35qB/h7cMQmKt1YyPLAOPtjBo7lm+Ebl+84Ws2RZR8518xBp2kpMcS1R5hUuBhJPbKVjeT
a+GJtm7GnFDv7PST/nILF7N4Bt0j6LST7xuOS237IE8uRKnKH4XBiYbCE2pXFMdN1Qi2KjxL9WtP
pwrNI6dMnT2O05b0NDaNN5Vfv2+//7A+/iF4fPNYfvvH//l/J4+dX4e4+Cr/PxDGdI5L/1kX2zXZ
a/Hx+aPhcv0N/xbFBO03y1LBPlm6CdmNuAtmx3+rYoIk/qaTizQRuHROMfgx/0sW07TfFFPWaIYD
mMBvXS2Sf7gtNek3Vca3icqGP5Pfr/0TWezPx08IQ4au6ng9VcNEsDO+HwwZnrZtO+Mar2X5Gf/h
4lsVixMwWoFFych/kYiU1mPf/zmA/vv1+MmJvZmihSD4TY2jvXyBgrdyvYp03SoEC4uJHHLyJlBD
6GzoNkjCJacZmgaiSNeeEo2lIukIwlRtMe+7cbqZNIpAYvIyrgApHsc6nDr7h6/wj6v4R9nuzxbU
339OTZT4yjQFvpWmfTtKWla5LPgogYYbzUtd0rgSKTD947muf5Hj/PkbMDSuDl6NaIyhfA+hS30r
iXD4G4cCxXozTpO+kRPT8IbEZGs3Wdov3tnP3wDuXYMLR+LqkjT1mxQQy1mcA3Pj8JKO+FcT2PCU
hsfMkNP51I/gbWNYYr/43v/iTeo6n6MqEUrV5O9cEEz3eZvRteYUjC4cpm8U/7Ro9E2P204BtPr3
397vQfI/X2ZcW3RNcGMxBBdFHM4/JnC7tgkV0JPrVrxg2tbG6XAfSamCDikW7VMiSzw7uYCEW8Wo
JMsNlka/rTNT+zDEMrPsUamSAXdxIxWeXkWa4UUQtBOH97AAy09UAnIgo96JnogvMPjxRlWk0W6T
HLfb9u/fzF99dlwgisH1qMuquF6qPwR+G1pHMy1CO5sG0TzS/pJu8rVmIAc96xW9rHt//3p/cYFw
bWB5M3Bfy7L+7fX0ugFkO3IkjVKB/poB16ggKOzaE4OaLqA/t0Git7+4KqVVDv/2jZmKie2br0xX
RGP9FH54l3SKhhQDcJjPhpEjqjZjzxkTWLkNVg4PsGSwk+Q69jOD4oS4wOGrZCx4FDWrv7hWf771
DdNkJkGgV6URR18HCT/8JFRnY9AL4bMtUw8jp+6lzRyb060udssv1L/1Mvz+pk2amSyJyQiAsW8i
oNw3utCo+F3VRTEP1NiWbC/6avf3X+hfvorFcx6zP8+Y73CbVotaUFTS2hYiAcfsSuEWd0Xzi+fY
z69iyrqlsJSYfHvaumL9+LGp2pAkecNeqWcG6BcKXkmnFYxW/sdfDwWA6yemGKoum9q3FaSIMizc
UceejF+0rdc3UoacuHOgc//8pRhoyRD3lPX7kb69lJaUlSFGEEk1Ma4PQhkYO8rqOIjUuKz+6Xdk
GgzEVYIVIv9T1k/3h4vOkrLJBNFWUZiDrKNYeFZJ7ha/eJWf7zI2GxK7B5VrTWUb8e2C05iVylnD
y4i6NXnJ2iNNi5b5BgZFAncaNzaEYLCoEV2AGhVmG8wqWODkQP/Flf/TQ8YU4a/qKsuQaira71Oz
H95vaOiN0Gs5bo0hUBgU86iuikI7ZFODwh9PCl5Acq1//yGvS9ufbjdeVJFlixiLYsiW9n2qNTZD
Ha+XaJFhxVVYB21SX7JDKDG1W5lKuEHsTDeLq/i/8cHLmsx2QjMsxRTNb5cSVE1FE2Leb0QdMKk0
iuaSBANqIOTysRFCyRktWT4ndGwd+oFqJjMxGKDTsPKLa/qvPniuMZE9DffqmtX504Um9QTT0zKB
kJ7j8BHi8pgntA1ELbpOGFrCfhHN5hcrGMGi75+8sY5+zXXHIa7ryvrff/i6F43ZfJ1V6e9PhH0Q
JhyWzFru0dXFKnJTqY03ZS9SLNL2E3xhEo1Pg15aB0y/lF2JKvXMZ3U2kSWSJSHFrJq0GTqyoMd7
akKwtcQGCDubFpH5U8lr7anuVSHfYYmPTlGbhzS1prLaQh1oUrKjNLR6zSwVD30j05gWaWY0bSIs
cZkTUmd1IpJbtp4BqX5fKU14nQTWAP6UtadwVDPCPFvKGHMwHZUJ5oyluqraQXytzVllJyBlnLpm
q4knG5SlddMtWiF7ILLnxZPLjrzlIE4y9c5qVz/AAKBUvKQHEZUUwK9PiaGG+bapLOCUSYAhTe0r
4T2IJ+2BXXKFWUqW6qcMSt0FCi0AhdqIja1Ri+r1kogjaL0xFLctTzTtGE959lyWHcVmZizWb0GG
wRywl7G4eRRa7qgoq5RuBB1Q7V6benccA/F9VGr5Wc2p2LjUMixjN5pbZNKxTNfcUzFRqpIHGH1s
IOPr1aM3ouYMFGlxsMUyMKLvJBLpxCrCS19UYwST2pBx7VQUMtHAhfpNDzT8P61Q0hntbWzJ0+AH
PQkyDUIQXdMIvSkLzZj67Uow3FhLAfmqRMOYMVNnfj/KjPXRIsgSwv2N1ed2FPEuDpU408fSVgOO
w3ZoXnJRirCyhWXLkWGyALXSiRr4CzGoCISjxHW/EP05wyRp+STkAj+lUY8jjTrFoqp+q3Td6Cdd
S8fBCr/OPLlSKKkTJNpYnZod4sMY0//IHcsC6OoV3Go7H0uFv1fF4tGqqmV0G6sRnrPC6mEOTiGl
JUrRY8uxjFQ5EuXCQGQSSXhsqhFPJwz7mhqJWRyfR4x4k91YyfRqVJrB6L/o6kukUbaCub2raEzr
TTxpvqrWy3mOMGd4YhexgQdvnW2inqZMWqR71OWhg5SNWy0MmEzTa+n3ydi2TkW4HEcolOGLDKMq
9lIcm/R8BRB3vD7CyRyPWfo1LISYHEUassdM18aLvoh4mqaBjQvKTEo/RFbgRZi5rkc/DMocUb2r
s6sKM+29OLJ99mZTrnZRrqCUha3Y2/kwWvQd6NT0uSO++bdI1Ja7tGIrYYcNhZlM24v4wxh6abFD
rK/PsCKClqHuyl+iLII6FD3WYt0RhdqS0bnqaUfEuLa4LyeN+URi0j0YQmj/4iPnoU7TqLYgN44S
vTxgTgmpDXA6uj5jNL8YFPN5WqrovWNpknBgPisVRJ8CpklTIS7sMaJYA5MxFNzlEWzJo44/OQKt
TBaRULY+ZU6Xw56iVFIUOgx6eKudQhNGok3YV0e77ar5LVG0UVmdjvGlE8wOF3Lfjh3NjFi2mJ6X
+pMsDGljJ2nWMNbAB+cZWV3T4TXU1kcv9fywQRQLd0WXztf5yCZlM1Q6xkQSc1tgNMHNej+rG3jS
NWaCdhieBbWyHqlFouhIInOKoW4usMIZPNeQ76rc+rRMXI0cyETKTxmiInuas0wPaEQR+0pc5qDe
hmF5G3c9aaS4L0uE0xlhPM1woXESFzMdf1ujX9P8w9NAn4q0dZo2Ku/JlKV0r4ui9qF1S/fScf4s
OVm0WofVMaEGcTXhEa3AlWd3xswwLknL/kYv4qJywq6Yen8ckkK2Mzy4oTOutT27qK2Dq1SN1bUI
CQiGoxmRWNu6tj6epWhMNmAUlM6dslB5lMfGvKtITjA5hdX+YgHszHYKUQJQ9aOgPtHCwfQiSmlx
8HJZops3pAL11M2NQbESmdPPyIisE3di9RINc/muJzJ5AK0tZUqIJWMkCwgz4zANozAf0F2iK9Gs
s9QT9YLeTB7J2seigYF1YqGSX3oKFRiW0d5NSL5WensowhmzLaIRkFSTSUTEkTn1CRC0mElmdTK/
+DrH4mbsKIzCC6GrnZvmKkphSxkCkn4I2BYeReNOWm7cw5PIXiiVFxc3AoGROhPTcXGPARhEcNZF
DKy6PBmf2GVio4B8oF3BDY4UntZGXm6DIcZlSufYkDn8WzKdtdWsyr5JDTWZMO19MFfvdDBzM9D1
QZGzG1cy9e6jiWePezsPDWJPZUOOPhGIl01Uru/qoZyJqVAQQnJFKqFyRJUgI2MmCy1f+thS0BYa
McX3RgTZeSDMCF2/LgRhNfsh+qdTMLt1ExNXsOYguJ85icDop2cJkraG5ZdFi6iZPlL6WSE7IBtX
wfJGmLiNPK7Q+TbvRdLzUNHWwIsEldtf9FKZGHeI5Of6LsO6NFGCAG0GGrbipHArCKAURrzLg1Zf
EItT4800ghQOgzSigQcqsSauuGYhzFvJ8rHUIxnjdra+BXSI5qFWazTsODMYGmGqnmC1CDM3ZTgQ
56GJfXlSdKzH4DEgatjqbJCSGYi9OnJU0YJTgoIlBEp12LOog55y0qw03yUrjKLjMhrVyyD1oC7g
Dao30CSYQHWxkhzZWxFylYNBesfFKX7qQqG4hsgGiuDgEHwBeikNuzPlHnNoji+qYc8eMc1QKpqx
cNccY5MAhLKMHWUyS/mS97N2FUQTPKglVZoLfa+MGEvCzSx12bOhC9PFjIWIA1McdFiEJrHzeMCk
fp4QvaVYgwmtEZa7uEzwPxglmYFaKSi2DUuh/yyreHnWtEi9E0oqmGWjjsN1MkjfZGH07fMIZYYB
UZRTtUC8Tj+pSqEi2i/a+DguEntaPjjxVE4GTi8pMft1gLe8Tr3VSqR7l/QuKAuZ56pMs5EzihmF
emrW1cdaM5InFZ8tPdR10TLTTHE/dEWKrQJqOdkE2tW4sSAC0yddGRUzsB69xzXXX0MGx5q/gj7H
hJ5LSkWTyQC5AzvUIN0u5RzAU8nn5bEudYG8JfCgc1LWFPkBPCD52XMJra3Vk9XcTCq5BwpBSuOu
JhYG9QuEOkZ4gw7gyIHF2Fp+Av5octGhgtdeVpqPdmzTO92SRKjHUg9gWkzK9j6P1iNk0DbaExet
cRdVY7VnnQtx0ubGJLjSZOY07mVNbbkEC3SQI1kJ898YKUSxRZk+dp9sHjFkgD+hRh9MFkd7LInl
rm7FKd4IiYC9Rs5k+Ql4DguinhOJcmqBOkJWFDk6ypGoMFvRUvmNo0jV25LYxJA2aCx7q82p1Vyz
mWnmq3UNcSLO6/igzrirvSbLrBuRJhhrq7ZySTRV1FrScPxGx7Ki8R5sGPEecSCX2aoJ7qVSk29U
lJaPigz+nWR08+IOSQxTraDrgO0XUDa4L4IYPAfZMDB1EztmwEomyOE2tghcgrwgXpEZNCiyUkU4
iCJgxg4F7YCwxZHuMIKp4XgfFzpDXvo82ad1SY9jgMoFVvxSs4RLk4Rs0fRaLnZDGfJIUgQh/VBT
kQ0fxabV9SwFMkMgSR72VUMxuG30Ayg8dgSxtZmMZN2mUQWBJ0RRTcstSKtdEiFoGHi1RvWBUTvi
6CHJAeb8mL4iUveDtDNDXd9C6V1tQ6bsqawkYOSkWd/S4irxzfT9cAH3ts6LhrZCBJ1aNXVFuYXg
oo8M6GZQ5sK1qknKAmAhGnNWkkX6VNkifrYRVH2bBByjOTWsUaqnPAD4Eqtj2rqgrOhSK9Nx8lq1
iyl9gBRVOUZf989NY2CKFweRzzTgYfpZm6HhDmov1cxlUxx5ppHHgldSC6/7+tBHBqyRgLmAlhYz
IV45LbiWKJh8HdgMBfh40gB+gMKT2SngslO820TGKcH7r/hMnieeA+wIyY6JExNbqaFMOVjWw74w
i+K1GgczJoO4JpO1gB0DyQ62SHXHuu7onqfUec1us4ymGB9ThfWeXTm/2g4aDR9lICjDpx6SY+fY
Q7Mgu+Gcr3BqlmZLAmLtB6TbOra1AeiGPejDdEcD8Hg0mzJlMMhef5dK1ZzaAwflXV0MXHD4f9Wb
fpjGPeQP6XGA7MoJgVuTcGFXTy+BLOcks01MX0vNfhDBvpL9VqtpfwLNxOCyEtTpOjAEsmSdnhp3
s051EWVDplQ6ZtkvgScxvmgdjWJV3RHYFxDVTYbpRp0Lnmy0/0iXkEKbz07q2NbXAdNlIjP5l6V0
Lb0JoTkxbFyqZ61IevaD4LyiDW+za7BGkIm47tsci1QzkygwKV4RbNOSOlxwjUUuNqIYKcMHKvap
F7HmRm6hJCJezrZaHtuuUaeD3EzMf1pKOmm4KjS6RIGZVU5G+9N2aWZOc5glI3DfmaEGXsueFwMF
UQh/NBtsd9a0kHwVprl5EKiLG1y+fOkqaySS7NpAOpL6hmRxK7HV9ozYSBfIyRDxxgvafi3KXiQ3
KnXsx/xx+AtGAkF30Hx0E+TAlL7XmWThEym6Y1eV42DXdaMvDgJKhhOtYSAdBsJnwvR2dVxoQbpX
hrXna8wHGUI0O9fTEq7PlJG5LlA2PVgPKqlJHmrlTWzk2mifLYP011aci3gHRm/6sKxZAdk2Nz3G
cFOIMVdXEpICEKXwTe0VkS+sBL9ArwO5HRAZ+EiGTBpTD/IUH2gtET9UE7pWHTXtCuhjQxri9jF7
S3RRB4XEJ1pmbiO1DrAGAhV6XbiLNXcW+vxIkJNPO6LX9kyLufqVNLP62cYr8y82jGHL5o0T3DRa
8YO8GNq9XIQ8L6gaZs5eRUVyNbNZoP6a4F5LhruIdk0Xl3QSJrr6Vadt0ruq0U3h81xoKkKXLMmq
O7SNuEebIB3S0K0Luk7K2TrSvzHvynpKVY6Muqj5Q1IT4yljusA2rKwZWdsxHTB1LmZseimUtsOk
xtiuOQ4lPHvigXOyYLJcsoWr3js5Sui1KcPxTOR3eZm6Dl8RYdWXmtbNl0xkTuqoUymzqs9WoezD
ukaet1g5O0cYq6bep0k/hz4nxuq1KbrAWO9/ajIq+Ez0xUBkIdFGvPS2iBNj9mimwRGO0ih+dLQ9
Ykyx1mNyqUQBLRFtGToZtW49ETaJWHA3qk8tN/FE+KdWP+d4XG5q1SQjZmVqlHCaCuk2LAlddkRj
AxP9peYEYtNrJxxSHsL865T+WWomc2sTw+opXYU2JhQa7gKcMxIv5ozqPKS7URlMGABpzCc+RNFO
acCnYOGMIK50Ra+8GTp6vi2XalvsDPR++jqrJtm3Kc3LPH1LKCVFmQF4qYNJNNyig9rlEy5k00so
Fek4s6hy6xO9x5WZizXsRCUCba7ms7apyZQ/BEbbXNWxUreEFyk4RAHSC3rBahQap8jl5iMGAoJB
jM0eQeVJ7K9pWxAiEhMpLWySyck0HjtL2TXczKwxpSwif/T4j/Yr8gsZTW04X9paK2k1u8M8Hqn3
Sc3uakxK7S2WEIRxhs4CiyGw2Ec56qAGMRIF7qfnRDixs83Y2ZpSKFPKqfrlC33ehKJCusPmts7f
WOKmYyvleuSukmTEhmPEkVTUSaC5aOuaF4owElyVogkLjKoUGMTO1eBCypKdTZjIZr1HP0loGVVw
bQo9B0qnblV9gYlCV6czD2gKtLpWbQd81KJKzZ4GS0pvJ95b4QOAUB1pMFq76eCXudDve9UJlSEa
PfpbhjfW3x4wmiFHpykNQm0HcdQgEFxmhDEVQy81LwrXizLRs/Aqo4fn6V8A3SSx6AS+XFTES0VB
z81oht35X0WQ0uaYYzJUs0Jeo7mRsW0yNBL/n4r1qqnr3HCMxkW8Ed/GcDprngIfLoSLmlWbecBo
uHSiRpcMxKXAKPFXlQo1NkNY/GJM8BdTEk2VVzOExsBAEr/zuLuAOvMxwjBd6gY7zhyfEPsoVr0i
jB+mrknhEdCz2NGM5sU6Lpqwp1ERKTnc/P1n8NMoklGXbK1uD4wieEe+jWumxEzp2iW6Sp4mtJti
nFjSuFuS0fxnNQ8YHngpRdIx09NYZGjf6XIZRZdyp3HfpbCZt3WWkbFRqBz/+ze0jrH+PIFh9MAM
RpUsA/fK99TDLEVklid4jfANmw2cvvhmEmr9FzOOnz82nTEXAy5LVnHWfDe1dNI4mXBWMdJV/5u9
M1myWsnW9LvUuJQmydVOd9/EjmZHQAATGQSgvnO5q3uj+xz1YvXpZN5bRMAFO2lWgzKrQdoZJKCt
1pev9f/fz+e8T2AkJQ56eLOnDf/7E/p5nOLZDlNixwebBuHxzTglAq+SaMGhDJmYejs0ZKirNIBG
kHlUqrOmXi3iLr/8zcMu8xRLuLwaLvfNfnPYKY9ohLTL0Mz04tM849wxgECcLb+kxTqrcKt96f9h
iPWrIY6gZw3BYLl3i1XvxyGOKIeksVgfaHqzr9M9NfuQtd5eutWXNiLip+NVXRNPWvzhIv/8QnK6
jGB9T8DcAYC33PAfxkemES2dRswGorcHOL3FQBC9FzQupGZT3BjEMV0sL4NR0UiNT9uH4NvOQbOZ
DShEv7/0bzw0izTIx64oLO666xOe+WaW5XYE0bDtQLJP2so170ZEyz1ttmGcv+l+6G9ApnXrbs5y
CJKqRzUqi0PogIUE08yerk9h08RIiWGntfdIYcCzxUTs1aLy/vY3lJk/8gLHsl3mrMEbUUXaSqOr
bNg8nW/ku8k1BPrRqLrprWG6wZ5orkoQfyuPTO/fX6RfvOccGKmBb6Nisxc93I83zCrgAwdK1+jg
x/GJ1KRkM8EwOPz9owAjRHAQuKHJSb4+ihuNXeM1Zb12Sju4VLX/YcyM5uHfOIhvLWeBUMv236xD
vUZmYOqCzRT02cNgtQscoQ7+9Igvj/CbL6MI0Cp5gYfvm9n863PRghy1soK3wGzLuRVDT+/X9sIb
yn1j1TGVWMFEBcPdOcmDJhh0PXcambUN/3uTZFl1KF07PQfdaLyDtR58/v1F+Cuy4O3PC0PXtnkR
HdP239xQux9Jm1wg0+SWfzeBSX/UTXv1hrk+C+gkp6Ijwm52NR0Zf/D1BYgkMDlfQynB2r2qnZEO
rpUNz7//Xcthf/5Z1Amoo5A2mG8m+jKEYUjbvybP3ip3cZ3SYIM8tgnJED/Nbf8tLqpyZ03h198f
9xd3C9jT8jViEVxUKK/vFpuhgNglHorcowyG5UQdG9H+HczyT4uZ9dqDu6zMyCTcRerpmo7DAO/1
sWg098bcposhp2S224CcKItJbMuCIbaacpMY15R44A6unhvOiJfD2fjDh8RenvI3F9pBwLDwexER
McZ//SOKcKLqV0wo4PdHa1SXGPgRNazg6aG957YfQaCHJ9pL4+fGUPYnEY7fSWK3EDfQvWptA+9f
0FXbpG39ezSnmCXsssW8QLTtKkambDF7asgfbklZoJ2SmgGNNKwIv79xv3hgXPSu7sI+pdJ5e+Po
605mY2kKEMvR39w4Da4RZfzWVS5J3X5kPIPlzi+jYJ/1+yMvt+nNFXR9i6Wa5Yun5m1RmTimakwa
O+uSI38Bwm7Ca4ztK9WmeW2n8E+vxi8+wR6CE6ofF90gspfXd6xi8GuTckeYNgLCKwoefTdVjvjD
Wf3iRfC5noJSBPO+9fa7wAqTZlbIJLjixj6alWj5YsUptKDGuvv9Bfwr2eTNFWQ9Edw8dFIIqd88
gyNcK74wsoS/YiVrS5TFEsaAw7THHpOomNnhYBJTVpu8K6nd7OVQvrfS6IbyKDrbffuHj8/PV9i3
+ORQkfylQ3PerAxNQRY4PnnIHoaV7R3y5Jm1lvEfXr2fnxtKS4QzDLL4DFDVvr6PoR1PheAdWsfF
mD4T7elueug9hwqZLp4DGji/v8w/31GO57ITQHKK8Nx+80l1jNxkU8LxHLtKd8ACux0TAQhXNSTA
f+NQfogQ3LF9HtU3p5bSmi3asSnWvoYw6C5l9JwH49FNg+wPh/rFvVp2UsjpFwEYe7o3VzFnsuYX
PDF9kWLILz1nD6HQ+MNRfnmvQo9F0mYvwAj29VECKzHzceCEIgad3CZXnglSDtZqJHEp8vL+DwXQ
L+/VD8d7swz5Y2umgWw5K6nnx9YLliB1M9slI7b5v3+vYHssC61wLX/BP/9Y0ckQBrpBLsqab3UA
zwXsb6cKeQZ+6/yhePzVWbHQuahwQ58m8XKVf6j2Y3toRqtnsJY1yjn2Ko9WYiyt29pUxub3Z/XG
fr8srmjg2coAsKa9BYjk9bFKwkTor6BtqCzb+tJ6NRpAJwvuGw9e3K6upbfWpaPf5fbMuL2T027Z
Z9x7SRutM5cooBUBxwHAv2VimKoGZySi8T+8kj8/vMuP5KGyENGBTxGvf6SpqBthGRGRMsI/GK0o
2sW0uv/wofn5shNihOPBBg9A1+Xt3pzhAbLU3i/WNnqQfRKVxbFtPTy8udv+4VA/75pxu9jUu6zD
i4r3zcMEL80rsB8Q85HOVb5htOO/By0cMpBXY7UyCx+iQx9Mf6pif34/A4dZIesi/6Ux8Oa4UYju
yaGYXvfT4BFeG8cdcwZLHXorOnPh6ys3vwOnO8y3do9jcMr9ep8QCb9tfOSw68zv03ejld+bDHme
rJbM+d8/kD/fBGSeHlw8kjqoFd5emTiEmGUqBBDSDvSjYcb1RZtMbJIYsMDvD/XzxQjZmPFMoXDm
JvhvmkttmZt0EQj5KQxCQmw7D6A1+2LcSDXV9+0Eavf3B/z5MYY5j5jaBRPvmwjsXz/GWcO0qG3o
qGH+7N4Fg5iugQQZ+ofzWn736zKBwk5YfEF8HjLrrdekcSO3DvIRgS9t39M8AsIUmu4rGjfIJGjm
mGb2QzAcDbrFq7BgVP+3z5OWEJUygZomG+DlOvzw/cq72QrtEv8CZXS4JXwl2+bEwzz+/ii/eFKo
JH16lFSTwV8OsR+PwjdSoo2AudJGor+qqX9A9V1+cIu/Ge63fCPpPGI+sfDtsEh7b76RUxtDtzUg
iudmiOe2Kfsvvhk2T78/H+tXJwSnUKBNpr1k+28ej7luMOQU8DBGQ+ptBoS8XuUqGDdQvjGq52G8
9boCHI2tGHoVE9AGb3hRbhfsG5RWO0b1yBazSa0tNPT/xkPFY7VswAJn2Ty8vqeIaiKKro5Bcpp0
dx3qrXVFwMhmXkgKjB0ctuIeZujGw4iskYH/4fg/vTtcF54avsr4mrgTb75cfBxlpF0BsTPr83cJ
tN2L30XlH47y8zaf0pr6iC7EolKn4Hx9mrkxEF3ueYuP3gWH6Kkk2WdDhF6wKpgweHke4G0NEOxY
SOW2ZTJ/dqyk3+eoArfkramtNAr/XcIsaPPX4/F/wVf6/xp2zXZ4of57e+mdnr/8r//I0059fpUE
8tdf+6fJ1CebAwcnFSdF9F81zX96TPGR8sWlTczWgSEKrYr/spg67j9omvHZt6jyaZcvVsx/WUyF
/w/edtZm+irUfCa7ur8R6PF6sfeWFZ4jcyhsHvzCULx+phQwyiARRXIoI4KvM0O1e3r+A3l8E5Su
zrafhljo+x+u0f0/P/c/+jdfLwLLQRkbUYRyQBwmNGleH1QocqMyx4elrEtqmJaBWbuZlYdkprby
yKFJYhWXXNgx7O4iAeBFQtP4r4f2VfzMj7/idbfhn79i8SCy3cdxw6L35lcMADbrwswOiNbYl+KN
t5FpxcB718orP5Gc+gT27uX3p26x/+bf/T9L4HJc9skUtH81xVzrrWUwlZOBGKGr98QVDO+02wEk
RVJw7V1U4twHMT54SkfFOfKk+zWtm87ZtFNNuxZxcbJQmqcXqcCyf+plYz/Hmd8MhzSbhfduZMLv
bmmNa1ztnlvJQ0ILsnh0c0/bN9bYF3vVLqytpqxu+1DqdF+IEIqFob17LJu3i1YnXpEFMNqb2nZr
+EUppANj0uK5csxm7TYTg20LHeaGe9dmx6oEqbzOCK4bEOLNwCSqOmOVYz+Ab2apJN95YVJ9y5sc
Cd7MOBStwHFm4nWsiEb7xqIWoU4TxcEYcneTEdmyt+f8HqX+fTgkz/mE+cEvlPGA8jhqVoinH+U4
Eqps2c2duUygPSj33wujRJLeV4+BHLxHgsANAhlshYHf0pueBHniTjJ7h3GYTM12Kna4NO+8dkZY
gfwdD75kTBJ9MArhbofSWygEJA8a5MetbArNdaCM78WQM9+NA/r2q94u8Zx4QXVC2Op9UVNwwm4R
btqEU/Sgon1r6Bq8BH3TMF7GHXrtY+e59DO5DZdOv9voDB4AaY5bYlaorqvUw05RiKq8aF3Vd44P
qmgq+3Zvtcb0bW4b1R0HnIQjzIveYswZgha/1yOJIUzolX2X6d79zuAY8jgLXZ6d+cPD3SCUi1Qu
mRQ3ZfKcD8jjAoGAXGf+KaQJDKfXLcmEUTkU61VTV4bzUVJGo0FGN9lebQbdEhqEZ46HgmDeLzo0
uv5CqxDIjFuF9skDCZiunRCx6Fbxoi1RjlM54tEcGn3AXuNfjLHOYnYUetTnmPC4p4jS65rkWQnW
wpgB3xiRTo6ojlUMlwv68WpkAok2gty1au8nae2CqKvguYCGFuAY0Wocxz6LjV0uW+slHLGdFHM1
mbu4NEIS+moZWOtm6F3yX3tdIPOvs9aqLlFreXfOEExkRggnxchDsCQIa4cpZE/vbxiQCVoytgBI
mMSYRnau0KUOLsRbhOhMlZSDBtf2suoTpRY6nhHBkbGNjIZYFidNpqv2IkWma11ZzVOvzKk4N+PE
yLEscupbpjqYpNo+tuE9Swx4674zYHBkATTe3aiyOt5a2uvqE3V/8jSERhViQzCkDUOITvumcLzY
PjpZinywFmHePqZxFk870UixqzMPPlSiClSf9FQCfVJxXJpHUwmM3chFjTu/jlFZtn1HjCRg4SDa
4m8h9Lu3A5WvJS3v6SOBbF53M5Cc9270clE8jsTNFhvgsMFTW0XDe1V74hEb39jeZhV2FhL52pxr
jAvD3uBUT/OPvNAqg7tmu/FzL9pe7hDzoGBDNByEhxLH9yWrimBcI7SY4LIjC/EedcPM+SW3zcnc
muU0+idWR4G7qLB1CTjZ6Y697Y9ojvxqYLA/zQgdvDK0yMqR9vSSDl2TnKV0jGJdtqidVpj+7GjV
Tkpi4krCeZcVw3CmoZVc3bEcXLI2g2bYOEY4JTu3kdXLXORMTCszEpIrmWIuUnLS72h+y4Dhsa0f
ISRQaLkRDf9jRc4wnX1y8KozL62IboYUMeTWzcb56oyKrbTRuiRU4ZUI61t7LCecEFCUT62VzBk1
8yS/hSbmhk0rE+sOV5nb76FyY4eZ+AC9mKgy8z0j3eZpko5Vfm3oLd/ibmmZpBYKaovyxOBv2fP0
n20U38FJIorrmcLGNbQfYTbn3C9JvMuHspo3VpFjPRmR3Lz4oggfasvHz0PTEXhMU7UmljF//LxI
RdVCeE+2BiVku+rZT60YPxhPrjXb90a1YK0TJ0nOeVCSX16LbDZXwp1gh7dp6m3qcUA51+OjWJUx
dS3ZdbmLaTzORiD4km/CxWryYb7IKKrlymniJD10WFqGte116Z0/DVWxN1ofIEIFMgmHIlmq+WpS
mePc5rJhPOpm1XSfo0K5M9hGttDsGgH4mVENC4PpkXJkjzw4m2Rg6LsxalvUe51qxBrKHdthy8oL
LDoz5Y3saxnfY1SO5m3tOOle8kM+8d2M74jKqFOscUVBiinwWNQ83Qenhpo4liOpiTHrFyoxVX1o
2NzC9kQeevZ66XlIQtL6KYtFgxXEy8xdrTv7I0GsLZxpwqAXAnlrbWcfhPae9ObgqnTTYcjg014I
siVsS96Wpmz65zCzR1LXZGMkO4V49B1oWeO+QXiFXylW3r0eiDLiCU8Ccz84ZVJtWq+DjGkgi7Lh
j07gPgW5WPTC3Enfsp4uhU9Px/ScY/qPdm07GUDrYrMK9w4Rmd2mx5+BLnkqvroFK8WmKOayAm/Y
1saaDMk4PUoGf/JsBlg4TmPjTvyfqkeumdub3CyM4LZl9nTFMpciUUTEmeyGXgm1IyuxmE81yqt9
PTktVpDCkvIC8Q4rl6xkQM+HKrA7gsyiq84Nr7+SU9vfBESgjQctsadtZquFkopjC8B7p/3PTa6S
ZjN1c4eGvrBm87ZXafRNB71ZnnVK8PGmay2323lYqdpdnoX4OinCh2/Z1MfZTWHGRXzo+8DQG1tT
wK6mZGHd466DxIdUIGamOHyrsBCs+k73L8p379BdGOdaB3Jriyb4FHbw/0EskV6xDV1DnczGB9th
k0fWhVLtco8+bWCp0xCV4GJVZ2XoVhG3en4xmutOAOpfmUaFz65Imgw5Wxd8DnQHhTcU+rtNGMwp
H5Lq2Ay1c+iDWZ0q1WQwoAbElIaybkWVq2+eX0oCttronREW+cfY8vp4xfonzk2LzH3tm31+A+nV
+qqSsj0ZwoPmFras1KmId3aYpZ/wNJrv6KNeBwaqwHrzkaCQiBphsHpAWt0tBWkFa7i4iYT4VDsy
w6myvHFGI499rrqN1mDNsimu1xnAZeY+Kt4X9gQOvjfhUKI3n+hpgHZT0yGhs3b2lZVtySgq135o
ZNs0MIrbIijvKINqgn1I4KUFcJXEIRPKO1h7MoPWhDxf2tCH/BHkJ5TfYPniZkdAGBaGojro0j/0
jntG2pRvtIOpSjjwoJAmopCMoDsoPu9OSVADU/7wUg6T3qHY6w98Hr7rEGmhC2Wmw47LECs6mH74
3iQ1duVN2ZZOeH2XR125tcbkxJ+JTlMnm5fYzj/UMV9nYhbtfT4lZ1AJB5l0uy4sHyiQUVAaJiHy
PVWT4ULE7ExiB5jerhIrO80T+FFbmTb9fDyBBCVuUX9JgpNTbwlqhT1ZZvf42iiPAEZcuIO4xMjM
ARssAGS2tovg0hiiC8lF0aESaPF5lUZE93hm0ebv0qFp7incYeypfjGN2QqXa2MQC4E5D5Fy5T0J
e/A+Y/1KbgEAfHLn3r0XSaFudGBG24bAlJPhGPe20OOmc6MnywWcFfWeXLG7W5uT/wHH34XILLK3
XEt9Rp1UHZnt7JOygK7oEgQiDBKy0yGYv/T5vG9xT7Rh8tHWBBgPGA+x2+8NhQOhiJoPCrbKKmUk
cdHN3OwbmYu1bavLPDLdTpbhW59cAwP5f9+MRyLXSPFyaMSE5tcAVhkaU29VGsmB+fJTIz0WOv6t
E/aJfO07JaDhniiawHqmcgE6Vww8fVU5eh+U9N+j6INdX5grt4kamJnxuNUY61iGQFJiLtWTOgt8
ZevELuBDFKW4OmVZn5l4PUyzfyXlVu/L2fZuvaEKvriDTYXkTf4uCNozz6h+8mR+w2znpkFkcpOk
xnoaskslSHULczwduVmKVZy70xGFvXd0k1ZsRR9fC7IJtOqnjZyHnRlaJetxznQLVdtwckJJcJNz
NWxIlSlIwY7h79kUrf8yTWXyIcAX/RQL6VE3hsUHTHT2beKPRbMdsAzdJgmpISlRsNCpPeuhMPx8
a0SjtdYRs9Q0gxcUEPq9N+ZJfI1Emr5HwAuQman9jV5SMwlnznfAat4X/ZI4FTbNyZ2LU21mPKEi
0g/IwfzTkMxPZmgEB7Nu/Y+jBQXIk7QAGgRY26r31S4qSdFoc3AMhZGeqtwWB5IE461vdgVZ54sj
pZ6S8vPcmI9TOzhPWrDcIYj1VhFf/02WeE+SmcW1p1nGVwz75mwDs8RlRFilQJWCYu89vrMzA7t0
N5WZ72IOQCjMG0lbYJqU9zGmgXghkkKeRVCy+WrAjYuUcKhSy3RnaLEfuDVrKPIjKU0CSLmnNySW
tuAIDcmiXJubWVTWneWEfOprlSHeNqJ9Gub4EjUOb7JMcJpa01ydLMTz1qqsjP6zH8bqIYvBLHqp
zpDqqGjlCCPGjEVkmhqzMxvOdONOo/EUAV/IaadX7hffHx8QI4efHZdrxeZSx0F2i0QwaNcphW+/
wQJ0ZM58qnl5KMgLdRxD01ybsnWffW7zpffxMta+qi6Y+BcNgR/AaSAZD8WOofdt4OXr1o3VEySu
m6GyaPuiu11LK3c2c081MM9RfpXaq04euhuvbgMc9LQtcGSX3p0QvXfAD4YXwWVLALmoOidJ+oyv
Rn1HPUXBQjLlNpmjGda8GkitFDZe1rS7kPfyoj2+lX1tQtV0DpUp9nOT7caCTeGqYQJPlsDcnFK3
tk9FxeNKIxjTmVm1JR3rQkDiHLAphY+J2yNTW41NIMZ7OsyB6I4G7nr4r6MpOu+aqj4O020zzokz
7dmfSXCKVgwaaGvKzo4h2Nt+DnsxReuv2TGHLk58Ms88otPmCMIEYL/CBisaDFPTfgnCSPdYsTGc
Y2gdR5V4W8eYvSbYMdr1TBbzDkcQfhAVm/X0Yg1WHN47XftODVXXb1M7JSERzgZ/KrgMpqnBxjLv
kppUQotaFHdel0zsk9K6h8A6ksopP+fwHt3qMDZ+50HlLbQMKJCgWabETWIxEeN+nl2LMO/eE2UA
XlSLqV/4sV2cFqfRI6wMZ0g5I6Uk3hBbvDB2SRTK4JLZQ+vtCDitP8UdTOWodaA/IbetyTuTwW7G
ELFpB+JnyEEEaBBJUmDtFxZdBPNFJh9lm8HHrdF0bh2y8na+MxICGy6IgrD+Xjd9syPrjyAev31n
VcTYBS4Z4V59J7VxwkYDkxhQ3dppHTaw5EBuiMqd+cBgYsX6ID6OgSW37cij2aaAvU231QeJNwXP
u9Vb/VqLYdmNmR9KxKMnXkW5I1HWf0hFaVwG1CkrSxfZoR4AMZexh/+iNuGODi4Qx1B5Z+JtUnWY
W5P3aWJWPRasJMpTD6nuBKfTjc1zQGLovI4U4LNVNzreNmpa9k6jZWTEBk35R8uISPJDhLBrHR+a
p2wNT7SrMU3BGNsWz2vcJVmxMehYzis6SXQkphYr4GZ2fTAKNBypJawQueqQhMneTe2Y6Dkmhs+E
MDGhid08Odnc2k2mCiJfAuIZY3zx70z8BtiesY+33UD4/AzfF//hUWn5rS2JF0Lbu3Zlv3NKPO1Y
TLfJOLVHUcFZxn4J6Hmu5wdnHqJDDdjtroqkemckJprrglqjmJPb3GLXsaJc/W4Z0wLzGQATSNVb
oMsIZU2F2BsEk2w6PkM7xMMXBPTGTlpiI/E5nIqkKPZhT2m7qmUBbES7tLKMevCvpju4K7MF7Byb
3fTYitH7bBgxpHWvEMeu95yVM8TWvvIMfcIl9dyIsDlaesDpLad3XjlfJnexjevZXnKy2gcx4KZ3
9SxuzLn/jtWmgkuBKZopP77PLuiOjkPUcmWND/UQB+Q1lhM5V613ZAZm71G8Tmpr1LVHYogQxkV3
OgLbQiPjPhogAK+BUYhnWjTRVmAnPBhErIEdwqJjZMjhkbJHT9SK2dHzyNyFocOwt7evCL97NH15
+VCjgqXgicZTERmWsRN16m5cDxCtEXvlLhXYsn3DJW0wKxTPs9HHMR1OjJhe0jQptfYcnezGASXt
hKRGInr190Ok0xuykI1tGWfuY2MXuC3NLuP8eimJ1q4HhX+y/2i6fvN+zvkrbhbikPEx+3Zbd8gv
NSly9yV0pDsZ9u0jHgO5GiYjXIdpku9oa1gSgw0JsqXZoMdKYFjgubN2pQ271iM5JFTqizYdyOs0
aw/kFrM5MMp5447RwNDQab9mbDHOmY6rjSY4aq9MtiAOGjAIM1GxM8KZj38+6Wd27C7z8qSMcSat
J9q6BGNUVWce8tzy5Id0hKRg00zeRn7T3U5ssW9Cfv8TvY1x67LD/4Q2knwiNx7fuxWzzVWuFXuk
FkJzPILtrwBvbA2VjAeLTnQ/WPIUudUYrYmeI9/YrGaurr8kyRnt2p9nZ9+NsCmtCDm0clCsqI7N
r8hT66s9y+9xR5FMt7hyyRwp+8cmdq+TGeOxnfNpM01IdqN6FsdBgY3OPEqJaoho62F1Sx1Bfnbm
fGDgwER2bnGuTxT5Fm0B6jhW4CCN/H1b9/ZN2an5EI1BsLFhJ23UXNXgU81xV/quvhtjQSpHUFh7
GnXh+ylO01tfut/0GFX3InWKPT4YyhBq7ZemV/1uEb7d9sU4bjKzm+ExNSNUGTM+2ExDHoZIIfjG
RlIYGx1S1bkEojhgS1YmOvxNVBEr3ktI811RHbV2DWsL4JTSUA6T3LHtWby6Da93Faj2qoyRyIHW
r7aEayaHLi9hBs/qIza08RiWQXJDjxQ4WEOw4eTmzb2po3wNbIaQ8KT1852B0CCc/AHb6ZK6MuQ+
bIhAS/EFPYqxJ1E8RggN82IJrK27r7Si5pc8d71TENJUCUqWBWtaqHlJR84nNt67rDb6o1EY+a1J
+6pkgVfJE22AamczaYBb1LhHKfVNaZXlmT4j9PHSOaSqCm7TZLhIzwqhUCcHP4FerdpuvM+iNDlU
E1mgZCoTZC7rAEZGM1uE0I6e5z9MUYv3eGK8Tsnbp/ux7Y4l39F2tB9pW1frKJPvdNz6u6Ti6gz2
eDtpMhFz3e5lVTGDcNyH0Rx4ooHIwc+gBdVdEitqvmCLh+aRY+YlZLmyoZt4fpgRS26an+ggdP2n
afDnYk8R0hzo8eORNiNDEi0LN22iWrfOJh3hk1dnVXx0/diyP+Qh+HAfBpbRNvFXCovpM4J91ixz
mTIhaC+3xDVvCz0+9xkSEDXe0ATBnoEKJwYR39zUwi22mKPw88GjecjImaYlORaFeZfUlME7P0w2
LZI4tjh2i+rNiAjStc0vdpxWuyhU/jcgBh1rMdQ2mprVbWvG9lOkQ+fkY/8BsyTSDOaJ4T5EXTBj
sEqtVUunDRtfDyMAehManLKXxzzgxXQbYjqEyEhkadCwlnK2Hmp3JJHdN1iA0zoS+7IXBT/SUdnV
Mcic3MTpwK5VZeqQ9zMOmXBYeF4WXVIsrfX9aBT1MzJZA/44b+OqbCVFOgHkMNn7eKtQJK9pMSdP
9F+AnVPDrQdDROd0YgvWlUn9HJl83hkohacJ4sN1qkz3unSMHujvuCc76zAxugWEgAI+wsFPRbgv
kJU89KxqT1hFA3IMZJYfKFebTdgw/iiGbLwi2fzUeVX+EaESvt6h6xd2T7BcllJO1qd50eytEjBA
OKix33/2YQ19Ur2cn6088FbwW6yOolGWL0TrMXvrg4Dng+1pMGvGNlknDuyxAzrUdeqctIiNG0SM
7SmznP4mz0T0HI0EOrFvMjdmbfpsnLK8f1Ia3VeYofeIaGEeeBZDwkUG8jJyA+/VagInMRH47Ikp
/uym9aWug7VhTHLcVikQunOSe/SYVgnLE6deC6dR9Dux4+9TQ+fDs6lMFEol3cBoLdkqf9cjbnPU
lWNG7w3DizqPKFH6XSkanGvtbBvWuYyWqAXdmmfgciHDB+ZpXnXmQSyrrbZk8ziRk3goIJDRCXKd
XSyFnxHLThTXNLTVJ9HYhIew/vJlGkG8wdMxvzB68/sN3CmxC0dp3/q2pvxHXEWL3c+l+Ni2RfJ+
MCSDAWYv2NeNzEL0b/r9KaamUVENnF81o/oWYMM1rzkdxw39y/lJ5jZlbLb01pG2bAbH3Id1+wj4
gAfFM7fdlNxmYE6aPrw2mrFllIWbZK6eUul/CuXnORTNRQ3tIUhQvxDHS4YpWtoz38Y1ne38pAjX
cceekcJMB5g57z6gH0pnLyMQMSKNAsz+lDF99mKXPa8+c8Irt7DdjYePRtrttMvMqd55M+x6vXhK
vWWaUzurMKvuXQO8/hiZtGGS27ipd3qc+UwSrX7otX0dR+ZfrYSqYWiMqJ3E495lH8swrDY5/IAi
dcXKXaD69CoOAT3/uEzORt9AswpJDy34H7RtA+RgcbSJSkVHvk+TkL2H0bI5T6NhK+DgPfrsArdZ
Mt6ZCN2jIKzWIe/Ips/7jTM0t6mpb/vIn1lsuu9hVd3P7CTWNtX8g8GkWPb6iE3oUvRusJkg7A5B
ssZFnx/kZPr38RCckV31G4CtHy2z+ILY7A5GFh1K7zYqynYDtOM70AYwe07gXPO0jB/gXlyacnwp
YjmsQY+taJJ4q0b4+5JsyG0bhOEmSKvkVLA0bWe6ZMQCsONVQPPOKZhoApzzmNod4gcj4eQSA7+G
wQTcH3pYsxERgq6Stl886xu61SmCiVi8zC6t99y45FX2UAq6L1JSwUbMo1cpBT0AS7MkwkgyDCq7
Z67PYeqTsyXFswjJeMXd3vpnySdkT8WH3bxh+pSNY3oJBjk88yKQ0GJVaUFiNE/o7BBZ3ypvQDXY
us56TCzQhFCiY17lSdyxf7UkbeeJqQ9tWsAODfaxeOPn8PkdCht6vla4wqCWoaaoKh4EHX02IOJt
l/7EihH3J42/6/vy/Vprs8xfIiYw8pQ3Rsh+aqYOu0+yRKpLxGBspLE4eMNROgMbu6G1PefOLyZy
3yaZJo9QZsKJ4k57JcAg6D/oWKs6jW+YEQEqjN3e/K75nq7+pyrh9wRap4ekoZD6aNtVv4tAijQf
fq9EsV9LTNGhwDb+Sy+O54a3L3yjHMzyNpS1mcQHocLkoQC2dMVAx+bJZDsxbsagMv2VZfVc8VRr
etAtCgAFyjeMPla6tu/QKjjGOjKKwt+PgDmHa8VkHKzcQB9jpeLUhBYk+hFfVDn4Fvv5KtUoEcb2
RngV/8jk0FfSokcdEkfS2jbcfXv112n+f2na/1h8xf+9Mm31rYjBX3/7Mflg+Rv/FKV5/3BMfMK4
E8j2pML9T0ma/Q8X7gTPg2nj2HNBK/+XJI1oA0RbFKVIz/jK/JUO8C9JmhP+w8FOGgLwQlDLo+T8
+5K0RUSPvt11KP/QuyOU+t/snUeS5UaadbfSVnOkAQ49qAkenoh4IrTKCSwktHToRfz76NG/iNpY
HyTJqswgi1kctlmTNJqRmRlP4cHd73fvuZ8cuqqRjBnKg+mhd6vrYCh8crAPXWbsg575mZjl9rs3
5g/saN8C2f9yZP36iIT4BWFVQzXMT48YQ4MaEvDnXleLO0NLn/Fw4IVLbmXQ3Qi3u3Iqyn+CQX9w
O/NV1ZvrJK5eprwG66Dom6Yz3yPTPEBzWVm1fCz1KVsjPlBrI52foJn5eH6wj2EGFEsiYsEBEC5H
E/z0tYVvErCUBoKZ7zCvyFkh3+K8OEWxGyE0MwDbsHwmu9ZpxW1jpPNVGqfbJmqGbTLPd1NZWPSe
0CTQwwlaGT3uAX10FY8ggDxlevRksqEDehWA5NJr/StcmqvGAPlsUSund5E4n50LRP52XcN1kgNO
jKal473vwv6uKAbdN+18udfFO2w8Sb8OwumF+sjT2Bu2x4ke1QD4k69rhcI0G1yTVNhrNpWx4jhW
bxkswjgSY3gYqsT21Q4PemPDtwMK5fczZH9PRlrmF5Z0fOxt2lXd9spVGITWhpqKeOMWlb7rZnCz
NRzZVYaK7Cotw0rLYZZQo30XnCPeAzaL77I0kk0XKqPfCkKPZoes63Bmd+z4RjrIUVFePESt4Z5R
0fGIu+3GlAyvQq1FUmaLA+Ey2SadunjK5pn+etc9Y8pwr41h76kjUn/NRsRT3bDxQcUoNDoTMGfU
Iddhr5yjlNyFU65ez/1SwTRTDaMpPUsokjH1Q12yDSad4U3qwlIvu4sQABUM/sI8xrlxlkfJ2xAr
+WXmBvHBLFQ6NwpXj7ZxTKlgmkfpNqniLXEKPfXbWjXPTDdwGAy6gbF3pgzdD3nuhpOfoHhVNtD7
knWbKAbT6iBatb3D6FE17uI03yZT6p65s3gu3Cb3tVKbaaVzsXgJSpu0TL80ZwjAHZqCX8ilVCxq
ypOpVGAiU/RMXBnIltiB4MN21TGbekYvTvCRWFH4Fo7ms5xaglJ9BkQutqJ2V1l5eTUHeeLnocbg
0uIKTaBm+bVNiWCo0WkIGCfcmI79Wthz/Cwc5X6IMhZ++iQOc6TJraAvfh9p4bM9l9Tz4YW4STkE
gAS08XaFJrTaSg+NY0OKey1sd6YxKYkGJh1Vcd4E1clVgwr2UGDvkmXWWjiwZmUOKUyJK3oWJ40S
vobdT1NZWEg0/baNbXoSSzM/y5uCsjvAlye6VatNmrkMZeI5Wyv1ZK7UbmSSPUaXpZm1a9ssuN2w
M6UENgnvanW8BirJIFMPs03DaDwrgx2SAbsVqwGXt+zgg6bK1mEY7ZompzwPgf06M0RKixSFj6Iw
ypOiuvPTJOzhCcyYcZVNyOBDE7H/YNtFPXdcERB2r2Qhu31jTY2Xm9NwNFwWZS+I2AALO9i2pNmZ
aCrdSzaaF5a29F9lzQIxhrsmpmM82HcG8z9Dlwa8osHeytLp4PTSmuKJpG2vegytK12pQAI7Bk1r
wPZQKmrgNpqQaxkb1Ch2Y/3Wj2iFYWNYT0Eg74HzxrspKmIOz5XrSbMCJBzidb83iu55Fnl14ohp
7OzGekh0kdzVoSWvpN4x2YfEeOQWFK/KXsLND51izfRXXMBAKldNOYlLam6cr5NSJNuYa/Wqqqvq
UMVFdik4Xq7sEnxEYJnTWsQpaaS4oHkzqJ6TIZdbRvftRxBxAoixZl2YRqV6Rmx3q0G05WNdRV8x
PvJedu11O6naNpKmsc/JI3mdol604XCrCONhNNV7M2WbuRqCKjymGZpWajSCHna4lNdSV8dzDkIa
BfaJ9DNukO/aWNh7bOEBG82AzkaaUbASFsCB8aImoXaWg8VZjhOLiSKCw2prkC10BM5FJOgNRuC1
voPaM23rRNGEVwcpML5yqsGj405D1hjrChdJ1T3ZbaNR5hEsvdU1c2B4fkGr3pZTOfLONsWHwUBw
N7dCX6sgk5IDas+2tQPfCeLsTbQTuNnaKfcGmv9udA34wq4d2C+mFpYbXWEm20OKFN4IZHydt3pz
HpqNBvjfav2gDM2joycV7ogsvTAyCsnC0VDOwkBXGYJ34nWOccyuTXDTt9LutEUr6TW/nKrhFNT4
MKBXFVdh0lHcOjVnGihcarhlpbOxJSKoqOXsdxEdJaGl9+U6B7jj56Ty121kupdlE9TLO5add8ng
F5VrenmEd0B3S2fTRyI5ppUbfNSl0V82gTW4Gw30Mcm1bqN2CidQkQx4zgyoUeC+uohx2Zy5hy6I
PgZFuvdlI921whr/3ALS2gscKbSlKXO3F1GUQjrvrGo7ZMDKkdQobJ2B9V5USWC8KBOjCeo15t1o
9DdYNILzCGl4H9Jcsa4wgDNj795RvbOTHPNybdmDtpHZcN7Ykh4mPW0vpTBc+IT5QwP1EEmxxJWm
uGW0m+JCJcNM33kxOpxGmXCBZOtpO4rx4HEod9WrUsEiigY1orM4TouJvF4+Q2V8AtnmZaY6Iye6
GzevLyI5x6d0GFpsQMHBYQU6sjOg0RD6ccEIgkWyS5LUz5psuKnsvNoobTykQDxneQrc9BqldFzx
hQgOCgSxB519BzpoUVyYTm3sps7cUU1HzCdphylat4oaMaCznUOd6dpZamjBR2czRiRfWu4VGTU7
zaiaXSmSj1g6lNaaVrmvcbHfx5KLlFu2Mg6RLyk8as7VpALACJ6XijonZCKLYcjZTe3YcZrFAbPK
CmlgJI/oPpXWeDRqZckXfYgMb6YXlbO7yfLxksFSgcKnSdtHFD8yAamYiArXl1bfo0cnk2ekHata
xek1Ui3zNDRmDa5BqR7Bygc7mlpoWDdIx0dj0BxCDlIPhL3mjVym+CnL377pR0ZhtduNG6cG9FGM
SvViZHGwH1JLvitjENALkIflWuTlcBzCydqCx2+uDWu4agEj+xx8bwapgUQFDb+aDRXjO9DfFXMI
QJ+Dqfp6Ktqdw+1n3YUtCNqkTPalpugXzuBY2OJ140BIjVpmd2q3TCMv4wBhGwo8h28nfTfBGG5M
cuvo3MUudfR403WMMUJYzoDqJr6A2lT6TGGn1dDXxQ4yrHbSxuwh7c34EBnBNehr+3ZgPAtWNSvO
jV68MZAqz6UBHcfM9fuq79ursEdci3jYUm3e8EP65dxoGJKY9aUA7FjTkitb6WlYrPruqkOOYWGb
HefESprcIxmlJ6mHJXfHut63Nt2QgGUPhZtY74Euq6NEfruP49B9cNoAYSvBujCjz4x+lRTWZSSK
4ZLUJH6tPoSoMyOfoy0OXY+zP6n2Jmd+r4yTR7sJ2DwKwJu6Q1u70LPmpE0hG0IFRpTdlpeBlt8a
UgEwDarQG+vE3OodOq4yxTdpZR3rDOOLKRq89kp20PXpMSHGw8zZzc4Sres3BKOBWKs9Zmb7hjtd
vMpt2L6mzUqGyfqjIpDuc8p7SzvrOQ/a26msrmbOYscsdV4rS38mgRvdli4CnhaKI/be24pN9nke
R48ZjmaLNlzVj+Hc+eoArhm5k90kiOGXQcpwgwVpOEvioF6ZWgUsNDO7Hcxpc5NjPPLBS+O5Ai1w
MefzTVMWDgN3/DAY1CgLCEmzxcYln2TG7Lk5IolX1xXoa7IQrKBGV1WeUQZvlIvgyyTEscTrvclp
eNgpYhaphqQuWcCgNk9o73qA0FvI6taiwekAEYbqPMbs+CE9M6z7M1VKahfNjDqSqpTe3NWFp8vc
YDPqiEs1zui3A5y6GVpg6+TMdyE4+U1SDc4mAzR7PYzVm46ZG5NsKzk22asWgKtH/1G7GpiH9Fmr
ngBHDF6Rz/raDm18lYrcjRSQXBh5fJ4MWbsJE2feFxV6iFcAKztMmcmMz+DAJRsTorjih5ONCavk
HllaBGIMxTjg9s8voxgng9Yi5SYMfM8lMQhno8Agf2ghKq+KeD6k4+i8uW35MGcUSRN58fWaA46n
2zlIVaH2L2G67H3xgt+INsS5kTmCC3U0m11RNU53BgbGWJUFRbNTht3Mw9vaeYUZdruudndup+ym
osIqZVMSQ3VEMlRcehwx56D9CEFWrElPcjsGNBrDCTRZE3sF05pUn2r5MTBSPetzh+FCFY9Pw9C7
F2Mk3FclnWe/bcphVbJDolgEB56mheNmTMt8i1B5LXOLdoxKv2pS96Vo1BvY+UwZS74N8cwxsp3s
mzhi8LIwXx7Hwoq3NUdyCPJ3reug05nxV8wl00ld7nS2izU6SoJxSxdgt85zw2Eo5XKaJfqelgc3
h+Y84d5NhF34rijfZDfnNyluT4RRU90aYQqisbHwHru4whsTkGdO4UgT88xqxjM8pydrus8mwhqF
Vl5wWBfXjT1uB2sJKuT0UZulnW/oF5JPpYBqrmNj2zLLjLZqO1FmnyxHzdHkpbka0EEyByueX79R
h+VtQon3KjigvohbxnIZL2CN2/68ytN8wwW0tqIk3bojW2B1PAz0ZW0k53CaJq7dKU2PQxGwZLkh
4VJh3TGZ2Blhy4cewLuMZ06us7rEZbgvzr1i3OhlpNyz5+4OvW5NZ1gZgld75LxuObDY4ZyCxk3l
Q5N258wqRrJF0YT8X+o+sxbHV0yw5wnEBkqe9Eq9k3FfbYNMVY4z+sYZBhG5sRtyPxln2fdZn6rX
WW+STZNQYv7XVcLbMuefz42nxAlf2QY1Mfeg/7A7dftenp7zd/n5Ry2a5T9/FrWsv2qY/nP7/MN/
rIs2bqer7r2Zrt8l8Nrf8p3L7/xPf/G/3r/9lNupev/7317Ljp4ifhrtIT/kVDUHeenfi4in567p
vlcQv/3+XyREzbK+wCHWSI9qv7Wg/tKd+u1X4DfYsIE5HgJy+qeIqKhfiLqqCIykmHVSzNAG/pls
XX6RRs9viAs06UUCtP6KkPhJ13Mwfn97EpCxHAMo0WeqE+JnhjWnDC6h1NHxG3FflvKFPd60qxyx
Y2ejeK2ZkjdwwsBP32l9ucUx3futTfqHagmmaaN9rzmI1vFIRpSTkBrY1AL0r8osXv76NfiflfP+
bwtRO3+qVP/j/2Xv8r82//jvpvzHf39/sS1/7JdrTbG+kGhiYAEEBWYWCdrfBGvF/gKQwwJdwY14
YcKi3RZl00Z//5slvugku0iSOqZQzSUo/VuG2tL4JYPLEHAbfZYACv/KdfbtOvqXfkzhISFmlFgI
RsT/4YIs8ITvmBL0pUUM6Qs6gOwYFYK6mzOjCW+BLMbrvp+CM9rG5Fp0M6ssHvutcJL4lAQZBZZJ
Wmw0RB2nsqKbUAViOMfRycEqdlDpgrvCJnD53Tf4D9Tub4iNz8+W94X0Cl9d7uOf0CJ0LQVYVwr8
uoEG5rnINJQqwpK3FR52AoXGMjJM3DMhOL57g9HV11GPyuSxKdbO2jiWcu1qer5JIt3ZYdCgR5tc
QOm5bpdEHtSYzmXrpryD+WhPZCXaU1IDwK8mdmCcjJP5KqIoxe/g2t9UToDPiRCEPntJkAOCVkTw
JkMHo6Uzuu9stcfrqDbxPgtLSS9pV1BXdLWwZkDbyr66aU4y68/fod9BRE2Nz1SA2wW1wzzE4jr8
/vMksDcbZl4Tv6CCxaWh5BClZQ+YM4zlLhpUjP5VbOte6QycJUOREx1oouEaoi0kk7DAlzHzG9aZ
SnxoXViVuIrrws09BXOZPxkM7//8GXO9fp8pX65AhgEgMJcwPbfdz6RbCANYEy1yvg0mipu2CLIz
FUjEa5s5bMOa2KQdRFTBXWyGJgu4HoS7rAs/jKAE11FHaIPkr5qjjbuuXlkYiBRvADB8r9Z6ex/k
GAex/acDQcNARtc9++6rse+6cdXM7ErGqZ+IhttuYPLHxuQreFVyIBmG/XUL4wYducUj53HBRG+M
ORHZEpxIsISIQ6xIT7BRl+PIGWRo2yVH2+GaU6Z09Ac7uiXmGTx2OsiW3oryazTW6hkDIMNh/GLC
n6Ev7YoxJLs45o7yFImu2U2aI99kRmtPO7IG4B7AscL0wHKPTFSUy8G1q4syn+iQcVstvvrzj2O5
UX0X8f/l4wDSQb6Q4RpftAU98N0NQanzpglUhd5IvSZHaAdx4dkJb4meIZGtRvzj6XpAZPcwMTjr
Ao/3BsyacZ0MFOfiVVnMCqAjjaa/RFK2jbUDgeSWyPDi8Hb0+iJk8ZMrCye7uezHkqM7VQLDwxxQ
yDNo1XTsgnIH8Z/Ma1PFfEiqAe14lIgYg9YfpkCm0crMkJ9Qn9oYsmOUrVGgqFMvlI7MRjmTVYNX
75WSmsaC5g1MyFaa3LSAKahHDOgA0dUEvw0upZLSpnBpgzAo2DrYdepplVHR+hRwwNeXPISuElNP
pcj3Cmmno92VprWhoKY6zXj7fFJI0Xk5DASS4rHNUn+mqe1AVAjLXWfF+mUsrAtFctrGkttFuzq9
EnhtEBbnaKNWOCGLKrAfrAmZAE+NGd00zkjphx0r+NJC5syaSZsXLS5PVp2NBzors2sxu4SPf/LZ
/8FHz67DtcCTq1RCf7q7ZrAL4F+3Ai2MiyueGvWQQu450ZejbiHGW75jZvKlnAlH/fkj/44Ps9wE
XNZITdeXnc/vcGnh7AT5gPVQioquPKUanxLKTPaNKfbS6bMzom71lmxxzhePOZKrVBwU8Hcobm2s
3YpLBfdzsf/zp/VpF/bty/Btasz3gFeuf56uaqNB7pLxw8odYn0dkVFmLMUULUA2p35smMkf6SgK
FQGvQnMdxoNhdheWyCRlhEiDSqsyN6OpSZBkPlcoE6X9OmA+qGbUXpLveGV7APhamuNP7qsLZuXz
F9kC7uY6y5ZVZcP64xd5Ah1PZJX6ukAxkoPF4HBcB5qYih1R25siiFp470njPqpZjrUpSZuLtKo+
ojxhQJuaUQ+wYugQkzL2y/yb/P6FkWo1vq+xwjZUivg0qViDiYuJyB8GVhjMOAMJAE2jlJFTLHFO
Ks4CY6rWJu/jQ2baFGi59JUMJc5+L65Id5dUsbxxkscjE43zsJcN/tRguJhp8h1WgGbiW9FapFXU
1G0ucr7XT5ivZ4ZtSTUeu5l0KyfVca8n6G1mlo2nvIi5clVESm5WnGVDba/QTKkQK3SdPXh3I1mx
QwBC6STzrkGOJD8jp0fROtFNFiTaYx5r2ChjEfU987uZTFwqgZg05nhGysA6kPe8q628fbanzPW1
SVp0ty/rRj9F0fyTr+UfrenYCrgdw+tfdj+faC9dYoCE4q+VPsTBreg0Y5cVRec3RdbTW4Op0uR0
vqLo2drXyVxvNDVSvZTCyi3ulxJJV32eSKduonrJf+fMrRCII47bU/sLTenfgmn0H0f8374xNjx1
eKK2MLHUL1fld8uHDPsJwVtl+SCk9EDJibNXlNxjVqltisSyNlxNOrO0UqMD1ApXTV0/1TTbnLsO
xYpiJtuBs1RftQr5jMLSOEt3fb2fNccraNfdaE5k3NUTzAtJzNYHidZcV1GirPHsm080tiQnDj/R
NrcZ83Ao+hmJ8/d3KsO0WBhhs2rsmU3xiTqkxHHg5PXAC9RScVlWnLAI7QwPYmzdQ5OnNrVIOM5U
wydX37tjvCafyZPvTIpfO+tNZVn72Xdd+92izZOCx8RCio2FbolPu/jKyYNCtXINbdNILg276Nd4
RruVZveYf7VsR14KDofzaOFrYsN/PnZMf/78Zrk8xg97c4DYKggz8AQat5vPaHYG9+1Yw3ujHGF4
pbrM2vVuv4Qkwvknt2X9D14uHDedUwA2jOXg8uNFNsopUbBp4pkOR6jpOblmXhj7b9vmGqKJ+ms8
s+NetYVZMTgq5NcS/9w9h3+8DMEoIGubprLn/I8bD+lMe8FBu3NnfF/Y8AxCbvOEDWzOs3mblBi+
vLLX02Sbc888CrqavYahMa0AcGzIbZTNMxQz8DoapV7nduiOzpoyr59gihEQfvcGO4sca9Jfolto
ED++ag5x+FtBXKywfLcMuyYUPmEVhyFy5jt45Qv+wB6umzJzzuYkTFrSSsZFiXWF0X9Y89vNpDnm
C4vbL5yCzBGh1JAwuKa8hEMsbzSl2qtdU97iAACqkVU9AtaUO81zbczOPfsGepKUEBs7FA4222a/
5OkDAsbJQFzJrWMamLSKBnLafS/0fK7ehkZR3lQ3j5/C0nIeoRA5e10R9gs+cnbVjCjxHuE4BONE
hdbe7kygHzJKz7R56dHL6Wc0CO0RluizR+itRQb38I5TWq9tqwgQlaElPBKpbjOSIv7lkv4/A97f
ICF+9+1exLlfRbdF/fv7337RNS7j9vWZO8P3wsa3P/irsoFG9sW2gTcunju0Mptbwi8ymsJ96Iu9
gNL+Zav7TdtQhP4FfCb7KgPrgqOzqv1T3FCE+QXLO0FivHhCA0H5V8SNT18YdpMsRNyULO5MQtM+
280st62ZlxXzyRxL4mFQAtSGxHUBm9QPFSLC371Ff6BOaJ92XDyew/mBLSyAO4i6nws8GiMfYw1z
wElZrL6wVqj0jpd+TQzP8yC+qiRNN+wNk60SXOb5I2k/8Cc1Gfc/fyKLDvn9rZiFQAekbEKipa3G
Zif/452inJktDLIsT5UeLRZ/uhdJD3haPkb7Wj5L+iC2Oq4cBJOlZKkxiXENN6Skdd+grP1U2PKq
K91im+vDLY1IsTfmBqx3I9i1iVrSh4B7u24gG0GI0oFL9PHZ/CQsjFJFPJQ/vd1/Wlq+rSm0oyzE
PRu981uTwXebisoEcwfSQhwh9dBG3VESM3n6KxE5L5YbQ5x36s7Izol+hi2uo11GaoYJwyWByaTz
bGNnKivrvTynXq5ptrJ6ls56FusmogduxeutAYbJY3mcykMSb5xiRQhGKh4dkaHhU7R1xi6W6Vho
XAPPoDCpTjxoV+LNZD6rbPDpz6fFIVDsogftazatJnsbS2IBR0Nwsz4rs9VEVvbeWjZC5WuhnVOr
2dlnNk4QqlJ3Zbei7czMfLAwnLS0fNs5W73Z5BEUktVs+/bgj+ZmqcGOPcZ7kbuKY7+67i6ZHCI2
ZVfVnf2kPzG0nXAowp7zVAmYaoNXnTAhlu+SKuzEUw79xtq+hGsyVAr+6IfySnng0KK6bLM3Y74J
FKrtX4kE9SD0oiMdgO1r3GC34Tjv5/vKD77W6o6m8jSjQh2b3hbvlal54pgc7TPTt29qcqB4sN4l
gAhCaqNX7sMXPjXzRvKqkt1kr+DP2LccjbbBFlb6Nqm96Bg/zKEfTESRqQ/z3IvhfhMccZ7sg9Nk
e+ZtuW832WF8dBkjYcfAs+/3oR8SMfGc1XTebMyzxUTmcQRHGhiZeIMhGrf6Za94gMZcIFteeuE+
QWQ6zE/5S3F0zC250wR+1yZYie3wQZtbcAUNYOUe3DMqnX1JWfyq+jqdOZvxno3qKlhZa17jGUog
xXfZOk3IaXqoZtVH8oFdMvlYvHDqGV3V5nnjhZtyP9DiOntUrR6N0ucNfSq25io+q1sG7ytYLav0
LT0rH6dk617T/rZ1j/16OHPf+1N2cq/wuynTKjvNz3xtKQPT4Z55JiiRS5S5q+LKoKSy8/FoQpda
gHDDinqi6ldC7F9aBP+3qfZiuSX++9nQbfT8j/+PGvT2/v3S9u0P/TogUs0vyx4LdwzQbI7+LC2/
rGyu/WWZCtHPAK3e/GY//1WzF+oX1qxlGw7TWEedRz751WTOD+OwgMoP6Zi6FcEN+be52K/rCiO1
f3vG+vFuuNzOXZZWG8gqAFaAmMuy993dkNRpneSY63Y953YgBhpwynTGdJ4AxYp+sqj9uIZ+ezD0
ap7+wiY2mTX/+GBxocRwvPR6l0dR6yuBIPcdjxSHtnO4GwwFANF3n8QfrKJ/9IBA8xlIMLRf2KY/
PiAmkFJ3mrjZCVfRuBcAVjipCIYQ0bLiEjKz/pMHXA4L/zq3fHuFzFNU2Md8rihfnxz0pVZCHsW2
v8s7OI8UkFv2Xo2c4hJtcMJMhFO3E131RjC7/8mbu/zoHx5a52JA7+JUZNGOZ3062LsR5BCS9Lyl
CVXCCWTETaZEP3uU310vPAovjHdT2Mibv9PWdPJGs8mj1GPfnsd2bd7noSI2TU3i6idv5o87D97M
5bHQKpYyN8rMPo8fgqo0Se8SrBuGct1lI6p7L286HbEH3euaIf3PTkV/8BYiNbDPoaaLYrBPR0Hw
UMpMEW69Qw1YzL9RtFPHQdlOtvn65xcmg5QfxQ1e3UL/dRjn8Ylp/P3pUoljToiWW4KlBkB0FHhb
niCRFkRvo3a+qvMEPg+BOR0GH1ZESmtDv00cyINuYihv0PCVr8XUY/FK5iUJmKVzCGvCtZUN+0Ym
L7A8u2FjQisLPIVZdOT1cupvIiHBKo1aFs1rA+TeTUji+iTICpdeV8fT49AHE5JDuYR351LXrtJa
svFpY0W/QaoiHUI2WYcxG9bA0EB7QtPM8aNhiSu6vPdT1yiCQ4rxnNkKPiCc762ccQ8Ns7jSolCw
zjW2RYEuvlBMQYzCYsUIUMjwvkDLKQTKJiYXGLarPNGcR0H/77BT1NoeN8Rk2pQGVJFOlYepm4gu
jTZRn1FsSfVBsaIEuokumNu4HFEjjuzDQzdYtWnSz5oGwx5XndsvRFcnyv3egE7jK6nrxliBivoJ
N1DcrmdN9AW7qxoKl88ps8ueYPuEieKZfVXLzVQ0THxEkts22isOtQs1mSDygSCFbKYHkR2fd0Io
t3UWGGxOqrzD9A9cEg5IVHaXgvcy9oc5DNs1BlIngpBZVdG5WSXN1zpQzY4Jg47rkfryHiF9EwMx
xYriyoKpgZjyYcPAYY5XdlwBP5rMSpP7YEhz+BCpDe6yGTP4L6rKxG3NsQnGZcCxlo0eLAV16T9C
iI2dyZmJooX42pNeTbtHMWrxXeliJb4Pi1lUGzvCCk3t1bTke9S86PdRnZvOscsZKkOXq7GlFw1k
Ms/NBxx6SGVhs7HJN04vRpTWGLKmAn/aOT/YYPcE1RLqRS4IxeQx6WcU5XG+wn8UmHdT2FQEUnBx
9WvyuGmOx3ue7LXTUT08eNIdbPcrSDahtKRZ9d49MH/UY2KfURXQ6WbU3bavKUM/V0EP9ai/bhCe
KP12IK4EgKAb/lc0QsPIgqaAhYWzUnqYFSmpK3Rcw2yYmSU1UFRyhnxC6YFwwx6R7lUaYeU/NGE/
qPeFqWFVVWvhnro2g0KNGXFurqnfduWlPnF5rtLQLO4YNUHky2uC0ZsuHgY60LKqe4CP6uKKou2Q
mGeBcfcBBTI9VqPkFFBRMFLsjLpQmCzaIWWNcJyIiupqNxhnDGr0Y5RFTbXW80bWm5hDY+Y7I4jj
W6529y5sYeV4Vaq2dyQqVW2tRDOjsNI1R0TCoAjlt3k2B90tNuborXaKFLpJyg3xJBvbBrRt4Gpd
Gdxz8WBltVlcWVal0y9cV1LzWzpdKk+dhMEETNOhLO3ouB/sxVWZKuAYxlT6os+NbGOAFBDsqo3p
1Mo0YW9MkQrN0C2kWs9Mwf3sAprAhZ/MZqqskjzPg3VhorMS5JJDd9JpQDPwlg75O7HmcdvnPT5Q
rXGSl0KtQzBHIf7RldnkQb3l295dVs2SfY4lMkShW8GLmiidQ3izBPapipz9rm1jQEXpdVpubAlg
Zz8VktSDQgnzSgs05d0sg6Hadno0PyAD5925ZWJI9yI9FIUfalNMB/JAbrfkhsTOeYY+tWlTxbly
OAwLSkWnCkgCyYxLqbQNp4Q0VG0mfjOV7BkwRsdDa06HVSYD/YyDdxwwJlbSgjKJnCsi1qk68cgl
Cv1oF3XUojlGwZ3ateMN/LlAbIMyIovV9VGhnIo4pXJlhl5+EbktTDIrdkkwm93oknYu7PhB78rQ
WjFa0V6tLmye+7kZQkJXk91sAmnUNx1bJjBkdoRrcp7SnMwSS1J1DGUbrUeRL51GCrPqld1PElCy
Y1RYxjO120Yg4FJfTrM1eTaO2TM7C3gdZc9kzXPAKTzXqhOlXA4FjlVdqhxpyWBVDLrIXxsk7TXy
RmLAYd0D2TkUs8UBeVaU8S5WkvwdTlT2UlYi2RRGOz65TIm2rH00h5RyftTk4lCULhgCz85iZ/nM
BhYt4JUMVXBvZMaq1eG08vXU+LQ1yXC0TwKdXvh2UD5GVToX7L1DiVNljPHt585TpjfNbatR6IMI
WyfNqiSggaGBxmt9sf+3rwNwNjSD3KKuVeZxchUrDHh4K0uMDPB7kneMynDpKifE7KiXsrqPgxCp
3okc82aWAwdANVzrNL/7XdUiG/RkAj0t0ZuXLNbTA3UHm9RlNpMGJbytIa+cOzjE6S2UtGKfw+rV
suIJ08FGtFnsw00VuHuF/pTHtfKgNq710M4mUfSqOwLhljbUp1QeWpIOXu8ko4+5mxhMU8y4U0cS
LYdWIW/XKF1+XafKvM+N+ShECeFMCpjEeMlMz23EfAnYqd2Z2ZzBnSefhHPG3gB11R+okFkPenRd
OZV9CdjEddbQNM2PehLJRYuD+1wttdFc5S5luI5NP1U3Qz7RbZ06TDW946LAv2nBRLnVMeD46mRe
5e7QnRtabxhwTIp9Ulp7XkJ4rjfxcsed7SdlrsxjaeT8zDYvjHOFqA9ZzTIintpAdXuvR0e8Kkpq
vItO0AtnT73DejY+ENT6SMq+PzfcWb+URabucrun+ZwV5N2cInXwKVDB0m6NTUhM38YS50F9wM8D
M4RLeyIs30OXfQCBqZ4Anke+2Zjt+f9wdya7kSPblv2Vh5ozwb4Z1MQ7uqsJSaFQSIoJES37xoyk
sfmh+pD6sVqMl7duuEtPDiXwBlUXiUzgJjLMSVpz7Jyz19ZgecSrdEBvifzP0ABceO12thz6tFNH
nz5ZnZoTyHl9/DMtenCqWEm5dxQMkg90qLgf9TH5XmZIc1YpzaaX6Fnja6T68XyLXzAWq0sfglkg
2QKx15moR7DX/CAk0TjnUZxeQJmMtxGQs2oPux1uouiRiu4mw6zpvBWmjRABNEV/aetIKMEkiEYP
uyEDa+3Ac2EFQ1xIhqQ3t8NczXeNShfVKGAvY1cUbmpwTZumZC17CO4wEkz6lfK6AwoUWa7jboLc
u3GgnZdrQiznqUFxvUIzQ7+QXY39UwPmxH8mCJKPfl0P1X1e5sa3sqPjCozROAy7rjDH5gM6Rbgo
uZLqLnaF5q/LeS6yG094cg5nOw/Sg2arXj0bEj+LH4lmttZhaqzxSeZeWT/VMGMvRmEY7RoViAFl
INcR6c1BN8M6BW4MDZMIe9cAer+n85K0nAbDE5GhmXthrnlEXYNepk++gfxlnZtOa60dSwvg6nY8
1Noc0/I5aiyJkSrByQYkrwLpW5viV0ny8prmHuuCWKf5SO1SGh81J+BwTy27+DXGhm7SdZRY1RYk
j+2tQeCWtyDbgicTvFaMlqhqHhGrgMwSbgKXKAeSJR3u4msTAQnIeOof2jpXI64LwMhwLXWjgBQc
iqGkwu1ekpxSUZZ+t6mb34m2UntawzhcprpLd5EAwRS1JsxO7nio2ehl2spSqM+5nU3f28H31Kou
vIKmuz66mRsTEklro9pdG7TLjZelHxESGn0aZV+pLjXdJnXo4QEpRenEzzINgusUwxT3E/bEccpF
dVNEZd6FGirOJ1Ys0a4su/5x7DRky9hifBUR7hKrvpXRbR0Z7Cv6fO8kXk0cm/bWlaA8g6BAE8HH
2h9b8oVe1DxMfi8MQPKq2mGU0l92Ls4Nht2BXbARXO2n2hjC1EpGurFBDc/c2lnS2JCXnTNuwEo3
pD3d6JJGnsfcWgpOZjZ9FqC4Vuye+VWfEmii9EpI0S43sSEpzQeNSiFIPaILDyktQRAate2YtNRm
YQR/liVpNo6zXQDYb9t4UvwaK+nyHrj/7HsYyUzJRqx6I+keS1AfD9YCkgoqcZhl/YyEEBi/Xd34
pXkAgbVzRq9kH4dlqgXdFSLwauO6+WUcGfavItcPRkq+luRCGEVc+opZrTQ/C53YuKnmgm0n4Ej1
qvgxr+B11zSgrfKmk/Aq9V0wiZWT1N4HrcPYYcTqeQVIdRNTRJ9RToSuWX4mUrc3CtpLrFvJLvbp
aor9aKdn+u3cswE5MboMPDGyrwIBzMrwyksntz8ZvZc8JAjYaH2K25VmG0UYgy0kxMjEITX920ln
v14V0IhWs69VK4DIwedekQSuYqLraG5uEplfck608PPbcU9Nr1rFhPfXFUm0rVk506rHz2Nd8HLW
CMIGvCiQomfIR2XkOQdNOkMIwoiqJDSkEsSLLxO+S5/1azUM5t5uBwEJRnwG8YXKgP82KvBIHhB1
7roGlMCUW/dtwsJGoMejiNKYnwNPfDBswdUNE43v/PETiu8WbC7GQStbNj9xtbwcYSXczm2L7MXw
8ivpBdCROmMtzJr6QNEGF3nAmJgRRauxTr65szIPniOcVapPKbCZgY6ZxE+31lQ7G71p7/RquI9T
Te5Gz7uefKO77orEuu8gzuEWArDvYDdmtO1lrmNiHljWJgOqCpuqqQd7C5L3oPc0CwBg0RJocVxH
WOO63YRJ2g2PaTmTgE78NnmkNbBghykoa0WBhW6xKz5ZFdilgbCIYkEzf/ON/KcOMIZUAwKnQ0WR
ZRUQ9k9a59LkFu1aBaNMtr740gfOYlEsqs2c4h7SW2gvRUTloQtyXNrQvdjB53wentijerTDYwD3
1GwQc01c4rBZWZdS3MxVqa16WlSvPZxtrug5MjeSDMNWaIP2k7Iwu7ALXmj2yl8stSt6GT9mwNHW
xHTXRkUYa4hD53oHkoP33L4/CXwboRyWD7Bg1aq3GrXLuwUC2jskwh2ygo2GZCjZFlnffy57uKBb
FMLNoaCBKKJD6zGjA3TNbvYL2+5xU/vBjjuGuepHP7iJAJPeGwhKLvISRFI5sU5izGyQXuGV7kYS
LnEuP7rC5BsYQ6RWBkC8H55vu7der4jkYu1R2Ul0CQtefPJyRwfLEO/TnCJIICTaqyi2q7vR7HDX
4cKKWim+p5/oXiS59VkLkofATf1NpQzrAm3ZpdNzWNOCQqNi1fp3XmJXz2SMqu9VniAlls2HQiwU
UYNZV0f6ZazFH/si/lLPebEpDNSxURdx5KIv/gK2MXhCO+oZK80aiy+McZBVTvmk7fXvtN16u4Gg
l0ZL+i73zNgWZMM8ckUy4Lkahk0KSo+GB+BM6lDBzP+GJKq0rnF5GuWW6RoF5AciH3uFpIO+h3vQ
LieBZa4KE2+IXCc/nHJ/ujG6vL2zowClLCSABtqUX35xMv6osRfOPo9lftdD0rsm7vfXXVfc9501
8xGMuvtmpLqLEK1zealZ9amogx75eSOLMIqXJDGsSOumGdqqI2rKcN4hFuaZRi+atuTkjV0c4OaB
0cj43RvgN2x6QImU99yLypQYTdE9HqYF6ol1m3UtJDqlT0jXs+FRCXAeK+I051Y4XTWu+z4pb/N5
uo9JwkEJdcurPieQWFPOjmcQsNoC+dDKNJz6ONkkkCbSNcszLdfTRPMl6OUar5SqTHbWnOp3XT2S
XHPjrHwgz+Y8l0bXf4jLWRdY5SXTL2MaZrqcpv6eFMvgrDGMQuMN6abfcbIJoJKN8Kkfujps4Lij
j+7SbkT3VXAbeC71387qNF/fWUgfDebvXNIWkzO/MReMMo0W5Da5wlQHMH+j5V1PB5vQP6o5yCPU
abUzXyBRCYhq3FhPt3pWFvjHxHTe9p6FPNh1sYVZLxBob2lCg58c9NDlaH8ykJEpgleMHaq42KZz
Xtmrbsa/AX0dWX2coDBrX3ERy4wVhQDcIqLKLWB6JV0AjKurgkuaxotlTZTlAXEm0Dqq/W2C2Uoq
f40dfoFQhofWDTGc4FrRxoPJHXZEwqvRX3bTjJUDTrdWAwXdMWifTDrdv4jYIJ40sgkKuhmVI8lZ
Ll8xtxiz/JhC+Ku4AQ/5sCAsDIQDPokq2Hi0gq0EuF6qqE1k075ckW7fOHobPNdlBpKrMIfxUcMN
HeFZl853OPkg23figP7E1gFXuOqhdWIuUYGfXSW0t7m73C8cqgsDUf/OSvsc1LiiG3M9y4Iope2T
+haO/vzdaNxGQRVL/OKQDo2t74DI5mHhjZO1wsIxuwYDHxnbTiTOF5DkA8QyCfESj+N26BagiSnw
E271BdJO6+kaNoOntr6uLIt/6wEEAlNxbaMTrvE4a4ly5yZhj7GaKEdS2TbdN6im5KL83Ekf5qkB
ume7PdHNqKtqeRuOzbaDj1tE6zx7BVhyw/Y3Q1nPJhePaBLrTgh155QlWm1RC3I0/IhsXgNy9m5q
aPzlthIxdVueuicGscgbPpBKlHeD1RsaM4KMNVM3baadN2dpGJFEB+gmSECsXPjzj0JJd2RCQ/pa
wo963tWdHGMMJwQcsr7S2nTvUxt4cKcKNnWQ5xlKx7acnyBH4A7MLd4aDjob+PfZH2kpLyTOZA35
gJ8sOpv2UQXhkQS7mVzkvaQp34tRhKwBrHY4NQ+y+6RFtn1Rm8q4Kr0WkyVybDhDzHPjPwopvUvU
9+CNg7YeDgsl5ktA/m8dNe3jMKWtABHvRXI9kBfxQJQ007M7OM0+xi2TnAtkJGMjo3ppA+DLNRsC
bvJNEMj7D7NtdtoHJGszQHisdEb6DWPX2RK1kaJ1cAAC5KNS18RaD8sKmrCTa/Jh0Y+mhdxIDFdj
jWKKmPp6AbGbvWqcSO/TdDU9O76lvlm9GNINSnqIJKKdBR91XuoK+Tym+nqslQ+DL8kQCSld88Hb
c7TqOzWMBmi0oPC+EyEC8dQ7r7yjdyZvaOcXDaSfKhg+unrtDDQ2CBrvqJSpnbI8Ve9xoka7DmMi
w3QmXjToRmzr7q277FlhlGdFsU7SnKsy7SFZtLbGAR4qLZe0SLRgfjhosf/yt62uZY+9hCZ/4ZIj
fAIV0X8ULj3+G1sAV3HIMatVFDeKZaMHaUNad5ZEqlGQBLs06fE3yXuPlp4RnfT3wBr1Q40OiXFx
lqBL2u9ZhtHkTQh9Gi2t9zX+agZehmqu123kAjjCEi246HuRY70xcL6stLycf7aOh0RVmkbB/TAF
abEfFDql2WjNX17T2dXKNIa+/wnu1QXIm4zOeBEFqbfX8iGYN8x6mi8iHKl+yaIV/U7BMab9YZrZ
vnBgErdSCh2yS9t/Y2VHcuVPufOjyyJKZb0nESZN7pTGN1yr0usMmmm8RijcsW3lRvXJr7T6KWEf
ARiTLmSYuNHLH6SzwWvBKSaLwFPll3kpsZCO+5xAidwLysO48pggoAjrG3oRrWJjag3Jjaj3phZf
umb85qIDho0GzmBe0UHkNPTWGPNH4K8Ud8xirGralixPkOPVAQ0YXEp/5VbWfU6QXD1Az6E1QugJ
TfOlmbifavT6GMuwzB8lCAY4CsMisY9NjQacTpHKgznTxM9wgTjnLC0jhYCI3zZDxOfOjZPFzDy0
xy07WVn0SLXl7D/bFG6/a8Kqsg1ciRmNckU6asUpDnYe8VDSb4pAtVaI3yj4cseOBi5pdvy1yCZH
7qpZN2AC4wgSelnjH3ggKNWNY6mf1lCI+zgfmHAD9e2fxHQKsCaSHvpJJt//Sm4/uHJJxYAwrerA
2+D1MOkrRIR6tScQiUnqN3EJKV0EYlf4gxF6g0/4M0C3MAlQa0HNpda1x3nkwNtQ+KBXCY6+qKBa
O9wmkHC7VBJUj7xmwtY6pUWmLK2N1vUsXDBqbbuiuZ2KnOVrdMl2Vl0VD/Ngyydlx853ZldFo5PR
Scw1G/Mj6mtOmiGtZxaf3wxQZtNRbhKPmiJk9nx0LxxhEYqVUVzeSOyXe0QGnTGTk/RJOI1xxwwL
hlIvbrHTXvIqqou/N10intQA/mjFUY3ewjUEl2aJl6FGimfsHu3M08lbGFz6QI4iGfiaNyL+TFqQ
F+H2yTRtR1ozvscF14L7FqxdxslakzIepKkPWwXylOJSa0hzV1eNakNcSe1k57WFZe2EigS6f8Nb
oHW24mCtKyu2dr5s7Weuh6O2qbBedK8TkUJjXQXpiFxSUt7E+iH3tGZdGcVEpAHAFRFXm/GQshBD
cTlNmbLgDHM7ugmE0X5TRlI4u8Cr6ifKCaKmka2fom1M5UyQeuIsO3BI0ECVisJ0L7gXw1xPCobl
ssAZQrXDmhe3pS7+At2mgT9QWsudpY0pUQqzJXxKhTlce/CzaZ4KcBdYzUjOTMJlx6xvJxfvG9Kh
RtQBlB2LT4MwvKey8wZ3N5QRNz7qwVQneJuwTmC2do9BmQ/1VW4OPUowszYItzDhLLFskNB3SWkq
dPQZG+mBm6gZbdAmgtGHjWEwKeCP1DeRP1Q/Okup4WPpavBnWk+16Q7agvbsmok/0t5nE6qRc83A
/iTtRMMdU+tbUtT2I5pvOrxauAXxRwoArPM2q73gEzIK5Fb9aBInpHoy35Q65DCYOhEsNMHMgPTQ
Yee+Vg4paUxOI2R7ri7tg4+37wVgYWNamczuiwjTxW+xaXbWhuKI8yB9kTUItko63/pMkhricqgX
qx77FszQMNrE/4cQmuModqDc0KSc3fB6HdQbHYlhWAdesMKUyfgCz88H9F6N5CPqUVpfCT51yqNl
t7zqWIMarOMSeisGoKacTwEX5xGGIjVtH0kNqkdzYeNSZz0QA7Qz8F4CxI2TtxEckBj/WvgirnmZ
gSUYNzxRc1UB9feZjFl+H3OGeKDbBhIzVIvRVwgS5cZOBgaENXjJLpDp1P2I60SMcWRUyAelIbHZ
iLk1v8cJyRdu+3O1e7vL4kX7D20VXIMQuti2RXfwSfuPY2iO20Mz2Xf94Dy7ej895qIbH6XPfaJM
dZxY3x7wWH5KT0dguhavf9F0LIbSJz0dJQUr6WHQsbcjo/+Kk1tHXyxlVwRmmqQr6kr5agQTY3D1
CVN8rTJiKxRTZ577RZMOPwOrDBrIdK5TzmLd/WdTl7VQECi293u9MdQnZrm2aXpfbMnjVWfEdi+6
jvCjQajBUMhXfM9Yfsof/WOlBHhBdNHtPRsQJTSjKLsj91fs336xL7+kZZAgQAxici0D/nk8jCvq
UhsMvdsrkzNKZPSMxmB5uLJhRKZSpOJvj/fyDTJegFieEFanE/ukE4httqOQmnZ7HSTyhtKrCZUD
BTF+Jfbnt4c60dsskwbEH8EV/6TTyTx9ttwRnpeaE1T8IHfCFLVIOIxtuxM0dDHiEERbMmhYqk4O
gjcfM1TTUO2FNBvv/u2f8tpbNm0f0Tq/h+j35GMWKChGqsD9viyzg+7UP5N6eI6KNN4150Sar80b
9CcGHf80d5n05h/NG+qmc+zFPkSaOMr2Y9Q4e610jKu3H+i1UeiddG0gsYbu/BbD/TE7pU1E1mU0
caca7VOstP4S9pM8swZee23e7847B52aZ528tiTLCHz6pNtPY2RFoczxhb6dAhK0MOm8uF4AL1R7
33600xlK16ax2LXzdJaDQu6k3c9tdO6gzQhsZ2i6X57jYrtHTinJt82kRc9vD2ZYfI4/mwuX0eg4
1dnSPMdxghM1r9/HufT9dgyp+pVfEfSkHO6eDiYV9e8h0DHQGVFvPJht63xvYhhmU4k7dVTl2Ada
Y3NlEj9+PPOjjpVbHlkSfhRhKpstKjokv8dzyNfpdyQfM4bxBIGtLaS8t1ROmt+cpzU3iWbbJLa6
sfEkxeyM2npXwWDrp/TcEn7lW1hsgmy17LhUHU/2W2eescpL2zl0xjYOjTSqf5VZNtzpSMRv337o
0xnNM8MLQpLBlrFIXk6GwqsYfmA7z6FPiWNdt715KNDwXbw9ymsPxIcGTsMGCDDkZHINHSUaew7G
MHV10pFKpRhmzWUwxeHE/SA50+j52nDLYGzvnk375clwOchhXGrVFGIUR6PeFNPIZs3XIP1F+PaD
vfL6XBfpiWnRXErn87KU/9gQ4DtXmjfrHegRRUOLpZMHQMmye3uUV54HSR2LkrMqoPH7ZHMrDWJ/
rqOYaXTF8Eu6mb8PYn384dbUD98e6rUHCjy2HYtdwGNNHD+QNQxUyWzqq7oNd5IM2ZNV1vX23YNg
Vu+ZOnwN2sRPG3G7esZhuQnaUMzNzyytgi2uLv37P40HP8ZdJpzFlDvZYpzOnOgH9NpwxgdmVdl2
clEVgTwTSLzyvuhnQ1XM2qFL2jyZAHh/DBEyQGzFF8fx2c+rC4PkyPsngE9/gxc4Ft4v1NKPv0rB
+d2Ar5vCdqphnhilTIERuNpVRvOAOjMFlp98sjf7MOx13QTkhDvWyYuzqk7vrVSOIdG8Io9EE6KO
s9VkjhdxP6n7XMhqOHPkvfIaubxw6rCIbI+pfvyAzO5c0nsyhlnmTh+MpASqPtl+eebRXhsGnJDh
cngTHZ1CJOa0Lsn8UstVdL2Lu4YKlLtTsBn0d3Z+s60ux4mJSpDjDZHG8fPUZUD2IogGvL1G9WWA
qvLD4Hr4PVXeOcHxy80BPAXYemaGhTz9FDtEhptMIBnREBNCK7SsCb4JxtVh3ZCieu+65SYCJYo4
wbEWAf3xU4kgGhUVsSAMBjdDREgLbREk9c+3R3n5QKZObIVUEb0D0fLJkkoDukyENxlh1OvImutq
xDcZx/fcRjL2T4Za9OlsdVxxTjZW0LNz3kSOEdqwcTZBCji6HDCY8az8b6XSfymMWZbo8ariqbxl
v6PY5pL2OX53ZC8gD9iZEdYByd9eGfi8BF5hfpX4qI1bVWP4OtO8EFGsOLN7vJz1XAJYzR4nPIG4
dTI0DfQu2IzICKWVFffBDMQa9If57p2QHksOwsVfAjnHb5jXH0chZU/dGY0YMxwyQftq9qIr0wQl
/PYXe+VZlg0dmdHvcU5HsUeX1gkMdMLSiRRWtnm31VESvDsq4vijV8smECRC1U+WL/2lfK5R93hj
aUS/7+Aa00J4nd4rf/EcC+sC+tkIHTgS9ZO5TlNv0VKW1eGZo4TEYTBH5Gp56FHy6t3fh4ODxIXp
wq3mWDzdYgd8ayt7cpbab7yRNj5ueg+H5L3fB6k1m+eyQXimebqiKL83TmBIJ7SX0mSMZeSajl/z
3bMAORSQucA0l5nmnXwfQy9ptws6J+yNbNhyb/kBhVjfvP0oL/chMi46QjsblgMCs5NDF9ZrHMdB
5YR0rXY3sVX5V8DKe24iBfiZt8d6Oa1tm7IzFyK2PZboycdB9d1QkfEA+S9toGuXyAUOCl7O757Y
EPVwmuGsJTXAKX+8C6UqGujQHOzQBBm8wkOQRi4aTc98nuVPOd7rCOzoMSGT41Guc0/OCbyswYoB
qgr1yXcuWxs/QaGwrqWgV+1rfdTPjPfK20NPDoLGXcJJbm7HT2VJibkM/I8Q6T8Mo8qf91TxozPf
6OVTOeTiEKmRniLmOb3EsK1x/gUZTZ0Si6nDgFgeY0iZA86j3X5SW1pPu/zMzWn56cevknTbwspb
Yn96KJdJ+seuWpq98qnAwzYce2gyeTsDvg763iv3dka/ycqPJaSJIrLQtPkk1e3bcsag4cyzL1/s
9GcQoJk2ss5FjnjyRfvC9WnZwQKjdGV7Qb+WceNodbSDJTfe2YYab4Ql3n9ukYhAdcIiD4jhT4NC
keMw0OaFE2bIENcO/eggZIZ++/bS+w3FOX4237XYEsnOkaGz7GV2/fGK5wprP5HqbZjKhRQiPacZ
d7QQLxIfvFQ++G2d43OY2pG9SVOKSCFNDvn3Ca9v4+B6ih4ad3GtxAHVUXJT40IzbZrOG+0DnhXd
565LRwxdchvjIsdaRDNBPFTmWnqgvIG9zK46GCRg+3d/MxSBHF78RT6Vm/Dxc+VdKxxwgB2CwFZu
0BZcxiUR9ehN+oGrN4DAeErP4BBerhHGhDVLJL8IVm3zeMwpHYXboOQMgzKbPxLLa+tKn4KvRumr
H77srTP3hlfGI0jks5EnISP3Yrx6zhJz0tqw586/6ZGH7VS9kAJ0x7nw6aG8f3uyvDwTOAh4Qh6O
zBwF0uPnS0e7zIvCbsNWZuWBjvFpBXSaBuAmOpeQe/loyIw5fwjtPQMp7smRQEiPTFQrmJZCdr+K
KtZXCBLjDxHx0SaNXfvd8QF5Y6IqDjrDtclnHD9a7ymKwJEuw7TW3Qs0L27oOjjhnJmVL/fqYKGq
ENaDSaWocfJYBbl8fEYGGToQJB9BPXnr3Ael/fZ3ejGKa3J9MAxCEY5upv/xw+BXPOYmjduh3tbx
JSELGRNpuIe3R3kxGxiFkJc0AzxKDvCTXRFFzlL8bVVIFbXYI5JL9oGf0klTKDd8e6jXHohyBfsA
l1cX/cPJA82xxELYVHg4OuZDXnr6ARpmvXn/KAuQxl5QWcTyp3OgpU0WlacKI50eL79X9ucR5mb3
3jnAe6O8Q3LT4KbA3nT8MHS09F6j+X1IG5C9HeMUXQhu2O9M1nNJgDRDHoPKA5AA42QOKFxixkoV
KnTjmlxtJNQGVw33nzwLlwSbcUzbPt0R0Fg6mWsHPU3zdXxPu368wjsl+/b+D8M0dgjb+DjsQMdv
bLJBfk30j5MMTgRNW7I18Yobi927h1lOeGeJcMDlmcss/OMojGaNqG5MVTiJeKwvqqp0x6s49TCS
efdAUCLYA7iRkmE6raTWXTQbdCb24QyI/1qjgWcHQ3Q8E+0uEfrRyU4Wf4EM8T93yaefrk8doZCP
yWGoEXFnu9hKjGyL81xTXY9xbd4Wsa6866FVOgZRudPE71+0y22fPBNyEDjCJ6+zUqiRBmTkYS+b
+oPpLP4v7Xgum/o7nX36mLSeuUCkFrrBKWYADfU4uhOPWRdWdmHGdvo5rzSj382JTO4SE8eP2PGT
pxp6xBaALo4leRqcedfLuzz5EeTugRCQP7OI7k/WtFI5+Rk3HUInmusPSdtCk3KG6GCOCJFobhDD
rYfoZTgT+r+yBS8pKWJS8jcckicLg+eOWJmBCqtKxVfgBJuN7uD01yFd+gdDwTXhestHpRfk5Jbh
lIGPqEhXYeJQv6LTZWi/g+a1r1qsoc7Fvq+9TrKUwMuWmQO38HglVlPeUGIyVCgCP9vPHMRXmPoA
KTA7o9k1qeBDt3rx493LkmlEKmxJExmcn8ej+vR1Ul5WirRladxlUT9sq6Ad378xL5dqSGpE92Sm
Tl6kl8ej5eCyGXb5QN9Ro7eXCSLpM59r+fKnE5LlwBFDhLhsm8fPwlro01xKtv9RTHsiBT9DpyXN
emU3dIlvKkBov97/+ujewWiVGv/iknA85GhNeD46swp1TOAeqFiauP0J9+mfjEKUzQDcrU8hNB3l
BngHHNITWmO8I22xwWEsPnMtWl7P6etbaMv/GuUk+5GCWbQQhqmwiSKI7IQ5637AZeu9z2LpgIyc
Zeui6HA6FUZakujBTPuQamu9nRuLblajN8+M8nKToIjKVCDYcFACn9abCk4HUwpLhTKId/Tt4ghe
QTLIY+yr3v08jERunMwU9c7TjocmLzuh5yPfpktyJLV9d9DpizgTqr881ywDbwQMEXQAgqZ1sjkU
Eg80L8pBvYyza9PiKcleI4gVqJXTvnryI/02KlWEQKOoh3/wiJQalu/FtYRD53iS+9j3GNh2sEdg
ZI/YFVJDPw3Nmen3oosFGhCR7r+HOdnYs8mkOOjEKsQ/2KYQia1bAoF03ZdjvYnjzNmWIJfpk+zK
VYJpHAoaGotn6BnP7/+kS/8TGxatSURHx8+bQmh2vDTqwzwCvI7u3L4LtNp9eHuUl/s9ly9kZ9yL
CCYpfhyP4jdjIPV86kPyOUP+waw1CAeT8IdnTpfxEtsH5W+lQ/PymXP75Ton4UiewFwum8ucOh64
lVXZ+VbfhWqIxY3bRdrGsnLvzIxdXtLxbkL/MPU9no6eJPbj41EG3J9KvW6XSGiswyxBlwNjvArp
b5VnZs5rQ1HRoEePzBkFpJOhOjwmBjwMVQjBCr2C1pUkiOn9l8rw35vtIG9EvZJuI14h/Xkn6zAK
pOrJuakQd6zrNKfRXhuNnzWhJugx88xzvfKhSN7Ta0CoY9PltPz7P2JznKxMUjdmH+LS1WAi2qCH
En3Sfn57Ir6yt1CvJJJa7hmkiU/WHWKuLMbfqg+n2YQEkGH9Rgetu7ExpnpMpphrYeOpC62v0jM1
01cecPGigQ/KC6Un6GQmkml3qwBJQQiso9mqspqerSwD6/T2A74yP7gT0rzJa6TUdnqVKoqZPjhI
biEa/yk9mNpiA2GivBabGl3Pl7dHW17XycSn1kdfGlvH77V9/NWcUgY41XFxa2OrXLdyllhweGLK
8UhbOuVHlUbemSd8OSZJ8KUOx55FPfi0F64y20zDgwCAkaRdlGSPDCPN/1GP7XBhj7lxJtB6+d2I
h2mAgONm0EB2yvdOisaXQpBnTJyGbNXs1Rc1uavN2y/ylVuOwz2aUhmEaZ5LX77rH/M/zbRR6h63
nMDPceKev+qjzNZADn7Gsbu1h/SbHSjkiFz5Fin6u69yy+hkUpeZQw/OyeiOpsUDMQr7MxrIXzIw
2ysoTNPj2w/52qukGL3whXmb1mn3DTAnJBeKJZBRsF27XTZuW5uO9/ePgkUTWxaZONL5J2dN1XZ1
K0EVhb5mxZdAJYJ9MRhn9saXy4zFTBwEZo8MJmWT4881yADmelXKkI6BZC2y2vnRZsW4izI7u3v7
eV6Z7wzFrYX4kc9zmk5KOx3vhqyXYTXjB7Vu8rH85PmNbu0dU3kfSyGbr2+P+OrD4aK2EAtxR3ZO
ZkPa6mNNSViGceNl9wFeaCbign5qNogg2nO+Ba+MxvZBXQuXLorEpxEXFonmXOptG0rbkdtRn+TG
zeppFbVW9u5zmqotUR3lW/4i4Dn+ag3ACh/4nAyzrrfp1jOyB3pCx0MXxeLMgn4Z8dDMxgm9+GWx
rk5ruL2QUaWNpO4VJZRmLUuc9m6xLejTHYojkd1Uo6n/GPSomM80Y7+ylZAWpAiqE/czb+yTzyeE
kYnYJtgyvEbe6rror4Zs42ifU5XHa0RQ7gZWU7MWrcI6Q4vfff9leJ8XzNBLYLkcwX/sZGZimLj+
QL0CJ5oANY70EDPNMwfPy0mzDOLilrSk84nWjwfpqM0nrduD3kioEnYIarZ9hinFLM7VRV9uWoxE
XgTyK3+HJXs8kuEPSNTdGYgXuKxd3JJrFxg/njnUXnseAkfucKx1UobLdPrjpSGrtMq8IfyZTGjR
KlhkilkbrINMZWe2rlceiA5gaiGkjX0u2Mu//2MoaWmtKTzOTxqr8i9p2jsHNRTl9vce8i508f+f
toQoZP7YTl/w+0Ggf/3f/+trfYQ3Xv6Tf3kS+uCNAbSSEmBiLRzjf/GNNTf4izI//zebPDk/bwnu
/yYcG4srIfYzwe9Dja2Zr/Y34dgw/uKPswjAuBfo1DbeRTi2l5Pr3yHd0s1HywkZJf5OByvZpePp
MaW6TbPnIlc2Te3HTGfDh1wOXXOpGqnvc2W6m9r1ql3T2O4aoeXzjOvvpcJBOFhbLL8Zuy+xmfza
CLZpqyywby71YaPBJ8qGEwHKERun+9hQcgf6FFWKQje2NxKMevc4TVu/FF4bh7lSkbOtfax/khI/
xIz75XWXpJe59PAux9D82beFhMsDXwK0QztvPChKe7s2SgeqII5oq0GhYdhk8USfFuzXeDciNjtT
ijs+nZfXxQVzkaRQJ1t6mPmaf66mHj/3CNWLudH64qL2q2E9KPeznjbjmlCn+c+C8H/HqlI/ESnK
n/9x/bXBJrOvfnztcHH9f8FcNnhzfd3SZtIj5P1zfZG7+Pf6+otqMgcDy4ikp05ryf9dX5bxF18J
sDiNxoTyS0Hz7+Vlm38tzdSU7fiQRCFLZPD38sJNgyAIe1m2ZUodXOHeAxBfcqR/rC6yPvw6/Td5
Gvs2bk3H02VAyTvbeoahQZt7H1Dtp3eqjcTOVzDpMM+qcbO26e0RVZ5e6z3unn/sRbf/OdJ/AA6+
rdOqa//n//gdLR79AJubDFuFS3KNn3GaiRmaOK0SclNrfqn2oLXgaLveRDgJdu6gZAnnqZ7gqNhd
m35wykVkP8JJ3s6+8lMQX2APR8dtPpeT+xyltDyh5sapwowzNYdaUzhqJytvW41uG77900/iGr4O
2Q6CbT6tQc+QcXp3FxSBKLvWEyCWaSz3k54a7q5NG4go02R6T6Sne+QsYOx4pmg200NtwS29nEaz
jdZv/5jl1D96jdwJl9Yv0OUc1mzlx98RCDIoeJPGl9FxsJaIq95w9y6ACB9T1BzSV17FsHKx/gyG
TZ7oTX3mB/zuSTr6BdSDcGIFtoZpEAWNk4hBUJsp4wTjgRoc4LwNyNW0UMn6XN+NRpJ9y/zO2VHb
z/xNBPCg3lWtUtFeBmWnh2NTphgnOrWadqbmQBWgSzMDu0GWLAhtuLDt5f/h7MyS5EayLLuhRgvm
4ac+ANjks9MHDj8Qku7EDMWggAJYUe2jN9YHjOzqcCOTXlEiJVGZwgyaAQaoPn3v3nNxaKv3quKf
bZw335q9LeC1RIeEJJTMwbf3bdoiPg1ZwCFxsoTW5oRXIqpnIhxKq9qoZ50IClJHExoyd7W9BDa0
uFFgUQ9H4SYfSrNSw47xl+buLKMi6GJTN8nnP/+6v/uaPG7shJxKti7tWY3kB1AZ9ATlIG/SRvQY
/PEBelC5b0ddTyHkdjDKenMU5rFYwd7dtOucFYc5bdskNPW142S79oYVQy+BRZIPtF7eKeN+tt/e
3krKuE01x0ybOo516c3Ow2NuLr0wRRQIJ+1vq85qiWPNpAi2jrW7xk67iH09AfzZeURJ4bL2q2lv
a77pHZuxxemcqsK/WEUyfhsy1e3tdi7VZedU34qu0ETozsC3hCNJFmGgPuG3h/hixxj9E323MG2w
d6Nb1NNtr5zEOfRIIpKneRzUk5c4Fe210RuG2B1rP43f+YG2bfXNxXOuwi+CFxKp0ma1eXvxAHaw
bIxeFYGoJM+DdyXFV67r5IqCo0wL6FxY9SOl7GKnFlP/mPmTddXLnsTuSbhNAmGuMN/r4uC8Ofte
mxjN+mvoA5yJFevt9+oCiR/fpv9lkwXmnQxBBo2SywzHQomu+QYJpYfCS7LreFnV8tTkJB/sCmUl
4SL9u6DRE5gbIPpOHlw9rGTafij6/nnUR/W4WMEn+ojWCc6PykOnBo0Yybr1dkPfz1cBvOgwb2bA
sWZzm5MtPZCjKJuLHl/7wdL7YucLX38UU/PSNEkTWV71VKWre7P0fZ6FOlyEnQblBjGiqiOoEgjN
vEgYtnxoPUvt+2r5MXUQGse2+TLr/QKxuBbtpYJdluzq1taPSOJhjoAiuez9nm+i6fq+6eRaRjwu
2Uu5RQaEU8f35VH1NkDMnBFnm3fOdbBUwOKxs4GRHceLZZ4/rIh9DylmwuPazu2D4aYPw9oaYcoT
cazmYr22SY8AoYxzcl/D3T60s+t/1Try6Qr0ENcJaZKx2SfuF5bSi8Hq7Zj2VwDvUk+PTmM2sE8F
kXQpU9sQSpdnRGChpjquUtP52LmwOSFJPIBiDMAbyOZUGZj6DDjj+zr3gIktFQAwqdSHVphPQdKV
t/iMQWLkPWwPrVs4+PcHLW+ucBt5n/p61r70QDzApOlFR5JxIVf9woHJ51wEbjm+4j/pXmpJXtw8
kN47lIwOydnTfDnvOnJaH2BDfcnNYEbd3rxas9mRqt3NKezucrCIjNPd9V4z+uKbDlZujeZVTk7U
qqT4McjBe+lQ0d8F9uh+7OfEf22hCMhId6GSQDrSbuzCzQ/tcE3dYdr1iP5zJVkJAG0I/eRSd4bg
1BomQg+P32FHQ9+KV860AWk+mReCes7vlZTqlK59AlmaeNKDguhwM00Aw4gM623QssysJyVO1uDT
iFhasCgkND9beHwA6VuXRZqoXRAo+yItM82H61zZhw3ifZJTWh0hYJFIoDmTeGq76TstDcIWAT73
X2kt9d9MZZk8oMpe935uNg8OrLJYAl5xQ0VlA/RBiOxr0KTLYcy0LMwl4CJ/aOVHDd9gxGae66zg
BvuOb2o6mAq3UHc+9g8IlQYJxt1YtVDjIM0WvEllM+wBrHj9KRvmnJgl0KAjONwUTc6DL/tkp0F1
+8bCWhLZYnZfMiWqu25SKvJ1qEAGKJKYmw5ph6F3VLLAPnZFasI78gh7znw7i/UVTkKomaX55HCm
CLM+ZS13Z17ZoDSSU91BYAXTs16nPWZT0i7LyMzy68qBNRRkdnBk9qBfIsBvonxGR96p8Vurr+MT
sehkLqcD3jeVu/1+8skyZQJaXVSJuqvV9Jk+2bSfdb8/IanNnAijh0N+l6E+gzzM74MpSSLAgsa9
r+zsQzpM2snEZBwDN2oOPemQx0Fl/ePcOfoQA763yZbR7/hv+XOhN8Wx9CbiB5pJ805pbqWPlefN
3ybNLT6R7k2TuBlqppIe+qJlMtajUUr+MYN1D0Eh9S8QF0lI84qi+SxhwRwXDVgvN2k5Jv0MFElW
CZpnixjqJ3BZ91ZV1LczgbTfgjWFQrzIb7XtvAZdp0r4plp2aQEUeYCkWd6MZjH9mPNOp/a1CnGl
2WkA+EzLjoO/ukcTNSnB3CXwaGItwdyBn6uf6mF96WmpfLI1KT7U0CpDMHr+Ra71c5St202YuY+Q
q9V68moig0pmfAFZIEa9m4tFRqlDxDa7h70cUuI/dts8/mgQ8jGH65ST8Dt0snk2S9+6LZ2MSAqv
nq+QarpHQ8/KC2g0Xw2ZTPeNnIsLB8v7YWhLbw+av7zpZ1fftapforHph+eE7OurSvXmafGh+c7J
JO+6aihvByTdjJ7h/+6mTbIAEJn54gzQMamg0w4GMDi7AoZaNpLmQD1hIklF7+yTanBXVPN5dwtg
pgqRnEsIwch7XjkRyylsddZ9aHI37sBBQrky2GnUUPz/YD+v1SuT6um69ptmh1mtv4M5SizJ5PvR
4BYFwQrLc9vIJnZQ2AHXmd1PeFyCPWzLJoXgBpJ2TBIF+EsvLC0sF8fgYAUZuzfLa2fKsg+wRnti
zjaynlFXLukNAfl5ELH0546D2VUiNPdKdOx6WZKZORh43zyAhhoZTsP+MsSsfe+96TUPhHlKctO/
oOIHpe9O/MNLWNFCkhr6OCA74TgsnAN6UGu7cgAkPPe++UiOpkZS32i/aIMVXBGrQnqJLcfpNh/N
/QIArWC09URMoHFwEO49woE093Jux9NKo/yLF9T7wfdabotcjVenDXj8wabeJQQuHyhC58/z2K43
LUSVm9yBl1+RDX1yW0VAYNeWetRU7Xxpwc24lf3SHeGm2vEW9gtAyrUu8dumT9PcfpzWILhggKK1
YH4J54O8CMIwq0ov9PPyMqfDEq48J4e+UM2F3RAWUM8Twa9JJWCym+Zr69rqQaO1uLe3tcWf6iLy
Ic0/Ooz1CHWbkGCrecNS+TYU2FJWlyta8CHqe9rUPhV4aCfWQq9ntXfQfbVn6Sz6TS5K7/Ns1d4x
7RID8G+SBBHEPNsIp5KDUGdM/qOeiP65S3Xrk6ZmVnnPKtSrwcH0zm1WH2pvPaY7sJwihZi1fjUn
+6H2t+EKm9DsyeABjl//ZZyq9GEyTfuHWkX5mgZtdk8GMWRa2IFHf0gqnylF1gOK9iczMtZ8Prmu
hGDfZi/SXbNTWTLSQHYO0TwP2lj0WXktt9/MtFNtCYl7gDyYt/mxoFEblgWvCA7X7kHkYHiK1aa6
mG3fOhTzSmdsmo02tKY8vcd6SBRsjdDxBQGaeWmamErhlWngJPR8fSC7Qdo7qZLlWU2tdp+1FPix
ttbKCNtgcT7BoSZlYKnLh8lyuo+dyOFJD7X/kqHK8WPa+6wAdjYQfIDD4c4R7cBRu26ti8Wq/Fst
L7l28jZgPPJikQYT8Nbvx3nJruqpFB9GrdSNONCXl5FYqi3EcgHyBQTL+wxLNfdC3RD8k/LPf0Jw
4+kg34MiiXlYxxD5XCH3AbrZ+SJTReE/O6Jp9kY1IomhN+DwtiuboCgW7b621X7LJOooWBf+AAVG
F9xPsCoRLKwS7OCxSye286QzW/eYuNVyx9NRpldBDjphX3RIVmIFpMrZm+jO6ig1fXEcBxk8GdlY
v5iWbI8Th70fKZB59ldVS8i5a4oVCZA3au+xC4EELyPrTjAmUea5ogjHprnOvFE0UWYEL40uAR0W
P2cvcBo+s/NmVy1zsaOeF0Ea4XRHjDbqNu5VfZDsG4y/yWnUsI6H0mqzqyIwSNTui9GOSgBNdszO
A2a2S7HXGl6TPLm9P4x73V9XyGcmyqh4Ap7Gs6+5nQmGd6pepLL8p6obtJtZ9fzFo+jcib9TaF8T
tq0qosSEYUxuVvpYznbyVV99D+yepdWHPqlmZC1+5z+pvFTNYRwq7zOpPOVAIIsl5cEIlgAnDmV5
H+mgTb8GhezjunqkInS/QBXDV1h7RFiB1x3KG20kKYYi2Wkgmc/wxvau6sWHmWKbmgQxFLHzWqY3
sep8no+WSPirSkzazSScrIq27ZpwT0Vc0EWZNP6T0Vmzc1jLwCFzfhyB1JVjGRRfGoIFrniVG+1C
h9MvD5QHI+HSiyPMHUmE9RjJrO+rS5Wtsog6pUh2GPtEf/YHFLchKDMfpnKq8byaW1ArtXsHv4yZ
ptaHdtMSQmpRt+SXll57z4jcJSlZM78oWpLRUXuv8ymOyfLJCLIUMqAqh6p9b7dGfrMoVe3coODX
qiodOm1bAgVzzK651uB4fs76GYBYMvrWrnEb94NYwRS4mXsH5sy8AKClfWXgBvld2is3rKiKAbBh
62qhIJziMEH/e3ASklfJpSU5xOjt4GM7Fk7oC6zGOzEv/eU4ptbXmcX7RpA7/SOgF4lPbNbE0cxs
yZKX9VDKSR3izDn2Jpk/JQxqGS0wITSY9OPigLmnU7Wf7altYJ2DDYnbzKmHv4ZK/9Zl/nNA+/dj
P4ZiBEmM9gEP0Lu0zySoXZlNw5QY8BG7NtCiFflOkKc4OMoiaDdXFpFVKGACiy22cL9OxWrpkVRI
CtmisdRGXiVTeSuwAtg7+vkpuWXG6sidckzEJGsux88jinI3AtFWX+oIgjyejkkN5DzMBMe5milh
u+lddaFwSmkHlpZg4aQGBZzYYXIzYLnJLtnqBUz2OQbo4p1R4S/NKaadtLZpOm5CIuZFZ1NscsQ8
oXOGBodbpN9tIi6aaCJW53VRXnrPV1GRTt7UfZqNFPxs6ETlAgcnHwm26HXlLsWtUeXgxa3cnv/Z
8JmeHg1y0pjppvsAXezzL6d3PrOijqpvqLviifAFDn69vgYFT2BXT1cqJXShskFU7uRaOOLgVd0E
mN9GNPROi/RsNENLDHMlSYjIvFD+MSp+24tJW9PMimmqOWQhXQBRfFkH47xLXUvu1xKJ5Z97Um9H
uFs3U6cZxSWjWMXnfA4mI5VhUHmugwtc7K9Sm9tn6UIGFNINvv4PPgl1NIZgjEwcS99eWJ0KDeHY
UtM3CcjBWgL9oqszFclgsk8/P+ofDZweRc3/nU+OeGm/Cwbd2L7kf/zbSe/2Qf/1PyNp9V8fvE1N
3/yXXSNzudyPr/3y4XUYK/n/Qlm3/+V/9w//laP+uLTkqH/fsH3b35Yy9nozLNok5f8+oPZG9NP/
+c/09Zd/5a/5LTMkA5AWAgdWIn7wzU/7Vzyt/b/xFdKTZ6ri8Ccodf5rvOTxL2EVRyGHqx9d0vYv
/Wu85HhMb1GzoXSm/+Ehmvgn46W37Udc1Og+ML7zaNDPAg11NpZIXAO+NQCiGF+K/t3VjPbOFY63
dQ/aGesWnaWrbks8+9sd+s1Uaeu2/v9leftYNJXMZMCMoDrE0f32gQQXvCBBX5FRVlrz1DqGeyAr
cPjrWfy3q/82NP/lY7BwopGgR0f9c7b6B82odU2WOvGS1ONHY7C1B2fR+luRV0D1g9wxiY1iDYw6
qi0ZZbW0HyrZQvdmtQQkJEBM5oe6cwhbtwYXqqWhhIAZO5rpd/3nHXLpccqYrBBW+SHvq5I4lJxB
RaPXxnW+VCRyMU4W664ecPrvPTVlj7B9wE/b6CDbiCxM0j6EXgqO5vNITDSRVeCrN6J9cjMXw/ii
Q3TOY1OBWo+dXBhfC/bRx2DMTBv/VFGml0zJ1QPmJuCzXZbrz9LPqfYlnCwRUlsS6lNbxAGGhevU
00WivPKBzgalvZFQLfMrsyXcCQr1+gCyiZj5lXm/GwVZaVz0A00YOh/zUO2o1K01MvIqPS1dm4ud
QXPgRltStlVCUWgE16lM7eh/cWbEH5T0bqxXnX3HbNKFXNsRN09XhWqtkBwMSWQpSAwkZjKf4z8/
X29X8p/PFwdtJNabix2o3llXnUgIklXhoMSdJazdmGhG6Dp9F3ekQhLTmXvvPGk/BdtnDzQv0EZb
2B43+/w9ygjZLL0Sp0a10nCIG/L1vCuvnyfSv6wWqixY2o4NzNY+BJPUiP2cyjw7SGDh1I6WTWuu
I6qZk3W5FJ8cIkq/WRAci1B3R+KWNhrAj3LxyZiiR1zte81vCW5oJ/PDNPj99lOlVIzlMHCEoVQ/
0ZImvxE8MNFEGvxzi9wZIp6QG7bZqfLywNjS4nDCWUHXQqA1hPY8THR/aHMEBJV37MhkrHRFEzne
QtyeoC3wZSVPq3mnOvnNT4U9nr1/25s2NtnbpYBkK+HX1MAx3cN1l1V2SrzHrO1NvYYr2QbGOxb5
n0bx858K9wvWF7TqKM7OFgXIGCMZi4C208TyvtVsjXHmEJenBa0iqDMnC4kw2hK7b54+Ctui9z5V
dbfzOZA/p1bZxKQO9E+r02+xn4bb9/S6dVUdSFLtPlnJ6mWQ2YW+Vz7/FrL85p2H+6ft9O0VIHuE
sEbq8QaVObclg2z3aXwnVlw3AhfXkA75Zd1U5MGO88QZd5BLckcTanJ3Tq6vQJTWtfF3ZMfxntb2
UM8kwc41saGJQc3ZrUSAhoTWUcWnbYYgjvgJRkEOE79LN7V98jXaZJRhYPXmbU1HmFhAjo5NtBBr
4v6jqmh7dam+kCFSslO3A756+zy4JHQZdl85cculX8tEb3alMzZHMkneI9qcCQS2z2KyhUgDZTFd
D7yFbz+L8DmvH+dVi2nca2Oc4R9KCBX3RBE5w9DxZmqzenEyq/3S4dK/RCiqCEizmndF47/uwwj9
N7nuJhHAeXK2D4tp9TuEdunO64xuR4MdTmOnbWumb5I4V9p5RG5W8942vD3rb5+kAL7BxvpC5YqF
6kxdAj+h7DhhZzt7WnqatAzQxb6QbXtjJRpJrHqhyjJ2ahqqwoObEU1lRktFlo59VaEjzqPRpHMT
F/5A8sCaVd4S9gFkpYgEHOfWkg3VPBhRem2j1pTJFSpbs4fVl9hkFZdWSmhPwyqX6UjCrDwlyclH
fMCnjcZ0O5JTCDF/YNe66IWVf0THzqmphXKx7jx9AfxgejnNlDTQND2caUI9I7pqxMnWNMai1erp
+X2xjPnRqBN73qkqbU9pauSElhV09uvWIQiJFXU9DEEDccQdg9kOs3ZkWPUPdyQAQ/j6cJIgudsI
CW8fNZmtKf4YgkpMBuyvueyKY7ca+eVcZGS+IQD5H30edu+fSnDXOSv5Z7YFpus1YT5Dm+693l9W
6MocgSeHRl+2VM57NLytZnvzLCEB3FjO6JV8zprn3kVEMykdA1HtaAXWvK6ZccCiv1xqcCce/3wz
z9xwvLjbZ6EM8Td006ZpeHs3QZ4BoaEO2RlqVlezzK3DSMIiKppxlB/bYNJHCC/OfFU0SfuwZi5S
F1jhmUbi92j+eOfbbMvE+ZVvhBeqdYbBSL7efhuZuUlr9m2141015KkKzOVGtVUe9s5UXrXQ4SNR
lOvL7NMEyZ1+eOKYTjytdMlFX4z0SvR5dyCVoXrn/f4JYD7/ZliX+G5AvVnpzhZTzXAS1ZVOubMg
eTMaLgWDN0aItJcX6RREdS6Y+DrF/hCpLk/WqDWq+suq9aB4QJKuJN4sidHviEPyaHVBqr3Ts7z1
j54j6IUQqlLJy2rxtP7w55v6m6eJn3fTKiGP2M5Pb+8pMZhrYak8iEmyc4+tl3eXvMP6B50EuHf2
01+3AThjaPW2Mz+IcOBKbz/LlQNMjjnVcCcPw5Om982xsNP665Lmxo1vk9GQuat7asmZh45p+t/y
RtjviOC3Z+Tsl9rOhzxE/FzUkGdVyerZ85QSfclsF2ABE1RbPI5uTd4kaTQ0mlKfVPA/3+KfcMCz
z+SiN88LywTWwrM1oiCLo9TaOomrPGudgxzQGMSVTkR62Ph5/dRYNaA3RniEpzAajrAKA54a0RoH
RGtscVwqmDw3TsdOWKQ2Lt1+GU12KXzL3lOxjuSLdK1ePE2AM95DZvxUfp1/ew7ClN3OpoA+V4YJ
2gPbiuPFzPbIP8pX1AMREYAjyc6JSxLl2reeQhjp2ROpEVCjQ7w/k8EBrXa/D8xT6r2nK6tnwKHM
af/nm/uzp3L29SjONkeHzkHePreB2S00KYwbXsz+uCYXqu8XLYauqW5VonLiTnga7xy7cdp40pV2
ucmA6KevRFQc5sIvSKlUGlKDBZ3z1VwQRxI6E/CZ2CEVpYo1IyMwMZdbwuCC+i5SZdO/4reUbJCa
JWY0DKtTR1vs0LTTUR9uid5tMz5ZKWDZmGy87NHVSUmN2NKH6bOCn5Jd56vLISF3ivKGwYd6ZKph
frdrv/oRtHqmhx11PO3v1iQUbmzJLNlXelARDUcgHRtu6vi3JDgzTzKn+bWx+GLXTppxrpk8TfK8
TIXO3puSd80khqCe7VHp7wAsJ5+BfE8fhqLLNpW4Mx2HwuX4uhJB8zlvNfeltObh1XAapGQ6Xg6y
V9ex+ko6LNFUy9CwtXmpJfMwASLJwyz9xQ2JD7K0g5dk86c0L+0Prj2O5Tuv0W/eXGT5eK1YPdAD
n1vh0hR0DN0SfMJM66/zxCLsRmvcsMyG5rS46j33/u+WK3ZXquQA2iMr49mJSbZT0eRLrcUI3vuH
Xi12PLa53GekHe3X3oa8nS6etecIOnx34CPsM6N7j9/6S+VIA4AFc3OZceFUNW/XTKoZu9DcXotp
I9h7FC5k5TSTczJni+yxJXjBTMr4fGA40Q1Z9s6S/Uu5zKdvGy2FwE+Tzdn+7zfA0kvTT+Je1XlU
GL6Ik8ZYv0v6w7aRLidLy9U7KzRvxq9rtOtT4aDiwy77y3rp9JoWsGpocZYGcopMe/JKgTSiy4hs
WSuOTBytsFu6BNhOR0JIGLDUut0/kpVJnrQ/J557WBpduyz9gqw5KSjR4tr1Z3unE9H2qGVjifho
nfVvoqwKPWy0ZRiOzgp5JFztnjXAAuxJSDhm/znEd+Eeubm5GSVOkH8oEQJlkVkEjRZ1tT+QHVvp
jHocMmibuDNLssy7zBgeDYeGU9hUs3+rUm14Ep1vv8pS1vey6ou7gfxAnYlaERAdV8yVcWhJJLtn
ltZmBw9B3ovD6onqz8Gab49a9o0IVqSARjlnVgyDlEqacFumf8jITPTg41pdG0pnX0MK0I0RdZ1v
xvaqTUXoEZUTXEwqU19ADWpaaNW2/iVRPgDT3CwlTRtiMr6BECGelOmT/2FZ4BgR+lys3EK3HT+s
g1F20WyJ7oMocxmEiNzyL8gJhMERtVVNOFqEpnmz8vWQPB0iqLw2d27B+3cFUUL62scpwgIrVFUz
0ixbRkL9YA5oedRJl5kt0VK2FrmjVV35okc/Vjqe9ilP8uylQ1BTRtj83ZtyadpPDlItJFe6kK86
MeKou9y5JTZZd34YpU+IOOys+m7JpPvUjiK46+2xexg0Tz0vgVW3aDsSxXg3K9FlsvPb6NlM4AdR
3Wrpx8UwyyYsJi0oo8GRyJ8rWl20K3PRf8Tf7w77XBLWQWd/1YbIyhv/sWiQ5RIO3WrXtjNCyzJW
qq44F0I/tHURlBeuu+j6sSAb87b0HAURJmuMk02OvCCHbOtVpkql4ztDiV/XTezRzKXIc6Ayxdzw
dgVBrzEqgwzteJmKbMfOSFbiKJYbh1CJUA+U2v15R/717cWLx5KxjZpoClpnn1dnApm6VrMh163L
mmGtdw7b7f1gGO+hkX69NLwSFCW0Z6jkaAu+vbR6qkpH5CXLE7Eez7lflTe+0gyCPqcOzQ09hH96
aYwXaD8C7tw0/ue1hjFZoyfQWsaiJdfZh1Vz0aRpRaXjvpd99Lvdh32OmhEOqQPW5axoNHPCqIRT
BLFM+oTXsAqc62b2tZMqFmPn5dJ+Wm3MKoeGSfslVe1wr8qxew9b8JsdwMfDQPm3YQTYet/eYkvY
zmoXUxD75rwgGuwNpDxmqQ00bTI5JTt86Y21q7slfS8Q4HcfDdlug+eAheQrvP1ov6+M2gr6hMDg
sr5QtTvuB3p/p7mbmou1RiOVaXP5znnorX/k54nXx86yecjpWv5yHkIwrRwxVzxSs2mpQ8YMgY1v
LeYiDDqHzSBoe/e2hrIfEb6cv7P3/eaB5nnmWvkCfImfO+PfLKAm7m7MDEKLU+yh3/NeKg6Kcox8
UbgqGnH1fP7zE835g7t4Vj8zmdK3qTUPN7kLb++yqS91XmIPjEXqohQi5VH/mpZ4BZAUrP1ynIJl
9mPXqVLiYWc/MfZGhnnyfuqtTMaBLWjclRiAIhgh4uvKkWuIMlfXgr2vbwt4o+XsgeWypnVUKdPK
ozRdsztCXYtvzThxTuhpkV5XFttUnPsy/YSKmjaNQjeXhkLNXr8XATQr3TNX4lf9mZ1O6cVgsbZg
Payp0ucwRQf2UWwi/5gVkGxmMuJB96iWcXi4FHV6id0bOQEwN9qsQZ7IC2QpSxoOIxC1C1cVOhpV
ZIQhUiz6dDntnu/NsCTFbspN9UU1rs/8LKlkpLh8dA1Lxn7HLFh89bxpHvauORp1rA2Vg8rOGtne
5rQsMYy1gHxjMs7V05ot3W2TZdX2DfwEd4S1lpg9NFMj8b5sU8C/c9FFdSdhXxF1rH1lB5EibLOF
AO9hXvGDIe5f5abXdLeYxUy+CjU5H3pAgz8oZHMRqg5++ENe6KhdVJa0P/wF1kdUDdVIgDeskQdX
5qW2m2cy+SI1GHYX1hnQSuL/sswKi7bOtagYVJ9etUrX7+skgPOkJeNwVPQIaVXQKuQ42JdZdVgn
b3gNcgOdtC5m/WPDyIT2pb1IidVD+RdJh/EoBPqJrGki6pqZHYaY7iP+APWdlaewQ6+shjGqs7k9
WS01CwerpWcGSKXRhybqjhdWnZFnCSscaFUh6urWWoiT3DFDdNM4kS1/S50nvX3F/Gc1TkZaDG4E
PSAx97UpVtS+gShJjpMp3VbGj74TCTPnmp20IyijroACDV5etmE2j96nGW9sFVa5FrDnU4LjZrWt
ykFa1Nj3k9Wv89FV2vwNiUsyxwCZ5+86SbTf04C3CcueFvygOHO8C7+0BDnqPlG5xwo6cHeR0+bR
QhcD7Q9rXeeBRkRdXDlIIqbI6bdKv2+SqQqb1V4+T+YwX7ZI/PPrLCehMRKZXXyUfmN/N9akDaKi
01iJcndmzBd0oh+PJpYNuV/8xcZ4q21RplZLtuVuXiZt1zn9YsV20utc16CQWjPuFGvUuYbmRA4C
/yHuq4yEyqBsmke+SSViM89IFUYeO1snQ5d2ftkXdM73LR2bf37gMEyoNVsWFh1zOzhbjZYi6KvK
19w47xvaI7i5SFttmbOmoaUvxWlIRXYoxfDedvu7VZBgLw5YPxFEPz1df1t408pzZh8rSFxRQTGt
yzzicSd7PohNiqo5DAu8zp3vdTTV6IIFjfo/L8S/Vk1YBpnO0XDdwsDO3d2o7wqpDSXvdO40F5go
jOs0We0QIck7hIZft1UOdZ6FTo8ihmHg9ud/u1TZygFpIkHkQZ1tB4+p6XZGrtIXzVnBI7eOtZ+W
1PnHpRNV6IYyYwCEW8c76/2JbhDolD0PdWSyntgaFloHs7hffUwRf76Vv27hfNRWOkETRr1xPrZb
ZqvSu4mGlbnq4rrEK0SMEN0eKa3y1qu5oxTe7vgJLsw7u+mvPyIKacO34URsYSE/2+l/u7XFBm0r
emS6gauMm01MyazG9p9Xbug7J/MzsdlWqOB/pELc4APwbs7HAEBdU320ZUA6cZVOn9sl1+OReOCF
GXUlX72+sMl5bTx3jXrOyTFlxWbfcXWZRf7awiiz2nQSiAVteziVGT6dP/8Mv7kZ9Dw3nya6cZ1n
++1z5mHnmUgWSGJVFuraNMr1SNSqjLek3Hd+8d880mCjTQyXGA/ZTs4e6awgHXFayWH1+hyBrob/
rRQjedmd0m4aaU47/kBa7zzSv64Zhk0fmwmJzRGEmfrbC1wst1oXzQ5ioqvTlBwkk3426dAG52nN
nqPU18SJcS8CP9OU+r3X47V458p/d5M5/jBj4mnY6MlvvwPDgtqYWz2Jca3VPxqaKZ9xC6J7wPBi
3P/5B/3NXWYQDneciEJUBD9PLH97unvafrZbCj/OBOG4+2wOug2OiCdob2D346oz/dkBeP1OUfyb
z6W9zFrlwgzgP2xjob99bps6djcvph/3yHF30tWLHyRqpw1doJTfOFUoh2W+/vPDHvuQzhl2G49j
aj07x85ugj6b+SmbpmP4B2/hsaXWasSOfBj5jlriN2sWV0izjZIV+/o5Z73RPdJkeFF2BY31nd/o
PtoTICC7KV2ql2WR9slylIfONei1fPfnH/Y3DxGWXR/owV+gxLMr9copMxBgZDsCKNOHZhrGE919
/ZoUgOCdj/rNb8kxnX3Ohj9EpMnZR5W+X6J/Qq1jrIswriy71Xa4NThHgoNcml2tl97OLt7FAvx6
iSaXR8jAlv6p/0Jx65ymAnzGmNYYLO+Hp3fio+77xclIpvcoqdvj+PZA9fajzi7RUh02epOZaZ5y
to+qenNsO4iv3nkttr/n/HNAv29tD7rilA1vXwvalKMJM6vcFU3WXAE4HG4bJl5XWoOp10Nktv/z
U3IGNth2HDjXiPt0HUi/A+L87QfiFi8Ksy8rkAbdhJClqANsUR0bTbvzVru9SbCVPXTQi+a9L0Z5
X9I1/MhwDQ4gg580dABAFPuGnlGGYKzAXlCrRMTtUhUnx0gY3/75G/9MET2/RbjQIfYANYDGcLZy
cOQpOOxr2S6b+rxBYJpWT5nCqXvb0WdjOJuMUx6BGw4QmlNZ/iDfRnpkXNfklsN6aspDambeJx0B
j4ylKBRt3054X/oKl8Ph/3J2HstxI1G6fiJEwJstHItWlKFEaYOQhbcJl3j6+0F3FqoqTlX0qDu0
aHYwgUSaY35j4Cr+ca6N7Juqi/79Clao8IeyqZcYkND8Um+AhENomwh06KZV69QPPan7nT5SSLj8
rm8scIrYlM1ZfNhGnUrDaQ4OWMLOcshT0ONKvXafVrf8niSm/unySG9EHgB5dqk25OXBs57GV7gE
O7WjlGlkUDCOl1pocWnM7vPoFsYTteztuVX75cNEyvRktsBYSitPBPldJwOn1JoIZbAazGuCGUN4
+dnOjxdKnQASOa8xxgTzdbxEt26uvA4b7SiDU3YzZPUWe90G2Q/CwTvol9ttbm3XFL//gg5PlhmS
njtEAi4F5gIno7rwVooV2kOI96tp0Qwo9cdcrbY+7JplVZEc0XozMMxSM+KqRBHlE8RL8UtXp957
TGaxVpDwF0ooiVx2enPdO6+oX+T1TT3ZkFsvz9F52EJyhTvAXsREA/q0sAhEK02nlhoHWs5FZI74
ikGGXKs0VOckd+8so5h9rZkMEQGdL57IDb3flx/hjSOSR6CuCBabf/+usH9udK54FwJPCmZzy2pk
aZT5N6qU25fLo7xxQDoEntDN9nwSc4DjxdBLAaZgS7KoTbeq99GaVKKtlHnoONOoEDiQ7V8e8Xxr
7BA3DMgopYHNQffreMhadnrbD7kVqZNsUzLnrvpkbU7/CEI6iZU2054z0EE3luwgblNwGzDSslRa
xqUzfFyyVH0YtxydUY0+1uVnO/vsOpsV6hO33x6w/rWj+mfO+2KCmjJAEnc3QeloIvZ/3Ro5pJEq
jB5/yBU2VECgkf5ZFXNJUJDYqb2XH+Jsf/IQQIUxMSOs8kh2j+dHpqOC9MDswm9CkGus6+0WODVg
nVFJfMzMyjvkioro8qDGG6+OOhGXFzAGyqqn6JwRYqPS5kUSTcIU1NFMc0PYSYFx6us4bbeR19iF
Eae4mX3QyyT7DdpS/LRxjfixCASP/c5w+z9y3XqOd0PxEj/HWCJH9btKvuMIjnOe0m/Ib6y7T7Kz
AJHnvK8GN06LZH6/zObwniA2BypeyCULG+zStMDmjL5xYeXVfrUa6w8LcU01EmOqPVczPLRgU5d0
u53NAvkDM4UGqpW2hTgIz5k9EynP1l3lJIZ9uDxdb3yj3aOWhjO1UELS029kKnPfGcMQ5U7RhY2s
h3ejbaQxus335G9ZTEbtXVsYZycCgQy1Z9LnPa/ldjlZGGK1ZA+XFZZwJg4tVePF71YHXMnllztv
q+wRk446MSrTBPd/18o/22Ba7K7rtI23Q2f+caLvEiirld6YxWAi5NH0YeEJefCyAUKBNa0BdT3t
8+WHeGuGCYCp77MDOARPXhaImAFz0hyiQVNzCj65jDgPlmCVwohK2+wPQIqzaybEZykGOw/zxV3o
mqOf/sHxFGvghABtriJaG2HcNhtklFpV8ls7S6pop8beyEF8HxqhXlHiO3/dHVcGYGNXR4dnc3I9
ZgruFFOpiQj4t/dVp5sEAVT2hi+9ot7CRKDHNWiFYl4J/87Of154X1AcyPw5s+EZtqJ2rAQdllob
yqfV87yb2SjV23mstfulLqYflz/rOVpyH5D4g+lFQZII5HiGB1NJxnrLRZR7pSpDrNqsMKmLpN9B
E+4fJ4WFYReIbwSjZvQiqJxRPvXLSnc+1wdY/Jef55yWsz8PFmEUNrE0gAh3/Dyt4mQrd4qIFCnb
BmPPZDB6pEzg2IdGoWClnG0DCJoRFokXIZa/47Gb2tSDtu4TBMOpDN2jrjVXd26POn8ER0UsvsPt
YBNS25Xic3Jq3c1QLXSzdWXLfm/wKu07wN7Fu4VI8ZtiAvUnxNYVak/VoPpDSjU37FeVcLhsc3N7
ENNWfFUmkBhIHTgzdlkJ8MBSX6TjF6bKQ1VTbr/Lpir5xLIxXg1jLUffWvrss6qUa+dXYps12gNa
awVrqva3ogVieNOlffYK48J62hZ8R0ON9tXB21SjBKILXjOCkmEkodVX7forGagRRgtQ3ht4pnA5
fXDDdP2KsvfyT4MnchiRea8FTb5k7SHJcV25JTpOYy0Xa31rkB68NItG/R8S0IY2CLQsSqnG2Os3
5TwhiwD13gVBUss/8LGHPjL7HPjc5Y++r7GjWJRvjnzh7g5AbRBh3ONv3qV0k5YcaYtBQXYF0JIT
YP+8HSyq9VfuVfq/54NR4aNQT/pJQ+yUWYmChllYqV5HJTnj+IpUf/O1chtNo7mwY+WURXF+kKIm
cIPWfP1KdGToHzG+rGRMaKT+LCyxzuAdq1YN2m0e/mj67gThqsom76ckHV9KCqrO7bBjE++Qwlv1
hwV7MMDkQ9G1sICc+ZM3Dq0WDra0zbBQN5WLciybj0WlYu7ToUi6+OtKWhrOIPJePGEvO+HOlO7z
0AF5j5BNNOpwd/JFN0o1oOlgE5fdzpPopp1RDPrea7NK+DT3AECZy2RZD9aQDf2BhNd7tzZl/6vK
mw1NKh2ZP78C7vgebqvqhF6lp2mwjCbwQ8ublI8tJ4EaOWnWPtDnTEH39Z7o75x+q8cApb2mRRpK
Wy30Zur2W6mMoMym0W7hEdXZZAfWYjsHXHHSGXkjOtGcOVZKWJtpc9CAMjSDgX7rEsqKTCm0a/LC
OJlqLrdt6x2Kw83SHNBwSfUA4o/2K3eyvn41U9QmwnVUKQtTTlZv7dmeAPWsVtH5QBUBw5RKpvwi
nOn0yJJp+oi9gPtlGalU8Tu13HxCdKo1AhMUzuQrpiWT9xLhLw2EUol6FxiH8Sv4e3Omh2Pkv4Ve
9u7HtUzG9SaThbCB8izJ6FfTYMKtog9m3XXGgoRIlfJE8ZAJJOSmFM74J5Y2YjjDPC7vq9TRqkgm
0BvCsfA2moRrZyLNli9zKDWhLI+elpafVwO3vxugCp0V2ugMhc4yNGZADCggZSNqOODERnXO1yqb
urlnKcXmS1WK4kZgaZMFCQokhI78QU/PoxV143Ul9h5E6lMZ1rk5/KHnWLgxNMx+CNrKsr7nJfqJ
VL41WpxJZmxPaeJsH0Svqq8DIA4RmIjk5eCOvPwVW9siDREXE59KbYVcpJUTDyUSek0BnDf5BLwl
/WHDnsDIdUpqCjBiTn+lzow4AX91i99CpfJ8qN9j+16k1VC9NyZ7033sWMFSj0NphJgwy9cJaelP
l4+dN06CneACvQVYDDG2fnzsGP3ATYC2f0SFcfmweEl2K5Pmlwvh7j01hGsYozdimb2UtzcJafVw
2R4Pl1p9I6vMmKIm0RGIo8tBLrcqqEOBs5oiQDV9DN+zum1ArF3xC3kjnKFY44GKROyAjtb+bP9E
kFIfV5V1U0db02QUurIt2HEBh6bXQR6Nq/5aFcZ25S5/Y37Jk6lC8+iEM6di51ZPHjL3ePgpbg3u
ru2sqARBGbuUez5n/WLdXP6eb7wk4xGHQ7XgOjlTT57MdWpSrpGmSTEetpFBzG05RUYhxlsnmW2K
e/U17M1bARRe8YjcsoAI2U7B+YqmDqoxUiFSRmV0ImK75Y80e0hqTrkoiI8sTXknu42KDgjzsXpx
nazpD+C+7FdRmss18fe3Zp1MAe+5HYJLUn/8qYVa24208yFyFC/73G8CxAfo33DMxRYN7XptF71x
ee8lJHjiNC9pmZ0s61LMzW4LM0V61xYf+h5ABOAb7wHETX7lA59Xc+nM7W12mg2E3VC3j98NJSRn
MSZs7ElfjQOohOq24/8NE8L4aLbqMar6XInHsdDoR6RVaFQaAEphLQEZaYk3W2PLuLfR9fN7bC9C
Ww51rOqj5YaX1+IbOZu1I59BFeH3wnLc8/t/dtyE4YBlTeYcYe9YfYZHl76Doyc/mR2uL76ypMvX
Hgp5lCmG9dGjCXoop2S8NmHnVQS8F6kgoCHBvEFpPH4KKPye3Tj5DDKpKssbc7TT+lONCKaMKjCe
IuxL2X/MNIFr0ZwXmgpru6xfJmPTvqRcmztJuu6eFgDbP4suV++2wlwckP4Vxal2aecvIKKTj2ai
bVcO5zc2MxB2MgGg7BSATgthGATnDYoXY9R6q3M/gWSNxjmf79Wu6aICTP/dtpX/4zPwv4oC7Onk
SSBKaZhsiDzbApZ7Ml1KCjzSHWlmOW4hQkxIh89tlxpXS277njgbhyI/CT1y72T3x58F3MQu0bVD
u9rJkNi5us1XbGpT/NMXE5ytI4dD3XdjXGVm38V7gP6QaEnzf5hjusHgmDgzXdppx4+B1MtUWsgK
Rb0HtMFcVO1+wAc1pEJZPDSoD2rc3Fdi/fPjieSO9jqlLaonVPeOxwSk4XlpxZh5U1S31ZTJHzl0
ZTcg28uiKkuMK9LGbxzQ5LUcu9CGqSLi83E8YlHZ9lSrG9f8mldaaMrevMmyrZ1CpjR71jIXxNtW
6kD02tHKqYiZmfbUU2n+ppST9vs/HwwQNEi5uRF3FvPpwUAVoUZbbF4iN80yaGQcEcYy1gdlcQFo
CWQCmkadH4tS3cm1qLvl9I2/Xn6Ic547TFNCEZVogPbamaGM582DQCxriSbNEFrUbQD8A71uvHuJ
cuwCPUrhQVx4zgqp8zC87zeJREwrXfO9k1q69PUxnRNfHYbha4JraBUVWoe41Erd4qtUEojxNs5y
t2U+VQuCZ2Vekutm+jUZj/M+BmcsbT1E+PfGAIyq4687U4jI0xl1YQhHNV3+TRxql+Yc8RVqk7nU
Vo7YobgtqVpGrZJrBthFsPg+fClqnSpyGh1eB7eO6Oq7PFO7SJ2N7nB5vs+PYRusw96B3I8V/AOP
H7LDvn1EnHGNsG3DmiirIMk3LdA2YLMfYAqsz3Mzqbc1+MdIn4vhyj5/c3hKg3jIU7/TTmWUqJMV
uzqhjOxsHlcsMgzUlKUzOclD7bQKgpgDrW0wrpW1+I25ggYFfpooV4LQv83W42NvNwOm07cbce4u
F8fTsFluRbEPZAu3UOc+imYrsodcmybtHWhUaEgp3THEJxWgQUqGgrClL3NL5FJ7dx5SneXBzgwD
SYZ2maRfmi6iEJW2IcDSy35FYFMjq/U9pfGGYKXFqt8aCQAE2IeZ0cP7zpXvjVFQ0m7Unoh0bcwa
uG3SUtjWFgXSdV26pl/NGV9hnUD5ysHK7tOlmiyEFWGZY//Rp6i1OiKJmwXJjcDx0uJ2qJqC4mym
Jp7fltkm7mbUmr4js9x9HpLZ/IDIWlm+LIlZ3vakB71vS8JiV6/M7kaiOfXgzPj5IZ2sqleAc+fR
Gfga+EhYwOweTqcR0yxHKlizyUa3Zf7QmKRuVStY5HrbxJcX+d986eTzEgnTKNlBPVwq++36T8iz
eJunzupfvWW9RxFM1UhFww7I1uRjZaYPUUZ1o37SlBQReG6BqYL0uG7OT00MvXrb2JPIPrEUaVlc
frQ3Lh16hhCzCBspXZ+WkYEnTr0Q+hhNW658xSygCWEl9D+WWXxBKGYLLw/3Rpy6S8mbO8SNojUC
LMczMfeJOmHjQo0pNeAk+/AnWbDJojoFkPW5mmKnUlvjLhnHrg5R+sambK7bSovXRcx15EERmYN6
nkHCtosNNb3bDKhi5SDm5zlZk+cZxLd55bHP14pDmMhdSSuQevtfM59/vp/j5YsNX7OkzZDQL8LW
bI6nYVnuO5El9n8fjKE4lHRQGS4ByPEUCe6WVOobMkFa79x5mxwi16nb+5S22pWh3ojFueQIgvcD
kLLfqb+XN5C5wcTaIrQe54dN07ovClXo2KxsbCVHhj0shJkxl2YK4zXPXgBLulfW4HlAS7EesNTe
cidTcvef/zu7iafTGfe2yCK6/gmIxPm0ei0yHkOG5r4COncG/G3hXnR5Mf7d4kfbEjcnKp4aKDjo
3DAmjgfOUDuakx5VjAFB1fFuSlX1acDlFRXjelW7OBtEV9xklGO+FtlsfG3mpkBWt4Smo1aL+5sG
b/bclYRysVXSGOaOB4/pF1PXr3417BqrsyMlcPWEg1yB3r278Yo0QQpEol8rt9pKgqk1QafbyWT9
RM7afW0HmWLEDPJuu8trdf0wrLm6Bq49deBzeLLfNpX72UdIepp9ipNpeSuEk71cnp3ztbFnRoiM
kC9DsrBP+w2QrlYIcq4ZzRlJ65B6+q491Q3avSiyPImMWjYHjAYHrgizuyvySc3uTQA5r5cf5Gx5
8JX4QLThIYRj9ndSAweBmZl6mm/RXhYsUdypu9thFBp6z8ukOf64KCmyxwq6JpcH3nOa0+UBPhzT
F5OZYB8cLw/ZWDjZg3OOVn3JsDBI9GFXtkxR3Rwmq3zpMrtIUQZxtQWI+SqvvPfZocN7A3EDmUn/
1iK9Px6+TKGlZ6Ug8awqLlzXWiElFlq8uVTC/vObUgBjr7MZdknJk/ADXirAqGbYotSlAonyPb1w
/MXWJcqGxX6QJlmJ9GCxeFmS3lwe+y8Y/2Sagd0io4cmE7Wi0x5HjpZj36WdFqGcBLEUcghWEYpX
9Q9tojUujguN0oSKm1iHKp9rJTCXhuItAjhFduCisSgkY0mCrVKSQp1T8bYIKfDrRZShrYvjwlCZ
HxUeH8N2JOBG1G+KJK4drVXDUW11ZEXbRe+CbWy7d5surW9YN0HUL7U+/dMlc+kFPfMC/mOoxbVN
9sZHNk1QJuqOwdUpQB5/ZGvROmNKLC3y3Gnp7lRF036thpMNT1OW0tlAEqtN48Ryth9z421IO0Gc
XwJPddYuGnrp3NRiMNHxbukKrcSnSTA0FZWtyx/pjT24Q2dxXSE5wtfrJDeFKN8k0tibBSJDLAD1
gW3XyHHd9ZHirL2gzzoBxHf1Lcmv7MLz4Iltb1so5DA/jmmrJ4tzWR086vpRR7WmUbZAytx9medR
/pm0iXOxzKmBuybFeyBCzhPFXNEhlm2XX01YUAF03/zKbnnjZITLAhvBAXkASG83OPv3wnKNtC1c
lRVr0Ez80DazvN24KXT8BQrvQOLY3o1EDOHWdCXeDZseboIo78o3OYcnAXzFYBs85F5kxCPv+DE0
WLJMhlSjEpCvctepyC4GQKjmLqSTnvzsHFRIAtMCqj83g1UeshEEqq9CPGx9JcnGZ440FCGMHu54
MNAfNq884ll0aZDbobq5m8O7zllhX5/s3K1bBw1gtDqfWig5AdtW+zD1W/NSVV314/IyfWM8JBZR
L6ZWxUFyWnGGgI/NzzIbkdubGO+kpkjuC0UpvzrpnEnfaahuXXnF80sCLRgKVvt3MEBc6McfYWmt
PEvX0oyGSUsCIby89NW6RN7OkJA1ikLSjCwSbFLgNGz/tWTEgclXAQiy5/cIFR8P3pdTZ7m5ZUbd
BFVyhAT/XZBDV0QWlToHa459xpXFf35gQYSnqEDHxIGDfhbAb95imH1qRfhmyzs4SVMTttWg3A92
bpbxf/6elDitXRlyhz38Zbv+ExnixEBjfq0ZzJ2oS4tWQVSwSh9lXv8CEPI/to//a5HzdPlgQMZN
v7Mv+I5oSZ1Mp+ekqzblfRoXloHiJDqQdzBCpAi1JbHuMlBt11bP6bn6d0Sk6+Ak7Fc8qrRHJ0nT
ppyelqpEHNn2A+z4ESWCvn2vovgCLR3XMSzRrkFGqbTza/+9cvdhbRr8NGaQcgRwfjzsrDeJsxap
G6GeqT8RxXpdXK39+qpNgOD8zhuNX6aaKGhXdS3FGRT+tDuPNvDoC3wgdjKMpj6j9wGRb7aFodLU
bsvbRi+y9wjyrqTxjWF1gRQy/dBnRvPRBh+ALKdaTr8WNBCXOGnTnULaZAJDTXX6Uq8jyrmqtdmO
z9k5pQESGyrK8wga3+S44OhPm9v2v7e6cho/nTInXsCYqHeiWKc7venRrrfnPPuW5QAKaJ52s/RV
0Tpd4KFe/xPx/YHQwRWYlrlKt80AQiwYGK4i5u8pgP5hb5inc7hHG/wqYO+/WSX4DNQbwXWQt7Te
ZQvpLMjMsf1dZgOolYJTFFeCBOexqMwKXnwYlMQMwSkpzx6N3yxKpFM8SGtOt2DBTPLWU/nWUVGa
HrpLilH8JEFAK6NhoSX+6tnDS0LU10a7jwLIXUtqk097m7rdMhnlo6LmUDvg/WaQeCsdMm4uatCE
QhuwM5JCEdsT6j/FFkx6P5MlmAby+SmlyoeBn71P8O+CXKpjAhisTbNHe3WOgRbphvF+WwAnxHPb
zb9t4RKMrYUpXlv6sb/HuSV7Iel1wbONafuKw5pEAnWR/T2syqQKwaosqLgUWvaHpEJrMKuyOz2Y
ptWTQMoTxORkbW5IhJMzT0EBkOCLM6laeigatTgkuoO9j9RAsflEGRj81YO6S8+ZaLsGVtuOTcAt
vyLbn1RYF1pqajAaLUMfWRfF+izpiAP2mOnNwPVdG6SKU4/eYqFPY3prTNiaobylDA4wp3l1ArR2
5a8Ndyj+M3x202/qvHqcgGojITZtf4oksX65gESqAAoFJTcI9WvIyThnD1Rxy2+FVbJzMR+ycfoh
ObZ9HY2Mn61EPjSS+uw87C6LP5g4eMeWknMuXz4ez0q8iPhRNUUG3oEPwSV0UiqY9gZGseBVA1l/
BSgjbWyatgwTr7t81juPKjSmSRG5b/cHqbY14yqS9U8IH6kTmmKpn/Me4fFQdq176Lodmpq52C75
EssU5crTnp91YNbIhfdkinz/tAltlaLOjaTrYhqAWtD2YHRzIKHfpyr/MmfmKy+pfro8QX9ZXccH
Hcc4ek8oIlBzIsE5PuhaF7mCqRu6WLUnNGGMNmkPa9mrbdQVgiR9yDS7CXRSvToylWYGh4Ydigwb
fRRWIKTeDz4awXhr4DOC+tgy2sk7u5+x1ElWjkeXzi54QKdyX3IwwnVor1rfkWfYdBBdoGjPOQjx
8dGQ3kYfY22HUCB+sn3As93I3+mZIWH4mA5o0SyHYlMrKwps2Csif2Kmv9Mptb5YQHNy6HjeKu9K
veq+b7SjkF1NRyr0jjtS2FXxhtFCt0ibp1xZcdva5lSJKSxQ6FcLbfwEENysbhqm+INd7fUKTytr
cZuIxvnCZb/MdxYAJzQpaL9+nZaZCppTLPkjvqAOc4JP0p8hy1QKycg4o4CbyiYUfdNSN4Tpc1MD
HFLAh+HSHLZONWFg0gPuCdjF8yteTOsSZkY5DbfaYE8ZePgKSQcsUKuXcUMh42YBRNb7o5bU13L4
80WHwShxMn1/6upcoMcLwJKmbBY6tXunUI03DamgVtASt0Ydr0S0lW6q1Rz+Y4zE9co07L3Svb0M
1OB4UFNAS9PRAoxVo+1uXEFnwZWKhAygrl8vr/B9AR8vcDQqqeDSMSRyQQX3eKghTcsqzVRg3P2g
7KbG1vygdHZ/xW/ifBpN2pKo7EK224t13vEwLs2izcbTIzZAMWiRkpbJOxAPDgZ5FdgZvPfyd4Nm
X4OQvBGnQOEnhyDpBO5/mnaiX6PQu8mzGEvCJlLTTTugMmU8UYgRT1j7WNdO1DOQLZ8OaX1s44HY
0oc85Zg5xm5uZBoJ8FbdET+mbR2/Un3rBgxQlMK7d/s0O9RGgx7fgOjDK5o50MJVDcWOAD+SpPrs
CBtAI4aY01PZQC09WOid9DiHII8Q6qlQukCMmvaiebU+BoJ+4s8cwAXGwbgXUhMEgoB4VQ5x309y
1H992ZTGvcLWmPE/xk+M8rA5+F6iG03sSkt9yMpu3mVRKnP0FbhaCrjHuomJ/TdM/epkbsEwgmDj
+lV3R+qiMl4mRSdjhlo+fbFLuaJU3iuOEtJL7GgYqvM40gZMSz2qkFfvg0J23cfJktt0syIVtsXQ
7jU0c2Sn/ehaZ8hQNNKJkgpZ4GRN1zoXIYqY2kIC1DiEAimaLcPuSeyXIkMrHB/P5inR0nUOVY4R
9DuaeisiWh+LvOHC9H4NHp0Rf7PoggRb6pU/pVo1j1XnqdPh8h46IxZyjSL3Sr8fNgn56ukmcnpr
TTR1LuPNwJcr4MTAKMC1FXT5LWRJKguL2wE5/HjKWu1WbJMSeFOZLEHVusjB2sOibkxgPv5uGkPC
Le4WxOipO9RjLj8aience+4gKUWpbR6ucnN9b0iNALWpJhhs3GGQgGxkiPg8bJ12ii+/34mdz475
4hakpwCwhpYXeeLx7h3qzXDH2Stio9ARFSxT3SDDUHEbSuwe8OS89g5KOXN14Lw0dF9bbesF5/MN
z9DMXo2gB/T/bawweXiYjUGvn9b9SgC1RZhPRoZT1COc0HIIWHjEOoZE1tjXS6yMYr7XTDitJk37
zpvT8RF7BLmEbmcUEkdqNNnZ14rzexwq5bn2BvuXYddoU16egvODBFVR1HU4JCmX4CBzPAMrtE6n
wS84tta2uZMb0m5FSgW5UW3vhrpeeuUGOD+WGW9nuMNYgCRxWtbDjW+Y564vY73OMg1VI60Rj15V
bTeX3+s0G+fLcixSomYwKkCnetWWli5o1FtFPKOe9Fg4Q4uy6CDeyUGX4X8eiu60sSNG6BRBFj2e
QqCtlOestYoFIM4bxBVBvAvbfaYOo1yhmJyVhHktaBd7IYeaPw3xk+sm0VNIqW6ex4mZTd19M9nZ
XUr333ta5pW+i82ZSmIxgrd3i8kmi6tyjMgKFedCv9zs4uBxB1ZPSeFuECGt0Xj2ymriFJ6AwoWs
lCG7G8d+QIVA0dJb056tP7PuTRD4tAkNIOo40+feMndia73R2ZE0pHHwtcTwIlth2JC8KHw+JMK+
6opxvlZtNs7fpiw7lwbg8UT3SgvethvrGHX9FcupxZswSnQU5V6pBjJwxZ0X68rHPZO8pji39xv/
KtaAFjkFPGGgpaliWZq42E3+fDFa+o0ohHVfT4p6BzXaOtQYAPnIik2/TSWVWC67+RB4RmMdPHTc
fAtVz8eh2fQJxd1dOdyrK5DRGgbKvi6M9MqhfR6RQHhFQpXwziE0OI2xMsw/7G12cb20Z+dmGQ0k
o7As7XqLlrCDMfboZOOVg/R8t3mIQ+zmEdr+z2kGk3RuWRPiDjE8jKHwkSu0XhqnAhHW0Qq7vN32
wO04sINQCekIJJjLoX0qTmjCGUQ2SLQxPoNeREQZeW2Fhyd+WrOsvac2VWUAFUO9ElCevSN9YN4M
SwVLI7Y6lXSQNqdWt+JSP0g8DHUqOr5rlmYsZ6P/cPkVzxY6Q9HttRzM1fByP1UEVNwVmhhemzFK
auVvoxbmDcWk+ge9f6ozTrpdw7udgguBdSErR59JR63CIzE83lkmR7I7iLaLR9Q/P2ZJLXYoMoTA
TvTLTW1pu9pONvJzLow7Wo4N9uOKe+V0O2sf8BgWITQOGgDNSOBPmil1NXcoE2RDnBW58rPQZjcA
c2FH0oLgRY1sMe/NtlAMGIRu5U8qcCjpNt2VLX8++3T62DdA/1yCn1N4mKTZo27WhpUlZuuP0+Bt
IZPn3mpVuqg8BeLMVy7hsyXNciYp2JUbuBFZ3MfTr82wYpI8FzG+wNuh0ilsQpYpbup03R4tr8Zf
ZULbmhZddUVc43xRo1pEIxWoDzUA0MfHI8+TYQ4bSllxbk+lBkNOn+5ai+SaAKhIrrzm2cnEa+76
8OwdvjRl3ePB2LOKhD8sYlcYxnfgBdpBCLUNe1NfQg9G5u0KNfrKoG++IUBOpO4A2BDpHQ86zAYt
cryxYpcCTqjqsPH7ztMPVVeOV2Kbt4bidvLolVBeBKd7PFRTov2Y6p6IDTWz/WmavyO9N38xhZM+
/9cDggq1g/oWMpMEb6eaKNBQqrpbdILITHHu5LKO7+G9/8iKzB1B6VH4uDze+QIFm7Rfgpy4Biql
J2EH/GAFDucItEFZqp9OUmaBsyWu7bsWrV9fX2tjgJk2oCMvLffj5cHP9yNEXohvKkHPrlt3El9l
hfBGEIeEqFrl3mRs+8/o0dd3CifFM5TI/8Nw7HoNKu0O/DrFvpAIYbOFOXe8ic18NDch/bWnd2Wl
Tvl1QVsguvx657uCcgCfERDc35D1ZNXsEd2cdTavJ+DZ2JO93qnNlIT9NHW+JjTlvlmNa1Cq/YMd
XaII45H47OARgABQi46Xak30sQI75N6cpB2n9Vr7clEgzQ59F1CNs8jjaJEKs60e7G5Or7zz+U5h
eBYT3cFdRe7UT61zpOd2pqhAB+nlO6Vz0QRhgYUeTZQrp/lb04toCUmeTY4OtO74TdPB0RfqdlW8
rNr80JTkX0lVo6ea1e4P1JIWgJRXBZTPWvMA+AADEH7Rb6UfforcAoTjbMpmVbGdLu37dNfMxn+U
LghgKP3W2gz8FBAtpYGBothjXhWT39We9cPF5ijAIFz9fnmRnW9gsGwUe3fxODgEuzXkv4154Fxp
g290FXu12j43EvLpZJASaGaNGJUrssgRhhJ67eD+50/NxKN1qcFZYIl7J8s7U5rGlViBxGpXlp9n
QUXX0tvpNs/da45BZ7B9BMn4yICC6OX/XVfHb2mNePSRUDpYTjnewULA54ne0fa8C3UfqtkyBr9o
JzdeCgOSiJVAcyq16nPVqNfgK2dnFk/CGvB2iRSCmtMbHfkfp6ut2QEtDhan1ddPdLnz91Kk+FfV
pnXlGj/7vB4Etp2XCASFePEUd1EVjbGkhr3iEbf2H0BoPMhZM1/LpawPqBIkz2Y7DT8mR1cOl9fV
+XuCL6aEopOP0aW19gf7pw/NZOOTVGxq3GOzDvyNRMhEzvmdU6bfy0a/hpJ9azgNBAMhC8cXW+x4
uBy5V70tOi0eUZHzW1jHN9hz0JZaaPLMWG7/vPx65xEp1UwIxNwEyKGDwTo5J3MP83lb2bRYpQDz
bHpL8W5K7fymzYiHfVnNvZ94NnlyUdavMqvXQKgman2XH+OMe7HbQJlgGcBv7AnI6XGddopV48uo
xgKvweZFoABtP6ldob1CCwGC5i1WtoRkXKOJEHPjxjgzye6BRuBInFwZ22fdYdNHfYLbtK/06mIF
uMb0AK4lhBtfNL09YtquZzW6zwlWU00KVQunhQLt98svc75WKRADf4ABuLegTvUy0YAZK0ssWtyC
L5eglhznRQLxelcqdnIwlKqIcoS1wsper6FC9kjh31sPZxFY58TYtAPAppzyDkcQAxNuVVtQLoYe
pK1r3xXd3F7RODy9cfZRdvE4vhgopLOPhfGTbg6ZugWNpm8/Cyf/1qx29TTmnvJIsZlmbTZc0/45
u3D+/6B0O+FCwdU91a9fXBMKwmxuQUoc39OHAJXbJm4frmaqf9IGFNOqDgZkACgs/4gJvOtvnmye
zKYdboZ87q8cDG9OAsETkTd3LipRxzv1/3F2XjtyG22YviICzOGUZHfPjEY564SwrF/MOdfV71Pa
BVbNJpoYw7B9INjVVazwhTeYi50neIio4CQq7lnnjx8u67WCk3CRlSgn49ICYjk4KX/qh5tPTJcO
mXeiVXLZP1IOf11IVhl1dRUNIlDwlfQjo/QuSpd7nyqzjn9lLZCNrEHcoJ/U5QLTt6IB2MaPhU5+
iejQ+gbIV3v2IpDDplOVD+gmgswqh+LbEmOgERducvA+3vhO8eVAy3HCuZZ5nrduYVndL6i8g9fr
zMF5tg2a4THqfGilKTEkE7tz4F8UnoosQzKfOzO3Q+xcnZOjZ8onwJMENEN2VGi8oSPIXyUxhSDo
uHa4AK+/n6bUFI1iXcIEh/mHXvQTHizr5H2ZRe0+1WmkqCHSq1ocJspIKdFE2UXxy0YdHxfqnrRU
SNSxW1IV9a2CwOCXxk6Nd5QG08mvLOAe5/u3yjailL+Xo02WR/pM7L65qCegPtUw5SswurR/h+J3
+jTijhKOtn0UvN48Cn/GgpGFEoAkI2ydwubCJkorgIaguzd80hWn+qQogK/iYhp/trFq+kCzMrZ3
k55WxenPYrSPBHG3L6H8DSSaEqYkQ4wtccaOey6uAfXd2hC/FC2l4dfhjRx0YH+/W1WuHm1TWYPY
HCwZVVH6km8QnIDrDdGROUN55u40xEh7v1+TQKGs8EDfE6cubIowT6hz55Ejp19KALd+vixr6zdG
NL+//6135i51ziQpDrDdTRQweUhN1nErgpLGCzMeRBhnZvWkqv2KqKUwDlKIPySz7dxRKycU0OBC
0Ae9nruCiFjEeCIYEDl61Gcw1W+seunp90MEHX23j0AZFkpPgD9WY2YHMdD1f0YLGqFv4mqE3JWR
dQiNRMr6c8oU9FCqMUFc1DGEclm4bpQLgiDdDwywzfdxsZRsmrgZHi17sOaDq3lv+cANsnkpZHI3
b4KoeO09CyWgFWRFpfj9bOdvVtfp/RkMfCDyyHxhi5ytCtKADjlcRiKobYzYjljxoFC+Bq2T/zN6
s3rG1dICCNGWiO8VXBJFKx7vb5Gb64D6C+GoTdeS6ButoOsv1ooYXBgyPXgJmu6rSZQwAN08RlFG
P3JivXnp5FCyKGzRlSHf24TAbSxmESkuQ+m98oxvx4wcebVCXLNsRNZq+yTqfjhY0935kUxJ9UXp
XSb//K9nLsI82jRyrwoBsrT/0JpOwr5TkceVUuf3l/ImaGJ+COVJtCkYdz7j9VBdxvZfUMcKndqu
v2XozAZ2Ciju6OXeHQfIP7rQnG3aF9fjNDj7IJ4Ld7OMIvFEMYS6i8fChrlIo09GlFcBKijND3sq
p7eJtoJcwx4tqOwSfZRocKx/h3YyzznKLAcrcHNgMGGHDwWSmfoBT/Umlun0dtYjdOWpHhreR5K+
5QTVZYXquSK1htLRQTl+5+MCJHZtDIFM+opbXs+E+ZKd1gCJ2tpxUATSwKHhwRPEwjv6uHtTY9P+
mR5HdHur52m2AprinODHDRg9A7PZx0kTDHVfXJpVUw6Wcm9q5OdS/AMqO+D264+sR2peWPAWwpG2
5MekxLWucpr21ei4R4XfbYmLp8FCZIU5gbGnB7wpqrs06FUTCZUQGhJiqDPC8aiOL8ZPDovx3OPC
8gYVq0k5t4qVndR8GML7B2eb6MgfwDS58iARAu7bXAz1oEZOVGGLbjvt8hpch/K26sr2QZp2vhHr
kj7NyLoltAOX8nx/6NvwTY5NCCzLUBynrXAQuWw9aDac1Tkb6vpkm2M2XeBrYJZN5B09tCq51xOV
CBq7CTpPziUyyxmbZeC35u9cVO3Z0VDdf92KwvzcrpRm/V4oyY8YyUV0TKHcHLxKO9fo1S/efK64
rJS4I7cPMZXpPzr2Oj3CLctgvZoABpGY/jiZhOb312lvUBpNHDRSBjalPB5/XaO2g98VuXAdTl6U
/l67Du0tLUdvp+znt+B5xnMMYuF0f9AbeorcGGxL2spcqtBkNvcJag6UApWyDpNW85LvqYcga6D2
Q5S9sio0QcGiAuYKm24yH4ukz3/0whrSEyT3ZXk3o5ePsOTQ4uFnrBU4cxdy2Mf7P3Fv67IehDpk
/5zSzceoiwxUW0J8M82lc8a5bzm5E3qDGu3v39MINF5tzfLsNsWRDe/ehQQwQqo4Sikia/MKaFmq
msVaNDiDGQP6hSoqM3wI64tLJRwv2PafF89UGqjz/V2UVW5wIi1GXkUCGDrs81YPe9fM8A+sowD7
TfVULsmvWjWyb6gxHjkE7EyUjgYqP5QhpM7I5iZEYyfNLIqxYRnjsaeZQ/k4FvkY6opiXmLNPBJO
33lebV5yGS7Ax+Gv660+O2Yb1VHMwhLw6efRtarkEb2VQ+0U+YWugmUIk4TnJOC0qACWbgZqkIeJ
3JmubGRIpKtYM/syjVH/PHf9jG7NolxapcmDKKGh6s/VOLy2lxHufxWXtk+lIvFnTc/e3//OOycd
QIRMEfkXW3qTvmSrh6TeqCFrCPj/zagPeaAAjX2ouqj/AM7XeO6y+vP9MfeWnGgABpdss/DcbZZc
5IVe4YWCp21fhUVc2K8dJWkP6mk3GwkQN5koQgXyQiEDvh4la0xtLpEqDcY4y95oWpihFZVJSLI+
aePBxbAzGPIzaPuBh+QT/6nA/3VhphllQYXODp+1SgNg4djLRjVU1GVUn0bgSQdv6N543EBS7h9C
F1W168k5jd7r6uS4QY1ROzjSybvQF7Vfq27VBm06HyIeb3YvwCrJzGMDg8UH73Q9oKBB4eiLzoC6
Ap1HKRLnX4AmS3zqMZPFinju6iS0RIN6sx4jD5bAwtADDZ6Bd6IeTX2p1jvjpGBMCwSYu+xspWNS
nXF1TX4vQDo9vMji9tQaiFr7Tdrkz3OaNtMFd9Te85XYaY5UNm72PnMiEUIUBMy1Zm67AwYi/FXV
lG7gWgrkNx3IPnI9MA1P1droFw1Zy7NhHWrr3cR6DEvwQ4WClhMX5OaGK4zRdpURDIe2Gj0IyMXG
0myoDOAU+uwdJHw3Z00OhqSeRfwBXnh7vZWrioC4xWCmdC57cDMHD4u+WuIjZe29gZADocCIpRjv
+ObxbhSS91YpvWCqwLmagz1/qGur/HL/6tjb93RypDk09yjLeL0NZ7s21GJdARLrzvBBm/Fhq8ei
DgSCao9Di/bV/fF2vhVkSRh+VI+5q7b5cpeME+yzEk5XlVNvHKu+fh6QPtb8Wq+7n/cH29mP3B+s
3Z896W11PGYYQGmGTRd6klr/WjPW38KYM99s8vHRq4ryuWDLHoSXOwsqldDxBQXWQyK3uYtXBNJI
biwvqN0JwtyCYXwO2DVQcOr8KSb9CFp8W5Cn3wligf4v7Q7JCr3+gouVY8hB0TcQKEhBiilLbC9I
ztuxJMDLkcCPCxxbho6GwNI5Lcxc4V3suZsekEI8EkXfnT7BnPw5XNxbFAwCRlE96kkkYRvjpZxq
SHOysFsmzjdi+fR8/wvfxI9MXsZwFH5IPig0XU/ewfGjEAm3qFJFlv5EnO28yb15es6Q0/gpTKE+
tL3h4lKijcbB2Hu7C4KlibmsDHe2sauJYMowOWDwswiLZAv95ec2hYVXlV3/cSyz+QNGwssRoftP
C+4q7GHKMEbZYYCo6bRvbrueDgLOaEUUVF1sra+QpMnH71CHENgea2Xp6wDu7IpOgOsV790e2Hkw
T9rwryJ6nHd7U3EWSIVQNC+ug/BWoC+R+yGK9LkLUrKf6pImtLd9b4iHNsCExStD1haOXxstif5T
lGryKZuGivI6EJIpMCcbuV0TVaBTY9coAQPo8KpXubJ0hZ8JiIXnQXf79D2iZ9NDlar17Hd9WX62
Iwv179Vwo+KgMbZ7JgixpYofOQWv0fW2WNUo7etsQbWqW200M1Br/G1HdfnUAuUNe12UP9C3QdNr
9JpHTWS9nzXe/LFQaM34Rbw2R2YhO8cCzAB8bcILFEVusD6ju2Zjv+hBGlXjV9HOtnwSs+lVhrCx
lFiO44Pazk1VgurW/wMxE4rCbL5egrZq2nr2Mj0Ylt4MRmEvAYBx7bKWQC39SRmoMmdNC0eTIKSj
vpfCq71/OHcmTcpBFEx0jvXz1ig9R1q6m+JWD0pW5aEx4pUh+0L1TkhSj2/GcoVWc3/I2+cFaDxm
LBw7upNAI65nXeO/QnO5MYI6q8XzbLalj/9FAWd0PKr83s4OYDylZgbB6+3GDUFP9JHMhkZnkc3k
VWq1np0x+5m5WXrSteylAlhcqNDvuesw/TSJUTfXvK3MqpHydwBsFHWFZUoujVvUX1aNgvfLF1HG
pv8XHIs34fUirpPexXVj6wEmOl7uL3U6/hzHynbOtKkgMd4f7XajkiQibEIDkOeCjvZmNGdNySsS
g6Axp4JeZ8VPe/SwcMgzTb2INPH6cMgVOMJa3tQ/9WJWjh6t21BL8hNRTKeBgP3nNn/yOtMZY3MG
7tt06itRCOMjm2Y8mOjehkG3lc45ZQA8e+Sf/5XSzBZupk0B6ShbanSp7DUywtyAv1xRdfosPC7d
+yt7A1OSe0YKKhiyTwkHZjOi2rXoZaUl7KHGc+uztujjaRh7LKkQf38HfAHKaGHnZdCWU/s1otFB
2lFF3+Oi1d/d/y17BxOGNCIp9OpI5zbbt1+HqV1mSKeDnWDFWJfJQzrY6kVaLhys885QGppNFAQg
gbLgm1RuWQ1DcaCkBFGmFW/NzP1IJh499/Hy6f6c/viPXD/F5Dmy9kneCM10K/6BmxvmSllnBs7S
VR8otTWfIuKfhohgTZEvAgr9DnCCuZ7yNu4Xf0k7B3vyHtqSn9g9Fk2JU42neGxr27dsuH2B1sLS
f/l5lsaqRIkUxHWai9cbz9UVtS8m0Ow0Vlv8yIEonNGeKGeUI/Q6PFgU+bZuF4U9RxeDariEXl6P
llloogz9aAQljiQGOhCNNgoMnjSRfHDz1YQzkcXd96Xw6AGg4TP/r3RpSAqT/y5QzbmOj46B/ODb
X8RGQMoPyDslo80von/VqWWXqTjmJcUJAQXj14jJxhlrJOXfAe5lD8GixBYCNESK10Wlnlcx9AcL
I5+eza8A0M/VTbgO5GEr25JUQmpQxvhyzBNExIU08hF5oqz1Y09JE8KOqfhOV7Y86ODt7VIZCYHa
AyAKdXUTCaQoeyqRU6pBVBXzk2oO2asiU7vP1hCvT1RB8dIqlzpIWkEIWCix/mNS1fqhWNLpUnV9
8RGkT/1jrtXiyaqt7H/398vO3YsuPruTcgdp4RbA6JoIoJZ1rgZ2g4mUgQw5GiSdnRzou95iKaTq
JygVcl0ImJy86225ulHdrjHOYk2r26j4zSAlugFWhx8vTQt/3lw+NWRuutSXUN9mAkofErDxQWi6
8wjQkMIFTGqRynrw9c+YbXNynLRTCcbK5JOep+1XU0/TL4g12K8W8KoHm39v1/HeIPzEs8Mzu3ld
Nemn3LhYj1iQpd9WrhOfxrkon3Rvbh4HowO3RZ/z8f433d1yMNg4dGA1UQ6Sv+rvp47ZNIKMKbB5
8v6RfbCnZi7WT0Cxq0vliiJFqiCKftv22n0r6QuYgPqleQv5ufrGjBd79YdYLUEJuMP7uawxWLr/
E/e+Awg2OCL07sEoyG351y+sBe0m3g5MjhQ1Po9r472DIYfmHgIT7XvHFN3BPt8bkM1H5wuEOHfj
JiVJc2+ccTLVgkmvY/xk2zV9n8PYM5CstNM20KcJDZr7k9w7WyAQJVXEJu/407z7a5JK76iN2a5a
oK6m+IjV3Bc8M+fv9wfZeW4Jgf//IJvrJa8St1noewVrB4UqhNAm0NLz4qpEGXNY/ssyApDF6o1O
K9XG6+8WiY5Xv8KcCuVZozyRBI7zif2/oknY0l7rkyPd/dsSg6zjQFuDPQBXa0smUoSpKVWTEg2n
evnYjHgqLnlvnUe8eB4xN/pFyaN5qsB3P7x8YeFrQF+iwAEmQi78X1/PGzKROz1CLSCCIYAaOKEO
eTe9gUDXH2yU3TlyDniWpJnkVmczAySh2Nz8Qe/FS/ddK7Vofl4yDKVpLFcGOljISJ1jA0OqQNeW
OHp5hEK8AHsBiBkw720VMqvTYk5cklUdtatzvKL/0qmietci63C6v6q3TVEeAhgpWLgh64UP+uZG
bOiV1Vg06YGw7WV5ZU/ZvLxFsW2OA1RgWGQ8ygEzV2reKa/zxUT7vOsrkthi1RUQ/obyMzJXbbg4
QzJ+SdTOPNJb3LsqEASmY0s/ncx9c1UAYkoxT47weIqhkzVaileISPpnDIt+QXcTBwHC3hMhqV3I
i6gyPtocqWEEcmItlLAQvYbnWBpfJlzcHqKxKC7u3DohFPDhYG/vpSbUCGl78CHIM73NHCvHSo1J
42qqRDdWX918SZ7MzmuXE8DUBtxnhnL6Ogll9Me0Uoynuc/nylcSYIo+mXJS/4d9QSIKyJKMnux3
y/4CeKDV7D41SJSlVi5qbGnDGXhzm38D0Ox45651+uI0NIaYL0mcQoAjqs9Ynqkwv2VaqU/k5uCj
fXXB4wfYuxYfbd6dC517gFcEfxboPlve6qArJdlyr1LGa3GLSCMdY2x3Pd8/IvJi2USq/N+RGEXV
AHf3rbMtbdVxwsYdI0+SicelFtaXchzfq1mrXF46EhcrO0B2/7GA2r7Cnhd13RA3NroBc3lJYxcJ
Igrl/2TtVH28P9TtLmcoelJ8Rjni9i1MADAYvdHbQenw4Lupop7ZTFgxKNAPVkWbz4u1LgcruTso
yEDZ5wNAt1VRaIXpQJLEZY5naaCAYVOIpwbgnj0UrJ/T0lwevVY9kiW9vT8IXKhjgCTjleSKu344
CuxpDL118LZL4Z/yBiMGtajWBaWx8uLUOOLdX9qd2BoiKp1+CRDUZGfnekA0ceYxp74TdOsqPidl
Q5MdsFfxEb5xfwJBHL3WUPY7ZZ1uvI4WZ/3U1+vRc3nDXZHYQerh0pJHFgG3eU6Cd+SMFp1NhNVo
To6Cj9TDibNlQpQAZnfra/pgPMWjs/wY6kR/WwipGWRF8Ih8PbPb32ptuz+sKmuG11Y5t19RTkBQ
M7GWtfb7SVl+ta3bemevMN2n1LQ64wmKifL5/mrKxbo+fUyDiinLCWj2phOtJas5GCj6BI7WzurF
LrXUxf9Pr6nJJ/jtgfRelvPIFZaf8tFI66CmRmE+3v8VtzcN5QJ6j5Q2EEZGtOX6k3a63auRAUdQ
zzqIk1aWvu+R+ziIO25vGpkPw2mX4DnKE5tRBBaTjSJcM1CXWas/tFNTKKEpzZsbQRp98OjsjkYV
jKxLqsJYm22Ke+mYx7ZnBh5epd0TnaM5ey10dNgCx+7RI7y/hHvDUYRC7AC5Vilndb2EKI1JUhfO
IWJI3R+2m1WnMUrSb7V+6CGx87VQ7pYuzFC1uUc3Ja8BJzlpaOGQRHfJvxoCYV+aOD2IE3auFSkP
TtDNxqDPvrlWAB+7oCoZRKiNYuC+UOdninoJBJ+lE/ZjiZrEj/tLuHezXI0pA9e/Y2AdIIg7VQ6O
HHCoQDUkJ8SJlvMA2f4Dlc34o1g1N8Nxcl4u2ZKor6Z+mb/e/xU7H/LqR2z2jRV1wpxWTuSKKOUp
x2UWa/WmQ7YvPpJi3xsKwXv6p8AZyEw3Q4Ed7Etqim4Af6XTUZ4R0ZMiWi4oZRFHtQH5P9vcNOCf
gd8R8cgccbO4DU3DxisacBPKVBiXJimMd6bVC+PiaWWbh16qoyBrD7mYH3R7hlALrDYqX9yyoTKn
AUMmLwZPYW62lRrFZkdfmr2b9/YviJ7lPyTty+Rnhj4fZcR7e5gDQvoNZpe6yGawibZ9BZWCwQqE
BydhVG+0mag3ydU+0N11PODL7n1PHPYYi7SUZ2mzxGacptmkZQ7QFEfRQlQN3NnXUjWNgABO9T/3
N+qfItb2izp0GSlwka+CHrk+LoilAc4fOaKk6/zTnOdxCNohHcFoFYX+MRXpavrcV1jtwKapLlNn
UHqpAGAWw5S8V6J5Cu//pr0VwPGROBLiAjwv+UX+OsECFbY4QecXEo85fi7jbgoamunQsi3tcn+o
vVsQOSKWmt1selu6lIs4f1pQAw3SbO5+ZFTVnxoU1JKDe10u4maRKfvL9ipZJLjazSJHzopvZQUy
JrEsPLexTFZ/oeiLmOWgGIbfKaX6I8Pv++Ct3DmtAPCALZCiyZra5jkxa2MtCQPcYG5Mt0I0ImnP
CXGlecYNT8T+utq4yOhqE38auqXAxHseHO3gR+wFWVwXHow9uNiSiH39OVux1COyW17QRJmDOPek
aCLsHGDDfjMK5UOilGUaLLYTY9sMMiVG5t4Sc2ilQ/pJnYX431oU9XcwtizgaGt4QZuj48Q+jrxG
H7hqD8HMWbPmUWmTGdiK0WDHm3VAPF9+NC0CVinBI60wt10RJU2Nfmql8s9ieCHtf7weClX8srNW
Oyg+354BvEMYCcgGLU7iqetF62djqadoSEI6A8Ozk6JCg3RrwVOSVAeb8/aCYyiXmw2yvANBcbM5
tcHJmzXuQA5OY3vJbSnW7BrVJV9xLwapcQSCuT1zVFFlsE21FFjoFoCjkFPhj5QpQeWh1hhjVu+7
Y3YEcrpdQOm1KQ1sSROR8ZC/4q9LpBVpVfQDJBEFVVdKxTkvPiWqN0YzeC/eFgxFFQAevkyhtgA1
b5lcbNAWGqM1iJauGUdALFKhxDXq8/37andWciCWD6zGFp4fTQYG4t4KzSmyo3NR1m2AWJ560huk
ze4PdbstULT7k/fCeqIPYlwvYDZCq8ySXAl0vUBRL/Os9ZQq0QpiyXlbqubv+8PdyGKTdqoAhQkW
qa9DLdpcEypCqqiXAfMTOdeJT1sFpeQhwo8VDwEEKtF4VwfZFkyg/0Je67zRHwZL/e4iBI27iWOs
g+/1ndVCfsrG+c2M57V+QQcNNxxf1C2WMwc/+bZLSBeAxIvGvOwVbgv0EYHkSENECZaotj/a3bJ8
zOt08dsRQ0J+2hTGnlM/2JnxpCPG+jpOEUy+/xtur3hJEUCDiPeLNHaLKEtWazapLqF6OtsYU9YS
oZ60+jnrypoyWKM/Oly7J2R+s+eih0x1f/idtg3jU1pi/sRHIJOvd4mTYGYPDBSR/tyVEDDYOUGG
LP4v3VCwfEAzuvfLOKu/J6vWfUhMkZ4p606/8BToQLkb48VCk/ZcF9MUnTIPI737P/D25eX3AbZB
QY688aaT+ackl6mOQg/Pc09mHuXkBVqCOVAyXhCbWEOtL7uDQWWIdv3c0zvTkCTms3CEth27Iu07
zMKRaCfLsr5GTV3zPnVTqDfOEK6qLR7HNF2DTJmSA8D93v0gtStQV6RRRch6/TlayMDgNQvkYjUN
ZYNMd0KvjNwnw6qOiic7Q8nGNIEqulty910PpSR6Wq0mKwvJmVjNmXOgWks9L+Fcd+XRPts5agxG
hAYLE08bb7PPcGhO+ZtHI9ad1f2eNvUQ0qYcQ3Vc1exU6EX8G9UcLzrPJtpUMMItz0+W6kiyaW/W
UogQNgOz57a/nrWniRxnM3im2NClceBpi4YbZBI5r3rXKi/3N+/eYGxeWkmI2JClbware0eLxrGM
Q68YHaz8VHxy/Al/VdB4CFsfoR72hpNXGWdZ4lO3LZWp1tW27mBrtN4MFEYp6m+lCiQXkYrh68tn
xp1BcE/ZjRhnk+RQwh1jD+BLoJjkrIXplA9Zn2LBsaD6/h+Gov0nta4kwli//mJRPzcoXBlREC+Z
h9WEMOKgz6byf0pmH72ZeytI/wWveoSOWET5538FHZDahxJT2CgwzXgawwpCeXdBVhlbxNIth5cn
SlRqQTIj0AYIjX1yPVxutHywWYkCHeO014k950Fd4HlAZGzEB8u49z7rAFElXo8SFayh68FSHVGe
sU+jIDOpZLziPRy+RJatfDQarfotorztUexpzTekqg6VcjRmMXDT3AZFG7H8O6KXHnEDxgsGDgQT
mMTYRv52xPji1/0PvvtLJTfZRWiLW9/cHBvs1NYEBRJ5bMoGHYPChYutRM1wylrH/EAEN2p+LJLm
bdOqyRquqDCelFGb/DTqxzdWirJliukzNzS2hSe8H8WDQxnjCFCw83ZzrPkL2ByyP1vCUtyjclat
FsFc7Cin3sudZ/gPHmIZs3Gi/GmGaAni79xOveUXPaSR+wu1E+HBv0V4jQPPSm1pAHFazp6ZAeir
+nI8d6MygXznWYyW5Q20kZfqcRHggUblWYLrB7dwm2d01krd1uPqxKL4SUcrKsAUnBCpL+aLtrxc
FEQOJwfCF4Bxt49wKVS9n1WcB7NhSM8d9bMTnIfk0VswTGmNvKmwXrHGT2Iqmq+x41WPST/Zj90k
nIP8QB7DTTgAqBJRYMrjIP5ucNVoB4zoTyuBMeniSfrdolBr9g/3v+bObiLJ594mdOagbjUKiH0U
L470JByxTXzIRRK/U7LZQ4qybIISoOB54Ef764BiWKqNLzWK4esiw0nEI98qWuSb66EylNE1VkA3
GA5q5xLxfyylNRTlusQMrdZSfRfJkYOwYOe+hbtFv/sPTI1pX99Jg7ZIVR9S11aLnBPo0DzEn845
RfPx/bcTgSBGQOUTjCKnZVsq6rjEPU5iEmqiE2kA9sP+Yrbz8tSZanLSvXx5NpdU+MgUUxaYc2gN
Q5we6T3szJiM3yZ1dgksKYFezzjtvRbFPjsOUzFrl6EmoKRwUvwcCdSObnyZ4W32rSlVNYCw0OtX
t2rWKRZQDh39BE5cUT829JE/dbYyXKo0Lx6msm+/FfngyYe1wpocAu+j2TUwRQor+mdsoUQvA3ST
g4Rn59KCyyJxDvInUUy7XoAOkINpZAAoFC/9bfSgS4w4cU92OWWX2uuXgztyb73Jb8hMKcnCCtkE
1KI1QUA2OgYQS0Xrd8YKifu5hQST0Br9D3Oj5AnyirovzZnNYNRUe8TjRware5XMdfGevSJzH+sK
fm3QGYM4GHAvfaM6AsLcosfF3bTZTsBqlNJC0SOcjUS7TIPhXBxYrWFkRRdMTt6CgbWlqVDxGBOA
+A1Gn2/7btLCHlm2p8xAq3KKG8T7ZvP7/etsb+HJYyAt0dMkJN084hnGpaubG2lYq7V7zoT9tUOT
LezHKD74xHKO222OXjHRGk5XANjlMfgraKOqqArH4hKhJv3WToby54CxLgWFenj2Ks1+bzmw/T1H
Kd69eIo0MKiAQfPhq2/PcqTYZhRFVRwqFbJ4yyJQ6u9TWPfG9B8iRVD0gFRozkpy9GY1gR1549C0
cVhPlbhYmLO/shOIS3lfHYkH7Lx21KcMjuaftt+2er9GqPGXclZurEWvjSQ2Xte1SF6eGqHXLSUT
Kb8AjN1MCHZQUrTWGodVOsWY33Sj156yGfv5PlWPugQ7dw7Hks/PCtIl2Ia+xjSA0kmJXKhcW89e
OfGirdWS+mnrTV0YKeZwsPv3RiRmkAaxkjm/pQzn1VLqlcE1v7Z1dHEa0YbQGX8nthG/Ajd0RPvY
G46kD1UN6TSDW/D1EehiVUytY8Vh37ZKOLSaeeIeGvxEJO7nvHfT//D1ZBaB6gF0KEgP1+MJxHyi
vjbj0J6JcvOICoy94liPtdB/SGpBYWJ6qhIIkrJvNkrV4mE4mdIWqG1EmEZ1Fzhlar2PeJxeHo2w
R/5Y2XJlQem9npUjBihXlVEgX6wLP45G5UGN8X9IsO55eZ2H8hKDSRcZsBabodo09ZxKmEW4zm3/
1tBL+wnD9/k5E8p88EbsXMS0BTAjknQA3qbNE1G2bgm2Ps1DPWnQDcgHJJjMtqtaP5+m5WAJ5e/e
3MWScSHtceEf3CAtjWl0hUNjLMwttf0CqqV91ceH+ibyHb0ZBf0qqtoIq9zw8AA10ZBKuzzsIXhe
1szFLqNFzmoWLoZ8sMp9p9NQYs2X8mPSOS81SCNUhvwnKWxy72tbX7aWz9l42ZyHq53MF1Cr78co
LT8hADo81ksWHeyVWxVP1AeoqpsOw5HwbQHQC72IwtDaLMzLjuDCHiKT2rAdzeESeeXrgXrigzJU
zmk00/YtGMLqYw8A7zmuTDMN6rI1/jGtOf33/uu386mp5uHrBFCCgt729dMq3euMss5CkU4qmEQF
ekmSH1FZdh53thHdbWD0iExsW3bRShA1YlnCp16BhwLdx3ZPJylB30Lk9mWZHfuVPRPRuIvTHhWC
d84OdTQuA1IjqsHb0AJGyApEIi/Coliz/1WOEj/Hc2s/pW51UFDbmyctc1BXFBKQJNlcc/roTBUf
GgRG1dlP5CX5I7GAeqJmb5xm9PqfI2vILgQB5sP977jzdvD+0rfRKLcAQJNr8Ff4NPaJ2lgZc6SP
mf4eLKs/zasx4TFstf3DWM5HCLC9qVJxprzDDCDTyz//a8AhETa8IxDO+ahOZ/q+k99nKfS4pMBR
MWvd99EkGl9H6/r9f5gqHDWNqBQ40xbzTrKTosTDIpuIRPjIWM+fe3f9sarLcnErz3m8P9ze7qFs
QBeY3FpyCTYTXYH8mNmCPMBkVd+WzooDys1YYyWD/vv+UHsfUbp1E2rICGerItpUyAVWQi1Cfa5s
OGaV9k81FOW7SaODatiFd4DSuj38VNkoz0CsoqDPA3Y9tbQTXT/lCtarqcgDnHXqN/0kjtQ9bxfw
epRNmIGTXV7VBWoEnV5on6eqoramVcO7ZaZl8NIF5IoB5caLwociXb6ekKZ0a58UQsJGE+cjSq0/
FFHbDx6o9VdFNR3hdW9fMNmtp/FC9gZIeFs6NGdLa3M1rkJXGmXUJKm9n0NSe6MuokP5Bd9i35pl
7rZgR8tzlqfdQVxwu2X4CR61Afr4ACv/4PD+OoZNhOWPiiBQCMLN7UO9MptP1tKPT5HhKZcChZoX
CzRikSNFM2TvBcrHNkqdKpM+i8uIKt20U96k2kW4iUcDyjySQtjbOQyGOSuNbyAYcvJ/Ta43m476
TluFiM8M9JnpV7yGedeNfhFZ3gHWY+8woHYgkxmEtkmcrgcDCTa4sTcjiGhCeKUfVPnYPqdHYYB8
Aq6jHjkjGcdxe9G225yGHClFtHtQ+0rb3qQ2ZU9+YU827Wmhh5mxeOd11YtTow/rxU0iuv2RHv3v
/jG5vbt5BejjAWCgUHmju6Q6eeLWrl6GUz15vjGTSVVAQR4xpc+CyFzWRzb9GqprOR0UYfe2q1TE
Jrgi6QDCc73I+MYLJ2q4C4bcXd9Y2fq7sPSp9JEZtQOMT+bT/ZnKlGm72uggSIkdHn/AddfjZQUY
5VhlPNURv2ZNmKNfV3P1vCSDEyDE3PhjMiQHVNG95ZUYlD9md9CWN4PWiJO0xZBWoWfSFeojwikk
ERBcKa389Thq+SVPvfSLpozxy+u/DqIBUmcYVShZjr2eb5U2Ay0ihGGVZkwCQ6n6N2uCN9CAUlRY
VFYd2Ha2HqTJO5wgHmM67XRD2FLUQ69HVSq3sScPkUyKsygmVZ5SmEFa2MYProh4OMUASKpHBeXQ
we+cCCshHHk78MiTFFvtZ/0I3CS30eazAwfBKE0ylAH8bZeBIHDMVLT8hNVpfps74glZfbSr9CH6
fX+H7U7eM+n9IdQA82YL4baauLdMfE3CIrfnsMnKvPEThAsan0iWB9VKp+d6TsRXEOdEYSSM0/vV
isdLa2ZecPBjdm4X2dvh5fPoPuA5ev0l1nwoKaOhZV06CQKKgyi/T/JXLFqUPrgY2hN1u+WjhQJJ
WHt6fu5s84hVsnORygwHeDJFLhk3Xf8GbYiQLFf4DaAFZgwRJtyY+/rh5TPFP4mB/ni4Il13PQq3
ZalEOWl+TPCnvm4Ta35tuquHbkGXs87EyUntWwSi3bNip8mXqMi6GekVkzzz/m/ZCQNoNUs/DxYe
LsRm0ZdMWTGKjvNQaH3zNM66+5Br5fxU1UDEFCMynuphKgKUHsbPC1zlg+vmdrODTKQhTEOEEIBy
zvVKrKmptc2EnJVYS7DQWAIG/4ezs+qRHEnX8C+yZIZbO6mgeRpvrO3pGTOH8defJ+rcVDqttGoW
tCu1piMjHPDBC5OhxP7QK+3h/kxvr9MXUgmdFxyiUJ6Tf/76Qc77ekpwuA1A8nkwebX621Bn8yFs
puJBwbXluznZav72XU09BwUMiNCk7Pzf62FF1WoTpg0efilCv3Rwew4ZhPR3kLfGA96qXG2LrX+B
X3GZR7d60qau2PkNN9+YhbVlW42XEzDIi7jXq5kredflwtDGYNYSYGVZAigUPYAqhy81KI6vuYv1
Oa7mRFCob6fySPk1f3jj6vMbaFPTuiQNIaFdfehRAV6hg+1BgsCKHrNZVGfHbNJjnCrOp7HPPd+b
d81Ub17sl0HpyyJ+IGUGV+lPp3UiGuoaIUOlqtE6iftLWJv9sZuL70oUDuf7c7wtk8jxpNIOtEJQ
FesQHob2YCDtPCKsWXjfqtyuH1sv7h7rZZkPBmpQF+HZ4yMBg/Ox7dPwEz6o1qUXXv9cTarxq4nE
bO18/JsHXdYTAdbRopdxyxoUyXWSobbYStNyxT2VVa37cVSKwGzzybe8bAwyB1EyfcCG9f5y3Jxt
OTLyDy/1GYL11c63cP30ehACgci96Ni0TXuAPp8Gs9PuYRg3JykLtNKTR455fcgKOsQm5npD4Nit
8h75RdWHzKtd2iKtT6PnKadWb1pfpdu7ExNvjsyQMp8nyl8Lz3j2UipezSRda4C2106N9q4ENfZ7
1pfqXGlu+wkTyzbEZ101dqL+rQWW3xaMAv1c3pLrWetdLVq7Ymzil6ENqsQw/u7nlO51ZXrZXqfv
5v4kKeWBwCkM0g7gxNUJRlphKrsJJoVb1MV5GWKAmAnGul/GsRvPlVE0n5y5xyTz/i7aHJbYhMyD
Nv2NnCYa8obXTtkAhbZYzqEx2he9nDBzTZfk6L0YtRRJu7N1N74qwo7oAINGAIa1vjHBX5NI2ogY
dlmbYrfc9gdc5A2/gZYFq2AI/xjOGD2IJR1O96e78U2hkaBn+6LUAi/8+pvSItcGGATo2JZq+QDj
P/vgGmP+j1Zr+s7W3bgdqeXyHsJekR2i1aHJ5sYQRLtDQAiINs2A7RI2G3X3nPeG+a6sovbr/blt
fUrkcin8Et9KYOv13HQ9Qg+nawbcMGPzGKVz/pAbHnoaatkekzZEMXBKyrcyvdi2L2gHSmDcEOs7
mfvY1YDxDyCx4ukUIjP3ONZd9ATjO/4P345OLCwdNGZp3qwqOCrLaXMQh6BFBvWcpK36zh3bIkjc
Pvx5fylf1uoqS5DTgk5mU6mlVbquSovOwtzBiYZASbX+Q69kKahZ3hQrgNTqxT7Cikl7mk2tt/1G
8cKfXjRkn3PTC0c/jdIeBlqTQUMJDX0+ILKZfzQUXbGCclRj51HkneMdlDw0f3iE5O/SMo9+NWj+
4wAo6DL4M2XgN4PJqMcShHLi4HvyUK2uMy3rajUePK7SPjWfe0N0584bsmOned0TsPC9rv2LRcVq
DaWkstwU8qSvsZa2NkeL0RBytqApXKxB8I7/h6JZbvlpHo7R4yLG7KfDSi6XoSyK4lPazPl4oHiK
qGbvhMlHdwgLz7f0EmkPSrBi/j7l04SOhYWUsb/0y/AlH7RxJ2reOLngSCSHkvPLTbxaKdqwuR2H
yhSQsME5x4ku+tP2VoMzZeLFkY+WR+LsJAo3mRFfh31NjZ5ckZhd/qZXQaSG31g7dhqWafVcf4o8
77fQK31nW28NgpUrFXmpIECt5XqQolsSTXQ6IUOc935cmjZkmDI73j88G/cQVU/wbSAZADWtgWZL
XbuJKhRiUW1YLnzS4cFchFQPiObLUqBhnsWet/OkbFzsBg0cyoHSrZd04HpqqTkLr1iIw7K2Lf8d
5iVeTqHiGPQbUIDbCfq2ZgiIDm0b9gnR76qKow5LZ6QREX9dJ9imFbNZfxIIz31vkX5E9yJtT24b
2Z/ur+vGq0k9GUw7DWUUQ9dor7QbtbGCThJMlSpEEJV28imdkX8cMOdF4iy3smfVzJJ3uRiVnW+6
tbyg+IAvQuilwrfanqD1Eq30uDxkV/DYt7Manel5dIskBCrjzqOytU/ZoJJlD47/hp5Rqt4EZime
Aqcs7Z98c1331dTeqzhuTUo6z8KMAd4LO/t6zyye17QW/fgAN7wZs+W6exqm2nhEbANJx/sfb2ss
Kfvu0OOltrlu0k+8zurcA3PuqXEdrHgi3Ok0tX1Os7b7D2dBqsvzcBHrOGvpjhLJSHCNGBC0Gurh
IdsjmOn0Ps6qlu6chI0vRTrGpU33VmIvV8euH5cRHVJOgqEiQN7VZviUlW29sx82LmQKiDiCwKeT
sDv5K15djoZZCqOYR3ZfE9PJGGvNoXtoicK3hrhqHufctneC/9vaHU594IGJUFEwpBa+egQonTQ8
Se6AzlqdKEdOt/oPlCnzHTpO8794+YGv0NKuBmXhTYV6yJKoOKuN0umw4SrEpt68f2T2C9FE3qwE
ltdLEBcRQKsy5eqmjOKn0+yADeir84geys7UN7YqyC1ePpIuCuNrUnI6TnpKnWPA0reyz1Yn7K99
kxpQ5bJ8Z6iNK82iSmfS2eSwA7m4npVN2a1veyyJgPCbJ68v/gjNGt8rjj59sJZMvbgNvgVo7Bof
37ycdKilYAiWglLO43rgRLCMocEcLWuO30d5bRBOJGOd+2phzDsiG1sLSj4jFeV5NFAmvB6sd6Al
9zNSC6XTZV+zFPKzqhjWMzDd9OH+vDZOitS1I2ilLAM+bTWU2Vh2rWJIAEdTGd/PnaafXtCjHTv8
YLTjHi5t4yVkPEc2rBCGBQ16PbXM0zuv1iw0bst+OEVUyHxlaL7aWmxcnNybHkp113dLnrxVXMm1
xrcjXMI0cQ08tRUVAdNk6IPZMrPCj+gRdr45e/b7CE2P2q+Mofie88/aflQ31V+6m1V7vo0bn5Rq
G9ARTgqkTkdu7Fc3Uu+FGtQ91jmysuLv2FSyz7Pqze9sVyR7gfvWGlP0osdJbxX5p9Ua263lJpEZ
k9dhYP7QG5N1hCI1vEtx5T5IsTkA3fmeXvjWIr8edLWRhJZqS2STANV2iWPY4swP+RLBMo4zB9fy
NHlS7PJPQfIr1d7+wwtGI5R+K51rhGluUtlMtbpYjo64j3moRq0+QbdXcIotu9P9E7P1JWF90JUg
a+ZpWX3J1owiakms7hQP80UrybtyWCgHkdrazlAvBJr1zpVqWvSs4QjcBBx4/pStQH0wcAa7Oy5t
nT4tip4+tVqc/aoctAt8L22az02vB1baX/q6sBu/MNsEDkNunWXwTgS92H9wQlhScu7e+l/co6l6
f03kx13/Tqh4knEk+Zz26u1zp0W3gXGjfTeXyh9niifdxxW4+dzV0L/RHtG+3B9w4yPAluDK4kOw
NOswAsx4KbKU4wQzDatKN+/eFdSUT04bLd//w1BwmyQ0iZbM2sDAGKn3tYPao1jdKp+NMgMHlc0F
91YzGDuJ5MbzxuMCcp9VJEBap9y0C5qitOY+aFz0pxWDhmPHOf+rL1MFRcyyvtSAKf12wqDv/iw3
4jJGJiqTKjzUL1dxmT53FLytqQ9yw1Yu2J/agQeBYGef3Eo5AYqgpiDhHp5k/cqr69U12NRkGovJ
hlYKvXi02+yj4zTjcXQj5WhGSvh5HLzUn1T4TlFtIvXolHveTZtbR3pUSXVNWUG9/gnebJgdC8Fr
oHJqzcg1D4pLigtucD7cX9TNoWSNH0kNCNxrK6wuUqFJpS671JvdC24CGRqemXbiVnkzOEEuLG16
WERSQHuNpHHVKI8XmoKBVzvhMRkoF4lYj85RLPpAkD8jLV7tUWlueZkvowKMRtxQOkyuds0S22oR
l0YfDGipn5bCyY7IDi7vXdToLjSPnflUV2ZzytzUwF6xyivAuOHwHKr5eDL0dDwPyogynxP18TEH
x3EoQRfsCctuvIcyMJcdJ/6Hg3X9xZvWjdIo1zhVXTR86JM55ZmovEd4gekXhBi9g02n8XL/22+8
h3T5SKiI4DhPa7SIiU4CUCq2WdtPwwN8k/Znli7zO3VZ0vPQF5nl62EfPqctMgJK3Ot7PuJbs+aU
SdS6QZ1z/U5NqaCsExP1GMrknvPOnZ7aiBwvMpP+0Ch4bSy6ku9gcrauEbkPUCqgJsVevF7qROid
XlGeDwarct9F+JX4fTTuuYVsnSt67lSL5E1CffJ6lMnUa4TDuazMpumOWl2WfzdF90+YNmInkbwV
05IoLrINOh5SoWUNQOhD9gzEvD6ou9D1EZdUPtSl+GHbonyvK1FJ79LUD2qkzGi9lmD21arDFb4x
n8usiH/e31Ob85YYQVkoo/+yCj2qYYyHTJfPgxWKkyGU36jODn/RAKl2ehEbm4cnyEJpg0orIOTV
kSm7TCc2D0WQeZUa+V3ZKw+lnnamj4b58iFpK+MTJhd7YLKNCUoUPTVAPG4Qw1lNcEm9fqiWpg8m
ynO/tLBx/ckS9oepmHbZ71tTRFMexCr1ZkQLVjFLjKx/yD1M5tOr5qmu4+krYiYUJvTR7iXJ1Tk4
TdmF/ig6gfEVyoenLHGaB/Dn5dkzq3ny3TJNzeNg9t6Dl9CBOkRKpRxHq5n+w5YHXgdtTmLrydzl
bF49nHWutXUyepghxxRhcy9ODnkaps/20O5xo7Y+gsl9QZXrpUkv//zVUJMyV73S1CxMA2kumerw
d9zXyZPtVM7ONtu4LmSOKyMCNvWN/FabJEoRMRxdE1bM6+ziqIVC/+v+sdmIToE6SIVhwOzA9+Sf
v5pQM484Y/YYSQtVnxH7HQvvOQc2/7OehPs+VbL23/sDbq0gyZdkmBE0wSy+HtCcrXacK4PTgy7c
xTTFX5qi4HWTdHtSbJtTo0IInwd7Z4osq5HivG6akZHQVyM4hLwWJFGIXlGuTg99WsY7r9pWlUtG
hzIOpmKAs8P1gHNsRrrTsJZ0WEIAj2r8fULB8tEwB5wbWqA1R5wd1B9qbxnPWR8q7xVe38uQNb36
9goXsT/BqqQXkY6tPmvXjO2ApyPahmPbfMjDwjg0ONnHvt2ne37GW1/UBZtNbA4nA0H+62kDmjdI
aVnnuojiIkB7wHrsKoQTfUPJps/3t8/WzUSNgJo9oBXw7qsi16S0ubLQvAoqhKB+Jlmf/WgApXyq
4GyJw2gvc+nrdOF2Xpetw+hpKMDLsgEMzNWnNZ2Ov9kyRVBMIT6yIgtPSl+pp/uT24iLpCkb0Bem
R3dgdTaMpHfspGWU1BPjIRxT1YfOBxF5LqwAgmn2HIo8eR4r3KlDa9irw2wPT2OC7J024zr6V6JJ
CZH24i4oYEaXk1VDepuNo7EI8bA4YnkUliHO3uQp9GnNcOf83H5aQJ2cGgJ1QHY3QibtODWpMIET
ZNqy/JyG3D2GqPWlh2ryqAwXoTMq/lA56s4VeLt/yXb4D+VgojLwvNf7t3TtqirjeAww2aFEMxfq
x85uP7QWR/X+932JiK5rATQMOZUkWCAJqfRdDzUr+WSkHfURLGtb6ziiYvFRS7Bb9eO5zX6qra2f
Q91Rfk1LWn6gjak/ekkaP8ka+I9aG5RnpG/dL6Ua7kntbS0+rQfkR0nHZH3s+peBISmNzAl7SiUh
bJ9OxXCpxe65woGqizGIdC0/6ZY9xNftluMwU1qVUDtukLUBrcDc2jHx/Ao8Lysav1rcGZB6Z3c/
wRxqdoDMQno2hnr4FS9oZZ4yY8GM6v5XuX0n+A3ITVEg47a8aZAtRVc7sOGGIK6G5typ+fA+iUT9
Tadx/Rd9mjfLeMgiJ/8c9Dxwd1Dwr5d6ceJKdxPKvGNB2QmDo+wQtzibgWyxd47UxtZmRuA7QH2x
29YInR61ZKfN+btznuOgiYcIPItrI9VU7hFkNodCHA3ePbkdFfrrWSmpKO3GpBSkevH7ypWOSoWn
lU+23u/aEW6OxTUFHgg9YkKX67H0wcmjsia1plKitU+TNdbepcowtVe9cv725u0BM1cySgFB069d
nYw49hJ18BisbvBACGPzfWosYXKIR6c4aPOY7VGQb98a1PQoZxFk4tPJY3A9O16BxMCMmMImAI73
sBxBeNfcBPentXHg5YaXegJ0NQFnXI9itpliiYl0YkYUeDrELroXfh032WWeHO+vxG71Y1qH1V67
f3N2NpgG4hNi9ptif6TbM0bWXDSh4o6Bl1TJGQyHugez3NojXLGU7LjUwDvK3/EqsFV76DhUjinw
GC0o2g4Qb4HsR5BQejvcX8rNoeTfhqanjP9WQ2V1HqYjXanAqNUoIErSHoth+NvsS3enBrpRI0Sr
ji4JCTcnjYD9elYK+hCyiMhl4XZN0Jpd9acqF/eQN2b2UC2K/WwK83M0jNrvNEmW7zgj7ZHxtj4g
QQpnAtUL7ufVbFHFtoSHUl8Qw6IKIntZTih1pztruvEw0OKjg+CgvUZjanXEcUQrqjYvQHDO8cIz
MIYPgzUXR6Ny+3ei8TrM+gR1WFS7z43h7TkMbX1SkKO0hsGgU95exXtG3RqxNdCs6ZckPU1K1hzQ
BaC1ak/i+PbdA3AT0LyMPXiCrj9pF0+KW5QVJtRlagVdM6eHwcLubzKbN1MK+duJPugDQUPnPlt9
ukjQeW5UQH+orne/1aGrv3pxWjzEQMN2durGArI7IL2Z2LpAV1pdL8UszFJZavpsZCEHs4ibozI5
o1+Mnff29xuVNZvgHPVR7rTVVhnVcEAehWqiuvACJLoY0NeW+rcu9bYoqDNMZO5/so3Kl6T9oFaC
4BrAxjWeoS2sfFDlu1qm2Jr5Rb5U1sdeGUftWHVT87ctzEQAHu9LC9pf6nxqCkeDXtmFzocpwzbk
GNml1v9v52dtHE3AqjDwPMmLp1lxvZXSyYoU2+V2yMupOSmjnTWnXoy4snFp1P/YFnCSAAJirH/r
4tF+l2HJ1AdpHpfvzRSHg+fJih2ag3mhfhHGlNU74cjGoZZ1E0Th6XEQj6xOFUI5k6UmKdUTwNAH
mwJRgC68efSa7EPS4LLIM6VdhrnpKYAb5k6DZWtL6rqJZROVXwOI7fXqVI5FRm4z4TrGexYcuvKU
RNpvtbe1nUrv1kiGRLoAt4JS4K3OWerlkdKQpLH3sIuvKsqeoG7iwFqmceee3HjGZbLIskruLoCI
60kZRFsxQk8Ek3EzP9VtNBPGti7Qi8SIzo0+47zdUEW/v9Pk37rKY3DfMXlcefDIGVYxkUNRtYPg
NqBGlozBqE/5T9uqyh1Ay8Z2YRRHYgK5GCFoXM8NeyItHUwALRoGuYdiEfpT3GXG/7w0dU6KMOMT
olX2IfEi3a/Uzvx8f5IvGMD1LDWPmwU0hqzDrTZMMnhmDql+CMSAA/ZFDyHkBMYchjNEOy0Og7CB
GHN0+loxj2FcicnHdaL7J4XZC9+2V381ZdycKzyITkMYxg8jyq9fOyVL7GOUjWZ3MsZYV/wkjzvq
QyPX6DGpOrs+zVTD4BFa+Zg/OpZSHnMj8qqd+d1mo4QQEuMuyw2UU9blhgy3L2ETGWFj5n1L6uHs
hbZs4Mp01FM8OlMFJlHzDB2pAImlyasOvfwfRWJ/KgX6d5b4dH/Jb3az3FGoqr3w/AmmVq9Gag1Z
QsuQUlI0W08CNajMVxtXfYqoO50c4UKlJuDb09iQH/LqQ78MSwuMaIbi+loatHbwIct5OIJo9jxy
c687mR1A1yWcHQChWbfzftzcDy8HBzAJYwGTWB/agrJVjZY5BevG8c51M4yXPOyLQLj6tBPmbw0F
XU0KiLjE3GvwB8ltCjCdZoW0bj4Iy2xJJvoZ72ltD3Utb+/1KgIFoK9HAihBoNfHtS91q0uKAbqW
24YVVC1h/q/ItPA7pMzugFcmqoppOr3v58XciTY2h0b9VEJcgCKsW+eGNVapao58wMWO0b3VTd+t
0+HsTmP0PEnp6qJpc7+b6jf7EfEpIdjzX6q+zHt1R2VKh8lJB4I4hTjni1xf0Aa3x2OYt3vSzlu7
VAcZCj8TBSG459frmxmtlVreLHC97HKfQuJ8mDwkOAvLyg/LYOs7/b3N8Sjp2oxGEL7uqFGJ5CPT
BghUVVGPRQq2vTFNjHBcrDZp8u3R+TfHIyNkLeGIcB9dz4+IK53GJZEW79n4WfSNd4AVWT20dgTA
pJ33nEBuO/R8O8MBlQMyh3xmvaC6UjWUwwsiIIG6xklVMKU5xQqcpsDoHetDkdqFezA8p+fd8ZTo
Q6WaYvyoxv3C+qfxOPplZ5Su72a9iwVCCVWTP9S/wL+33pyRyB+L2P2LqS/58Gp1yD0nDZ0K+iY8
90dvctP3YULWTGKb/7h/C99mmYwFcIgEHXVvEs3VSY7GpCyWWqFzoqjKD85s/SMzF/Pi9LP2W7Ql
DFitaOl6cQl8NhV3+UdT297dide29gNJNbuB8guiOatcN5zhIaTIpgdqHi6HLE7md6bQ7e9qmCQ/
alfNv92f9tZ4+LOATpYeQqhoXe8/pBtzyGwt5e/e6D9MYSbQul+GDtebMM0OIqn3YAg3YRTrzIUF
WdCg4kqp83rEJspqzWkbbsyuUv6CBql9iuNwJ4ramhbKpmA8+aKyaX09CH4tyzI6tQhGb7Yfu6b4
knZA0KxMIQGYBv1yfxW3HpzXw8mf86ruomngSVW3EgHK/cUhTnQviJF1PXRdah/vD7U5MwoeEq1k
0L1cRQtuXwxOQQM6UNx2fqYmqX6qCMd/1MRzla/MXMH+20ekGiAVKLgQgctcT04NPTskjxeB6zbj
xXNF51OjsP0ysuyjDqxw5wjcUufYIYgrEvmBGSHDXU0RPptlTQZvajxMRny0RGd80qnp2Ce63O0X
ZaxFinVaMyVHTJnn5EiEEzm+1ZbiK6Z1s+OjO6HlQUwD3nrg+oAxX+r6EPtVXtuGn6i59jGNO4BQ
Vq5nDyleb6Y/GEX6ZzTxEPYHpCv1ne+2tUWok3GHoecvxdivV7Hjw9iVxSp6zoJtNOXckzAy9ezR
bt5JVLa2CDVbSjkqKotUI66HctyydkqLllY5ZfOxHQrrNwWyLBhtS0EFWN/LcLemJok9dLa5R8gA
r8eL1cVItHBhPJ3iZqn0RiCQCTmbZri3F7eGQngF8BwKeHCcV0NpUW5SdKTF6+Rhgj7z2Dyn8wwR
piuTnXx2I7yiqEAuCakZUOm6kz5Yij2Yc9wHPQbn/4So2Vd+bc5DYKtK8wj2sjiOtVodRqtvop0j
tzFNcnYA8QbdEs7e6o5sOzdLqrqkZqAXtW83lrhkwCR9Rxuz0/3TvTmURAmCC6cZtfZ4cbS5NZqS
YCNJon8HURknve4H2lFjujOS/DarUBkWM641dL6QxVyXF+ssho6t8sBGpVIdU8n8N616zxRgaz4W
9wZlVF6zmzSD+9eDmc18hIV2qR837fijEfo4kGvW+e+3Lx7PGH1bUGeAo1bfafY61cIyrg/QuEsC
pR+7xxx/hPeIe2tf7w8l/6qb1ZPsRO4Q+AhrmvSEZaKd5pRXNA+bSF2vvLOxDP0py0YrQH9aozQ9
vrnKKKWJKTESj1CRIJW6PtlI+LZL3TMo2JbwuecZQPh21E9zCM90AHi2k7htTZKUjVyGvS/zmuvx
9BiSi4PMVNDbojmOZj9+xg3cvLCdnBIeVVs9JOjv7iRSG/elVOfmTuGBk83J61GXyewsCnG8N03r
HPNydB88hGeweEZRDyDqcLz/Kbe2KJ0TmlA835QFV7smS5OoQla6C6p+KY+Z06uXShn/Bsi911DY
WE8Y2zRccTGiBrgmvMsug+gcpeOdA9Uch7X+PTNzxN8rVYUq4KitguWn0M1f92e4cXdK7VvJH2J0
Wm3XK8plGjatjPGm1pgObqpYvjbl1buqMBdpHmD4aWXFNHCKZid/u5V4Qe2UtFQ+Q5R4bhwNWsxx
vLbH4NRuRfU5gwLdUHEYxg9ioAKNC4oROKlanNJeVAd9acWnzhsRu0c/+u96VttjpKTVf6i1cCXx
s9AEkM/Jaj1qYzJ6qyJhBv4yHhWr0R8iwwj90hPzgx1Z6vn++t+isuQqePybIAqSwjpKNFo3puZM
bUBTKNMHnVIRIGV6kbgXZeiXz9pcduapT73okfpspR1GJRvSwKzn9t/BHYgd7v+gjS3P7+FUo14r
QwT5568D5CZxI13l98RTT/hYlxbOr/pPShX/IT6WmgG0yKW5LJiD65EM0NzUWlIKBohWxOelIbv0
Z8cQQDqtIn6feka+B3vfuEDoSlI0gBhPfLxuXjtaYdWQ5LoAomxzGnq8h2apvVzwUH1ecoTR7q/m
5ni8obIRw7O9Jj0ivGlHs6t3gTNV9i8hpjoQSq7T8IjoKUzFm5X42U1S5JByNOIgNyhcV8RNnwur
Q+LFDH1z7NTAoNZz1oXyX4biMvfwYZHMhfUzpyxOHluN1sFMMmiBpk3ybpq9P6Y3Rp/fvoiExwjG
88hR55aL/GpL6uGSjy326IgM2PHF6hBuxI36h2J3uEoJcoH7w22dAC5CyUkHmAmO43q4BN3GuSOv
CKbI6n3YNV5gVonw7XG3PLcRaPGpJMKBAAg5oNUR6FvPgs8cU1B2zQ6750S7oO7e7ty0W5tQgi1B
dIGe4oW5nlC9JHjiaXT89FI3PjQK9iU6gDLfqSvVp6tb7sTjm3ca8SNYcDD+kpt6PaCXWF2au5wy
yCwldwhFwaQS3lFpteSwZGN/moWrHKC8lVJjxfZ7vejOUeuYO79ka+aSkoVkG01lcHvXP0S4LWwJ
nfdbc8ssaBa8yfXaaf2JrtShaVDHvr91tr4n9hccPRYa17PV90xo9Iok4Xs2eaSdssixgtbz7I/3
R9naoBKOhikgmhQEfdezSsgtNFdkImjxPz9SDvtTu1HzuQblsbN+W9GBbIZiJSotD9e4UsqK7WgY
xFs2+tNBgrn9z3Bsq2fKHQXFp2R58jLEZIgdoi/357i5khx6rk6J2lr3Yu0pQ1xYUKeJh0L7XlZJ
DZYDHsz9UeT3WIXqpMKS4kP+gdTGKp4UAygnu6ZEA5tAudD7T34mRlkjDzlOR2PsUARA8OmiFoMa
aFOf7ARfmx9SYu3+f/i1Tnxbj4ldeEyyMGqbzvdkfUS8oQ2guSWX+zPd/JI2rRZCdYSqXgR8Xt2h
mh4ruqawM1tyh0OlReqZPYpWpZsS3ISLEdBta0/CXfZ4OJtnkDkSR0s74XXaqqRJvzB/vMGVKAWg
NqsHM1atICbCC+YGGv5/mKkcDTyhvL9XmUlqNZKXxXhVEefvvbgIz/MgqZ9ukU/ZMexM5XO69OLz
ornVztPxAmFYbygCOQCbFOyBQckv/mqZbSEALbgR5UVaLfPD2BiDhl7dkn0D+aDqD2SgDoJruhJ/
HNM+tnmn8+yYD3GIlASeQHYg0kb1IDoAhvTDzOsqf5omdfS7xtGV42x26nc3HcYWX/bBMHfWbmtD
2tQgJW4REfE1iUeZdaNLMRgNUO/vj0TkWuxP6oKwWY0u/pvZKgQrr0db3ZZzlWplqss9ifzWacoz
lTZzUiSPyeKYe/WorW1I+o/yBBaLWEutHsER3Fs3elQbdNEsAVlYcVHRRw3cfK5OXlfHO5f01tXC
F4UZw+POY7jaCdFSpMWs0LQFIK08GWhEqr5pz7MKm3Me6qBBBW889Foff0tzy/17mk04rfePwtYl
CsVOVp+BzMOyv96NWRLHip21FMbyWH1a6tb6YtvFHn/1FojAdySNkwBeyFhw3q+H0fl6adi5kB6q
eMnOCf6nf6J2RAVfYecj+2uHfxUlPkloL+fFIdHy+B8ndJuEZhFGl1QII9oo4zQV75TSCMUB/dxh
9kfFWHrfbYvlV93Xoghco6gdP+2UEFUx25piX1e0on6fdLoGkzxvyvwwuqJ5MzKHvUEPlVoHpSN0
0lcBodPUWVtIZuTUF/aHwQ1rqLpqdhJC3XlvN84fz7rkidG0hfIkP+ir66NZGvx2aqoqWWOZPoIW
1oUQK/T1FFT0/b1xK1AgkZ64f/LNqIndkKlREyWQccn8vTBNy8Cpa9i7C/Iov5JUVz7RXE0dP0qR
X32AL9RbX0Rd2exhKxoLP7FsTA2WOdXeuRTBWj9V6z55brt2/NTNLOWpjnCE3slNN4okMiIA5Czb
bvAUrpdnARU8dymFXhPMwCmZrfroKnoZ2Ive/ZmruE78uqhsa+dW3IpnUUagmid7+BL+cT1u7eR2
k8Sk2q2Rm++VbrQO9Dfiwq8oi0ATRhQaZv84ZIGbQYkfZsXz7datjhzxPXOQjS1CMqlTqqHwJu2h
r38L+HaxOIvXBMhCGL+TeNCPWuOCd+2GOdt7SzcWHHY4gD3eboiLa4iRq1By0NyBtzRsymc3E0Yw
dEN0IuVD5jLXi194mfc7X3ljhgxKjZv7hAhw3VjF4gltl3YBQjs2yJP3vf5g9qqKvbf4D60e6aBM
JYDnmuK9fDRenzfU3fTObbugM4fi6Na0UId80o9oo+7VVbaWUp5qIMkAUG7ArYvrTlaRk+UNOoIQ
4F7yoIO0dLZrIMI1WoNPjhnvxV5bSymXkGyB/BlK4/X8ltG1Ix1TMnQgGy0w01ScTOGABUg6sRNg
bg5FgMe/eA1u+KD5qCbWkJRdEBd6fI680jgLrx4PZV/uwfu2AAB0VeGnQIeBiLCGmSeJWtH5p/RQ
Jpy0DJpwQP8nPk76jIlNjq6k1VcYTCf1dPA8OuTqmHU7qcOLpOUq1KPqAfzuRawMvOj12ppOrdYD
IqyB1FtvThWf9S8KFdHXpa0dBP4zl3uyzpQ8urjdALdxUuu69gshcpcby4meHG2i10epz34Yy5aw
vEXr6+v9a34j7MGRnED0pZdPlfX6Vw5xUyELoreBi5Iy/Zx4ORq98bVrtfwx9Kxop0C/sQtgyWFo
QmWPmGANLa3UGdCKTf0JdE6Oo3dYwbIMo+e6XtS9B0wu8OoDSFocQiCSBo6l/PXUCPaG0JioMtTN
FNpHY3b6A01uA6GvoSkvU4kdu6+FIYbWxqycU/yQC99WLOX05iWGNidjBFgPmG6sNkJN/cZJJsor
6jBjSIzD/SHWk/loeX37VJVN9O3+eJtrDF5OUnBU2hKrS6tWSRCmhaTc8HobSBkWgJQ5xONASeDN
8Qi5jGdwb6HYwP2xCpqradZ0YRuYGEW5d8FUBJ8vLVZPRSP2DI5vZyWHYhCpL0itZrVRO8zhsW62
26BXy+lkwQ721SHsT3m4ywW7PROU2gGB0HXkJQWqdr1x5sbJzLCKZD1xQcncHOIHmuDxcbH1xqct
0Dzc/2AvpdDrncoCShFRgibZ5JFzf/XMIL7qVHTImBvFfCMoB9eqToNCKu4PnJEPaWkCv8beNiOA
sYT5VGWmh3eA6UYdEvMjqYMx4qDhh05ZZEeUoozHtAiHP6lb6KcwTER2aKdJe2btcDKs0WP+GKHg
ER/vT2Tj4qVKyeMFrprWPvn19UTCSpltNVPaIDPN8R8K+MVDhc7dQ1nAOfMdRYhjNineucHG98Fz
Q/U75fY22jn5W99PuopIrjNbZc0eT9B0ypo445JRbP2oRI5yUrveOg+hruNnv2u4sBH/ITNBXQ9Q
I4Qfgq7raXttbBiKvNXwEbfeldNINcEQqXKpc8wq8/T/OPuOZjt1rdtfpCoyogustKN3cOyoHBEg
UCAo/Po31mldh7Lre3V7t/YxiyBpzjFHOPIis3cjdr5m7VzZrvhu4/yf9ke/lxD4GTDeS0A3x73/
qp/IPNJTtxVHbNplFuEy5XZygu8wq15QuQN5PI/Z8C+Y/w8PG9UmqNgAADE3+dUWRqExcmLJTVMZ
CtVPKf0dS/vlwVbjuEH6vcNd+O9f2e9QFcwawa+EhBZL5reixZbRLNk1OU0LAi6AjnwjbAJbc425
V09Ijpw6G7XlnujXv1/5Wjv/sk6v3jQINcHsJEZZ+PN7BhzolFUA4Dx3WaNmOdzT8G8jhj9eBpoq
/A9tBUxhfr6M3pYxMFeZJso0bCVY4eWFLt7XK0vGpV5hjMYPBNaGh84Ddh16MrzaqY/bqBr500p3
IY+GcX4MPKX/2Kv+9Lqhx73C5SCdYrzz828jC3wqkx5rKwwyeU0zyF+MLcdj2YHl0sYMGF/794f+
p6/66vAEcQgcl5Ct+PMVNSsioGS4IonW+TDxLGv4SsvHtRrhP0dwfOdAx/5x0T/d5v9e9JeWPtcy
TEXEMW7fxgLDiUG3FUHlkBUsedyZ+z+7w+GJXsswjDqv4aO/NvZRZAfbjUiWKHzlLyCXmVozQw4I
KQr1Vjp7AGiZnRD9/K8E8N/uFHMIyG+AAgELRW3+y52qvvQFBvzQwpC+XM5ZZjqYYFwjMGDuJ6Lx
NAfX/Su+5foF/7SQ0JeiIEITB5Uk6F+/4Oos8EF4TM+aDerq6ZRs6XKXGxbfzkXM/uUK99tyul4M
Epiruwew1/8K9f85Xf0yriqREh1wF5LHaXPJsdJz+fr3z/S3XQlXgRgeBj5XBP330U4EBRMKOhBs
7M6feoUBAaiWCgh2GWrUERBIAsFsF+n/JUn+nSiBS2MfBIKHFjWHGd3PK+RqJCklAUTmDY0/b4nk
31HVFh5GqKAGoBRLr4HTaf8N0d3hHTyPuqrunKoe2GByf1ACYZmggjPz/PdH8tvKvf4unAgAF0Fb
wrP/+XeVdIodWeFpZYa1ShutWHws7d633Y6azSwqBxQSIyXh75f9w/uGNzJmmdAQoA38tZoqr8zn
6ko1LyY2vp9nymNghdk/6c9/uD3gHtehM5BTkNSuK+t/vitUn9rgY8B1XDScRMbpWMfU9Wljtadv
gRujqSNk27/8/f7+8KVdJ8IJ9DfIM4Ok8OfrjjAchEwF1w0dhrTzYtYj7WVWSx6HQxXiCllXNKuB
Sf6LYv77k4VpL9o2oBTXCvzXQbF2oEDh7IHT7VBu9zEj/kX36/IPfOf3HQnFIyp98GtQUPxWDW98
8LhxdO/L0FXNsOzZGel4n0NY9zN3wHn//jh/f41gi+FjAYkLPtdg6//8OJEQWm1phnF+Dx2zaBCs
sxzHZO3OQ5qzZ5bb5MaQQf1fG+ErRw1oyH9RgPhOfzlHJ7WjM83B5wrwYzt2cnKtnNK+6Uen/rEe
ft9scSnsSFfOEvrgX6mNa7bnQ0/Bo9lg8/2FS8e+uUHEjwPg3/f/H8/yqr74D4JErfTzsyQxt3jU
GFjmMNEu305J1/FD0fVoVuZotCWIf6I/IY9n/lek4R9vEgXodZYC9/lfp3qepNoA/sVijDQ7qSIb
b+k0lacU4Ow/Ppjf1x8aQ/D9sObBMETB//NNwjUtJyQBsANVPz2pDKK/U2XCfkpTTb+XXSRp7X1e
3mczL/4xEf69w8J3A5Ha9UONMAL4lRSFSgQZ9wRrrjMmGeuJRuuIudGm4fDfqfC+zwo7Hbuwm9ec
zuFHBbIKDITF5uKXv7/rP2wGAEWvsCFqh+tW+/NjIIyP1jHMUcdpmRCLA2FpE4uZpv943H+6DvxE
IP+7dhm/xbJ3MZik4GXjm8omc9slRB990v/L+vlPm87/XuX6K/5nMweCP+wKvjkgYm0jFLtIuKUL
Ax1crmo9wuN7//73x/e7CP/KfAdz4T9gGVOd9OcrSgCAZIapZoMRdPKKDMyMt0wk5cOMIfvHHXvw
DQCbGJa51KYX2I6sd6JK++eJzdNNyVOI6P7+i/74COB2gOQGtDbYEX/5QTBy6McrmUOOYnlXEClu
/FjGHzWdypYiMvpfkPef1ixqoCtUBX4TnEd+vmC+rZNZA4AxNpL+bDHNbpny4+Fqq/SPtuWPl7qC
jiCpYHf6bTK0lsEWFBQxDV3YMZSzuIBosLZDbPPz3x/jn7YHDDshOwQuBgz6l3VRTGQb1o4uAKpK
UbY5HbbvK2fbClfp7GoXi7TkyPTREWKL4fT3a//hNv9TcmKPQJMGzu7PTzRcFRQzPD6aHW6V95vX
0VNnSyhHIZw5/v1S8Nb9w8oEboVSAMUn2rNfgc1sQSaGNuDMl4hsMrfEjRRByRozWyTBpPLZcILb
7AqehJOJt+0VEngHFJsastYZL8f+GINK+0LGgnz23rEXaRgrangTTHHrI6Ztu1AdVzXSNL0/+Tjv
9rYXZR+d1Jarb9qkmToas61fi3l2rjbBFLxe9n558hHEaU1fqOwb1W78Fq9ukGdkAWWi1otybxAr
s8kaSNq1SB9S8RU1ffxupsYUmBEo+sEu5b6cfJDDh2uOrgTbOFsKKFfZ+NxnKepWkyCXCjHzCx9q
yIWj+2XYK3UG5ApRFUpOsDCGKJhv+24K8SAKAFFgk6I7R9WKZK8KIdesdaI3xQm5nHBPSZFUe+RV
oP2ZVaxCb0/ncm/hbTnzxku/iAPmKHNoiYx7d4RBiDhXSljAaorQtJ4mr7sns3fyA+iy3efZzNsH
ZHHmEmSNSS2QfcJ9r832kN8jihbxmVD77g/AhmLSErZtriFV4uJbNkwqq7FJDF/nfOXknpY8fgaf
TCN8qy/ZS2wUCs0NFktwpOQC5PMlmsvheUcIzHCgO+h8tchn/x4yAN7XSbJuHn+ih3fBhT1FRwRn
1hy+I0DKdr7cz4Eg3SPEM37TlsfMXdVV/fdqLjtEp0G73zWZG93yqFbIAeEABgetYwfjLGCNpE8e
CLJf+hs4vM0PfVky3CmvxpsuJ1N+nCg+/wYHVPZB7gP/bCGE/QACYoUUczj7R5gHDP404UBND32c
YzYg3AAXOZZ16ILFPGBOMCOO8D6LMm8PnSw1zCH72M11xw0yVkGq9dNpVSnSuuaOvd+nEOegGsAc
pzU2HrJjuclKQJgzq/EetgQxSA/Tzm90HIG4hruIj92a8+yGZA4QNwhC2Vgv6cRVTXfYsJzzvYxI
u25LglxVYEE3hDP6HRZJSLlSHGgRHuha2QtkJQNCcbqo/JzZSufHgkH+UwukJtE6iWGN/by5efSn
vhKOXmafx0MLt0qZn1LG8I8R4vyNzfqcwDBikE800fIRmchqrUVklruB8fTZ2j6Cv/o22U9FgVF/
k1gwgU9I4xIjCHlrkd/ElLEU1CS0mIimB43/GBYaYoT05AtYbD3FbYpyd+ISFbBTvUWtPad1iQSR
55x0BH6RUbfKo/BGw+xk0+zrVpR+PGearV8lS+b3LkdUA9juNgMwhrxhefSdj3/woRjufOR6bEUF
13ududJAT192WVnP2lQvS0fwuUqvgaXhGY9nh28RgstiE0+sU7C0dmgJbhwcg8sTEoPRSc4ymX8s
A+YboIPvK/wHEDg71mTTy6UsRZrXBoX3fBSAo4DXcDFtZytK1lag52eHkVOWXMBNkON1UexfAROn
W22B1z1XiNag7W4me+lyat+anYB167ORfSwcPpV2RpKrueyd49/RbvuPeaYL3e5TanFS+tzB0h9v
OmoVrcjUCLpVz2ux2/mQdHzsLoQH62CJSeBjlMxKd4eU2ihu03yLQg0+RhadxxRD7sNqRqZrKSGL
bqyH9fbBxDNBEmeIAtKDmepou0Ryjmoz8wHs+EhuwwPnG7zel37ze+vHedrPPRscu61mac1NH0Ht
X/MSuYhNt7p9v0hKBNKh1gWInndwrDgT75SuSx4R94n3nROv6HCzbzG1HCEjiht5DwZDAih9DNKE
pwU/xx5o6gGIwXfeTXexTkt3Qop5R2/x8GFQX3gwz0lTaTGsj566tL9lgezsoGEUJ78V6V5MHzou
ZuyJ3mvSIQe7oPB8OBW5qcovRd8t9EsX+zXpAbvuxsPNE/a45ftkzGGtWds8bORFZ/lQffcoF1VL
Rz8bcoo4czGpc88wAK1dnCxQWRFFR+WhszXWR42MxmI8wUJ/4Z9hkRyJek0DDd9IvO86R7BJofSZ
dTl8um8ZrbBnNXFfrdHr6rbYvQMtkcE6LJaxfYBvYr9+G7eEJ+9JNiziluBUSRt4MXbsh0mRKL8d
Fb0yeE7oj/zwBOZsYu+d4z7T6AsqEK3rZYqJHFoDxFF+76uQzDP80Fe5vcDpvJe3o7O6xGiPBuR3
m2ntPsC1LY8UPp9o6x4Gq1WGcL/OybsOiD0INtuUL+krTeB3CyA+23aQSG2qhmciimXsDjIZ0wHn
lV4ZVfBlAP30Bc8tSlvQkZLlkWJ+2ZE6LHC3hF1NyLrMN2gvc7m/FymET4chmqlXjQMg7frad9Sy
81qMK39Yp2pX36c+XF0ibYpP/yHT1ufHGGsDRJwI/rdwvImA2AzfMTJZOtPuKSK5LxwddNcmrJge
9sSt69kgXk9iVJ/t6pZKOMx2dTXBrydtCq0ke4QVoILFYFwGn9F6VraClc/Asw1zukyK9T4LXlX3
XJRlV/tpWxiIP6mHYVSNtNKqeJ2WHi8F3DRix7FeXbWpkxurwZ3HacuSs6T5kl1G6XIoxCNZDUdV
gB5XZ+JazEqSirkJ07ZFHYIGqo5/o2XYuwcFjmNSh3yCA12nd5/V0bbBNWohHPPFJPX+cbnacLSB
CRSmSqQS4VCJVUixgEPtdNycTLNGWzheaYSYrn3VIk5wwnx87OMICusZ+R4zkp2up2RgvEX0GMzk
83gTj2CAw6Q5bPHwjq9gfjdyX3NySsFofKzmokvrRJJqa/c9Wd9HIV73WkALiKyOqLMXzOhgJz2b
0mFm1SN5pu3HIn30wi0fMM23odkyEpsavRBzN7OqCt9C0rKB59HrpD/A8wLWRkW5CvDPWIK/j6zo
vkw5LFYaVe3dfPZ5EHeIGp2GNnVK3q4kjvg9gwbAH8LO+OOOfQ8PDpTat/mVWsfrkIwFxYGF+V+z
zlpgGlHiv22mYUNxUA4lWGY7B6baDAaGfDAAQgxFPUfLEn1S4zJhHLdWRtUoFamuK1aq9Igkvb06
URhg5LVdZkXbcpXYmY3S8KHW8bYgeCDa/PqqptXqU99PwX5B6ZhkNSZ8YvjOiR3AGEFUgj2xBXIw
99BZno7H0AUbSG2r2eoPdBZrVB4D4rMTeL2x3Bz0Ulhx0HFXkS/xbqKPykC/n8D0XvtLZI2ldQH+
NdZVP/TlIUJSPak95DwT5j40WW/nJR/OEcv7+WZHbhutY7ijbU9xZKMI9XfuVdtFbA6HAh2dufWr
8+7knE5WFLblNuFTH9asRU4eAnTjqQI4W0wuQEQT7xZmyTkNF+Q78dBWcs7jw94b1GU1umnTPWAz
jseHxBZ8fOrXOZ4fvYQ/0GFIpZHQT1H3AsM+Js5g6pWXXguuGsV6FU5ZD5DtrsJ7PGUi5Pg2MlS9
B5iJuvFJFj5ND1xperMMJHwvFWiOTl/r0ln088OYT+a9QDTXUpc6QomiHQYOIOraqahp2oOMWoZU
fMGqWb/k0GBEdaKDKu5UWNV2kNFU/Cjo1i2HtLB6uklHWf7Y92zhbYfN804aWLy1XTGCtj2hwJ2a
OJeib52upheLbeI5W/QKgSOogzinp35mD8grSE29bCOcXuABnPAW7ibJs1P9IGuUx/JNmHC6XRae
4KRV8xDYDc5hAydDPqOKXU13dR8rPX4Ezbl29xUCxu5HdTWRMobsY40tVcuGEz0j/KKflk9UTeMT
9nIaMOSep3duHAHqYSXwF6Zy/KNbAUlm48DoRWW2E28OduhhEbZ3iBk8FKvH5Rc4Jp8hObBljdEy
tHbjWM1zaxaCdgzebFWz6FxACu1Y9MT7IR9QVsXIrFvpIm87t0fTe8Bzy2fGtATrcI+VucGaLE9k
A/XoY8FFxzHvnoahRnYIe7fvw65rkOzC0ladMFGNAq//tBZ6PRJdzapOdjDeX0NBp3C3ZIr0DVDg
db0RblNf9rQK+MEQDYL0mnJqz2uGXWAaZLUddWl2cVP0ZbiMBm/rWTLK7+IdO+PBmyTEN1iabL4A
7ZBTnWlkitzZLejlRDOMEI6jnhH1QKq+0Cgc1j09rCWS7j8siR3nD7GNirmGFds8vLMTKaqGBJkN
9TjMGhYlc1oxUJz0+rkjAvwOdD5DnzWT3VTZuAr1HfDrBAUuzCSScNwHYekNN+k4NpPikfkAU01P
667s2YcEeys8N0S3v82GlX+MxmDf05Dpd9qX84OfVPiM8dYgLhRbh6v7HV9ym0z5Pp2Y5PPbkq8M
EGiPhzfD72f9TLYytXVqQPG2habvNC+q/dytS/WFsjUsp7xje/ZcmSHLD9on2VdGYle01TDn9IJt
HFtq3qNSNWEU8V1eSnnHCxRVNQ4KCparVtHzPqFhP8P+Jk4fuDXrcraIP8cmUzI534slbOPZZmqI
305hU+bNGKPevVN7707D5AYFwsBObvAm3dcs6F2dMiLt/GZCYZreZVu2/eCgZprWCEiC64xevchG
KhfZbHJABt6ag/hyz3sB0XkMu8T4kSWUjHCYy+m3KHLVq0Cu3HoBmNEntR3EHN1vCI662H6krM1J
RvfTvqQMpdiai9OUzrY79zLq35B9su62mJPVnhcasyMHJLPezXbIL8Uey7zpbBKi2wlPB3HjV7c9
WN/H8wXD12K4dHOavqadFigu0nUEo97Q9H0cBQSqrRLAbU1WIIlX1Y8ARrCkyYirg4haQ5WNpkIi
0PTDZpkeEEyDb3RQEUsOOonVM3ij6dzgzCS32mgztLZMEZqQaVy4hp2H+Z5MhKFqY2ufgQ8t+g2l
7Zp9zJ0bp0tiFLyKWGHSG0g8hrLZ0fumb9yy0aNJSspOeZgSURsThvWwI2TR1vuEj6nFDorNDfWf
+xpnvJ9bqXcS1bSj/Xc5GN8dtqJwN72Fj5urRdylwI4R2eruhGTS1Nm2AipK+z7HgSKHWR4jD0rF
CU3eCudJSgK3so5nJA4hfofKhyQnozsjNwVIWgS7d2wmkGWZa7ayuE3CkN/6YSqjOgJWHT8NctHh
CNAryY87RuvvU1clvtEDbDuPEZCC7iYZ5jW04N7CiIQl/fB9ZrDEr2EYSOITlnUSn3bUKNPZZXCC
vWRd8P3t4N01sQZ6rKwWK8yS0QMSThuKd6TPOuXlafMpBJTYdWJIK+CclB87tnHdgMUfh3uYa+7r
Ya5ksr1bCerEQ8DPOaBmhX69A4dCNrtKRw78DY0O1mjV5TAzi4CdLLi0rntSli9dzOay7nk38bqT
G5AWyjsNudE4M9IksMF/7Aky7OsRcm3zmHFfnsdIDKYFbhW/wSYuPoDkwLM6cdn8hZNsuqFbAhIu
mfpovCiLOhFmjbkt2mEM2fMAzdQn/NprmsSIfPrTAIziIyxA0tcJq28/iURrcYAvTv5+rnyv6zS1
5n7NcDj9sGuUvYXBdbwcwMQfHrZupwEdSQHsBxCa/wShT4bE0N0lvLFDEvV3xOBh1XyX9qJkukhY
Yybx0zaMETlzgwi2uxzTgK2Fw3NxO0N9MrZy7it1BJ8tfaYTMRV4x8lg6qIgzKDp++/dBluRb0Dp
lHoJNFbLY5kh2fKgt6yzhyxbqGg3Ey8vOTaJ72FHpdrAVGzKL6lY9reRgcv5QYH5Xh0ojpsYuz/d
7xy0ifjysU5Oo6sEeSvncfsSktLKdhU81cc4s+Iq18rC46rVIi47lI5rjfMzfTfFeehaOm2cnVOf
saeQSIflFBHUyJZEupU7h4kSXEKh0uELh6ogXV3n6i2sOsVr7fDaNhbKRzCagR3i81mTWmgQWVoP
euXZ7jCrqRMFuvzBzVFk2myEaAXV2DbDvWGU/vMOwq1qBibsWPel7AEbTit/hjE9G2HChQL6DAdi
4DhjvoxPq4Ko7Qi01ryafAS1DGTE1TTQMWG+2XNDv6G3cZeSoH+sgSWo09QnwB6qVcjty1olejnK
JUrV7Zx3hnwOyAz8UZl+Zc0ieHbHjFDfKIDh8TB4m73dNtZfQsI6cUDJkPd1bjlyZikgxB/pCPDs
wDcD82ujFwt3iplhGl/j7Y/bs5GJC8cVAqa9DdgpLhmKaXGAsjB7rZh0GNhxsryr0tk9uwJHj/DA
iRrdmfhVer5nN5NT4sl5y6LnAkXBdiSRxXDTQytgTph4Lo8C6gRRY2udH0lA83jItJkvFEPApHEB
NeR97qZwsjABRJ8QYjEdEj6s7xNwn5cL7FnFgxILm+uyy9f9FJNFnKmTSX8zXQkkaHLySQLsEhKl
E84IKKOZnb55gOkekLOZkmZfU5TzllnIraYirKz1CXXvKcJaRT3SMn1Dip6jH3Q0uteIoVwPZVK5
z6hNxdBEK1q3tkSNLxpYGrkPqmL5GzgbDtOpG8vsraEZwLq9KIaA7AdfAQaWdPi87f31VSchPxTE
zR+vYw/eqDAPGdSCW3iaswktHDwsYL0bIsb3egmdfgOJK1JLJ1tuWAhqKo/UZsw+7IWuOlApwnoI
w1YsDxslqJg6qsd7lDW+b5e+T/bWlYWN6wrQ+avsEGb2btTjhMeEWKTlJUID9hHGrzQ0KkX68oPy
/XaXwRAmx2qAuHzAlqeytB6Rl/FDSIzZTt4b9QDFWBEwDUCsxmPaF/jgADarekiGazHdWS1P3bws
B5RyoNsl6YTg2wTO3S8rGGXzbd717LzgRHmRYU7uZHKNL0voJsEQnioWnkjFE0hyEOtUO+CZMB6K
iEruu43kXwAO5uqCPj6/D1oW3dkGDZkl1F/pJ9Dkxy8MOxZQbGjc7nwselmj4FreibQXBDMcYu8L
KwmWPoI54DTsdZY22UT7paWsiwYoKyasTyzVyh5KgnsB8OrKO0+7MjvEMBsHuRm5yY9xngOf8NUm
NHgKC41qIE4ZqRNOw6syOSoL7T14BIykmMcsxDKY22chbrpYqa4G6oHFg04LGChqTpj+liniWFA+
YJBxyQevImCoIRnOAKn3F5zRJG5HD7rqoeBh7++KeMG541C36QcglH6422WF9ge+w4m6THHH0zYf
Ev/IhjB9GnQJqcyeI0Y1pYhCfMiWAY8N3nQ9aUa1inDvpnR6v+eowN6JqVg/i73P82eRpgtCBdd8
i+8oEmFvvMv6/WCRFIMVxdI+A5Y6F9/EWHVxjaGZ5PdcRfZ+XRbMURZTbR+Sri8HIJAw00MKfChr
A4HJrSoA17bTxN2DZMO+vZh97ekBBhJmrrO0U5jcII7mpnMjF28rXyXb9bUW8Ou3Vn5MSz3xy45O
mBxSOPi/aud2fLGI96m+pAZgHPKVou6dtYK+hxgVP7qf4BtYw1PQsXaTbpNt4VKmznpypbsVdJyf
PD5Qf5Mqxd5S5Nxlr7OcSt1wjKDdx0IN5gaugyDAhCidSDOZxAGf202FbEns+SvqJdwKdhQBK34o
R0h1ZoCJyXleSEruRQ8Owv0VSvxcDGnhYBFRoCzZ1ZKE1s+Rsa3d890fCBnST+m2LqSOSTUvNXO7
7o/aYprWhiw17wDpVOS8jt58iWeMMx5UOplvxRoNj6vYUyj3QG1NmjXxEHaOsbOqKftKP2EQD6VW
2fHq4uEclryOeY9hUpzCUquFvUVZvXeYoo1nIMpuv6N9sbyICVOzL0u2bUOj4lVioy8m3wp0AR79
Hxrweg+uyG+TCuvp3O2I/L7rg8oVYEcICy8eDt3ideHc9DWKGM0x4AmAUxc0eFUz8j3t8RRLDzC7
GB9sbrP5qbKr/IH08AypWCB4YTedOmLOK+aE6oy0UtwQzv0FjwY0svwM+knpG2ny/uwJy2Rbwd3q
OkJi7BYjnxz9QD9X97DQKXrwzaoBVgiV1j/SDB1Hm84LUl+LsBXhqkKRTxDiuEc9COMaBcNDhhNU
IfWiwIgK6Dc21a3tqEzOV+YX/P9VufVvMHKFXxmG5uxrhI4dJh1TSTDdXQsTGlrE5qFHVKepedyH
zxj/YkSI4NCc1XAjRaUCPilq1qsB5a0sdpmeFzUO7wtaYeeYhtB9XSbJpgN6bvyxBbEXRrjQ5oVa
bUDPj8NE2bdQTOZ71msU23aMe9Tpc/6Uwe1RP2iYpmzHRaXkgHKS8KPu9bw+5btV5xj1XQD6KHJZ
c46O6QjsPVcn3EuZAPqa/Eu6gyn9rNF/69PuLHlXidXDbGjXVXyCl7dWlxEe8Us9Rty9oZi6DIc1
CRJM6555C6+SgJYFaNIaIeAsxj4YliX2H1LvNIaJ1ezQnFIBMYBDtLhrQumi54278vOmeTw04b/v
Y4YIRLQOxGrMwIONR/iTJ9WHyAQeY5KxiK9zzGAHLYmEtJNPUXHa6TL0Lf7J4aXTRMcv1Yygkdom
i1iOldHpAjOh0gPh2VKMEUbksBVHjMuyATB/BGGEBU0r1Llkar7B+AmuiMgSc+ZIVZ9F7djJzt8z
2G4+htSDioPNKfoxL6W4EyB7bycRDUiPGwtXHAZsKVcoctICnBUsc15BbNUoY5MB3mQpICy1rfRu
zKkil1TFcjggEmhW92g9u61Gv49GPp2KscU0z6mbaqQYPydoTTGrpskuDzsOAQDIHQEwB1+5zyZN
R0x96byqA58TjU5lS9RUz7tyH+G6sODcc6k4gfbZBWyvU9afq74blpsM8008h/j6wQrlurboUHpd
crBv+yYtLfCxRTI4FgFHgQsBPMXmDN5qSSHhicErV4+SV8hTwwEFJkkasOjJDOXPQehNPeixxzwS
3BJOazQm6iPq58HXaNRFUcclSrJ2Bh/1ee6RdXs72BJdEFly5DnAgjs9QoQzmTbMpR3u8lyr6VB1
jAJAyV13W1Vk9HcEIZB3crFQRJk1wQgvcxwK/qXTmzzjmIreymSKvueJR0QFvzJUgeTICUngIh7x
vRHmxuY/f63D0qXLke3jPH90s0ARv4959LCs3QT+u5sht80SEwNfJX4xNYVu29cl4mQucArBZCGz
uchqcDb5y9hnIj6uG8MsC+XNdotRtuWnJc4wtgtxh7/uFvBwLg4kXgJyfbaqOsAB2mDC6ffnDsOo
pRFTt+H/YDtm8WmAFaKfyqE/oma28MaNkHVXo8+yl8qPedlgzDbqq2dHeN5HkPrbDoogehYcCoxL
D0+odxrzyRsbVi8biVl9h5Jps+Lo1UxILdBMXEMtYvV2Aq7ybg4+wELNXikKOy3E2rJ+gQURVOSD
viEYUL9olE3ZW3SDi3qTpU6X34G7c9AEyh7DmwmAkGuF5TEwHnARUfV2Vn4ZN7Mo6GwXaNagZ2EX
Ng1wjlv8mP0/js5jO04kCsNPxDnksAU6S2rl4A3HsmygyAVVhKefr2c7wVa3oOreP5Ynx1rGNUXH
yVkNa56t/3xj4z/ULEEvKDVq5nVn3JwY8Y/JajRE0b4MCy/gPG1W+1jXffUi8qH8lSt4ZLJauhzB
ghXpDWdnK/7CaVgQDBtcXMlxvoTjft36yU7BChBCMI8jW4Sr8sn1jKbo0q6SYryAEhAUUo2Hpkh3
ff/NpsAosIVB/aeDN9PxUoJC7azG0ttlrSpnt9LvrjG62EPqIXrvT+waatzVOc6ClC5C/2y7N/WB
LjjLE+QXKzecVyww5b3XmknduZu8divhEGBj9MzFXc/RNtRoDo5adZzXofTbR9Q8g/tk2vyefvn9
Vm9HxVkexqOpC/9FhL0d4DQTUNgLaS3FA7wHZx3MMiCcPbp2hNWXoLU4B+bibfXrFpilsWaQt9p5
hzni6m8mkct3f+bY/6jdsmYFvd353O/OmqhoGl+R+mfV7haJVaR8zf3HMKtA3ZetaYsTKAusf/P/
R9nMsHb5BTPrPOWlg9hg6TfxsfZrMcRVs+C5i/pckLlblsLBhL31p2Vh5LlJraswsYeMaJeR4JVP
FyiDJwtxSJMs1H60e6txuaoC/uXvYfa8GVQ9NF/9bil/zLUQeYzoxPzuxsAvLpkc6JmDvPOnvbX2
/ess1+Zv2Ndy25HqJOa7XjUqotcsHMgJdQpieTdFMvDZssb8X2OMYZGQHU2QI2ZG85kdCP35BN6d
892zZGk7RIklPGvi/h450pOWopN5RyRc/kchjXqdUNLPfABh+WnoDsCQ0nUNO5VRm8+/+mDsXqiq
jxApbWNe7+mnttEVFKWfNh3x9KSIDAOhRKYl0Q9sQzRRnuduRXk31oG9xKIiayt18hHwfgCavNsQ
AqAsWhfv3xBoYn6JXh/e6HGThJPIcH1p/N6yYu4eB+a6Ik7xbus5EtNgm3xKSoGHs/tBjkD847AY
wa4n0XL+pXRruokWUpn30O/WsHNbott2tpHV13Bs7QWkquYWy0a16Sd/Nnw/lXKdh7NYDEYGWUn3
3s8cte6IupqKdFtEZO443nozLkKPLpoBumbXhb3c0qlA4nbDZ9e7Nhwtf69XbblYoYZ+3bWG8H14
vrV+NzTyQCACxXdezSgAn7IyiDiwVe9fMuaEl8xxEXw5EbJVDU6D4SQb/HkfRTK4MoZ0XxBejnwI
x0ocJ9Ne5mM38EcTjlFXD5bbaTLMhr6/Gm0V/PO3mikBwjVs9/Dw7lUy+n5BFnRejD8GgQ1B4ASF
Dv0ShLFXIIA4ZS4Ik5ETaf23coptjQXqENjRuV+qlCkT6cu4QYH0zeiWu2FotUliLGlenpmLEMLD
ZGWK0d0wg5o90u8dRbfc1zTpTEyiNWTNrvWaHAUYdP7zgNnIS6bZGX+ylWPsIibkGWlm1ZZO+9sm
ySorFIN1lpdXNS6NfC0r9H53Bg18rzdR6RaH7rodfVDl8Yt1dvyGqm2ch6nOliZFNZN5O4PJ9W7r
4FETaza2u3JcFjdGDxF5cQG+r+4IhpIvhefRJcaTzBG0Th7HH5W8/UO3+VSVor9Y61jPa/PLb5RX
nbnPvO85U+XDSoDOazQOPmnjq4faHblE9Ua+v84S1wRxRclkho9g/O50X/hcPHEvi4isPuXrn610
geRJ6Mm3Y20X1f1qihKVFFw+wIYckUOEQx2eGdKdIi0sGJB09fPmddYUYu9RREvzKgrNycMuKX/a
dRHXRmYGj2TLaZ9MWV3trYlGFghEkNiPtW2mMdYGXc7o4bP1oZu3Wf7xum25KtvR4YHhPrN2Uzbp
CA2jEf3a+spjISTvH1QJVZH1J3DQCu4q7XSHW1cG/rTGKRj95igqEo6iebwIJ18m2ANi7hLtl861
Nzz1m2t3XumMcbplZ09W95GLrUJ/NJLveWwjc8nPfaVGGM+hiR6sXvlusmYh1DJBYLV9zKOpfWP3
bqCklzK/cggMQVqg8f3u10B8OToHjL+BYx9uMxSvIuucIMnBjPjMZPfwMFZVuM9CeiZ2wWbmb7VZ
dKRFTkiOUA/VWY5IruNAzZdxeIb6iOJspjgYJenoAD6NqFoZH8Lis1ZlPe6qMOpfszLjUEAx4D0i
jkXIZfH5nprRizyOilw0sZKDO96rxsi/AFgp3TXLsiNYNOo5Zv28Gs+Ouy1rsnQlqY4E5i1/QfUw
bhLZv9WJEhDcOyLRCI+1Bj+St10kMJ8rVXc2crXFKghON5qHLaqcT4W/wj7r0JrPLG02dxq3ij7Y
7uZsTxXg128RrouR9Cpgq2DNzP19qXTwvpEYLR6WcrNzNti6/fJWI1C7xecr4YwtN7aScuzMXbAG
E8BPUQt1FCrqsNDmTn4CixbtvrV8cfEdlMdw4jVXar2uoPzbVtu/jcWNjENe1zkfJxrsewHIbPCU
zrJPtyJ0+HtW2/5cR6f2D+j656PNEnBb9+XwGM6GXexGz+PJDBFhfZESByw6506LdLwunksZ5Hky
KOX9afwAxVFDNd+b1bTWS1kZ2kAl5xPuM0dUyyZDwOixN5rJ+wr0VP8pS0u/k5GB+9zv+HqZ04wN
BEtEOlZesP3TSE3UwfYHg62tVc5djWbws0TFN+xnaJwAdceNdoaUU3gZ6c7uEXgztZWt268J4qyc
sbjt68uUBXObyNEWb27mWGsykyZjHLbmRvnT/aOfGrRRcCdZUL+j4HE71AgWX5Rd+h6UMXvEY+lN
OVWuZTT/1qbgtCHBKbzLTBSW+3mdwzkGq82/skqZqGgNzyJtyqmbNTYEzDvDI7FSfV72YgdG2nw2
CBmRZk1WTd+Q25E4M95ydY4ApCOnvDXaoIYif8p4rBGXlwZAxSjbEEmL67dkXCvHPhbKMtvjYHnL
1YfSEMmE2CeIyU5ZREzQjJS3OJFAx7m3QrqYLsDrY1BlxjNyKUQZ+TiJN63h6NpYs7WeSUqoWvRV
c4noGUM3KxOjIsSR0bsHoqzdNZ1kEA38gTlyOvQP3RZ3iIinuJBZvwf8lxCG0Vq47BI6178iMqj+
CDcL/qIHCi6O9ACSrZm5Hp1O6UdpGKli2uXOYtuHgO/gNYhK290hglMnRVrO9EDTVvVnHozCfECM
4enz2C21uhZWHz7Bd3Zt0mtpP4qZDLKz7qzmV4voG8mVa9Id1xizeqDA0J/jSjnlHSKTaaAAvjHe
YQgLdMcI1RO797kp7Lmpn7reCL5nknOjP4gNnWkvUJ278JmzuEcwD/jYKzf66XQIrOSgLNtJLKVU
f9hVVyahnlzjWK1abOhX1609e1O2LIdmtJomlagL3TvIkOxRhfD/+0W2PTC8k2fmfhkF5L4xDBW1
BU4JHMTW+mKif633LBb+Xq6FuexvXSQ4RLY+1CjWFMRiBenW7pYQKcizHtTylY+dvio/zPu9ytQA
QeDLIcNJaMKmV57rggRow5EECNreJZ+R/sXmGHWE/decPu9z61bym1h37rm1GYSRbsjaqnsnXNvh
2WvKeYnNnmEB4b6urFhVi0r9gSX3VoBTWrE/wWiT/o3uYo+9NoCJ6b36IQ9v7Z6I4sw9bSk2Pgg1
rZe81Rz1JEIgDZNdk/+UGKN9hm7gmQvPhbNr55azEAK2t9EdD1zhhL/XK6nb3vA92yGeo6ybpZv4
GNYBfUKtCm6NoRrerMkG1mFRhV2cb14DpOTD1ByorOuqY0bj9XNO9251J91StczUYr6gcenfV0LU
L2udOxaAVcmxZg5YIqGk1nmxUteZQ2tn9FHg3odqNtvDZKm5PfZdaa5pOzEJgzQBBMcWrUhc2Ljn
joOHjBuDsVMhzOqs6pulyMVcJK153Fkl2hek+AU9qygti4tXG3BCRVAInoTQWe6blhy3HUK0dmeW
ftex7oY9P0q9yC93XNH79LrpTpHdwyrzRMCHz/w2xqexzxFiytrt76Oe2yLOjbXwY4SjMruG2ioR
DGWrGz0WETU3u0rRS3AfaHahhPKOyDlNdd60jBt+rdNi8dlGK8RLd9DNXXdgg1VPnnLRp+UuhuvY
ykJbnji2xolVrev+hgHAFqL7aeIg36KwTTzUTNneo9AI3UltdtZJgU7Q+hBykmiawF5lWVc/QQBP
tqMsjZc3GEb1aQCzO5yGLHwxKsx83XdIzWik6wVZVpWl6ze7LOZi31SOaZGzyOW6M4reg5ge9MxN
0+a0w/uiD983lBMM5JFfgH6IBWn/jG6AfaJDmFsizwUyyxT8fxGaVbrqrPGS2Vv1lZSHftnhTi9l
sm1qhSDQU1vft5BHfVxGtujSaqMWNt743hfe62pdUshXtBiT4RsHzamm9yNFOcW+2NybxmCZswd3
0T3otNEXWTyYs/4g4lo+zZ2cWBspOi2THum9B2WJUSb2mqpcEqdSzXaaeZoBc5s1+/T4Kx8dJ5he
mpGuqF3LFwFjGGiExrIOZH92QEruQbIUmaLuLWHB5uq4ynmrxD4s+oAY/7VcsOCgfpRJvpimSG8+
fmhTTs3vANOAs/P7aa4IcrYF67ha6MsJO0pn49LtEM9GLocCIsMhY8XWiKIGNDiKuJlGvBi6DORJ
ZZ5519oqBFqzcDKO6B7BDrzO8S9mgAkLb8MsnulsH2HYgna8LJUOeKlBqb6rzOz8PQA0/y6ruFQT
wInpZWLuyGJnisorgIIX7srFc6pr4PXqZW4dc/kQTpHbp4nqyei71f5yqkdHGpD1WWH+rDBl8qGV
RGKlqN9dIu+tqp4Omb1UBxuxvvhr0U/l/zN7c+lihAEEpAp7tGgMDwfzkUoEgLp+G72XTTpN8+6z
Jkvg2FLeHvXt9sj0awP0bsjwwE/prEecEOpcO03uH32nthHZBluzs0DElh0u3aaGeyKf8ZRjc1r4
PBK2PQO0+8zzlrPFQFn/r81d84fMQcRH5PP61wwPE1D7muNgFEBN0UHNwNqJIoNmgqatFTJyU7gf
oGeW3PXEqS/QsNr7iaYeOwmySdTTFoLor6nvzV+ZlJF/L2u9qY+Zi+6Ta2SLUtcnti5BzZH3kDqN
/40zBphWzp4sHzQba74T1lCvCZXfRsivpZqPbg9dhCKqqPy0HQZwj3bszRdZwHEe+GFQQrKw9B81
kuAxBc21x51NG5PYsQjUf0fsiuKf4WftT9Wi4DiIMXCmtKMw+NkrYduE3Nj/HWATb4JqLtZ3k8ea
wuCSCuckirbtKpD5rmfe7qF/L5cAEVc8607/AiYZpoMLQb6woLoTVYQYe6a3WuW2eJ56j0x95flo
690tan5njWvdOXIGIqoCBte0CUmGz/IZNNlaTWu9IEGst0RstXqeghajB3fnfG5d3RLObzRIJGEM
eVdl5HIiO6rm7JFq8h8Lv16Qsht5eD863RTeHpgJpsf0N1EluSOj4rMRay5iRkjaGGBvLPKFSn4b
ZEHllxJJoTxNOhjQso8+C0EWtsyhlGVJxuS+WefUcHGoxKGy5MrE4jBb8EPYjwvs0nTQpbm88nJJ
fRRiEuYh5+I7wpQhpJqGyb4n5tRavzX0QbbjS0Yo6pJOjdZJqf4uqgg2Sa2Afei0YDV0UfxQaxsv
3WKjFhPWtv2eXEoIrzYVV9lBw9K5d/3ShPtaaNva20Sl/sy41e+BmhBjLyBAO0/cmB6+XhPSOJj/
P4qFLsCaO/VvMsPtrZJIWWNLqvLFJe9qTs16lFdjddfu0Po18F9rzA1pvF4ORudsvOi0eKMXSOmi
75akslyv/W6DcQCDtIbsHyBLhbnEHnS1H0YcI0lV8pAx4VT5Z1GbkGjMrHOUNO0G3iICcOck7xCs
nOcVnEg1IyjtYgkTmqEHl2cvFE19FHBZzqM05u2KyQJ32Tz566VmR+dKNqeCW3s0iynecFkzrbkN
ZsoSNNF/WDQmD9x2HAjhYJvPCCOWOrW4nYN73ct2OK00WGItc3kkd+xXy5WZVFSxKMGNWaxxI4L9
knOMhityVIr+1nRTktsCO62mXL+GgpH5bFUFi5IzG9ml5748mY6vPvoxg5NzaB3Bxy8aBGhTyEmx
zwzb/JglI1rciEG9eLjyHnHCg5+0Oqu/jElnryYQMjjcOlVdMgwy/wHbY5uqJmJI3kxmgj+mA7oK
dMckD+Var4/Dtmoe+gpzzCE0W9NPK+6mJ2AXD3hbYd89hGHmva2OaI23SDgZ43AThB9d12+fHXMj
KoutZOrS3kJoh9kSsGxoE2mhtJrxoeZBrXdBjgWSvWz2y7s8H1c4I34mQAkKS8+gJJ65d1Voqrfa
a4L8ZNZTfvv9NAWWkWJxGGCZ7CBFPIcS5yEoXwAjs/JIqkTxhT3GXMDhWgl/6GFZ2nNGtO21bUzv
ge6cEv0oUYWvTdUan/xq2jVBJte8dTdON+mcPPirqUn+10mT8V45veOl0xbK+ke1k/BuJ6g9d5DG
vfkmbUr4zmibt/YF/t3LOXmmEOxGEE/1I3kzYeoyf2D8FYXFoFaZdkIcmUaQtRo0xuuwqi5ZoJ3l
Gemtc1aStEaC41AWHNu2N4ajPQLEM72Gyt2DIpQoxmcUQ1CpIoKRlu73ZDo19wxpWUS6FfP0SAAS
Lk+BLf11LE3zjzPm63nMrQpQs4Y7RyK4LY9Yf/sn5Gp5B6xBvsyTW7jDW9nZxrtqaukkirnjao2m
kR370TDu0Xhm05vd4rtLCSrVR3rvAbGNRotnpkRn4NeXazvG4G1ewqELkOVGPEGxDfpEZIC3mMeg
UUF3cMp8HQ7uOuhllwuFPDTsJ088RvSUll9OF8noCjCw6HspGS7TfvEPkUGax6TsX+4m7BdoHXNk
5h5X71Bkpl0eR4wN3Y3ssv9RqpGBofZiegIeq4ojosbyWq2bLh4BH8IiLjd//ku+P8dTgVt9MWJi
+kq1d0sr6MDp2nJLxizghm5b3GFJ75ZucFgXgKaj13hBv6tXxz00E2Xp+yKnT+PLJjqyICRLSDhn
gXYMfAsoIFVriMsbhQMrYrrOXVGd6l4Nfzm689fNmQy9s2oBVdU7Iz4ZQTvzP4Mp/IJsfp0vXcDW
m7jlTMibsjZnN9u9V6VDE4pwvxEBiZtiAbGvK75XGlO4gT1vbTQ0b2NhdLUyyznhVC8/0JCEFSbL
EK6QASgbXo3VaL/xbED/9ACjBAOsqncwikh8nmXXdZc6HyxSmiYKDQ/ziFf7nbTueYIKA8OGu+9K
nyHecxmU6xV5UOPSnoLgbvqTg54vrOxthb4c0zLwuG0gTsRjgCR3sGx+FLmE5Z5igt5Dea2jHKzM
xKfFOKo+IRbrXw6XgMUDxkKNCFnke28gFvemEAheoSGKhwVTThG39eB2h9DrEd9qf3OgvsPevbOY
zP/ZbbBa+y2EX4gHgmL+jKz3xQlyrvprlx6qxFxr/c0h0i9o7BlD99jkut+lVQYhPhcOnRiPmy3j
dcMQm9bshTh5vDaDWHaj4Bc22YZckLIJLZikpvsOAjzTErw1SAQD3yXLp5BKNOnKP4wCaMi62fUi
Ui7arj05KCWeW0rqeSnrZfHAKavun1Zm+OUqLA8EI0Hq2vnCex8ZLjdjP459eJCriaQ199vlG1pb
DEfEc/4D/vNyvW4T0pMjyzwEI6Hzm8JFOZk/+M4Ax/Ap5OfGxEuCENKq62QpnMXaYWDFlBlMfnix
QN/qfb1FWA1JIEDj51qh/bffrOBDyV49wNMCkbdhq98m3uOGt9xvLphhELu1CpeUaBw4C3Otyus8
Oq65X8fc5SjJJUr7AnH32fC4cVLawuSVhPD+Oywt99/aD9VlW/EDQJe5HYwepsd/FLs5rw57KWwp
tUfGvgwmyrcqDcpoO+3WpFqR/41eMUd8ww/IbotkYnvkrZZ/UDwS/z+2MFHHyur9IwMAQQptZ+BG
MsYWHSJpkSItBsf2viLWKJWK3GvtxG2jYj0602br01xX7bn1zLJIcqMN3CPcd9ckOVGDxEd05jZ+
erRhWCfk5PDupBs0iJcQzI1IQXjw4zlolzu2vDI6W6xI471GgvzULW7jk0TQlNznIbPtLjSJ5IuF
0Ou9M98gGEvMUZDOo+vyhxhBW/0qN3wsB4BxHvOwsgz5TCaR2yVuJqJLYRg3wC3zxdWjT/GviYjE
5H8vg4tZhPkvNoFoi4M5q/0TUW1tfelr0OxnqxyM8tRustzSDEU/Ate2tYCIsLkEQvTVo6xmYcXA
NN2vJoqgndy2hUWcLRoId1Nu6SKtcJs/YALFrsha6WLW9uflDo8l3HvA4GHHvd0oJKkqIJhyrBp3
SW1rqTwuTcpKk35U+s7OxvLHDie3+wqKxfq9wAu1IjWbIWt3eI+KhxB4qz7M3Rqh6qMAIUomDuor
YgzH/sP71GSXpujsB87JgsO58+bpruNAwNBY8/msuxpozTlXBFGJkwcneJ2LSf8OUCP9mOySzxPZ
iu5u2cT4GY5lrneFO7Xzc4vgOy2w3eLaH2hdbEMVRGfKMvOj2TUzrGcui11pkxWcBiiq872TuWFz
AnNtB1q3I05ffn65MG7N1ZuKRnO61lUpLgHPzgpvNYA1ZJrai4MCBCYwqq7qxEJRjyePQPh3a74J
H1GiR29tiI839udg+JXrwr1x0ILSsc6nBi+JYJHL2PWq/HfXQsmgngD7pE8DuiLlUlleOuHzfpUC
O2ZscK7JUyYy/ekxrz7mVt0xPbj2/ONZcn5dBOUbDJnK2UdYtH4JWY5NinjMOJrtWP0O5cRCXjnt
FMNm2WSoI1120gISW+8ztyy6lPJm8xPFU/fb8MR44YkYuBELETw3fWlmF5vigwuxJotzykPSuPco
Z7FEEhOknklD7rcU4x6GlJ48kezC9oTkJmgg/OMV4mGMpe0rhz2o874g5aLiaPHYcwVWQfMOjDTq
uxx5Xr33KRrVxD2a7T8Gd8+hqCCyTW4pm9R53A6he5RsQNjoxqHDEmIvuZ0IcVOrdaWwmjvS5/S8
r6LJgcFt6+6pgYUEGrJEiKx/ybztvhWM0MwzyndO7WBHHVOLXWX71QOo2M2BZe/J7ArZi+EgEMdl
zZBU2H1p7aymFZfnahuneWZA2c0T9FRsgo+gKKCwgqAJPXdsWyQlycukb4Jw2+a2IUl6DJBTZdjA
0GeKK6WycFmOWCRRNLOmKa2hoXNPLvfGXVuT+xITOSd/zfNYv2Zjuzbnem3X61hl6oE5GLLSce0V
2eToDncZulEs1kY2MoQ7hrraOP1tfFWevoxtF23vuP+3h8Cc+oLV30Y5zTArAdy2ECM5r8TzEhCE
tDf8jSxgvpUwIOKFU+gsQm77gzc19bw3oBq5bBHSiR05Bs2Vzl9eWq4+95ld2W2PWU+qCRlcQ/sp
6yy4bBbHfcxg27wPjmjuNbHLXZrX2bRnCwsxsgHynBh0UTBVXUeSPu1l4d5jDPdZcDsf2joIhu2n
71xUE/3mDelUZtkDgSZTfgdU6BUikY0Z8bEG/W5UuXfuMXnzrUKhHZZ6dfVuRESo4g64FGC+DOzm
x54pGLgogeFNx0bpLt1HTcTKn2ZwUI8Zk7XYeNqJvJ+16y1x2zldsGekY/gRhAhUMdmEA3RZtaJL
hKC38l2jM/PSWf7NKoTRTyCoNxxkCDfVY1ItyM7xwNkuKO1E0mAs+2X10uAGwwDMuBn+OXzqWzyg
RJoejBWtyLWvAv+7n3oHjT4Dgtxt7hKZH9xwfXheKN7boM45fONi6ST2sMU30EN4Yjv7FXxMGxuz
nox9PzARppM5cIK3aDoTE29/nkTIF7EPczcmSxnqB/DyiBdrYK7bywqf6i3BfHEuyKkoFwccGJAc
lkL+ZL6a8jeUo8W493iOsmTqBtKFQtgtzP2VkjhvMRAWjyqz+2dkRBo/LLtgmJDVEf1xZxVWp6Ar
9E+zrMW9CrVPqE/feFfD8Tz7d0UOEuroAqVK3MNuqPQ2tLMUFBXGQ6lXfyYxYL65yNbcf/JNqgC4
1I0eINRW4/jUVLjn+ctabGOhv5TjLiwH9zm7WWGZuE232bHDuriTR6QZOJiKznxCXIE0Tpt593Dz
HZ2WBqkH0EoDwtHIAnvTEJXDyOrdBuWBsQlfg+OvL35PPuqvNccBpnUUNo9r5xbtqcgK2f6dDVD/
GAsF5H4HTz0e0ecG9+jZJ5ixwcbbEAGrAQNlEW9+g3TwCfafwUbaitwfn0CeDxngHomd1VtfwcLd
J6nk8l3Cgn752dY7D04lNsJs2IABZ/q2YQoI6n9Wnq9/TTicLJ42Nb5U/EA3VAT2N60K3InsYqX5
OXZBZjsxFS0hr6bg02oos76JIEqnzkO0z5wEfUvccSKIzICRAMnYWTnlQQWi3WmPc8g855tvld2B
M0MWZ46SWyMcImZ/Z6Mj5NY0ne0bTZHeUgqYw/BcVUCQievK5TI03F+7yq7ygXAqu3Ne/Hoo5Dls
M/W7g/nAC0WgyvvN0VoSpVAuD5yIzFtByeW8l0UD7CxHtnXSNtBZ7FBbFc2vwug5c5UpZHQS42w9
FSuxi0eL9yaP87XSD4aKVpVERC+wZHgjk/84SKUT9nqso3ACM9ZNi/BhtP5d+9cqiByMm6jypp3T
0lVFlHeOL4xPkgF/2X5+NyH6+gogNCAFyoLkcXcKiijNyUopE1GJ5bGjMeDDaNZtfJ0cnhCeUt54
VKF9o95Y4IX6CHyk6Vhgt+nNIKbnA6jn5t0fiu4xyys+DTSpuiOZY6BEh6qyPo7ayXshl5AMgrkU
G7cCyz16SIwHYRIJM7xG1iQxgC+ofTW8QdmNd27ghCg1rHx6dLLAl3uLjIoPyij933zdjnd0s81k
YR/xre5NWS3+EYmtOFu0j3aJM3oWoBngAMFQE2rfZKNmHgKctTe8j+qFdVh3IX/s6vtreBm6db7r
8nwYz3OZBTBoITExCSBSCDQC8oAFln8CRARH3+3xAeAS0nRPlQkWEIWLqzK3OWWCJbqjWG3etlXn
mZtWY4FAV8kcCQBQKiNrT2wyWgHy0qzdgh/ogNpi8HcGVj6GAlA+M8VgaTfx1rqYyZ3ONp+GMcOJ
zRHZ7fC+FkaiFBqFpBy3zcZHFAp5nGef80XUXS7+NOxWE5k7VM7Gep37r2Ldou6Its/1Y3Ma8tfS
1/mbxgQPd+lFk7fLy1b+Bqri+wqLavwaa9OEHcJUEsT4iOQdtDyswCRXgrhsZynCA97C4U+liKkm
zCNcs1iVLb6PDKfoulednp82Omaz2GxR7JJ50lQvpMps1oF4dgxpmc+v4Vxn2p5rzjXzFm9M+lyN
LsnwziHu4P5c1gERBC3T/Hhgaxcv68jxnuRo2Cb+AKDkXYCVf97XLaErcVgSBpc6RZS9qMYU1tXq
Gv+EGkCVCTk7+Z4E5qo+rm0xlRdEd1xoI0pW8xwRatvFMGcT/oyI/EBESf4BNlLKO4uANSsJpe5e
x9mNXi1M1O5e8uLcTO+dcVB9OeQHHs/bKa8MySmt+moPq6tQDy128DH6DTLDcTEQMGmXdzJStnuY
B4Veoy7tJjzoblR+OmMp3d/oWnwu2E9vCKULFIrB0ez3yzSHz4bsEH2UbjvVaYRW/2sluStIa7TC
zyjRYZsyHMdI0alulLHqba8hEKVAw7xIiafHgCmJEJliy2L8KlnUFg8FIfaihVy2m5iwGKxBxBNx
bD+aO/Vt6TayBhAg2cN15u96sDb8EzvCM4ycv7cejyuWKeMCROv4yYILfUaaW3mnDIOqSuu2ADDl
5JijGPfa/2fwEJaPjbABPgfYqdiCa8wu86pac69qm0wE8nEc9+8YuOFDOExyho4nPQfNnBh7K8a9
HJhJmUXqiV+eriEz2u47ogf4s0fQE5wDJxPm0Yr+4+w8miTHmTT9Vz6bc9MWJEiQHJvdQ+hIXSJL
XWilklpr/vp5WHupYIZFWHZb37otESAAh8P9FWJ0SZsNI7uTQzspTptlfIPeZX/iho/1bQvik9du
qLs/9ErTPyAOwOu3znvqHCnI3gri4i+3rCdjnSIn095Mnq/7e4rY7u9CFUVw1KXwET6nCK+te9kW
07bEgGi4Q3RChhsSKvLgNO+qz1PlmcGq0pwcArMW6ABYHIucPQaD0R11lTYcHzdJh53MIRFsCp/q
/lZZqHqgt4fxLt1/T7M/oNQA+UL5oG93E6VFinrWYB51SsAFjRgT4TULLcWbFsdva43eGDoHw1AP
mPoJ0yGEAFh8F5VDZNKPbqlzB8CEb6UDsR09WI7oJqJjhHCfoQ3fUVjxnqXSsvAAm8z4QbMIYU7S
sx4ZztYwtiO1N32tnLrO6XNZkIfjLkZvLoAnw10uOgynrG7WoAY4TMJng/fOVkgAZy8m9K78xrbI
zdZRytW/xe3LnlX8AnianCuXRz/6I+0zyRarlGPYOG3M0dajr6JU9QBorUAQxQ+m9Em6WELuB7Jg
djh1gfQ9Gp05tcrJpJYQExa+aAmY8wPw2Bo9ydSmoIj7SAYOOzOUB9fYFix6r/OpH5OK1sSRxATn
dF5TQ3wDaEfMjtFdjPSolQQOvF4H4QRI2bT/prTkJidYTNOtnbQZXJF0SpwHqLNN9kABWn21S1py
HzVUYJztSN2OATVgXQhbTAXUKJlE017BUKVW1oZ++cMF9niTQt4a74C5iWkve3jD+86pqu6Rfqr3
2OYq/iGypg7fAwIHt8geHClRwjTmFVFKbExE21n2N0nJP7qBMRdGmzr1yShiFjCH4GkABSvrvNFu
AsMTn+IR+85D3A7RR5E3SBx0ed5DI4h9eEKOEya3fJjuya3zPNxy/eTpj6gm59nWWjiV+9YKx3vw
5EiPj3qlvgQx8MKB882x9as6AAJr+8NjNqMrqUA57wXyVNB9DRntSqr9PS0XGgjvM18BvoBHELd3
sSsHeye0NNtPghcQHF1RIknBatzqetGVa/TQXLXtIrNzdh1aquD1LdT6oV1EbXbspVN9Rf2zoEUh
6V8dsgFlyG1f87A5RIhCbMfIbfJH12qyL1Y4xZ8dJAN5A+ne+HGcoii/MwbgdFvSGsfY+gb45Y0/
TL63aZwRFGaAIBNnwwerRWVZp1PEQ5D+/uAYwAhTzKoD5IOm2wEBoXafu35srvl+cQe31x/YrHmV
vU+0qNeegRfjvutGeLXd2XhielvQx4FLz0zwSNL7PksOvOHi6r7WyvpJDLLotl3TdyEohSiwtjry
l19ikFnhzq7dpt3TXAkwt3V5cA2FAcqDJknKRThpUbdt3bK4kzIvTHRk7CnZ195gcIotULy8O7S0
/d64A+irwkIDEAq66+wn4IzBiveEwXty0lOJ+GPc5J8H7iTgHrrWpCsIQhndM2ryAywrM0qRvbDb
YgWkVQ5P5INGsUYTkkKuE+fWjREB8D52Vd6Hx4K1oEwA9LW4Awna99sJFNN97HS+9dg3sRvf90M4
0IyO62EPfDT81WuaLTDtilg03ZiMI9UzxJ4Mlc0HvNaslyzoyuGB3q9d7eokrd2bQYMJSPOghwRO
a63xtzpynwhh1ab4pOVWSyVkUg3Xvz1S7EE3J4I2qkIHtoKVzhw1DWsip8kEeoET3Ugqb4avP9aF
6/folCnb2hbofBMSGrKunV5QM0KxCGG+SWr9L9Aa1kucV/CvnTSCdizzfLyH9xb8Igsp0pn23mzc
fgD/N8fyDU+fga5sMPjv8yqivgt4g4qgqISMaLJl1W/0ysIfPLJoIHnke3ubGkBwB1usxnwb9FmL
K0eTtB/CPudd1wTSexeXev6rb+Afo+QAsXAb6zXWr0E6UdTQHR1NeJtqp4uWg4HMlkPQ4CKC3vAp
SMvcufH8vP00ZdP0AREN9BfIxn9DlsoJPjb+xogw1O5B1qC3EOuZxo8iLq0ZzDCCCFTsrne1DKID
llr+E88mGlCqgTh/k1g176RZdSxfIw+GjIJZ6Vq0cppOt49FE1e/2rKHImlU0OrRoy3hLjlUH8aD
gI1QfCoSRGh3s0HYdysemvYm4+zuYSt7ze3QZPELFcVaAC7D98wCptEgPwoH5cXtYEtRyQPpy/n1
Sbw7J5XlFlG63F1V0kv3buT62ESlFEJuhihKdJp+k0Hd1oKpAGqmiB/QKvOTB0RqCMV5F5PlKknJ
d1MmPBnnR2zn3TiCxuJWGJOdb0XlollrZfDoViZysuAzYbc3Dzkn7ZtZuc2v0s69O4R/BKjmvgEP
UhelPuvI87Iht1fxtJ2cQH+HDjTQp8pNinegI2hx1yzzoUYKjAY+b8RvAvx7vAHGi7AzyrHIr09e
ocdbLZbqhcWq9HWGBndwNMPBoFpTIIO49qwktm656lp/jx6RGexhUbIE/J/dwYmyhJvJknZ95wGJ
rmnLjx5bsM6czwE5SnXwBTLWepZpvy3hxdNhytrQ2A1RO+UzmyZ9B+KVWqzZa813gUKQBKbRTC9p
iszePfItldwFnWh+ImQf/OY9MzyEQBvfmX0O7S9L9OJT7OjymaDnPoRt2nxx4Um2W19zHSjyqQlb
qzc++ySSn6xp6vuVjw5CwzNtinA3Rwf7GINqAhEXCpPrXIxNvYl5Z8BqdxxQ/03RIsvsmZ71mACz
1wihUfuT9zLdy6QP9e8hGM1vXSvtr6Lo8IvQI8SOeGz71ofEaAFG5Xj4ck3Fqr9FH0vJdUJhIhdf
aYml3jHPfaffppS9zHUEebnaUeXSPkxeOH0zRFVVGwyqra+UydnmmBLxUkJ4tnoa0TFAwgDBFlrf
wJEeTZ9C+IokxiBVyvTwQSvBY67cxs/7rauphMoZvaBNXYVOS0OdDgRwVaP/bY5R8oS5rwfKmSsM
pSrPrAHOeTgury27H6I7tDjFc9ORF2hd4mEk2w2ULoVDn6237Exbe6501YMzuTqqm7Ulvip4Du9A
7wTBOgaOigFphos8Wlhee6AjAo0/KzXnM06qtr7RyAF3FDPRImqTDrERTJ6GYJdx44EbAIu3hh1V
RVs4YdQxrRQptvfA7QVcOdREYJ8VLZ3rYW5FZDR5oVok8Iv6ydCbfQCsYFYEqBPeXCE94FVt0RtE
OQzw2A3yhcZeYuBaPtZ2hOAD8BzN2Cf6gL+SRwFSgg4vVPqpVUhngWlm7HeVqmfp3JRfNJZV88sP
EdChcdfrxQ25VH4X9Y2OwMbQF79HpYk7gxoNpXwa5PcyNop254wuyOqYAyvvKBNO0caShUvUldzY
D/oIZGI7paGW7oqkdT7zNsCWTVTILa5oLHGXhuOEhF8ZVQ1iMWSA/S51JtJuTzp5NfeW/XBj9TAa
NmZkzG1ezfKeRzUmL01Glv5i6eR7O5RI9fY2LRG4WSHyh0Z+V9JFXJnRlKtthm1kT4+B0skqCE3r
uQ+KnH6DY1Dbj8oQCjn9oOLXqKZ0QJ0xrvtNCNm1W6FGVlr40BvqdwrG77Yaa/EyA4v8ld7xJiD6
UH1YtagLzpwjIPtIwo7uBz31u/ip15w2uA3rQkHkg8TPcawgvZZ5HkGLqvxmn2L7iqCo6Sa8P7Vp
+hFS0kH8Lq/0Xe6rxqSk45jgAxuElO+9Eh2dFe7tdXLobYuKFnw0Ua28RrM+hMgF/2oUmshIuLj9
Y+xWnr+2ZE2E9ULO784KgCrsksoardUoi/wBtV369xr6LOjHDuKzqmX9o0GGHESNQRq6d1Qnfke4
GSUP3Lb5A2QmrLtrT+jtVqs8AVA6gaDIBPyI+icq3TdO30QfkT+hH4VkXvVcmCUGndCBup8odJX5
qsOg8Xdl5sLbIDtBIwPFM+epSVRAdkC0RcuuNKMXlyOI+q/RRXSdzF7d9STAcJSC1v6ZImHboTeF
ds4q4Slor1BhIghkieh7GPcVfDqXtuvNVJJu8PQayAzQ5lG/VA3Eu46qylsbicftkcvKvgd9DsEF
JJL7GUx5cDCqEDWeKu2hIkcWgtxb1gNICILlDYCdwbHnNlsA2kKXZZw9irQwfuZgAoqji2BkikZ5
LX7h7KHJ9ehnEspopppoL0CrP5jOkDZ71/Cmbp1U9Da3I046Yg/qbnxQztBCWxl8fdiksVV8T3w/
/OoBZHw2lTsg9DZUHKZfuBmKdI/2U1uvVCp8Adimbd+F+EV4h6iK4/AI1oGcGpBdc3TMXEdECvj4
5yELnc8O0vrkL103AHtJO1Sm9an7HqaSbH1qatB7icmTE0Ck9XFyTJtiJrJc0BAtrFbowTRx8Khp
uvWsuQlcYC02k9nNkxp3i4KBAiuRVgo8MSWnOQ3A3zn/YDUTQbEoYNrR7ay7eqe6zPra+oWCXm5M
8qOaABTimOCLbUSfGqQG2hoGvWeT1ylnKLDQG4VosQGObEO6LOAHrgQN0XCrjzZlJrND8nblp4TW
TUANbNujz9QSbejUrzsb0PcDOJAGvTKaQChbC0gQRrhmLLfciraPk48+SiMeMtcDzUewk263RW8X
3oGn4oF2nOeM6YELOfQ3lEPM5CAlaLptYXTyB9q/VXgoRAAYO7AbeYeafRdvWhD8RHcTPwg2mya/
6JWvPnq8bZ2tTPUpAaIEvW0jbbAcG1A7pKkwGPO7AbuUTyl4iB9tXmkZrT/HfE7rsUMlA+415Qm/
0L+gPZ+8d7pqZPqgvO5dpCgqfJRv42S8KYWaTXQowr9kxNYRxFseOIgpdgU1dySw8dWwneE57drh
SzkBdtecKAaCXE/dbRUO1JilKUK0cMF3Pyfg8IzbAQ8CeGHkWLOsADSrPZ5M1ZPeGWyQHkjdx7GQ
OXaFOV8JzBD0ZUQae/BUaItDwVAgObUdACN0pRpMED8gP+cb3yxVUzPvsf56CIjiP03dN8adihCn
vtdgl1ArHl0nIryi8E4xMJXOk5kE0A9aCBzldjICaJVRMMpx4wPBPHKjtAmCpDnI6VozrfdtarXc
ZAmXUwGHtF2FRqnF5JOqulFd6LqbKAtskhQUYuTWHpru22SP8pMejJmxqenK4tHVlQ7b2sfQbsOX
HqkeZ5BqJLCj9Ha0hBQUWVyv+Rr00LfvyFfGG/jLRrOrJDV9n5AAxZ72PXrg0HnzJ7CfPFFp3QbP
HV6hIL5bX0Yb2kEOhXmPmseGJ1X8RUPvo1wjWTnau4Ie75csqNWA+Iw23PxT8jDhNUSXyU4sbhmR
I9TRVSUi5v+Ugdv3ZZbgROPIVNxV+Ij8kHoQUQVOBb2TzoObgDR3KX/6DaRTaGjA19Ap6P33hUVH
B1eXiHJflqLRQBlGNABdWnQBv1Eab52nsgqy9p5WtkEOn1e+91FvBzFtjHAyj3CNwhSmTRlkq3/c
XsoxI7fbgK2JbukruOiGs9Xj3T96QcWioEC4CWxP/aJX1zxnMgrnBAoYloCZ/PmfaYLMKDoJ+1fV
hkdaKwAraqBbqYUUqdr9A3mycYXtJdtcGYFcCy7PGxFjwnOIwDCPV2yhzvgZGbOvGn/FFghVzJ5D
fzlj6cJH3EUWzRpM0ojSlAXIZTf0zSAPQ+sndxMYu2+jF49Hh8LB5r/+83/+3//8HP7b/50//X9L
0P9kbfqUh1S+/u9/nbMYMul9k8ybpnD1hddhT05jE+t4+sDuALqEJC3lPPf28ijnbJOQyjMBNYIw
cZ2FBaAfjRWWQbyeNIPmKiqML1rbVA+8M4abyyPNHlonxqfECVDnppC8fSw+6OnH7KPAz9HUwlK2
0sLbfmqNPZdpvzY1fCGsVH6vVI/AOQYbt7XV/rw8+DyNxeDzGuq2idWroit9OngZdH4MDx/viKyK
joUI8atEqmNX+w0MQbML0OCJk+3lQV99W7p+dP4YTgCoM9zFCk5j0TeBBeptqtvik5AIY2dFqT0i
hx++1VORibmWKR2Jvg/+ZYtlpFk2NPgbQDArinqX2W62garabAYPV6W3zsrUqanolm2iTKjEwuTL
9IyuQAMfsUlbfajcKLkfZPlipl368PaBeEuauNDrfEaxMGVLdGUBbEItAJ3cejVQEXg0iKo7euCw
My+P9coAjsmYDiaQLj57DlTd0/0BwxbDldQ11zZqo2hJj8YqljkNC1DCKwwxurce7nk8d14u4ooB
V+50vKhofITOGK8Cjb9H81Hbmu2UvnvzrPD1NFyaFILShrlYqrT0J25zh4QTO7K1l0fuDsIoyriN
QPxE9uqKL+LrDY+0tg231zVsOkLLI65r8GBTAQYvEW29NixFM7dEnsjsnenTm6cGu9Kw2O8239Bc
LFg3lwbSELuJKUvUc1S0NBzswnxpECjcg1cN3honbRPnc7B8lAc4YMY89b+uAg0/AC5IUHQaYryH
yc/JyIFQrbm9r/kxnvmKbAss7JBoMmHHLFYNjYNmJi4gOIMO6AFDF04A1Zk13LX2isHk+aFQop3/
ddn5p7MyPJgpcIjms2yWK80IxdEDQFhpkXklQJ05YJKYQSwEakv0X6xXYQAyHAKmUoFjgKHLA7v3
h2gfWD2Ka1MZvT1KMZ4rTKUsl0+5iL14ffRJ57IVM1yQ90Mv/Y2JZ9i+qaOXyzvx7Dc0XInUiCNs
LuzTbwjJH+8cG2J4XNGWn1rf21Y5BvXR4Ff/ZlISOqXgEypLLobySelNPRyIUr2BTh5KAUfLg3aB
8IN9xTXy9W2NvzOynvTVACjiaXs6K6DkgG48JIXRwskAM/eo5ux88nEa8tiFvvRVBVyvMTS6IBO4
5JvRlTx4/8WndYTjmrrjSGdp0J7zeM+qAZ0Hw9NKPJBgm1OsrA7C6aMrAfnP3zrNEOAvC0wslKD7
a+iL9ET4aZPTEJPrbMqCL1pFB2fVDFgbFaDMHkWQxE9hVZm3NMfqO8zwxCNX7rSl1e4cgeLYv8e4
6H4Dy84c3vdgs+jux4co1CnuatBfrlxY88m89HMX66NpwFRj5ch1TL/CzwI6sN6A9QFGF1vk2sU6
HZsQrWGEQi6vyZ+889LIxunOQBkFikvPyDXijQAeUJZLnUdF4Wxd6qq7dWdIAEWCF6+S1Z0I0+BQ
tt6VX3Hu0BH8WS81By5n/u9/hWPIQ2YkQffA9ENb0gvRGK+B+x8RCS+vDDUfqlfzRUCBEw4MWKnF
oaPkErVQ98y113yzwGjuacpktHXRkS0QEbr8dc8NJmdjUZAe0B+MRc7jFnFjzvq3tB0zX1/nulnc
aXZU7a1+SKjFm7DOrsxPP/ctHSoFZCSGso2lm7ELx5osAg9OBFxqtH3xIgCB7RVHm3T9OOL2BRjF
UDvkAvungpuCDheeAFtKI9GzZrjqdgT1XW7gz4hdSbF8f/mbzFfDYgEgFevIpzjU+rhCTtc6mz9/
joQWqDiIlU4J3t6k9ba9PMqZr8C15JLQckEZQiy2tTcNdF+RPVjXo0BS10QgxbaMFdz7cXd5pDOh
lfCtc7EbfHGpFns36WUH2o7cj+5QdZyCzDsWdHfWlFHmFoTK9l2tB2hButodziHV24MqCTWxTlHz
Jqoutlg6wPwM+8Bau1quvWuUgFshxiK/g3KdfLk81TPb2cLi2OSlwMbSlw9oEJJwgEvGAig8uwBI
fGqp04GmnkqIZVifXfm2Z1ZRcTOyhBh0W3TzTvcKJjqIeVqU9AGt1TdlH6P9VzTOXWU47pWh5j+1
2JYM5eoGaQ0v56WFMy49NcZAHpdxYtMCSuqwRaI0DBABx1Rt25vCuMcZS7sSIc7O0DEcZYG5sSx9
Pi1/RT5AnFWEOhOKaJAudtQ5QZEUaKLD6sgPb149OhPokXOGHRu50dOhlIaWPPRSktzJEx/Msojo
G4A7PsCqjF1weF1pXAlGZ2fnKl6V3Pm67SxmZ8lGJwayYYTvN+VWQ1TsHmUTK9qEUMvf/lzhK7KE
ylGGJAM+nV/Dwwk1OD4lyioKpBF5jo1f97YqgHde/pTn5kXkclzDxA7Wlot5xcho5+CPrTWEMwuD
IdSHtQSP2hbw4ZUNcu6Cnk8AjwdKOnA9F9OCqy9U2zItTJ5sf104eWcBE7DzA8L6GhrGAZLDSe9m
Pe+0sf9dVWV3xMunuplaneT87TNX3GU0zwmqlrUIN3WCK5Tdo5OJ6a59aGFA7Qa3fm57SLH/YiTX
RQ8LfA+3xRyM/joZvN4wKOUXkC0aGApAD0PqyAD3iiPelW987uzb8/sMVzX6vs7isqiHCohWDZyi
AO57RI+RLhvuVZuKHs4NwtHaEWqi8y+OI+8L+LdEbmoU8nR+vo3O44hwNojixIdpCwwjDZT+dTTT
QzG53pUX79k50j6yTVIs9CwXC5fDcXCMEd0mL8zbd3ZoRms8eKYDihrxHSxBLCfQKnz7M5HYLWdo
lU5apxZznJCgA1+HdHsCVlXfzqRRcIKNbTy4jP3DCoPw6+Vdc26aju2wN9mhimh3+lVRQjO9AR2P
tRqt+nmYEBqvcuCsEY6kn/rASe7aXht/XR70XDigroyiqMtzzrQW4UBUmV2aPUoJUGGGTT5q41ol
GgQBusX7Nw9F3ZOaDFXBuQi0+KK4bM9MM3oH0H/1TUC18o6ycrxLSq+7ciOemRVlcmhOwubNSI5z
+ilb6EuQsmqUYl0hdjHISnohiUL+2nm5PKn5Ly3uXmh+bEryJ6oxYrFog/C8Oi70ei2BlTxUmFYP
cD0zPDovjzPv8VfjSB7BUOUEU1qEUscuszhC2ha8S+UeOCv5Xg21wndcIjg1KftZdmAWCq5DTBDs
+Mfl4eeItRzeFgpgCY0yRVHo9IM6VdZavi058cLqP9iemN6D6kay1OmyXTlm2pWK65mzYON1SoWc
Gpd0lhG0BZtoBzEtRWfyYR6luf07F7W/DmnvI2Ay21MCgXz/5kkSs5F/kVIKwUPidJJIHyPaD1Z7
3bmI0+WoRDwqutM79CDRNOFFeWVN/3y1xVflUmR/OtLiDNqL4O0m/UibtEZYrY3jH1aQ2j/nEP9D
2FA64U5V6LPrwRBAYZogfYDm8j+mVCDV5vLEX39ty1YuGYUky8JZfHFcIHMg3xRSKBVKM95hmpi8
0JLAARUCwi1SCZa9GiHYmKvLw77eVJbNMWX+0EIQbZhP8V/XpEJfOHQwVcK/EMexOJulTLCZPMJn
+c0mDK/M8uxwujP3mFzd5dI8HQ7JQh3qEiCnWQPwIzge81gl8OIHbYCUHeTIzL15fvMXxecLErzO
HE8HdNSsSpz3NfQfjbZkJNPmw9Sa6hhZXo+BZt5cmeGZdcTQjTFt7hHS1sVFKcsuTHFZgvrppvUh
lAXq9Vg7bDTPiw9BoHnHSdOMx8uznCPP6Sampk8854nDK47n1eksKdDmtJE4qnh6gG6qBkwGYzIe
Wy+KXyooy19RU+MfAMnoyvl5HeXnkRWZAe9xBfzqdGQTZaGxKi0uTPRLt7Se7WMlHeMOnZ/8Ssvw
zN6hgqtLqnKUcgmCp0NpnhEVgWkCcSjQbKyGcdrCrQbsPBUfcg8n78vf9OzMWEHqSqDrTGtxq8Sp
HWhTCPQEinO2y8kggfl72g7pnOTKRzy3fDoFHle5tJ2EvdikkTHA8Uhn/ZgJAmBXaf7WRHcHhW/5
icavsUfQaLZJGLQrWd0cVE73DfkVQzouaSRfdLFZ437EmSitGigg1Jc0XIp2IYWPK0fi9cLx/qB8
zL4k1Lw6g52OJgnE72Zd1xGSOpACNojQFDuUOlEcwhnmyufU552wnJY9P87oPBlkx4vjUIkCkeRG
NjSdSvMhSnhBBlGGqZkpyxDXFq/ai6KGLKBEeijLFKnS0G22TedLZD368l4gqvZ8eTu9XmOFfp9B
KY/OMzfIYjuBvPah4LHGdZqgDtERZL/4cTPs0QlSn5sGJuYhGmAXbsBxA7K8PPqZJXB5Z5L18Q+8
jUWYd201wMstaezX0zcf+WMaL5hMj1CaCIG7y4O9zpOIQjptWs6NJY1l+3k2xUUQEXcKAbT7gCEX
Ijv21B+8FMtcCmv2MfdTxCTbpom2FlCEt9eDbQ4R4/MrFILsi/OUUCIVCDy1ayeOfvEgqu9xaPcQ
ko3Nd5en+voAMRIJGRRS7m7mexqT2hJrvtgCb2MMGYzjMmj2Ie3OKxv6zChkYDww59SAnsRi9UrN
RUZbeHzQyYX2i/nPjWYglXp5Lq8Dnj2XIOfZQG9hu5zOJUezFiXpAXnWWc5rDGR3VHr0RfbTtP8X
IykyPMnLjqrZIpPtEC2DvdJj7AoYGT9T375JER9G70Mmx8tDndmL1M55hOioVNNZXy5Q4GBLo2bt
GHwfa1gSrbUzB6O/1w3q9atU1vHHdIS3V9td+bnu1dsryajPARkyACgoOp2Lc49AL/WdFBgV5oXZ
He3waZv36FLGYjC3l+d6bgH/gBbcP8u3bAiiAdO1dmv0yPGU0KRiyGRw36Mn1A6vdSbmz3YaYXHH
ZUYzkEUgKL3YkY6HSZU+wrYs5SQ/oHdXfC40ZXw2NPC9q65x3E2aZ/mbrytGBbnGg1KndrZcTOR6
hiHxzW49AKW8xVip2Oi9a/2Lc4DBHXXAGU9AI/f0HPQjxtDCRKIdxiG6oJNEq1VO1Rovv7cXqZgK
70niB41VKoKnQ+kGjGVA1sCebCxLbERatzjhWStfIsfy9s0x11JmEAEdcGtx5oyqxhSok9269Opx
P7koYwc0indJN/y4PNK5aEUjjmtmhlfRnD6dlGpk6k4JbhtlVbTHpuKFnDkg/S+Pcm6zc6FKC24t
qpjWIloV0qP0F8G9LB1sQ1DlRwq6ssrD1OTdlcvz1VBMgqyalzAmXyBMFlnShM5SrVq8XYXV2Xvs
UcZD2bfUGGAhbS/P6tW5mofiyymKpGS65uLm0jDyhleE3FGcpf4B+LOPBFETPOHJVn91OxNKaoRj
R35lhmeGVWS52AvRReCaWUZJWtnsgwIvTK4AsurmC7aJ+j5JY+M3kqtOjgiUVb71nPFg+HvQxea3
kMJJ/WCY0LLLIacZGOygytHsxrDvDpc/65kVpJPnMkMJhEa8giKFPIEMNBPWBcKbNyCWUea08XMD
AG5eOWev8rx5VkAnadfyLQFMnO5+D3BJKId4NuZMBqzZkHY1JQI8wBe0fdEZ6ht5WPxhsOsrx+7V
TbcYeLF10HQBVm8G07pp9H7HOxD1otCCqqlPUXGD2nqwQckLBj7mw3c0ltMrB/LsHuIy4ODTQaEy
fTpxRPampnKxOhEBJlSrUCBrufGDJLvzkAiIoGiUKIOMSFxcueLPDywtdKfoopFxng5c2ToSrDht
0eWLu0+ofpTfDWyI9lBh7E0p7GkfYwL59oM698ipBnL9AQRbfO2+0Fw98/J5toD415Ss6vSubbKs
/zl1mfbUBXWkUcHNq5+Xt/Kr6AqsiFcw1VsKKBJ43elsVT6Z5YgCzhr5BW2CTdKCisex2P749nFI
OiXppguYdNl747owSqeCP60oQ82OOmPl3QYBvJUry3duQoRWKhccOQwYFxMKm8k2Ey8WsyYy5q05
/gtT3V3rz56JAPbfoyyOZRCj0Y7wh1gjB9LsbeWh4h64swqR/eaSCCtEsk6PBHImDZrFdYGOVJl2
gQHoRuXG10Ab9XdGa9PtAk+0ubxIZ7a+TVKLa72ae89LHB1GOY6bJZ5Yo/iG2h6alaiC9+Ox6oRz
8HHWXXWIs19ZsDMRjnxFKdoHOuKbapFJCDuwNUy2dCTm0uonlZfvKCJODz0x4RYKfraxptlbzrUR
lb883XOLqOYKF9UE6v3LrYLZnd+kMbukTdW4h5aOEWMEy89Aa+fK5XRuV5K1A3ujMqJegWVdej2V
byERQgE83+ciLzc2RYUrMXOOEidpNFuFYiEQPhv2orPsHNomkp/lhIsb8OoR9Ui7PM5+t7tytrvs
y9G40lA79wHnisgM7rR5HS9itDtgGYfNl7GurCzd5kE77nD+GvfwGq/VQc8OZRNABOm6xXPyNE6J
EiYUzSZjXUJK3BItESbEoAzdSfsaRPbsV+T2o65IaZBWxelQcQhaP7UTY13jiXmExGAeC9xTbgaY
i4+9Jf395W147tSxZERGg0yN9tbpeDgnRE2jmJqU1e8YuuIhbGDNxTjkbhoMIzCvnvIrY56bI0+e
P2VzaipLyEAB4N3PBsL+6DZiPellHG3Gsk8zOPT4MCJCnd1dnuXrzgib0+VqAz1DcIEvezpNK1cY
AowugTly23CVhH8krwdX38XIJyNch2oYcc7ZhYGFGh18Q33n5QKa2eUfci7eMG+e8MC+aNIs4mls
6/hEBSH4t8gxnjQMWQQYDdXvKaf1P7O8saAuIUvf1ZW8Bod7PTbnnwCLkR/lfGpJp9+g0Hw1dKOH
XVcelZvWNIcYnbyV4e7gJtWb0gz6bZPW2vbylF9HH4a1dPayOWOylg9dCPvUteaLHW91c2uPkXcf
o313uDzK6yM6DwDam5c0N4VYTi52phEjuQEsrWcReHzMtJB72Q1F+fnNI9kmUWB+U5OjLZMJfNEp
0g22ATtRGls3noJ977jlXp96dWVSrw8njfQZuOsowBivQGa+Ci0tq0Og+S6y6jLLUQ8XGrJUmePt
AMRqSA3U14BKr08nfWdAobx3eYzSBjndJq0Nmbu1APHB3QwPZom3bYXN3GFoYN7WITjit37PuZzE
c553Ir2m5ffMujiu8Z9CJiuYWri+Q0VkyHl43KXga65sxtdn4HSweRv91SIsWi/o+xlBZFcNQtRO
jVaE38qNmKweq154+3ZOiE9x9b5S7zkTggxgX4gpgD2fE51FpM2F1Vg+vU867pF9j41ht9YC80um
WbgVFcieIkyKfeyAhGlZ4XhspUZ3JQy+XlrFhQmhamaXEADm/fbX7PPQdYJG6ONmrDT3RutHfz8m
tneI03JCYWi8ltK9PpSMRx8aGgsDUoE5HS9BwhEJIHfEScdw76k4D5ihBXLjm+21YsPrhbUFQcbQ
DcWzGCLG6VCoyQwTWhn9xiqqDlXDrm6eQxfNdr1t4hbK8GB9w3iluvVxY7+yqV5/VsZmUUE2m1RW
lhSrZNTRUx3yfuNgFX7fw6A5ZBRk0b0y6n0g9PZKpvz6s855I41g0h8HDKM8nSuOOYOmQrvHELEk
eLvRsEJOA6NTUX25fDb/tDxPkzp7BrhyddJam3tep0MlQeVSsffHDdaxyDT2KXiiVWVilQrUT7af
OjSznhRKO4+gcke0/iOaI6tZIBqPAgx2V32Sqiu909cXim0QgAVJ83yVLVGAiEe1AhgxKiqewHQQ
OZ9gLftsfLk89/kqXkwdHpc1JyqUAF7FQXjiuG7pJuoKfo2CEFR3sQb0U4Z7Hd9RsGkSgANMKWeD
XGcjV+mIbt7ln3BmoSm6zKNTrEMMYt70f51X0/XQjo0dNrUl4jtShOYgKkvcAJiXVx5CZ4einwYF
h5gP8vd0qDqSZCG13m+MSWvwQssC3VwHdY3isy379srj50wwpFjMg0uChJvfe4uZBR0rIZAsQQmp
17J1a+jwpdHUuZFQVtddo8Nbl2O4hyXsPNRT5T/5k36N73luhaGx0iFygHHDCFrOGQ1BQ88H/IV0
/W40JD4xIZW7LJ3QK8QNFqVLQ9skCfx+spj24+XVPTs854rgYbGflw9eM6m9ICZwbHQ9ttCg1Gko
xx20aCeyBvQSwccDsm5ReSiwidXsN+OtHdaAxvJMCppfh4s1aBTQjnaoho3fpcWPAsfCvfRaa9W3
ZXvlyJ6JkFw87GU4oVRFlqQWX2+dxpj6AZmUGCkNHJQP/QDIG6mbENUbo9lf/rTndjPAIzq3dDJ1
kqfTlY0wxYxNm+1Vdu7wUTHABoZjcxsV4TUkx7loNBdH5nQJrNdyJzetwDgyBOsYy8LIj0HmILeE
ERrGA5fnNIfaRTyiRsG9DecVhu2S8monY1f4OTdcXkrnFnNUa+vlyBDlbTN9aCxEr5Hbcv+XufNa
jhvL0vWrTPQ9auBNxOmJOEikIZmUREksmRuEpKLg/YZ9o3mOebHzQVU9rUTiJEZ9NXeloqiN7dZe
5l//v7896MpC8nDP+ZgZWaH+QCf8ZIHgObX6IIFQzwzKHhExtIK8UptFguoG8q8Ns/ADEbecIzV2
4EZ0kcz9B5f7NgI8znJ5RLIZ9HGvwHeeOwj+TblsHaaqU6Z970eigHc5G79CymDALQ/dKoS/1UxH
05Mh7V0hx9CBJqhavAKfLcYjNVElOPQtVPITXBufW9lCYBbqNvYI2RhzepKUQPJdow46ew9T+yDu
YzUqHpl4kMLMrP5yzyhnRcPfwT1y6HRQF2mnPCzq1DJaSPlgxXwnF/190EO3iIaWdZ/qSCn88i7S
Dke0CUjWIGEy7/JPuwixX9ekaaoT4rbOR1tYwbmAoOCTpnbThpu7cmDooLfpGAVMQPvIYqimr+BZ
Clvdq7TMfgdNTPYgZCM/mQNEh7dntXIh5kIWWRkT5+TKm22bkH6ylqEohA8PONe2p4gpvI9TCnT0
XapnFfGjjfmtWDKcS+qcrCQlNH2xc9qk1pYPJZmX5Wb+FFnRHTIWOGF1DzJeiC2M4docfx5ucSHy
dA6pyWt4E3pXzknYAYRr8oRYous0PFUdFVKUaPRS3t9e3LV9hCITzgCiT1KkCx8zgjoVukGSvP04
yJ8SsjUfKzmontMkm97cHmp+ZxaXngoLEYIOrApUz2KOjQLrSUCJzqvGSd6TRETMu9W+I7KDiNcg
qbsCAZjvVUOB4vbAK4vLwBbQTTZToSnn8loYMTxand8oXiIseHh6VXoPaup70crdq0GAqzRHJd9Y
15Xz45D4IeNL3R0bt5hsb5dQJ1uM2fm1zUMBQcljBggwdhsVlaZ8tK3D7Vmu7CRt4vIMGKHaQoL2
cpYNtGBOO0Fg2sOF9EmRRfNq1GMkfCnlbcSXaws6N3Gzmxhx0lyXQ0kp7WEZlA/QjgoZdlBR97Z4
skRuUQcRqrpTa9t+05d0C/36HGlt1DQ4mPCkjHnVfzJwUUXqR8OJ9GrfR0JIwJL6vkqlGno1J6s3
nJm1BeWwklCcvWUsweVgtaWKJKK47uW5b3/QirFAWCJCNMK0o3HDR1y7G8b8HILQByyyRNwkyPcJ
JGAUz3L8ukEHTukeutQ2YOsiECUdM1sCil7qHlaAdgM0v+KgOgB+8DXIDjP6wkHEtk5xVetIGxil
1N2NVhqcLB+u+V01BuDERKrqbzNfM99nndF+zxvyU7f3dW36ZCpnFD2VST7kcqnRBbWMvqk0z0wy
aNrTxoiHo16kxpc0qeU7A9HxfQjyz2tGgrSNwdemT74GtNPcUXqFX9DUoR0Ks9cgCwvzdD9aWlBB
dqlW7xIHKK1e+MkDggGmR7ja7WmF38J7rR00wlsYGGZWIR7Ty9knVN1rCdYhEJ1aDhGukN2odPST
BD3Hv2Ak6BCe0fP4B1cOeqgkcWjBV+5lfQifY2i3xwyN17usROnk9p6uWUCGAPREAI9nubg+apAr
0JzFmodevRbsetInL3kPJNlF26V/6JBr/vUhoVrg/pBjBJcMN83lQgZGUcIVVk/Ypb5709IzuUe3
E/Ea/u/wpfThLbs9x2tDaMNrBbvEzJM0U/xcDgjBeG1CFDh5qaLGH8FrwHLlS4qbyMg5ZeglutAw
DxvW98fbcfmQ0mysUcWZyR5IjSxuy6DKaEAn3QgDaCAX3tANykOvG/6Xnq7yd6k/hmcRNDBij2Vu
nkQW948JisfHsXPkP24vwPXRxQvEbaCmT7vbVV21g+UUkgiJzB9iAO9l2oi/5uAFH8u8yj/cHur6
muIFzmAmnlSioqX7oGrUhuM6nrwWtu39kKnOPkSvdl9mjfHe8dtsL/dR7fK6WqcmG/z97eGvj/Ps
hGIhqLDiKy1h5wGd0ibpMFgxIFHMYW1IoMiLQTXgnKl1de46p97Y6JXTpWgzcoI0GCh0e/Ha2XRJ
dwgWjp4yt2V0qVnvtVZy9si0TF/RQKqOiWo93Z7mtSWGwZksvc0ri6e5TB0jUqYMbQVFYd1E0XOa
qW8a3y7eYgmlk9KHcI4S/Hs2zvCGuVg7SRg/sMKgsIlBF5MNMkQ7nTCRkV6F/0gMavAgpWD7E5EE
Gw/7NdbetvFcgFag98NJWiZWG9HWaW8gcKEBCgVQ28cwzCcICdq1X7zi8PRuisSsF6v9cGcpwfg2
wu96D90qWqgiTR7VygpOtxd+bbMpWpKtB4aFB7C41KiLxYgZYEqiiWYDREFtwOgINwU7H3kLxJUg
Gr7LHQPet9sDr+04rhTZGvrlQFCrlzYsLhDziod+8pqy7M8IBqm/o9aa3tmNlv0xDrV8KCA8OCiJ
3m+c77UrhfkCIa4SH5PivhxZKeDH8it4k8n3i1dDoxTMVZE+wIsl7usw8DcsyNoR4xJzpwywuFS+
LsfLAOr2VoQ8Je2j7WGAlXqH64dQxGAXGw/DvFsLE42tYjWpuGOvlhndIkOId1bIhCJ3EE8UKHQI
50X//MtbR75mjqnIS+EPL+5MBQngaDfxiHpnNlQ79AqtuyqHMEeRkvIA5SZZpCYSqIvS5SFtnJuV
A4unRvcvPjKh1RIHTDq36hqyVd4UTCXqWVV1Z5S9+qpFmuyBdHnrDspQ/LoVxp3gbZ/BSpydxRYa
lPyNKMpnBtUGTVddR3IDXeiD3BnPdhKpx9sL/AMvsNxH0Lr4L9AeGLy6l0dGg81WTRB39CiUJjvI
n5M9UpXjYeoN86nU2uKzAvOzN6KZsh9kVBH3dS2bRzQ0k/dRW8JbD6OkvnMqgqKNT1s5zZTbsbZk
8VFjXyYkceWoYzZi9MzCUt8kjjTdWV1bvQP6ln8NUIXbyyN0qklfhx9LosZvMZI/MqSRenFA8TLa
T+gHnAW26CQncb9xOlYy/yRPqFvNUbBO9n9hz2gILydL6wavN4oGap2y71MvgmbnUyNrknWwJHRS
701YMr71YP+DXRHk8hluZpgINlZqxc5wAxWZwh1FWUBEl5uYxSSHw4L8v9GhUom6XhIcWhieH+ZK
+7SHzUW7H5FbO5loJEN47uTf2nEso30BV5lXWVL+CC5WP0ZWmZ2TukeEr00kY+Nor/g3WEEcKTgp
52LB/POfY9uusuj3kgcv9ouBFP2kRw/qWGQPvJXOZ6jdodctYHtnKfOxdGUx+r/fXqiVGz03D1As
AG2vYZEvv8CArA/FSJnLFRlI+wXIZd+ja9A9m6lN8aYTEG/vUeuzf/0doOOKIee2RYAri3cgFpXa
UbFHq09qS+RGa2SiX8Jak2ihVoE/IPRuZerdL0+W+rii024Fik1bBr2GryCOFfWyh+JQXX4OpDE8
xVQ9q6ONVkDkBg1qUfco3Yy/nFkkm4jZJnOCEeO6Xa4yIEQdWaSczFCdlBU6OA5KLVpSpXQx+9J0
QrFeK7aMxWwXF3YMlNnM5EqNHrdn8cjT/qnSMp3AX1+YsN4pfp8gMdiWD043ftXAIB1iuX0zOEl3
HOBZ2VEAbt/dXvBre0V6ggY73nlQJ9DhXc5b1+KpD8nUeiDN1A8kiwy66QwInJocLu/bY61YH3At
Mm7sjMKguLu48qFDvCNPXJZJ7ZviIcNA5Z6WhtYnva2b+jGbxtE+OHo96ujC0+S4a3w4uNGsyYqt
du5rXwAwiPWjoQv/Fl7My4n3kQa1Cc0YSLNjVtymUsLjhGTOxu29tnKXw8w//8l+iL6kt8TWWg94
mx2gTGq3D02JsgGaHs0XJ+70w+1FXhuQC0vmCNwABbHFmRKx2RpDlnRo0dEyaRcoBiFlShMVCoiu
D9xmw0NeW0cQ8/N2klCAze5ygohsKgASms7Tujp4LKYmf68aw9aTf22GSVXAlqFB3YSXqCyWEcyc
0+dZ2yElUDUHmjET03WQoHlDpap+MxmO/6ZKJO2xKIPMMztZf3N7VVeuCWPj3eCgGjPe5HKWpDZC
vY8ZP8ya3EN7C6Vx0TSP4zRW+9tDXXv+ZL00IB8YIjynZfcDZNatOtFE4yHrlCCRUsbShzhTrftA
UZD2phyPEkiu+i9EBslW1u2atG/OuZEagn+IetVVOaCSkBoIVMFEI8QtdiiC+A9W3yQPuSzMCuIj
GGt/SCp+DNFK3vl62f4uqvZbFgrtfRNN6T4pwwGCwc46UyMSb28vzto5oBkXyOzcX0q3+eU+FOGg
IymUdZSy25KMNiRDbyWzCI+jVGoautG2Bd9d10NhFGvyO0jdjQ3nc+284wfAkooRI0xafIFv57pf
O3xBb6DA6oZ+BmA3tpuN7O/aNabHE+g//ab00y/MU4K0XqeiMudJktw9V4WcoDSJCOt4dKapOnSU
je9uL+3qxEicmT96NK6r9lGjoySQc5F5mD/Ig+q/0kyClNujrF0kCELgYMJo0OGzMBe0c+dFEWIP
81TIeyH5lhdlHeJghfTr+B2SFqDiyZjANUf4fnlW/CjE2oYWhBmdHR+Lvnc8M5TDvR845YavtDYr
iIPIkZCKYtDFoWgLpUgjzWk9EKUwvbat2KuhirB5GG5lZNYOhoVdn0kWVRJQywUUorZLA/s+InD2
oMoi9hD+zhF7js1Z5aL/ZaA/XgFYrxmnAvh++U5S2MjLFj0iz6eJCK7vrD7WQxV4CjJuh9tnY8Xy
qTJONhgLAhScwMsNAwClxeTTOk9YNpSz/uTsglyKAY90zUkNHIIESQeu2Sf+xqVeiShhJsLkgUWa
809LwupQBd9EGaj1dClsnvNktCIPUU7LVSKAeaeqdJRP0EyjgC2joTbuwp50KlGons8C64hScZpb
1Mp4wU5BSTOid3tpVg7YjF8lw0lWd+YtuVyaYrTLhmJa7+koHRynKv1UIg8EX7i5YWBXrMDFQAu7
0/iE8H0ImnICNzB4sIggWaIJo9nI9l1HNYSg9DbiNoCDoiJxOaEWAe6+lTjG6jTJR6fraiJfRdrX
OkyCtpzLryT4BDcGXXvd6KU0qQwQT9FytzhhKmWBVmsQKm1jMyx2kzQiBKzBGbqz+1z9KpWZDI+F
LDQvJtLskXrR9KdcK8u3ZTXCSI3laBO8KD94iAk7j9yY4cPtnV5bGFD0c9UNi6IvCXgS5AhNvYQ5
JVYk832KKOtei1ppHyQOqZV4sDzEtM0Nq7w26IwDpKpK/uaKkRNWffRXLb/zbA7zKQ6Lzykwp71A
nvQO8TD0Xn3aP29PdLaJl8EPlQleAQPzomCiFyfNj5uJbhsJT8MJ8k9m0X1MIMg8RqXIz5Lo/LtI
saDKGuviIfGTl9uDr1Rr8I65juAfZx2UZXNtafe+UMz5faWloPGypi5eRaMVOO5YjMYxKkS6y3y5
PwyRUvanOgUu1Dc5YFeK6FsdTis2fY7BqNcAeZ0xmZeXAZ3LNOhShT3PmvQOEzu86gP1i7Dq8d4c
quZ4e/JrdhZuDqRfZg8PCNRiuATlRKlCe2KaDPEdpR/6l0VWGnujr9BlR8E0egigiHs1GaWz8Zys
TdUm70NJm4IRXsrl2JMmxwWS2sJTqtE5OqGMUrQBz4nrOHW2r6t+o3Iyz2V5yuAC5jGZnxY6fy7H
S7IyVJyW8XBNh32aoXksmXVxSAyr3YgR1paVZlrSvsDg+Y+FvxHn05hkiKl6kaX20b6xDXToSIYi
39U0JwIV8QLrMxqmwLTVD7e3dOUCz32MM6gXkOK1TosaFEkWMHabS+ahlcSsQIZ88KPN/612eh6L
+8Gs7P3tYVfuMOAdip4YjzmDsNjN0KhSrnZNB2wQmfkpkeUeyTKJHELkS8PbwdL66tipkvZuBMsO
r0Kjb0UsK6sOGoQksDkX5aDxvtxgEzE/e5L8xpNskRycMX1nlR3y1pPaHuTSKe8g3w+9hsd74xat
nCxwETPEFSsPR9Ai6e1HVu30IhWeFEf2Z7Rp9WM6qiVFqnyLylBdnSRtsrgAMArT9nQ5yVyebH+S
0d3pB8v4WiNgfE9lSj3WXdrdTaINvTAww52lRPnvLZKIJs0QwDQmWUcDKbH9LnBpT+jvumHQvDwA
johhzWF3BnnefKxKLUQzKTdf9/4UaRCuT93njG7unvWc+vs2jaodZsKwXZJSqO7FZnUKx2hLW2N1
lvAmzsk/uliXuEzbDpG0bXqBHpVUvJeG/j6FlW2kxVStXWrro4Ru5TA9knOtNoKfFbMEeonQB9ME
dHl5kFXUDcPaaoQnkKv6hOV8V2lF0AB+BZ1ghOrz7Xuz4mWRAZt7O2Z7f0U50laxHeJHCs9sSqJo
+hVb1c3yLf6UtSMKgIh50ccGW9riiFpV43d5KAlPrloENvIkixCQK5vxvrRR97w9pzVbAKR2fsVg
+KRKfXlGUX2NjbSbiOwkfXyubb3Onybh01Le9o322JOPGpE8Eh3alkTX+z5Bou/2J6w0zIC7gEiB
yiUE4yQ1L79BQmuh6zSF/krFqAaI/WGOhS+ibPyzOeXgXepAq3+HJUTPHq1wVGdJ8C6AMUQo35Jy
TF6UKOu/3f6oFdOMj0s5CMcdrOPSQIWNk1aphooxUMv+nMXIV3fCEIcsyMd9VDdq6MKms0VctjIq
/cQzesnBt6IedbkSoZo4aE9KldeVjfnBoccMzcHK19/JpaqPLkUT5yEJ2+LXJ0vdGMgqCSyNN3fx
3NZ23YFbhRe7i2252SV0C52TggLOzkEJZQ+3NFANXqqN67s225kOENgz6UGepMvZanKkhKY/oVee
G84Ho1IHAgndj2kLqIPyIIu8PZhDMGwM+yPtuPAuQJ3gQ821VmQaF1GMnCt1YqsSqPyEu/WoKQ2a
9J3mpF9HcuhvY6fWEjelzfvUjnpuukpCRcHz+7hSQbqHCM3aUON6CqzfsDLStgCHmUCazJ0KKXi5
fQ5XjMGP2HEufrM1S09IMZKwL50eoqs6V1Eg1lMnGt+YGswcGbKNbb1lENYGxIxTZiSwxrQuXmYQ
bCVJdZi1ZKsE648bnT7UaRndZwJChN3t2a2cAC4XeYr5CHDkFyegHezGDnnuPd+PjQ9NbT4X5ZQ9
2igKe0PVlYeoCrY8gJVHA547PL0f2W8O/OWpGylU6klpVd5YSMjDxGljoScup/DPmlX/oXL6fyEN
TksybeRzoDCnAi5HRB1Zn4TIahJZYZ/QPxFP4hTaA0XcJHLgS5sUKXy0Ar3P7vup0qXYzWtV/XJ7
rVc2li5vCLKpc88+9WKtI6oPflZXladkAIxHq9ZcKbCwYyGCdofbY62tMXQ8FMHhP8HFWxwiJyUh
wHWuvDCuu7eBko7PidxlLkPbx3wqw41M3so5onUSnQgYl3ADliy0lk6qAwwKEWGqVE/Q/aEUOshx
OEBvKeLXVenj4dldt9V8s+IRzIw1NBriSMNDtng9tVSJDbWhNBaBvtmHcEJ4ik1wfHs1V3YOaknS
19QWNOhMF+Y5kp3IcpKy8dKkLWgx18f7GNX3Xegk1a8vJJUvigj4VPOYiwlNxSiyTmuF5+RGVblB
ArArKQL7LSvwQk+RdaDDIdj/8vwcpB1p06K+COvZYn4ApuVCtWFi9vN6etONqNxCFSqBBVTiDdu/
cjChCJmZsv582hdD2UkCnX9V4sK1IvzeZ1m9V2JZPtMCZL3NC3WrGXhtPKoNhHezF0Hm/PLqt2le
11BeC68adEvseVjj6cQaOw+4VOq7oWmNLft23RBG8YHmMxqP6ZaiRLqYI42RUdqNHUk6NYXuoLcg
eTj05MGz2I06pYi9qpG1ZyWypuRO6UjqHoKxEsegk3E09Ur2Nci6CkP9WhuDVR8D2YhfbN+ox0MG
hyX+QF/H2dPEfZwJIzT/TdDkwR+hKAVycJJTgN+c7A9pYWfZzvFzNTjaKYXADbfx6s5zE3jBQRKB
Myf7vLCqhG5Da0Q10wT38hTzRHmDVstuWurTKTa6b6zD8+2Dej0kDfmkJWZ2N3pRlowo4QQCMskL
w6vixu4eACURvukp2vUuOYJ6OkgJbs59C5RnyzO8sjRUT6m9ELryglBIW1jvJkblbhwDw2tiOCb2
wax0H/kcgF+9i/M4GFLiAQrtaGBcHtjG9tFQqJChgdmkH90RKvFdL6XaeRzs7Ovt5by6HIxFxwuI
xLmZ11mSq8DTkVst/OxerPn+0dZK62Nda29aKfT3RdbyDP7yeLOnCQaYeFEmVXs5N9XKakQtWUMS
SpnUupXpO9/DMOoQ3045wu8cLYf34PagV+HxjMGltE/1GYTsVaYDoepaQRyKQeUAbnQ5brypjDOv
rqPWG4Hr7Ay0hl6rgbalEDMfiQs3l5HpRJn70ThwMAdfTrdAYbhtotj0mrCSnrsAoNophjpjpwbl
phjlD1dtORp7CZ0prhXnc7G4jdqmMnrwtJ048LK6jQj1c4VAee/idcRPsk2To+urgUp4XqnQXBth
LL1WCsN+i5hM9l2tMqgPGDHTPHpkphnkmbfhXRLXuL0O0mGPchIq0FT44XDfxjRNuaqQgUtavihi
V5Yg4tuxf/Fns0jGT7d38TrzTMFDNoH7kDeboWWLGFUPDRw2NNK8MojkM60Cau86g5EVfGYd124/
2K2xJ7QrH1qjhivTGo06dqUhsgS6JJqVnW5/0XV2af6iuRWebBah6rKoLjd6WJOeLKAN06N+z6Ym
zSHSgknaw8KoUvCYJmKSvAGZ4KIPn77oxDvQQwbI5+2mWDabXY1We+3KYOBz14SUu/CmQdblQ0Qb
QrKLmjh+k1dyCme6Zo6fyHcbpStgq0/2BSIn70fVggUrTXTUMRBoFnfR1DsRMgOGQnMPjfrfbs/5
+kRD3AGFOv2rULKQib480WNa0XE15qVH95+5Gws1PdWZAO8w9VuVrmvbRAcS5RxCIUr5Vz2rVU1f
SAAjiafadfsp7HSTBi5TQZgHbj9XJhjcsBOrJ4wqFzHC7CpAyHI5OTTpgmxGwXqqiPs9LzwY2bRO
9jhG9HR2ee1JlS27YTwZ+wkAxykffX8XWkX0J+Dr3y+05psf2vPfinKsI/jeF3/8j9flS/5O1C8v
4vFL+X/mX/3vv3r5i//xGH2ri6b4LpZ/6+KX+Pf/Gt/7Ir5c/GGfi0iMT+1LPb59QXBa/BggeCnm
v/k//eG/vfz4V96P5cvf//ataHMx/2tBVOR/++tHd3/8/W9UL346cPO//9cPX33J+L3HIhf/9Z/5
f/1nUBdXv/bypRH8C/Jv8/0nZAXFAsJ/JnzvX+afKPZvOHlAqcDJmaA+Z9qXvKhF+Pe/6dpvs7wM
+Pe5pRSPBdvYQDEw/0j5jcI1hpo0vELiBQzCP6b/5k/r+ufOsBx//fnf8jZ7U9DL3/A1C6weca1N
CodKKUDo2VFY5g4lQ1KNVksTlKjx5lxSE7LYtZ3QGzcMUdNyB1EOn3V2RN23HYIybjAX79FTT0Vw
mjuvzH05Ds0eegsVVfDANs9NI5ppH0dIyHoTFCTvdXVKFJeHzfoj0WCsQdIgc9KzoQqqbamRZV6l
ppQvAHm9WPqg0n4owTSNBq3h2ZZfVzsopWDGqYK+e63nely6w+hnuasr8ficDobs+tAi+m5bQY54
tFvdPqAM00w7HWDec5ZJXeXmUTsgDDhNMXx7Q/15pGr1qGuBHbpFYzXPml45EShzvKWd5eu+4upl
IRF80wECHEDJWldSjLJ0y0CSTzEAqqeCTpIXs0oLaafodXGvV1IUQzhVRJk32ZH9SQwCznhHE4Vw
yQBZpZf3yNG7Pc2eZ+qzyb0tl2X7Kh2Fah+tqghPGiSZKLJM5M1P+qgG79NJC+4juZ1oQU9TK9lZ
iZa9SszJrHchy/0JKRBSIY2mCndsx+LBmmCgc8sW0PVOOHFZ7Uun2Cu9Wo67ioK32JUyTKOsjdq9
ke2yMlxCHNBHkpmqbhjgNbqB4Q+WC3IyDtzWsplEqY/J96Q19MfBGJLXQadrX4281ehhzGxDuHbR
OqaHHLhTP45BptyrUafGbC8yFU6mpB4P0vBU6J3d7uFWyu7URKlhfu9DU3KBmzVv8mI4VBTxFPY5
TM62pEcfKqV0fjd5to1968vavdW2PFFp5CB5VqVCGl3Eq99aiZT+zgFPAbV2pj/sUUPq0r3k5w5s
SfQfOp6ok7p+lQw5MEJRTw8qTRKD50RFBxiEw2ffSVap/J6pKWShnaEE+7TvzWAfENXG+8BvgnIX
SMEXmRRa7ElNrzzrptR9IdbW6d4ZRB+jiUaHvZt0uuCtQaPAcMvRwSkNS6v+JMtTSsJPtMNjkEhN
SM1QqxHELBLxNgmE/9jHo8wYDvLA0J+H2UwhGKV3UCCkcNRYsem4YTuRxAOlk7xpnNwqd7Y1oFHA
GSp0RLdCKj1CrfVhBz0W+IpQahjBkDAl4O5N85WdS1a8VypdvNbjrpD25dB3NaGmHL2AjQmLu0ku
u0dHaoJ7GqaVE40rccpDL/LMw0eqs3soacu7Bkh4dTAy/NSdkwfUihS5iw13arVHuA9lT5BWeop5
kXW3j/0adpFIh+YxCxv5CX1gOb8rNWk4Z1rcc4hz2Yh2agUW8L3ILPAXWNHuL+zDLz1S/9+n5+K5
uvmU/S98pObk1b//4xG4eqP+b9uI+ksavfz8QM2/8uf7RHz6G4/InHkj2WdAQv7f75Oi/gY8i5QO
7Bc4snNT3F/vk8Tv0HJK283M/cNzNL9dfz1QEo8XYSCZctBd5Ah4Xn7lhbqMhsjyQnRLapmc2Q9m
y2XqHQ/TEk7Yq2frdZ67ORVnTvfHAkO6RdA9+4L/jEeuR5p9yZ8g3FPg64lldOo5sRXIyPdBdG+m
Lvyzyqu6epB0Y8N/u3QYr8dbRFuDMgUyj656FtZrF/vTUTGAgv2nvV554NcGMYAZzzQK7Miy667U
9diQqlE5k5vw4vSzmn0jujyGxZau+6Wn/edsaIPC1Z5JPlAuuVy9zKqjYSRkPOeNfVdFmCaIN5Ly
lxKbP0ahjYLsDXxiOC3ynG/5aY/SjsJbkRX6ORi6/j1NOCVKn5HlJWmjbYRLl/mTfwwFemauqnGU
F0NZQx3nAWnpc9Wr9s6yaD4e9NDfyEmt7A8pGpph4aeWoche+PBdoZZzAkc/530Vga033rdBH+6n
0i4fx67ZEu9bBN1/zgo0EO4eYvSUGBaz6uyAmADGHfpPqEXvpMzKnou+UGJ3iIYgYjU1O3Ujo+4i
qAU7+T5JgvpLWyP77cFF1Rjk8tDBcyV9qtNdZ5XWlzbuy+CgGEKiLhHG8ftiENMuAgH0PazqPoJm
Su0+BZGltqRqe+cUE1Ua+2TghxunfRES/Tk9Sl4gjylGkVxYnMK26WVk0Fv9rEUggIVSvdKTKPBC
ydZP8mTtBl96nent59IX033aSA0soLa2kRJf+NQ/voIaJfYUHNJcW1hYErME0i86FlnVJMVTB9nV
HfEY2yP+9RgfJLnaG6Vwc0e+C+tp68qvLQIgHa4IaQf49pY1Br1AqEJok3GmalXstKAcn3LlbVPj
k+tCpOco1j0EkCrPMeO7RKq114Y1bPFHrnwFcGJSwbwEhD9k6y6vqrDVOBNRa5xVJak+mm3unyhk
f+q6ODlFqtrvx1ROHlv05I5SJcq94kfKqRlS6e62Bby6x7xpPGFEyBz6OcN9+R2l5jRabxfSg5mM
5nF0rOEdNLT+hmG63nOGIeU/J5apt9A0cDkMNYpGI6UlPdSBZ/nT/WCVfziJNLnkTtGSC0u3V+yY
4xY9Bu9+fYbkXmeo/dxZvSwZQOqU9DVZnAdbua8VlBfMz7cHuDJS89z+OcCSjmucgpq+hF56UNWn
bLzv6l3r3MnGhimcTc/F+0uijE5AAt+ZogrDe7mCRWoprdM4zgPQEWWnRMY7MMKHqCaIiGOkMAM7
Dfe/PLGLIRdno7HrOmsSy3mwXqfVJ0Wli/m50Z5vD3L1Mi7mtTgZfRIGXVeYzkMgf+7zL4Zy16dP
t4dY2SCcNwAxhKEs3lKthg6WJiFaCs+SNO3iwN45arsbgqcO3cDbI63cpouRFpvUN3GuECiE51bx
D6Rij3COf7g9xMo5mD3RGQKPvgF8lpfnoLI75M+qODz3ZRseu6m6s5OgIbNgAhAux8cmjLaalNdm
hV8B8QWNG9RNF7Pq0rEV1PgYMqiPM2dfbVpvbs9qa4jFUaNpbqwKWMLO9UjUq1nAMEpjy6W8cmFp
4KV9AU4Y8un434tBlAl4R+m34ZmL6gfdvS0dR55zwTHInQe7eicgubs9r7WjB4yP8ACBVTJJCzPf
yuTmQb6E50B9lAN1PnVS/xQ1WyiT1fX75zjLI04aILY6ow/PZlIfYa3s3HAkT3J7MlfBxrx++JWz
UI5NVm7xcMupX0cGGYmz8trMaUB32zF93cXj0SbqrracsdXd+mm0xUHPIOifogK+oCygxaDN7pVa
/iMLR7egKOLHCuyfJby0WwW7Hy/vwtBezHLhAyqj2UnJzFNUh29lyrjUmL2gui9JVKjqxw6+hSQw
XAX59ahtEXp9CNOXIDxljb+LpM89/bvRt74jlxGIRxJyLvRgsZkcMic5NppxHChe5/TAKtIpqMd/
wdL9vEPzDv4UAAjZquwslcNz2YcH9JROLKE3SJprZF9un4U1M/TzSIuD3RuCDtuRsxC2T7VcviKx
+EdQfwgiaCUkSKlvj/aDBvlqU+YiIzzYAH/ngPrniXVOKyF5qoVndF7dyT6RQHeaz8pUu9PYftI6
+31AQDpUH2mUygzXT5/ikqakevSKyQIOfh93T2Y87jTLd2E3DIwt5MrKM0Y/zT8/cLHyftyGMhIF
WP4idYDaadOrdpCpZk/j1rO8dtdnGUDwheQWYLK4XItIHkylbJXwnBZp7ZFyNF2ENLK720u+Zrl+
HmWx4mNnhr4wBq5B9KVp68de+oy4232G5tjtgVanQwUZps8ZS7X0x8GLGQnBcXhO5PchBaJOnTZG
WNubuUvwzxHImSwXjO7+umMqQkrdxKGzqn76V/wYqpH0V8x9aTLgqctB2kKMUx1N4dlXnoJROxVy
tZO0ciPsXp0KLaMqGkBQyWmLqRQRDW9QV2OCOfpS93s5fe7Ljf6w1TEgEZvrK5RQltAI1SxkkzJ3
eI7zR3/SgK8e4035zOsAiMdkplX8xyiL9dJgsTXsKozOg5rLbiageGzMILyb/KDcR7H6aGrlR7rP
dk1gfDIaAUxGgyf89tlbs2I/f8TikA9GoPkocoXnaWgkF/FhxxuHSHOjcTBcG9lwaJG3kjSrY9Kj
QZ2ZVAPF0MuD4kejXCUUbM532di5XQGmbtJ3uvp6fHt7cqs3+KeB1MuBDIiJ686aTVJHbUb7YpAX
4pFCo2ZjFbcGWrjw8Ry1dIMdngvnnUD4gtL9ztDu7bLc357R6smkd5ge1bnnd1mN421ztJ5EyjmX
noPY2tfjsxRtOQCrs5mZAymJs0FLRt5WrbS+ppvlHKvfrYASRPzKsVNPh63i9mwW7bYkQuYrQDcr
kTFZAHLJlxs00KVkzVR2504zXTorPTs7Vv1j/jUJSX/kJwRSY3dyPDk/NMAAfo17/8fwEA+B9wKR
D2m8uRg+6dM4soZ5os6z0J5D4q8tU7IW91+MsTgaKuXSfDAYw9SlI16wdW+O0b48iDE9jbT0Sekf
kq1uHJOVF4V2ZGyxQoqFrMPCtLQ0nuGoBtHZ/n+kXdlu3Lqy/SIBmodXDT25246d2BleBCd2JJGa
Z+nr76L3PUk3TTSxvc89B7hAAFeTKhaLVavWiqd70lghMLWpf/3jCVwR1QR4NobcgDLg75TYGXql
K4vsCLWCDZ7GikGjNpZJugpXcmaFixWDrZB+NsrsCLojNBobND4diReKTLCJbMz94H/vZ6pBojSr
Xp8dV/c0lO0mGW2JBcGBwkMV1XVM+WBin+cq9sY0T3pISB1b9SnTT9NcPaT6yVBzSWFR9EkQGt4G
qgEx4QNrZsRdmjcW/Nl+NYsHZXrsMeF1/bMLHiVotvy1wZ2ZqkP3g+RmdoQw7HBIqIHee2XWW5T0
D0XtfCVeRxk2634iVPb8kq2PO0v9qjbKMMJ2537yxidife+939eXx7FP/hMTztfHvOXsAYGuvDbP
nZ0dlZtOs7fWzl78dfTjhPjGa7E0vqNtzWHy8fRyCtnmihzl3DjbgDPjvQ6RlxRyv0c65P5SRo31
NStU36O/rq9SaAfps4MRECz5HfasHlyqAoB21L7Z8/M0RmbzRVUfPmAEjR4w9CHDAHv25WKq2bSJ
yS5Fw9mZdJsFmnOTy1xCuJIzI9yO2SUGHYzVwYW4eFNkddmD3eqgcWqpEWSz6X7gJDO0LJQj8ArD
fOLlmhwKwuJGR2B1UoxOJnVo94e8KcNMl7mCIEli+H82tvVWdOLy3Nk0m6F1cG+0GuNrutfJFNgA
eEKZzS8GGSOXKAaeW+PCrAbgVzMQWFvb0PlaABvQ5vfaCk0DH0x8AzH8en6cKoRfBwwEib+Ameu6
twjjCrpoKuZJMJTAl6bKuaax5iBGzgnqBRh9sYNhmVwfWE0zbDUv9kFFsIbtQqdtFdedxFmFoeXM
PBdaQAGp9RrbbsVb/CFz/Fh5lJZh3/IZ7hGPOhjAXOyQm+DKvHSftUhdRR1aFqB7X1HumjGDl55I
8S3D9ea1X51HrdojKwrRT5M8agS1K7BgY2TAQx9RfzftP6g2imLpkB2flgrYrazyc2grVfTGmY2N
4XzgnXZhjh3cs1BWEQLS4Bbm1Dn3Lec+b19X8nTdZ0Qf7XxJ3OMlMRUoQM6wUY+HqnrOhvtFRhUi
OobnJriqhqukEHofmQmggE6lHjXKzl1eO03i/sI80QSwG0h8HHqdJ72JY2003AX+34FZGCmxXyUP
oHsMyaC8DGl9VMs1Dspx31MqoZgSm4aKPbyCZUG8aczjGeAtwrVa1Imxt9cCsibTgGkArQbmTM1H
P4mbdov6nnY02m7a2kXxL1mf/7l38a5BJxBiWEDTcxtNFAyXY/4Z69fvK3sBM8PQhOtovBRZe4Jy
6dEAhSorGxpQWcmV7Tjts1KVtJiEDnX2I7iantq3bZKZc3ZstJPXAsfc3UubZcJzCKYR6Emwlw9f
qHatDtCzvkIC1QKQW8aevbfspIyGfLX2tB5Mv12WG9WqzV/XT4vQlTEWiwFktNAsHkpgT2ZRjSDP
PPZ1rh600dwSTVsDtwTTkpNYbgj1jEVSQxOmU3hgQRqPjZphIPsyDAyQTSb50CCsW8ppaB7puNON
qOr7jaaEHuqRg/sUUxO8vXmEqlI0fr++aNHFBiYOFE0dlt7zjAlT78aDPbJXChRvnR7UOZqM61fo
NGcmOKdxSWbb7YQnilo9rXUTrOrJsBv/+jqEXvPXCF/2atMU9J0pjChF/Q3ZKaGfZ2fwiy67H7Nf
eS7xFVFaBecEARfmS8HKzV9UcWy2i1djTcUBZJx+nh9QbU4Lya0rdEkMWmGeE/gi9PQuvQNSYm4T
23DJ2V18wLgCx/qRW2WoZfJzJ1wS8MzgJEBVA654aUvLSbvkM2yR2QV/oR701e9aX0B2I7loOXap
/w9lkL8B6TcgJsCZXFryprzu6w6hvIJM5xy/pMsGJCSudbPmcbD33DpAsy3rgU62gxgZll2Om2l5
ue4wQq88+xHs38/u37J3cJloOHiEPKdtFvTZYc1+XrchdEpUiVgRAAC8t404s1G4daoCwpEBqQzd
Nnc3Ey1Im09JunHqTbxKrIlX9Nca5ywJ5MGtpsU7HbQyDXgUik7z6/T++pKE8eJsSXxKUZo5zXJ8
u15vAjv+kdQfOslnFriLzjEAb6o6bFoJ7R77ISkw5puum3ycA++pXRNZYiHbNi48DbND2jkeUWMj
caDPd6Ae8El3V2V71goaskM9V9S31AdiFVuLMdQCi57AI6kM8iPZWz6oUFubSFZg5WlOAuLcx7FM
LUG4VhcNevCcMOJt7uStq+KlIL1HlMyG393grPvVtr6Vs1FJciZhMDkzxJ2uZmqsGQyFCFz0WSsw
HAGUdVoUTPHYv+6QMkuc12txawIjB0vlCv5BvTqgdQOYQ1hWz9cNCb/O2ZI4z3cxG1cb/YSAsUK2
PbNfadbKfF/2fTjfX8xiAq0tbKzOY5EaUdn91GgRXV+IzAjn8BAecoxUhZu5+Cg0/g3EgTSJE38V
SIAyqSa857jvrxKzK8wZjobBhe0EHUul+A12+GOfSRxNvJi/hrjPbyRl6pkJdsxp7JvCeHUXN1Ja
V+JkwnsY9GgmI8HDHLtxeVnU/eRUi47ke04sByguA6Md0OT1iWZFbZ5pN26iyZRUxSv7a5M7q1Xe
AD5qweYwPkMNPYLH1XMtiX7CGwooR0CcMbqEuW5uYWqS4mW/4lVR/aa54dvjzsxeR2hI25u5VPf/
3vPYhDyDvjMaRc4rSoiZEm/2UOvHyMIWVLZQxYzJtO1olUtMvTVh+FICuieMoxldVwD0L1fWDbQd
TGAiAUladx1mYlxcWjSPurTaVvXW6zfsETnRLmJaVM56D6K7z/1gHjrMb1FFpRg1WbbX1y86FRY0
jAE0g+QFQNGXv0l3x9WrKH5Tls0hUjmt/F1CLWceout2RKEKY6qAFaF5CjwjdygwCFP3s5uTY548
LMlvNMGu/32R15z/fS4UkjRG5UkpyLEqgeyxfUOjPk2+1ssQtIyymIbX7Qlf4MB2A54JBQB0CjiD
KbXMZu3Zgryp2bQNNTcrtQ2fzJUDHlmM3oL1FfxUNvUwXTYX3xYPGN3rP0J0Hhm+DdAwlB3fUWob
Du0ry8aiteRJT9QArTDFfrpuQ/ThwOrLdKQsELnwwxq0XCGTDBL3Y5kXj+BAzHzAw+oPBDOEZFBP
MWpPYIsvvbDJmgXcnSU5Nl1pBoOajoEKNBAYsOpfXT3isvbs+QNxBi1ZqI+hOYsyIueRqAu3i1ot
5Liop6R7HK08oNV3LS6CojgtXiVZIrvC+MPvMOQ2hrLAvMNPbWS5hx5FOpCjS5ynGoxew3ei7+Zy
l83xJ63+hPenxDuEFkHphRFmQEjxVLvcVIhBZTkUv8hx7CLkPBXoz3176YPKTFAydfykmb81lru5
7i9v3NyXC4WyIqPGcBFTUbvko5xVg7hzTtCo+OVszDxsihstD4af8SsqNLMWePOxWbbmFGASYaSH
FRPoKeAtibQc/95z8UPwnAKBFSBOwFJfrn8CmDCvkyY9estxgCaWjM5bUBqGAYzH2NCKwrObl/pd
UrUxMAEBENCEJwcbjN0pbfzJXhogqR+n+RVT6sGESVdDiW+XQcb8+z7kwTw6kxj9R/sQigOX62tq
x17StUuPuGtA0gP6AXTkR60N+qg3v6OvKPHg9xkHRsCQRyB+M05Wntwhd+qyxVxyemwg4pmNP7p6
DsbpV25v0oJIriWRLabFBOoa1cXVzBUzQFlTpFUCGIgx1pFefF6/KM4KKLRfyBTF38dQUAFBPAV5
C7YRCOXLXfSG1ElphQRAMX9TsIZ7+UGjmSTWvD+KkO1E9ARggomY8fGt0HolWwuUgvoM7ZHisZlJ
4D0v9rNSvupfPRlzrsAzYM5C6Qy3OmhquCPYFvpsgX0Z1YwpR1dECY34qxlvdApGVQ8J1YvkyOvY
I+7IX9hj/35WVFCASMnKDs98zc43dawFY23toQ2zdbXxyQBuOJl/r/0PZZ9nvS+raAjqlWxz/66W
uzxaRqLmLiibKKmyc9zZr9Z4Ezv1ocsOhMYnD5wcXe3u4qnf6JD3rKGijDeA5HQIEgL8DNYgwqwS
CGbeDZepkHW0WGXF9ua93uuBqf5YyNOSZ9sOyr+G8X0ZEjAMyu5OgQPj+DP6e9RLkVdyiUhcqFri
VTnCnE1914PYbzugzy1zYUGJjMlmop6PgQTUF3kfRrk2s5YcaPd1eVG3qRrW6RKA9SNITc1fCv/R
2oPeftyVCmbvJc1OQThAmEXx3QGGm8k5XjoYCxBQTs5QtXJ+aXPn5+RL27565BMhvyS+zCIL58sX
pthRPvNl1wHRgDLBVDM9k+W1sm4z8LvYyYOzbk37EIOFoPoqsSk4P+c2+SqLCfr8Gs0UnFfa+d1t
akGg64bE2/ln3z6klunjv6aHCtpWYli0WLSQUHVh7BMAdl0uNoGUuuvOODppfjTHV7V5pq+gBQsS
OgRu/8V0k02hyB77LKLyO2xj9BefEhOSeAxcGo0rrR2WGe/juY1YYTd2PQzkroFe3kuWJ8gAwH30
1xL79/NvSbtVT1gdrViHAFOMSvcVnIoRnlyGh5nZoFLyYFFv0jr9pOvFNvUeYqm4sOh44h2LwjxE
P4DM426yuYvBssNWOyqKFrTKBPIiBwAR2yBSUTKxLVBqgxQfFzQPWlribk0LbckwSgsqCKPf5fVd
UqCVu2tMk/qm+6SZmK514tAxoe6LLqGe0yPIZKJWjx+vb77gykOm+/e3cHtv6yMBjw36ciVKhnUJ
yWjvmTqtb9sOOAUKn6TgH5LdBbINYP9+9sE9jGWx5zxisEYfvdoNJ5AVutPrB5bGlLjfeFzwarm0
0tW2hSESD8d11XatuzUGcFH0IO4G1QlxwxU6MmRQd9eNinyZiYKCqhZPFpR9Lo1W5TjYaqqh9pJj
TGKsTSUoDENGVCY6m+dWuMtEB3etC5m+7Kgr+bZP9d3Q3BuQZJLiAISGNARuTCaje85TzBWzNQ7x
oMA9UEiLAOert5Xl/DZxADdal7iSLrFw95AsgzwXM0Co91zuXr9C8b4Bm/xRX4CQWe+Xagivfx/h
gtjkIdJjJpLEuR4dOiApFcTwovECwzppahUpyUFaXRTlGTrrhv3PEOcIw6KAaoUZ0lLr6BRp1KR6
QOZxjy5BqHUg2cjWeaN65BfKDt//2yI594DMYtJC/RbnC+yK66bJP4Ee2IeesySZEn4uvKtQkkIf
+J2SCvhrUNCxMDmDfCrAsI4BVdHrKxGkyJitwCQiezyBbIu75o28nXKMimDyQS+hDPcAsSTf1r7l
oNmq0W52ZslVyz4/f+lhlgPMj8DQwxznHkbegBXSweQA6aMFAnjrrv/3nRSmq/bXBOcYi2KMBGOc
2XHpHwh0Yrsk9/VFNoou9PMzK5wLQGhTBWs2JgGm3xWW4Dj3GOdY6+frn4f9lWvbxSUmNZJdMA5g
LTP0A2jeRM18Q+fbmQxBTSSuIFsR5wqFV6IhDFj5cai7k0uWQ5W+zs1XnbQP1xclNAQeFVRZgRlS
eeg8JG5HrVdxehpIwprNk7YYpw56qcm/k09j3Wx4wpkh7oICjKu1Evbc7LQaubnGXoCe9SMuG0ty
Kwm/E0wBBgWu4Hfdu7aoNa+k+E7gBQgW4wBia/KlJ2irmVX6+/r2CY/smS3uCGkAjs4rAS7EMbv1
bipjdVss7l3vaK9t52Tbslh+2upaSU6u8KuB9QasnUhYMXJweXVonV6YYNuHWbWvIifBrEhVxp9L
08Lof0rmj4Q+yDlBRgOz/yav8NOt6mI2FszlDmqtVkVx2WOET+LzbK/484XKNZNvAj0Q/p/LRa1t
XDt1nf8D9cMZ7o17eRSXGeEOVkbdYoQ4F3oc2qG3WszAnuxKxg8iuirY4AQqfSjhIDG6XElcN8Dm
e6h1dI7RfNZGEFZbCqkkD1BB7wbaCGdmOOcjyWD2Sznj1vW8aleSxgDWLv+RgwR5k+ceAapYg85z
uw7R7A12FOtUDcdYScMSCjzRuEIPdMptY6elGQiS0zU5gDpGOrrC8pj33/XvbnDOOie6/Q8IqNWD
yoaiT9dHcwKiCsPaueZhiG8MjwZ47fXSGpf4awO0ZZigfYNjXX4IrYlzz8vQ0eoiDFq7y6Z8vH7+
RbEGlbo/Bri1GdCaMrIVVSYkPDeAGLpRa5aRY40FyjvpnblmkpMvTLVYfupqCNqs0nu5pGlByy5Z
kA2DItCL6gHMr8WkVr4CHcOI6i31mwH6jaWLR13dV/X31qpkVWbhtiISIOMDazGiwuVvyMlkD2ms
43bSfmB20gPNbEp/Xt9ZUWRFtR7jmQAZO6CTvbRRJmAC0WOKJqATqvqhMSDJhJd/+QOIhUQmj/pW
fXzno2fWuF3VvMpWSwOxJ9PVjRMH6rIgU17u0QSKxr7eKO2PwliQlA2Rq3f760sVhgsmAItqLLgN
ePFCT8vqtDQRk8px27rB/JHwjW/15+9zi4vHBWdDwd+f4yLU9Ao8uLLkmIXNd/t3ZoLzCGWG9qEz
4YYwm2lD9WyjazfdMkBs/UtlPFmzL01ehSfvzCL797NndW9NRDFWLIqYv/JZcX0vpUw3JeyW9JVo
m+ufSOjxZ9a4u6lQFd2dVngjAXh5bdo7dmkMSfuvJ68Q0QGpBRU1qjI4WpeLijUImpO36QX63JCf
hBw+MhECGygKMyUnkObxLDu4GOjQgjL1uKYhWnBfShe0+19mGeuE8EjhpQRAOCsDI3G4XMsAGEWe
qih05WS46asqIMWX1QZgt7d9iKP6rjGBTiFFiSIbtkvhyorDok+GQh66twYCP6SPL+1rdmNm1YTX
vKX/zoF0QhNlgOnrfiGIUvjr+FTIWtBX46OxYYBlsqxgpB3RUjM60KFuc2KEKFqEVVr5UymJFYKD
BoN4qwGNghuAT5IAG1mcWENXGhC4gMTkzoTWAQEjbrJ4T5aVHQb10END5voy2fHljjeTidNR7gaN
+ruGewuNw2awG3JsPdTubFuBNjc99UoTh6Xq5MF1a4Ivh2AFSDsAoeAt4XUioIIz5+ZM33AZOVqU
tXaaXEkdVhA+Lmzol95hkRJDADEhxx4NysWMD9RZ/HQ+TcNTm7mS7RN6CetTgC0NzRC+SxlPSI6M
ZCRHc33r4xe931hmutFjNd9U6vSsNEmF9739+oGNPLPL3aG96earq9QEAqiQMT+p7nMnIxQRfSss
y0YoQeHi3UukwhtL9fKJHL3JPSVxf4OK+ThLoNCCCxIvAnCeYQIApUaVW0dnj4PqJTDi6EDpvFaO
bIJc5N8YLoCCMMhfoTHDVnl2mcxaZ2FA0iFHliWCoiHb2EBglvHD9e8hcrpzM9wt2RlljIcb0A9Z
DvqafKO7e32XtUVokm/XLYk87twSdzui7NYY7YIFOctGGdvSz1X122w1aPZpfulGufHvRxqhk3O2
hewXnW1haaKLAJZxcjS8Z8s52Vk0NqmPQZv/tjAWH8/MeM7Sd8gWyTHR9uYE5iSlOrJiD32iTQuJ
lVYSb4X+/XdZfKuEjIbVO7EB/17RpXXiLugYx+NQ/L6+LtF1if1DIxGDSyjH8UC8lVoeLZUYyJgS
CC2n+A7Bgb06tbek6n8142ZUX9tXK0VJcK1UGbGL0F2AbAAGFXRoAB1c7mobj23cGQqQai5Afl1d
hrZWYgwfpMy1g2G1FRxOv64vWGaSqweBaCteIXZCjpOm3eWQHJ1LkDMSMHl03d7M6yhNqg/EfIbf
+N8quTACvs6yHnVKj9QmQZ3ayaYtjMqvJk3x2zTfFdNIJSaF7oNsjj3UwWXD9xXrFYSxLQMR63k0
oM1OUJ7sbEkjQWgEM9hsOArEcjw32qx0NQZV0IYxh2dgNtPhUdq2FH4tPDvZ/BMIk3hB+7xOCUhx
8eLLJj2gC4bL1J9xjVcnYI36To8lGYD4NJzZ4445Vaq0LBvYqzNynzSTv9YHdz1p2WbUu0iNIW9q
7Clk62Xva+Fe/jXMj9V5SqOCyMFAwVrblyZmFG03QvP/03XnF1sBtJBdmThvXLB0+yLustkG9gb1
cKc6tHkL6qntdSOiWxNUjSqbVMLVyQ/Og77PyfoCRoilHWmb34xm/HzdhGgdDFCHYitoT8CgfRk3
bD2dUHWBCQqM/FI+m94jWPk+YAMESpgpwC9+16wuIWUDOa0MGW9/UDDpVyxQ70X1/boVUQYAvPEf
K9rlStxkBFeNnSDOt/elsUZzD2a54mApluRC4eRx3grhDNn8xxIXa+05j8E23uOiTJN2r0CWwp8B
JNtBdhkyo1ndhonRO/eqAkbFxizsT0TP77tp+u5MTgplxHXeVlqSQSjBrULIJje+ug6rP6cqaJVb
96trJxizrzBZ3xmJt29Ihvm+LE+3ztwPxx7QfVB34iE0Jp2MZUXoDshvGUwe/X4eMxLXBqhoUH8+
QvsicPI+QuYOMTdJCvCGHuJfI3jUQbcCcjuMcvzyWxnQrnbdBDBnK98A7nzwjCVwzYLNgdgRpEMe
9fyzbjLUM1Be7X1qkyeNNMFofzLKnwNJw3Wq9t10C17kwr0HqH6j6o+JAsGrMurzWyUDWxCcenPd
w0TlWojnAC4EwCLAEPwroCBgmFBTZON2fUOm4j4bge5dqz30pkJ1WY8LSU99AYx42aSeP6agUa6G
bdN1fuVkoe4YhyXTo7iBBvf1Xyb8bGc/jDvF1LBJ3VmAbNvDHMwQPckOnRnv/psR9iPOE7eZeEZu
ALPd5VmgPDXza+lKqifCgIfJZKC1GV0RPzDZNEsDf2mRG87QyiWBqkrCnTBInBng1pB2TbcoGQxA
IBXUp3AvXf9Mk6frOyV6JehnVtivONupCooZZUfw2J7dfTkepvkATof8lvQShxTd6ed2uDdCq7ke
nAmBSLduHSWEDksCQtBW8dA3eIEHXl+VqHANPDCIAQA7wgHgv86wupA9aOBlSIUMfQ0mB/OzcwHA
00PXhaTVbvDIHxXZg4EFg3fB4sws982qWNGgwoWCSZtGLmgsTSS0fr3OgZY6fmd4gT1r/qA1Mmy9
8Cue2eW+YjZlbk5ZEcOI71Qgn7AwDQNxlhe1yKiv763QFias2RAPI2fkLq+lw6TJYuFLjs4h72ns
Uw1T+fm46+IMBV8Z/S/bsndbemaOu8GIY2Wj2cJBveQZfSUQDTxWheTWF2aAGIQAtSGwndB64IK8
1xamVc2YTdDj2Q60Oj2sbqCtzzEmrguwuCT9ti6UJ5DmQubu8SP7+cc2f4+Va1OM8wTbU/4pXrod
VKoCIIH82n31so9Uu84Wymucp6PSVrWDmQ8FryA8S/JqC4Ujel/StfgALhcaHeBSYhNP6LRyjy5T
S6u2mlCIuqmhBAihpq2rzpJRQ6EzntngbpN1ALtgMWkI9Org970bLMWz3UKhCbT0aPdd/1JCVzwz
xv79LFbiOCwViLTJsXDqr5qSRbHlvEA7PLxuRhy8MG0NThWwDEC48tKOPTRJn7YYSauN1l+s/K6O
rZu6OIxVtVfoeluXh9oLip8Ss+zgvjtpLiN8YxSigDNcmp0HtXSKFWabuAsr4gRF/QiOrX78Mte5
b4yVb6AFuF0bGeZOeJWiS4ACMxOyfTudZ/uqIIEhK1Q2oKpQOIGTzfN+itVue319Mivc8mINc86t
zqyArzaAMNYSxhTh67oVoY8ACcJoUqFdwHcSgfoc8rnFxeOAs3aIPEY2vUp68ez7v/tQZzY4PzQb
TDcUMx4pBkl1Vpu3gjVXccktaTBjJuk/Lolzxx51NtvusCQjPrjTsxZSKht5Fa8IRFroNKO6a7Nj
fuYBFCJ2qbHAhAo5E+O3BaKy/gspiw+4ACvEA0+Hnja0vi7NLBClz6YJd0ner4Aq7JfUjP795z+3
wDmZnhCD6nqH14Lzq+qAeIjvmkaa3YhcGYhRoKiAkQH3MnddKdms5MqE677tDphEnpPQJTREazc0
8Rpbgjk/acVOUdtNmTwU5W0ZtxKfEMVdjLihOQQaUhDlsF949sEWuo5QecEHM+HgYLAH/9hgRoNt
hWVmh6tFHz+wr2f2eJfPvd7rC9hTCneP2fXAGOqTUi2Sd4NolAajewbEKUH0i7SRA6s3SZ5BqRAP
h2Gsw9Y5eRNEB5sDimpgAoTeopO6UJ17hDpcCH12Mn4ZZNoDbCX84T7/BZyPZgRideWCX+CWT0Nr
bdbCC1wi4+QVetDZOjk/rWhGZweCwUfb2oA4zlUl97JsFdzdb9RrC5gB28f2FtP/uCMnpZT4oHgN
wKSBNsNCkYPzwVEfFYv2eOK6sfEzTWw3SGttDT/ieH+NcI5HwMpQxmwwFwWhrNEPrvWrj0uJ24l3
668RLsJSqyuNaWU5blbv4sQN61nbSRHnQitvKDHQM4IPgT3Rzs6sOzakclXkfpXdgPVjAIVeN4Lc
clWUYnN914ThAUP1ACsCC47c79JUrUFxNyEwlWp25HyDjLI/VztrSiLzQ3sHwBWcmcnz8ZS+eVpZ
KGutrEetBmXyg8HOu0JS9BbdTwzV9T8j3KE0zB7a0yoyP0/PbF9bJ6jNTYuzMcyiBDeYIUPkCvfP
YjKFKN+wCYHL/csct4UcmArXthUNBcieBJigSTeKRtuw9Ey0TLKpkFRmRIPLBial/1jlrhUzLWrI
iKL9tHbtQYfQrK2p20UDtVVVRuvo7Z1lDPVnc/Q2c+a9YDrk1rGSo00+rZQcDOWeoZUYo8x1ZxL6
LWZg0W8A/lTj69eAAjT66rlIu1F9o862NZPARcf0v1nhFm/lXbdYjYcbTcVbD51S79FeZFVyoR8B
Z/CmTYkxWM7IlJRqgUyXHivdDcH+GKugXvOWYB0lDives/8ZgmjZpQPFFSaTFkUhb7VyOpoH1el9
iAx+JDr+WQ9gKZdm8IhUSTdiPbU3h3ri7WyThrmUYpi5+7s78cwMd1uZHVEY8AXsCLG+QUP2E8bm
Pci3D/2JDQxi5uMD1xdoJcH3ALYCjLJy11cRU6IqFOc9VW/nB63Amj7gbucWuMurnqa0WVWErXT6
nK6vy3gaMlntWuQEmB5hgnkYx0G79/Lr6FVNXZBdIxktyS6tzB3mrImVSnxA9HGAzcT8MRJ3Ru5w
aUVRnC4ZKKHHrFt88FBHFAgAdDM0pQyUZvUJkXwcUXCEqjceqJjFdSyTLfvsHjMw7WuscU8x/zNk
fjks8UuyZk7gNqMb1B6kBfRY+0hEBq4LeiRsHMdzOY+I59xzx6mgR9P8VpcbXKZb5clKg6ytt9cD
kXA/zyxxnmFNZTuXSUuP8Tht2AxqGm9adwR9BWKe10zJTjVk3ii2iecXJtEwoM+T4IzNpFfGOtHj
0AAzjcZsta17I9+vHoUmFZ3VCI/3KKPEllTRhbUO0Nb8scxFxKWK57oEvehxaReM+GoJEMXLaRg0
SAsGQIelvg4lp5b8BLJbct+JjgeSE1bDBDEUBtcv/ajMMRqrVxaFygH9OpfLsoca+LdssRNJMBYu
EnN3HohWIEkMLOSlpaVJ3SrPkKkaUx1VMVLuNBhptbF+doZ9M9ZPxeSFnfty3ZFE5+TMKk8hoS+x
OxYmUtdKO6X9TVkrQBp/npMDgJqSrRTda+emuHugmHSQYbIuQgHISAdIW9OeuixBU/Dx+prexE75
q+DcEncVKFiTShk6q638MsujJgPAaC5eAXCjMSpUzrihau6bC/qQ8fRtKLZkPlTT81qNt5PsqLKj
+O7HAEcD2gPwqwD2cPldBycpnLRC6dZu6xD6VnNRb66vV+SjUBr5Y4Hb2AytMZDJwAI4R8OBOhE2
VvowEPsn5gDRJkSu+W6ISY0d5JTZjBw6tbY5JtIrFcNEyDnjOJzW0a+MWff7YbhRctnIttBJz0xz
h9BttayKV7wU2nyjIX4ns+8VLcjj+2CypdQ87IO8/2B/F8rdVa5TWEjlkVen3iPwq4GdZJu+o9Au
1NVtZ26nGYSWnnrXE0Vy3wtdBcOW6JwaUJB5BxCOiaMnFoN2Jc9u/DtJJAdDeALP/j4XYuoMqjS0
BSIO+jd129455dZKqwjs0JKFiA0xKUsmX44U6dLnyUK9OV9QcTf1KprzFYJ12nYtNwrw+Nd9X+ga
yMDAGMXY4ni8h2USZJYMfdcXasAauVDfjrLOjRrDClvZCIjwpJ1Z4xwxNTqKBiU2UPFOsQvkB7j0
7R/XV8Q+wrn7ASAOwSCXyROByUPjgU10qCbPaGzIqGh+geeVFcZQYQjVX8NLJquO8N+Jt8U5hGq3
bauXrn7C+AU5PmBAJ767vho+aeAs8OilrktW086wmhq6rLqPN7754no+REdq2WSvZOP46XUrS3LL
SR3Ii52ywu9Oq4oyp28kwbLTZT3cd9HwbV0sDOJJj/YxPyFj5PncVRYxTgWJNyMYmNrQG0twA1eh
l7542a2r9qFRy2om72qPvF3OA+1uKr3ChV1AZdYj2LgLYDPBNrdx8X/aqbubvspUzd4xeL3ZhJ4Z
5JaAqMLczuVptlTwPms0NU7TEhW7yfaBcvWC7ldTQNvMB6H8d5lJ4aeEdjXgu0jnMFpwaRFYg9Yc
CDVOXhMCdKSC3dzys5flC3mciSRWvevrvi0PYwpo6uoAdfPv7QrRIh/K2jgNv1EI34075da4nZ/o
F7oxHYkx4cL+2ELf7nJh0zhAgtsrsZXQGa187Qu4EJMvyUsVuj+vHzw+MF6uCmDLS0tKYqKVPcGS
6wbWuOl+zb9Bv5brm+tm3hEe8Xb0SzvgB7R1yuwovnrKfqClauNsF/4Y0E/Lrn3sfjr7yfFtyVUm
20jOJ7sWRFKrURinEUMnGQSFoGG0hr27B5OdQm4aGfuQzB734EoxVFTHOZZZIe+AfkK9AUsL/UQe
2oPy6fqWykxxR1zNvBzMZ/BH5TN9oIckiku/+rKofhX9N0Psdjh7I8fKCFKsvnpbE0hvvsaKD2ZV
BTPOgWZIHP/9PWA7KL0CZAb4J6afOMdPMaqW48XsnWb03wlVQbwPyrr6DuIYEBh+yZJG5pjMAy7v
URDVgvUXCB9kIOjUXK6ONqQGsVoVn6wUGoltHzUx0Eua408LmE5x7pzyQNvRVwj1tfbTkCjhAilx
ybrZx7r2K7jjUStkSKq1gESD/rrQbVXeNc72+meUmeCOgqI7dFSWPD4Npr4h+d6bDpM5BB8wwmTk
8P0saERxvoJ57gWyUWN86pLOH+tPfXMcPEnL+r3jg2kU/7GQxqHCzAdH01oULUfl89alB+ubdlcb
kUpeOu8uL20IX0kyRz7ZRk/ywhrnH0vVrhpe/ultAlBqMBSl5iudKSOZeFcvBxebimlDE5wmgJ++
YzRNJ9A+1k5Gbvu13BfV58z0IZZQQQUNctMEr3roodspjbzVb9f9ZDR+6gDvSPM7AlJHYo9RvPzb
lzj/m7ilN3qt9HRKyC0xvUNTfjYmb5/k92Mp835BugJSUbTdwCYOBiiXd5t8sDCKiSb0rZv1YeN8
rcsqgOrXXZKG3r3qp7d65s+vniUJoW+P6stjh7Y3+JpB14yqo8fjz4w163q1GvLbIVq2yNMj33ko
Q7JJtkmkhUrUhW44BxAD2xa+HqZ+trU3NOw3j9qLK6lEvnFjXvstXAhYPdITdxzz21wHhvbTWvlZ
DxodY0RZ8mbUQBSP4fgX6IcTF/XJbtwukNDKdxiM05VvfebTH1kRunhXK9EE2gbyNS8/F2moEeIn
d20TkuZusfz8x/9xdl27sSpL9IuQyA2v3cAkG49zeEG2tzc5Nvnr78IP98wwaNA52pJP2JKLTtXV
VavWUiqQGzFDfDWTtSTx5VlBcgERIN6kgIbI+sx7R2M8yGWlJ26Z5H8MKUdg1D/+WwdzbmK2J4NC
NNU6IYnri7ju2l2vW0O1gs1a2o5n45gthUpaX084jIgb7RsopZqKkQ12YeV2tE0NpQIqF/awFvRd
Oujzoc0ctNKCElIeYFUTrFg88NCW5ZVn1kIQCycDKBjap9HRCSKG89tO7Hxf8zjPXaEqHU6OUvWo
gp6wCwHeHqxE202UCB2P0YuzYvoy0Dy3PFs4r+sbZczr3E2Nxw8lr2wjYdP27eSVq3ThzXVuabZ6
HHWFrPCb3C1ih0iWj0d+REOBdsamvh0oCN+ub8nFkYEgCB3GEFiCKzmf00IBlsREn7ibqu8CciQt
EbA/3kvQ9IXyWoA0XaAzLwFq0n+MzS5YsVfTUEoLDK5pwcJ4pzSfJN9U3Zqi88JrDrOIHmY0r+BJ
d1GKIVE5VnGD9Qq6knFppwd7BO0E3SVCdCt5j71+BGVHMB3CFU+4vICAVIFVAgrZ6N06n1BzzBop
F8rc9cZdFUAL8DkRaZVvav5MxGPl3fTRykVw0eKAqw7cPTrSo1Dpwmt9Nq2Ex0VnBHrhhp+jkx2/
BNYdgX/SbAN+Xz6wZps8E2stsl669c/MTlvrJLQWkd5uhogUILT+VH/SVmaTzK/AbS7cjPlW72zv
W442qnHb3SFZ9oykZt+/k9bWdd++vovlBed99i2zWa97v1YLSK67wlZkihM58bO8Czf9wbTjhAE1
AIpJ5tHARhcT7ejgU1Fkhp2/qmvl81+I9GyTn33KFAGeTMs4FP4gFliNaAdePDcfKXJcLNuCyP7N
vC1vou3fLQqCR8OWdtdn4fL9gX0AQWf0qCK2hHT6ueVILg2RZFnh5sB1Dhpep4PP4t4Bu7zsF9RX
hhVvtWgQWEHAVREvQ5ju3GA31H6AV3nhcu0NoAUmdreR51uR7nIQdYDa9Pr4FtzHVHkEhT30OQAG
mXnhkoyCNzRy4aZD4MZethG8ErV8UGyaKy+BpVOsoSotg20HVSowLJ6PbFTEVAqrsHQ/OPWseIPk
DH327+SVgthSDHdqZ64F4OtKII0R7LRO8lQ/jW8ldkt0J9il1R5UBHEI5m4Dx7A8p2efA/Uf0U+x
TZ1s03z5j+aucq5P8dI5gs9E5QMVEAIG1vNxi3oWwXmlpVsVEcvziHVr1AVLFiZoDUCb8FYXgt1y
0US9pmSly8NUOvQEqeyINGvXmjzdk/NTCKkKBcgrgD4uauNmXoD/vqxLt9jJrKSKE29Ru7W1Q09v
fKZvRzt5KNhzZ5HNc8LWcnvLg/zH+swj56aQF5ncwLrBKzvNCukoB+Gw4vUW8lJAM5wMcrZaqtal
VVNhkPI+exLewi2edyKNrI3E1BvDCSOav6+8XxdHhuL/dNxxLOYka1XWpgmPh9KNR+BC04O5qhP+
25J0sXQnJmYhieZrpVHHfemaW3kffUO123vXrcrmN5LtHfQv31pF/C9EQRqQk/8f1Wy9Ri6BtYZj
VMFO+1beMKEvkVV9ZYdwN0BPdR89GE5gm5b5dP24LfoZ9G1iJtFuMGWfz89b6EchD0ycfy1DzZYz
JIs8S6w35ibzQRybUQMtlP/J5kSpiqZ8yEPO5zfjgREj/ezWlspk2zkmbkX3a70Mi1EJnOd0+EBK
D5Gj86ElfeMJytCVLoSbNvE2cQQbkVDgMX4DVmTaHJQ/HQ3o39UK49ILSDux/DvpJzdwlWZDCmgi
JvWut6pdT7WH5KDejezTtJoDWVnDabrOtiuollDKAnZjisCQ/zsfp1bkYAvN4DLBHZqzigTNVgc9
PijpSGtdXzp5ekVdszW7cANPMiNwtJVu2j+l0Z+f4QP6OLUl1IfB9NHnc8dRKinuvcwC2Y1W30Uf
+OfwVfX79tnf8cFJVsEjl05oNv7ZOndV40ulgW/SlTcA8CWyC6RHIXgvx4CJAY13bbyJiOWnTBg2
Y8fIGkvY5bvw7AuQvDtfASiiQElawRfU3V9v63l/04Fl5d2odBYfHY285OOLVJor3vfCZ/xivVC8
Qe4Ltcz5uisF1DNbvWlco0vtQr9vpb1MMgaVUlr7f64v/MUe0wC6xbU8EfRPfDmz13VIlKYsIVTr
lmnyVsS+kxUy403zct3M5ObOthfMoNhnQiYIZTBksM8nMuu1TktGmOGDb+fKY6gVmy5HSWwN7LA0
nlNDM38bcyS00gaGwNH0FOUFM1LzdlTzlWlbGA/uxyk5pqMnFC015+MhKi+0tAoxnsItevDiBM/Q
Ns3NtRLzwlbQACuE+4bCin7hxaVQjSO1G4Dwf1EBuWHVsUQPiOlcX52FSTuzMjv8hd61Rq6OlUvE
jPHoGNojcsbXbVyeJfSzIugFHROYU5AEm+KqE99ZR0kBZHTEXUkXhtu8LZWMjlLVWnjXoBdO01nM
vZhBiatkpuyXtOdCDLLGeK0KvDSngFagXkKmH3N6FTFtq67QlNIVCYRMNHUjht+xmjEPXfmquZbE
vfSsGDcuq19BSJRS5m+LKIs6OTH8yh2L99H/zksZNW5LkVFoQw1a6fKtUByTPHjuC8f86Gp/U6fW
ILmBuNXklqEWoUPROS9o0t6ZPVnT3vxtfp0dTXwf0pO/vCIXWzmu4jYTO6N0m8rc1lnG9O9AQTOi
8iHtI87ip4LQQEGr0x4SuI6h7Ir+lk+6O549qLeVSYPk5fpWUS+dBVpakSpFExnoRozZTmmaMa57
gyDGHcrX0oRIcayuBJsLO56gV36qlYBC4KJEjgaloM+6snandhY53Pe+TmN9xUksbDTQnQJQDxAP
yB8vQrCGk3KMee3m8V4a/5amaUWRyeRgpERJVrKzCx7pzNjsDCe5D/JqvapdDZSjcnMXFN9t8ROu
4WumXzPbLVgTXEvo+Adx/rztBBWWvq0AyHP1+ktQJjGgCn3wMtXkW1l81lCKub4XLp9beAyIoLac
mLTAN3BBot/5BZpXu8YNIIJRR6g/+Kml8be6lqliunyXJRR45OE7fxIP8S5/MttnM95jp7r6gavb
659zuW/USYsRL2v0OAKlPG3dEycG3P0gJGrYuGl2rPUfI72JyBrTwJINpBcnvlAFFDzabPsHap4I
qZI1bhWh2OHfZTnyTO2/zTtjCFO+A4uIMh1Sp+cDKTJR51FTNO7o1HgfZNRX7dCj8tpz+XK/nNuZ
BnsyYZBF07haww7wXooj2ka0idJNO1KjWjnSl15jsoQzjWfrJIE4nzalUwsUixq3UfSA1VJ/J2f5
mjdfGA5S2cDEA42KR9Wc1Y2Xvj9CcKR1M8uJGVLNVF1J805B7fkBA8HjiYXZMBodDTKBBguAuDgl
y1m4M5z7tXy5fOkuwI5soKYIJUw0FcwxQiExobisRK2bqOlt96R3iODrnQkhwSCEBvP92BRvYp/u
Bu7tk9EevFuvVx2uQzlTsf2noLA7JaTJLbioQYmehznkOhIHipbCGsniwrriSwkCVPSJIByexeDG
0Eh4nJSt6xlc2NVJCyZCPvxcP9cXoGc0OZxZmQV0RVX1VTGgyyUdbxufQSE0CXA/q5/BUU17pt35
XVZSMz/2YvZS/NUDB4pG0JNc8S8LgwXRDc79VPAGkH32GW2uewX0qQc3kiHg0TZUWxnob7gx21+w
AJ+KiFJEP9/sUdWiDVIs0nZAQiKDB32LH6Kn5gUS1UfO0o1uJdQ/hkcjsMBXxHcy/aPb16d6OvEX
HzARqYCBVgaiZbbBhSDuYoHLg8sz1O7TgEn5IeG1dd3Kwv7G5Y5XB8j6cPX+RmUnfkdP0Ik19t7g
Slm/1SPULDrCsuxVXkvIXRYrkAIEexVQx7qOlk91WtITS12d6WLNq9FFj5nV75RD8ejb8q5nnZXZ
w2Gg4dFnf6PN+Hh9hEvzeGp3+vsTu2EaNpmI7h/3zTquJXKmbTZfo9PfPc3uye9W5aiGNAl+t0nV
zVd7qGlCNXYfO2uo04Xo+Hz2phjqxNJQEQHdx7A0sC80Elj5rbFTd9l23PA3bn3y7bARHN1FVpp2
rLI8O185cQsHAhyZwKuj2gAmZDiY8y8YjZFkZZfLbj90MctICDXL1wi6GOqPJtppw1C8ZMTraPKQ
yy8Vd/IKjRBZdxd6nBIkKQsIFbU5JAtt2aDX1/jyugEGC7IA8E6g3YNAyPm3VUEK8K8vqe4oJCOD
FJhqjbIebJO+aGkFMjlH0MHKIkaKvvkvlhEjg97MhJbQbF0IRDwVFclLtwLGpAP2IjNSKvYbf5fz
t9CQVnbcpd8DwAWdEaBKVxH7z70SWPYiASRzqhtW+q0mFA7ETFcinoVI0sA7DOk0BOTIbiuzIUkD
SVFTNFW3DuziGHmo2u5Ggxqb9Cdx05vClQUay7S7AYGvojp1DGTbUXLAuMTatV6Fhfvm/GNmuy7y
zCyNPUN1h3uxhIL3QVIZQRQWgkNrx5ut4aTl0/jSA+lUb2XHbHbX1/cyiQrWT8CqppZPAgKcebo9
hwTbAOVE1S1VAYBPpkj34QFdKs9FJFO92SfBrdzsY2OvSZSAqslInEj7ipqH7uv6l1xWqn6/BBc8
+AWQrp5njQWtJKU+RiAt+zYSoL6pWj/E/p3AwqMW3qWa3QibtLwtD/I+2KtudK/fVfvkYfyRPFum
8qtEtoBemVtQIBc4IysXyWU8ZuCSAmeKDkli8I7MFiquOJo8I3zdUH83RUZr8z5V/v5VW6sqoUJa
vF6fjcsaBWbj1N7sfhZUOCPIrWtu327Ivrtxzb1Hnz/dxz8rA1Omi/bcycOSDgJukGTDx85RXn6a
dHIWx5qr3KGlzOC0Pvaj4z+Edqw5OsiXN51Bu/4B+D50gvmH8sWUHPm2fR8/SHsrOKNqy7UzkntN
hyBrzwp/tEtH2ITqWkPM5VV3/qWzkKGOq7oleqoBJNNSfWKPHfeaugZ2uLz0YAW1J0C7J83tudS2
HEi9T3inuR40Z6uRmipeEQ8h6Nb6oKJqQFW1pmYcO2sR0SWoZFpzxLjoDEOTJAqk527e1Hg+pEIL
GdjyWzsIIOGXrIxbbUqVYVuHdwNA4Y34MIYrQ16c1xO7s9BFGzyp0XitwfOBJf8pw4oX/2ntwIUh
YXhT0DkL36u6AzVFPmpuE9buSOJta9QbRetXXn+T877YzCdmZjclioUBNJF7zdUSbaNBBYmRofiu
kJRNTIj3hEmzRqi0cDdPFxVy5lg7GYnt80WTUogRASOkuUnxHleHsHZ4rD1UuFcgUrENesG+7hmW
RgiyRRkdM8iHSNosJsv1mCijr2tu12dU9V81udtE0AjLQfxRrRFVLN3HE+AWKTgEz9oceQrloz4U
NRBJotNKp8JoEjvPMrLighaiP4BagWzHUxoeFi+w8zkMGkFrMl1WXT1Bm7nRMS1+SJMXVUNPjmrr
2Ci9bYq0t7vWzkA8O3zFmVOauxrSwaFjKu8RwFa1qNEmBRnkypZaDBj0SQ0KD/Kpm2Y24xroAho5
1lU3i5J9XRrUS1NLwPqiQSPQZTAV4WHoCczzvJyNn0k60oZvUokpyhOIGgrt1VSp92hGtG1uknAt
NXZZH4PbAKMN2h1Ngjt83qVfDWOtdGiJdiVQKGsKkzntKr5FF2tBPz0L0OhGewiPnWBYg/gMifT/
sCFPzM+mp4dOmoLtjuC0T0taB0Nnh1FZQhMSDWSYTWAjzEFZOQVLGxPIczBQQOEeaM3ZdSwWNWiT
B1xansz5BgmuyFIHM3FWhjZ9+9ydTGJvSE+hQQ3e63xjkgLkCHGnIFZ8QoRv2yp9MNnNg0+dD5M6
35uQ3opsh/8krmAx277Zv9o/9PPm8/mxObCB/gnofvtob27et9v77fbt6e/940tOrYPlu2+HvccO
92uQqSX/cPrJs0uyMLq25uBfA1S+BuvvMxkOHSmdVrqTANe4Pj+LUcqpsdmN5aX+yI1BVV0FEPui
2gPwKJNnNXOkL6F0VNVOn5W9cRMVB89Yq/8v3Vqntme3Fio7Co8yrI2SvKtIXnaV1axFfRes3oCc
gbTgnw0w8+6+JxZF3RPVPbzltHcAgqci3vc5lTfJjtCSQuLb7qlhEXYEbXC95zd4HhNLs9aeyEsB
qEEINv2UCQdv2vlWjNVGUZIY94w/fOT9tp3uaZ/W413ID6LmVNkaU8XSEUNNBEJt8P4IiGZ7v6yN
UqhCQO1KT6QaWqiClR7d37fF/HQhSQvfBa4hxPyzIQFRkAHGleius9sJbPc00h/dUuk3sQn78ayf
Y8hKS6d2BBTH45bskrcXKIzT4eHPWiPc0jk//ZKZDzMGkDmO7TRW7TC4ntLhBfYBIMTKRfe7SNdG
PLvouO4HQ0Yw4pQO+5S+vZn06+4LZCO0unn7cp52hvWTMh+IQJMdv7u3jHq0oEgw90x2PgNas9i5
P+R2c3gBGeDK1y0dKBNtZROPGBRj5yjfEdwZWVg0utt6Cm2Gfats87RdcRmLM31iZDYDglZXZiBz
3e3hKwwgLCWDgluG5J/XXdPi7j2xM7sgOEG2uK4xmMbvM9YQjkaRMh5W8hXLU0amxhxt6hiYvuIk
bSVWRmaOba+7iibjoXDTDltJWUsSLEWYoPVFpQExEnj8Zx69S/PWh2yGDno/QCZf0JNQPJMenaJI
TuRf16dtcXlObM0cuix6mgqdUd31zcP4LUZWUVZM4mtB85IzMycIKNJtuL212cmX2qar9KDU3QJ6
oZGy41xkQ1BafX+PYKpHMdE0H66PbOFexDrheYtrHBxNc1F7o8giv0gU3TW1YTgYUlDadQg+hUK/
5cgSsXIMVywubEGC2BlQVxF9W8ATn28Oc1BJ6gtwKkolvUIC515s+dP1QS0s15mJWZaAhLmciQ38
iRSrVAGsV0XaZHTSf00/hnuQoN8AjwAojwBqN9voyRj6dSzBUFn+ATIkQLf80K/0Ei4cpjMbs00x
1iLxSQUbdfyBsTRkK/UrcOjF+UIyU9WQ6JiYrWZLog9tUg/Y3n2iZ7QdhyddxxNfFXhCY7RxXF+d
pS2HZi8A96B3B47p2Q0q+1ma87HTXUHOA7sNcgWEhkZMPR6gdSoNg02TBysH+Jc3dXbFIE1MiIzO
PRQi5li1pvCCRkpFDNFJ6S2hhL5Em5fK6uwc4UpIS3bn0x9ibx6Ox/ejYT1QyOfSG1BAWayjMt3+
7eha7LI4ESffNJuIVACoEFwP2D1m/VSHoL2JjSazShRiVHOgrVasyVQu7aXTWZDPFzqqDF1CN5zu
GmjMrB4ieZeEKxXaRRNwJzogEFNr5my7dlmf6gJq6q4KhXD/EaSi6KFaOd9LLgQAs//bmPbzyf1i
+rwSwlqFnxy7716qv4Wc29c3qT5NxcWGObExOxO1IlYNMvloqdgP+xdu403NauwdvKbxJ6bV28Fg
zf5NoZWDIPjpB5Te08aKsbXQvJCzh5/dA47PTkdDUMhUGjLCvID2+NfKjnfRC6Qe6WvLuENFutWs
+/+yvXQFCZFJo8ZEX9b5LLVcHfohJ1hszVcd2U/0DaR43opB38mNnN7p6JmyVmZtYdKQMzUmtBTK
s+rMJOL0WOpIQlyNPA/JDi+gHNo4ch7/+wAD7f4gTgNbPBCg84JIOjRDB+ImgjAGLQzQMs6tpEX1
veNGR68PaemQ/mMKxdLzWUwyrSo1TcB+5tVjpLYvai+/klCqqe4PGguavnWuW7xQ/JluFZS3wf+M
1NmU8zw36ScGbIYpcd9qawJSw1chnWMlLMI7C91eLLnjVKCtU1uG3bE32ZYoUtJbFAOuf8nSWUZw
BTo+ZH0vG5syTSuhTVoR1xT2gn4vij+ghF3ZMovzC1gKNHPBowyw7flgQRqlDa2fE7cMxoihBnbk
OU6YpiGnrBzHaPMfhgT+QNS8IdKLjOu5OYALRjn0auKqaUQ19KPlxmc9Pl83Ii9dqKiaIk+ORhhE
czPPTsDrLoRDQ9zKg85qd+hqNHhupeFvXx9BDtcajmmgOVI8ljoydOqmbFjiHbIRKpzbUHjoW+ia
gwunh4zK4HW3fgDypMTizVFcgx5fdkJMm21SAoXiLaodcy6Xrq8rXtUDcT0Q5zJBccDU1+Gh5+/k
2tIkpqM9g3HZ/A/rAOUilBMmDCDaBs7XoeoUA6wdCnGlrsU7h9T3ggC6fQ/JxpXK5m9lYu7JT01N
O/Dktqg69AkIEUw1rHV6/NFQLB8YpBBxmEr8DB+yXW+leG6W9A5hQE9j5t+09ojexYQe/c2Pb9Ob
ELNAA5MF+/v7hpn/IcoDIRc4HNDLIINV9PwjkUDPtAQMIm446k8Igp70ipTM62Vx5bz9hlcX04Fg
XweMCpWtOdI4GJMiGVITPho3VbKLaWtJzmBzeocy1lay7kL609LvhN7ku4IaFCQRqPpKNnwdxcCv
n5Tf98W1r5mfxzIrgsLH1yQ66Dcby3wb8j9Ct9HqjZcd9NSNAs4UHTk7E/05X4IE+H1OK74bcluF
OmM79g5IlqhUApYtHExlB9yyVegHCNko0cGI8JyOWQ0hSgW0H8EeshW0ie9443CBFR1ev0w3qOiG
OipYKbc63QOt106DiIHerg0Wa3htrFNYc7IRhaiv+7En8AqQpY1C8AqtAQWW/A5KxahXT2865GfP
LXAIY+CM+4ZL+mM9yjQJnwwlY3mzckUtZWzQtAV1nQk8BADG7EyhaOGHQYZlq3BucvoGTiaLIDZC
TY7iVgIthoneP51hMz14N779823Q72+V6rTEwaptJn5P4c9ADfs+tpCJoBY09Fa2+kKGYJJQxNWF
8iF0KmYvzbaUa6IEkeEq/qc4fGY9B6PZZ5l9mlppq0a6clteknHAlZ7am11lUdmXCuQAMPvGl+jf
eopTJluwqrkkwK1dlFQsWdpRNbHMQxh1zOwdL9sFCAr14b6WoZVa9SyRbGVQsAEPeJszD1nT9JGX
ViK9DxIbPR+8gBCEeEjaF6N9hHqMNsbbeFXaYPFamOZtauIAJmQO5eybLvdLLTXcZGf07x449aDX
aO7UbRsfRtXtV2qtSylzsNv/Y28W8wQk1s2ghL22rtmYp6+a+SpCIUq/03Lmm/eFAU8NcoQxtKEW
BfpCT1sjIrnsIMf6nX7D3BcFICqYuhHcHiJmAfOyRyIDoFZREEKY5gbdH7J6jwiGKQSqGCzoepuI
n2JYPVTBtgg8Kq127U5bZu4yULcFNRLKRQAiz67JWgzECqzHhtth/V2lRAYo/y4Kpuv7xN+W0YqH
WmhDmersKKEieidTtvPcgZQQQxZyvzDcVENbpK0dNWDPXL9/L6FDxukI/o98d/0KWCokntqc18CR
ZS883c8x7UBAg8LHgYjQVrBB3kOPBn3N4CdAh2YN1HPRiG2lK4XMy7bFadn/GfM8HzHoJQ/4ZF/r
wcU60SH3QF62DG1sOt8EA2c1v4PCQpodVNni+Vpj6OQrL9f4/3P+i0Q5uRaa3o9qrYP90iz2ivBm
KIyIO1FB/2QQrLxmFvcTIl8VZAUGmsBnWzxSA20wvArHepAo2KOYya0EEWlEDoJ+lJUSGp0rXnjZ
lZzYnF17iVIolQLgrqsoNhhuScoIJheFYCAfqF6/Fs+S9/f6nlp6uKD2juchGIXQFzEbJjhbS0Uw
OsMNNdGqszcRaJw8frpuZHHdkKsFCTjYKwFyOD8rQ9VIal4ZxI2ilIXy1oNOJvHsGvJ5gr/Sv/L7
cr7YJNgjgD8jQ4dX77kxXWiBV+dwBOj+tqJdtBMZOhHpSH2qokrk0ycT93AAFihU4UZLoF+ogm31
m2N+01nvE0bKo+nu5rmjfxKWIZQDOQqqKLLz/Of6rCzuMLzlkHjAxFy8lwNBl3nWwZFrQeYaHnbw
EB/ixsIrxImH/iOuSupnb9eNLt30qEgCZQw4KBAZs3BElPIG9XAYNbhCsxjRyE26aUxQr+WISaSV
593i7jqxNluLsq7iqNSwoXW4xEL+UuU/A15r14e0+IZEPIH2RhOgJ7QUna/4YKZxJgsBXL/wkjac
JvpXy3dN9+T7b0m9TWraANgHGWSF3EaZm0rbHqKNKdRnMvIVmbfDRBTQgIZqKOxKKV5raEhW4aYw
NkW3vf6tCycBEQJYfzREgxD9neVIYlUZoUaD6fehwKD376r3gM5BGnfHKlojvFrChiLlg6aMCRQ2
Ke6cz0tsQgTRhPSzmyDQR1xSboNgM5LtUE0iyAEwynSsYytGkq6l/Yj/KYMS+EnrVo7/ol+bsIHg
LJOQZBNnH+JLY10WQmu4km8Hmp3nm/ShqRikhWkAaLT0wNeu56VtfmpxFg2QVPWjKJjcWoi3uj8K
734Wg8+/Ro/XdxV3bx1CkutLu2ZydrIaD+zyyQCTQxzbo4q4vn7qk7scXcp+0tmqoK14ujWD09+f
3IYphjfytp8M7r19yqG27v0p/QcCWbcsbLfXh7fkrVBxw3MJ2IGJ0vPcmtbICq+QwXFTHcmP6iAZ
206gOlCMINA13hphJcBazO2hA3tiUZua9n7j4JPhdVWXAT0BnJoMiIyx7/Fq8rfFUXHAHEg/VLuk
+n6qSUj0KQZ5UkufOBsJnr52lqws7bRbZlcKWM3BEQEwJ7qcyGxpJb8dIEuB/DA2sk38L7mA9isx
aN6tcTMt+YdTS7M1TYQiAdcGLCXeRy1WdHoLSUZjJTGyY8LKki4OS5XQTQ8hXZAuz5bUbwO/BHE7
cVF8QgQVOarsU67nTBLXcsO/QKeLKfxt0QD+BCXNmQuIi3b0yzIkE/okjHZoBBjJTs+/R6sV3mMo
0QSFFT83Aq2/BmnSp2HggQAcptkp/dOgb+R4TRBpySsZ6N3VdeSS4JTn2KwyNqtMSJE8TrsURc/n
SnpQDTvQPwoh3ZH8qPj5i6K8Xj9Giwt8YnT2eotRW9D7DEZb+Fyh/wFy0arznwZ9IqhfrtyM0wJe
TDouRBRcceMjc3x+ZkVB0bOwgTExTGWWJEAQCkm5xvmxuI1OrMxORzOGidiOBRJy0n5IUYlDNahF
F3wX03BYA0wsvbvAC4N7DTxboMGcp6U7BWSAuLqRBnurRetr9KnigXQHshsP/kuygjBaHBqmDmcE
L26QbJ9P4CiVUZJFHGn96N2o4cTVL85fZWEN1LK0UDoiMgBnpl7oiwCZhInSpgNxe+MpHF2j/vPv
d92EsP2Nhw113glfkdar0R1BXHAxU61870ECYWYvperTTvu8bmtyUfNNhz6babrQinPREl8qXRRF
aHNDR6g9yhXN5cdkRA3mniN9veaZl9JrgI7+39qcExX1kEQGfpq4GTd2Sn4r5mCWit4rYSdlnwFI
tTxWafBsQXKIksAqKgkcP+O+TyobWhZ0hJwQ75jId0bwQnpoLZp3XncPOY7WYwLY7nskucNDXO4l
cTe1AY98D96JHbjOjRYH9wEtwmAHoZmAzpHsBiTWzUCF9IH4IZUH6/rMLlzBZ2Od5SxB/eyFIL8g
LpeDh67eQHGQARKPTqoDWn66XS2tlZyW9qWBkzYxlABaMS/pdYgelRhVUzclEYsy8dYQit31QS0d
MQg3oGEOpxqJlGnQJ9e86TXNAJpK4sa5qtI2kU1GFBABiCkySoXvk5VLT5leAxf700ThFUoDIPqc
1wyJGMRpU3vEvX3TqAWsC6CYL1OG/+3j9iuyvnIkZ9/w06coSbMpr6/iz0ZPWPt8fegLLZ/ol0HP
FB5jKDyD1/t87AFoqZVOxqeova1ABYlYqX6Ig63e7MRx1/Yx69yag+l7LwLsNgZ4tziI3cGSWK/R
d8yXYeLAgnsAPxQuQtQ8ZsswymaGWJJAKyZ6hF8Fa0cU7qOVAc838LmRC90FtHXoQSFAHhLKOkJ1
qwwDlXU76n8kv9sKSkTRj7hyBV6kS39tgpMXbai4LbCRzuc48rIAJTQP8rb9U6cdhUkipEKi0jAc
ZYwogpWeBujvsLVcISyoWZqV9tQ7vS9S8i/jyN9vISICLnQqAPQxC4I8IZLimuNb0HQL5G14m/8q
NwGUuQpunp/cuanZ1iqGrombGBqZkRhsOCJJLkmb69t3Hsr8mgDydspeoEFlLkI/mEXQ6T0UJRV+
KweGpUNOFA14LAFMXNBf/oMxEzwTOC7KROlyvoym0bRCXcBYxYOXXt/XauUIfrMR4p1RNGvh6rQQ
pz7id2i4iVHMR+Sk/UJeTpwSnCH4gkxYE9J7j8SsykBeoKy8cBaXyESvFroQMKx54QDkQWj0IWF8
k9bChxaR4SiSNFip6S6da1yPcHUASExg9PN5C4Kw1GKliG/EMaNRegusOirsfgBJtmbF1NKkAV0+
kRmDbgSKwuemuDl6aHCEGqK6lzyWfayJfyztt9PfP3sbdVoKHYeujG9QZBBHZZPhPjeSYV8gkdMl
kXN9wy2PBv4ZbTsgBBFnl61ZJq2WNfBVvahTcAAAHWmydhUkf/EKmbYa6Gn/b2cWYmbi4Asx2k9u
kuQmzjkSIjUj/LVEACF5qSMZFe2LHxAorzjGxY0x9cqCIWnq3pw5/DZJ0qIO4Iuyds9RjQnK1yD9
k4z/NoT4Hd8/dn7Hf3KUqlbIa82HI8rSuyq844H9H9Zp0hZQgdvC7TXb4EbsE4+H0DQtpdsiRlSX
7ANTsK4bWdx6J0ZmWxvIyziUSxzVOLO8+E9gJo9SrHPaCPuuFlcwpr+NynPvQ06szTa6l2Zd1wyT
rwOyEgXLQOM0hhrMe8E3ei7fDKNxl4iPOlr5fcSqtco4L3eFaY+BbIX+R1rdp82OGMwEBiB5EHM0
fZKa9qX2cH1alu5zNLoicANSFGC22bSEmeTpXMXcZwkzhQ9ZF2ytBiaBUEHYQVDSj++vG1w8lCcG
ZzNjdFwN9SaGN6s8qzYLKwJcIRtWEmuLq31iZXY0SGAQdC3CSt38ZH5mC2DmNZ+0yEqKbmVjLd0B
APcC4g2eFrANz1LXSjCEQj/APbfE+zbR1Mr77/8yZf9YmL7g5PxFHlCfRgnV1q74H2lntiO30UTp
JyLAfbkla6/eWy21dENIssR93/n081GD+V3FJoqQR5YNG4I7mJmRkbGekzFhlYQbKkwOdbRg5SIu
GhQ6xUAvIWcHF/q1ID+pzKCS4fq1wm8ujM8RBDhu44Qrt+MD4MAfg3IhZ3bhxSzoPE3gmUniU992
TtqeidDMrtjnZbsdYseNf/jyW9OkzgC6epffG6H3XJOyS4cebvtqZYMXteXie2aXgJ5HWap1NpgM
pR8eOs14zYTKLopm79WBt2K2F28A+Tgwb0jq49Ze73LUli4VrowrZ8V0N5xKILC6fOUCTNfogwGi
Vkd8xMAIb9O1kFTJrW7sx+hOM7r3wleflQC4ErhTsw2sw7vQCOoVX+jD6Pp0quCzARAClR8jqLOb
PUbEiHqLSI+ibicc2uTkFu+CwZRScdazbKMCYAi2QDrBGH69fUWWNBc3bCqRMGbxIfaB6ZGp+ThF
tvAkjO3RymroMhuHyYiVCvptSR8CIJ05AaEUOT1pLJh1FHZm+dzBu0PksqIna5Jm7gsUvzWds0iy
4vrM/Oxj7NX3Aig0YhD1K4e3pJP/7h9VxWt1AcqAUQQhhlZ8jBla/1aaT336/T+cEZycjEkBNPJR
hgR7b5Jwy+pur6r+2avuI/oL4rFascjy0n0G+P1/kpTr1WilIHii3HKfYXyCapdqsbG13I0AnItU
6f943XAf9+XeSpKnIZSdxEifjTh78gHykkbxUH2vmvgtCtud50nQrBv7qPsK89phECvLjtX+6As1
lAsmPL2juObWLV8kaEvJv5Hc+DBsTtEkTpqAz0+78S3UGMQL9uXwUzJ9x9QcoFDPsEE90K909j2I
dyRlxT4vKh51IIifcMi0OeBPA9Z0xwANlylxo70UmvqxzRLls0Iy9aEU8nzl2VlUPvpyafuhsGjN
Cwt0S/chcH4oX1xVG1Vs9F2dgind5YV8uK2Di746pSjyz7TIgcU+U/RWHxQlFJCVuU+tkFNLNTNI
xPJXmh5Oojm8Ac+61d12pyTVStvXkqNwKXqmlbVf96CYStEdWBGZY2it4fStvMaSvbiZDGqBGEeM
Db/Cte7Lox/i68GzrlF34iY39f06g/2ShpAxUPjrTx5/+vMLj2R0RfyRzMW9TQFOMujri8pD1FC4
p7N+pVl4aduoA0u0zTNpQTfPtawsUqrCSAUCeTl6NZgbkrNqbYh9adMuZUx/frEeuRZS3e+m9XgV
qEv3UMxtVn3SxU2bXKspHQtWyEyIWSRyosUWVqnuwUj/lkMR7wfNLlxtG1jcsgtJs+MZLI5Cc00k
Kb/NNLXF9vfta7S4XxcCZkqWF6ob+R77FYh70nF2FIjOqguztl8zf6LxjdBl4Jb3Qrhn7P1olvdD
u5PFdPcfFgMEIogqdIh/wJGgG62u4STlnS2fsyS2y+FtlfR98UQuZMzcMdczoyH2UeJUeGsrYIz9
+j94CxMtqMUdAWBHmUloq5o2kSSK74oo25ZVva+V5yKqt56+FiV8ABvB0SPWAfGeLOjUwz9TL6Yc
PKi7GkxMFTAu6OPQCULUbQBDtSS7kb3o3FL3d/y4FDaqW78rYIY2cVietTYKNpkoJFtD6+zSFPS/
V8yrT5sppiH0fThURPliWzpdf6pjSJbNlRB2eQMYl4NYnIIKdcxrcyF4bdL0jRDeQfu68TL1EHpv
dFIUChM27udyags6CSCKq17uBLQ41Oewg5VCXmviXbiG6gRJouFp0PmtzjzEwJBa0cjIMhilAEze
1opkR8ne/vp6XAmZvZhD6pl/uOHvBlJbgTJsA8ZXa0NceZkXbjt0PYrK2yTyLM+n6WK/D+iaSzDz
8Dg0qUAL9kZAlRWgdG4vaEmSJZPvIBWNfyPOTs9NtKrUBSTxHdtCAN60yXeScda6NU9uwQ+duLeJ
hxTGfpgAv9YTjw7wWmAc446MeLCRa/VkpC0di0L1lWRY5rRBvkZStqQSlyJnZsDK9aTWJLIRQwZ7
tDu8xMDieKG0+Q97SNWQeXCmmyksXq8sKiUvHaWB0+rkzm5b+EiK9gAloqbF6t/HJoR1lFsoU4Cq
Op+ecmnIKrwQ+6wOb7QCanCX317MgnEGBxcHVAfhkjhtZs+ktIVetfbiu9hnIjwF62qCH1iLjxdO
5krKzDSJcV6IUhrE+Ey7vmHsCrNZ99lKeLoohVOZplXo854XC7SiLCTIvuI7VyKtOL4U5b1ZFyue
7KS3s+QCzY//CpktRY79IDEBDbwrMqPbjl30KnaltvHD2rQDMMu3tdCYm3AMVyLI5cWR6zbx3YEs
nnnQoQ8fQGuRZRelPtiIRbXNangdjebvAyDW96+cmYWIBQZ+9JZNTPPwQJOFb3SMIvS0cq8YvQUD
gSD6hjF9Gqybs9valYU6BmUZ3+mKdHCTGiOhPsixfGgFSaKX2D/e1vTFDaRLTKWFc+rLm8lTrKb0
jTKN7+pE3hEYb4TmdxUbK+qxlN9j8kqdBnsBFOdfrq1DnPujHFcsq4Orh9II3dlxvDUi8d6XInto
3IfO/NGFxrtXu049nny93UUh8+OfLGkrVPmbma6tfMHoX33SbOWa5Wsu+ZP4ri+3LSFRxOwp71jb
BCvhyuKR/rv2OT+7lLXmMLRVfNe6b72rHiR6U3Qjc1KwGJo1xOKlVAHIVDCp0Ig8+eMz0wWKTs3W
5vFdNgj15yaJw2PRSb7TMmjt0BmXPpu52bykiseEZxiFGxp8v6udGj4XbWq9/wft0pk1psVSpV40
uzZ6IsVZOKJd4El9EkTAEHJD3KTRGoTSHwdzbn8YQxChpWZ+lFaHa/0yR7keLfA67twxBqmih2/Y
tLUUZM78uZTdnRhWe1dt9q2qOK64V6PfCUXg6DWKn3t/RdmXrtTFt8wHepSxjeJeRrHCiqiOtgS/
z7ZZsuJyLmnVpZSZpwcFrJwNKecsRl+EDPhRu1WBzvy6VjVf6rUgzv7f1s7b5bKenmS48Shk2rR3
1+X+V145A+jwoA+/GrnduJvf7opZX7qblzJnZl1VqqRSTMyFCFF9QhUggWymSN4ocK64fov3hXaH
qSkAs6vOPeY61C1PEDmttng2qg01UwzSqJ2k8ChXG194FYxtJDlh+3r7aizlnQgY/hU8c5hymoQk
KejY197dCe2pa7ajYmf9DmTLqSDITJzdFvGKm7aonBdSZzubN2Xs+WaDeQiB7myhGXWj9XhoUQp8
Tox06xJDlDPl9KoEtoQRnYnHbOMxn2x1b0L3X24Ahe6JQGdCU5rd+RYUlFKPuPON9M1Xyn1EpMNI
UC7YfbyGtvWhQxWzwnsM4OPUUQXyyuy0wCYHg1dNkztTbba1LB3pkjl48KPor5Z4dIEg9YqtVnwL
17gKlrYSgiBiOdACYBGYeVYB/rtnBFVy5+YPnUfpDdzleE3IkjGZJFC1pF+P39fmUyulRK8MK7kr
Df2fphM/VTlYAYn8Kad/qw/WXNIP3iLWhO4tVaY/hoGlOabc0JNpFkKvPxuxQ8lSEKWdj/9bSWdP
Ufde1a8o/ZI8lsYjMzVNM+1wvTwzqeOw7/ruLDfMj4Liz5iKJHobn9rerk2175SvzEMWVqOzcskn
Rb96l1gpTLATNDhj4qDQXEsWC93tS7HrzoDOhU8JFEgvfaR/CdTROgCv/SgqxT9NLcp3Shq2dz5T
P0dLgXrj9md8OF6+AtsGxdp0XYipr7+iS6uhqQW/PyeNQj72W5pqdmwVeys/ixT6bwv7YLuJn2l8
gkKIlmQKb7PNLlstyr3I4HD7B6UNt5Gq3dMQcwhSfSWy+fjqT01Q9CrQpkbQ+SFPF6eeHw0Goup3
9dTdC0AMBW/eW3SvPoUPwql8y35UP4aXv14fQsnYkmMhQ/zheRdAtC0Nsz8P9PsNXeZYZrSVhchO
oF3/e1EoDZM5lN45vpn2DMCoNllSD+eeuQKrOMW1b+fSfRp9vi1nOpKZloL0L00k7gY5rDkdtJFk
ujSEzXCWwy9e8R6u9V58tJ5TMzfZjgnoBuy7ufW0KK0lSmQO56wMdoLxOZRgBsojuqzTOzNON36K
l58bzii/d7q5//vVWfzCASXDQ1B/rf2K2IxxFlj9mWBfdmovoR00LvqVO7ag9tMMMxUy8NWmMcBr
KXUPcXdU05xQidpWr8XnMhDvs6oMbQZSVmQt2DNG4ifyV7C+mQCY6YUsj+lYVB7bqec0rLc6tN05
SLdpJic/AiMQ7zKO44ATJW5v7+WH12gCGCfY/tM+Bwrs9GUXZRF/NJj+SABoz+PW9kGBQh0LfSXY
XhRiMA0i0hUKUPTsNRIVIZNi2R/OIgAPVaE5CJHlv3Uxp5VYtEbzJOBAzCPSQapFJWqC4dzEv6Ko
BkElxEtxzJUNWzC9JMWoujEehDGcZ5Iy2VPLphCHc6z/NISdRlUsjk8wSTpmu9ZGMiny7BpztaYw
C1Jg2kimfb04HE0Rajeog/FMYWGf5N6ndkxOg/KbwQ1Hlh2pfGv0fsUJWzoraFvpDsIE47DOFKLv
UqHgUzDB0BC46nMKSwe5khWFX9pFzK0BsApgSdA2Xa/MoufIzwJAq3MaZCJhm1fKr3jIH5rcOHdx
unJmC+ZwKiuKAH8xVU3ocy0tE9WyhONhPDNnVULjFzcQS8Sj+fcPiW7QVDs1PkBKNx9Vq0CbzEJV
G86BX6lg9ljYDOCrH9sIa59Jtbwy97RkNUyeZP6mQkCJ4HpZSq12lgtNwFlKk4OYnxVf+NmWdmlE
u6oYd5UWrHg/C/qILzBl5Rj2ZJUzMwWFoGVEqi+eR63e+tK4TSNaqJTPwEok8rZXN1SnVkQuWGFE
MtgF/g8MNn+myi+uQN2ElZCEiPQLf1dbyVbowTj6pRQre7mgkMyPSUw+TywIkj67asNokMTSG/Hs
VhLgZEOofssyw9/lOkyUkEDGj+LoFvvbxnfhAKcyCG3LExUOmnl9gIOuBVVqyOM56J9NIJzc+BxJ
mm25GmGjbyfp4ba8pc28lDdTmJwYXNVSFAbGhWQ7gu2wD9eesqWNvJQhz9Y0xGbpQi98brWjET93
zONZMnM593kdr2zfgqmiC2Kq79CZDdH0zFQB52ekUKkA8zuEe6Giqzhpt2XnriCALuwaIRTWcGp7
Q9ps1+q+qNNBzSF366XQDtzyuRe3YQNPWr5W21wSBUAiI4b06eJwz7QwiaIySKGdP8NfEtXRm6Am
zPxW8gbIyxWvfmnzLkVNn3JxsTJjkJVGQlSsvUiRZPOyuOOKQVzQBfr1KMMBpTA1KM5kwAYoinXY
D2cdjDNJfVR/Ni39EAYTYyuO9YKFx7RTMMBQyDyXM61LWIGvgbx4dnPFFugwlcdft+/Ox/QOISPO
GUjWPFpT/+P1hgm1L0u9KrEYL3/OgifXO5j1p1w8lh0clYUPZsEpEj/dlrp0SgxFYfvQOwzu7J1E
J8ck8WWeFE1gZDEYD4oSBaAZNn//7MMdQpmC8wIFdn6XQiVUvM5gdaiD5xabsCSSt8Lt7eUsbyL4
W3+CV+TMrqypd+WgC5xTnoWbQfgdud+7XfAIYNqxFR6Gtf7KBQNLyQX/Fs2YXuWZuNojIWdApnem
w2HjiTSrJrYQGftQPpXDcPKVNdqehQuMQKIGE4obiT6gayVxxWz04yofz2qv0YybZW+BT8OES4/F
Lh/lnyvbOcX5MweR+Vf6YSUcUU5vJg7idN9o+mo8F4XanZRpmLunaujAZtIdckam7EENgYMuffMc
Bb1yUMQgfdSNWC+Z+rbqc5SM6cqLvXAVKb3jBNH2rJIunF1FWRqFQa5rnK3GF/FRrdBpi/xviaZw
4pCCBv1fvNz5zCvp49TzimY8dyfxefjHtW/v7IKnM/EKM1MLVizhxGTZLqxjLZqeKmYdrpVr7EuX
uaIXM/4ZG9Gxc2OROY86AvIgW7ntC/bSojeCQjWZO8jKZ7ddaDAlujGwdXoPfHi6aYeXJOUpqEZI
T37cXuJSDH8pbV7G6spGVpO0RVdPxnvxGSDJdAd30LvZONlRXpO2uKPkdPg9IYXM5+jcvkCHK3a0
NOpzLosHJggPhat/GpqfcfyouW9MNd0r1cYYN0V+LsSt3IV3RYLTB0ag9pIAHXcI4CC/vQtLF5bU
pUEvJe8G1u/6oP1Rn9BZ0CNFeVHl+7CD43l8CJO15U9OwvVNBZ2UgQveJ5Eu2DkPrmeWCg2wWCK9
e1OtV4OafQGfcvlbk+rPYaA6JiPt+klw/z6GRDDlOma3ZWCs5rT0XjI2kaEVnHL1o7Ba28O9BfhB
136V33zN9qtkZUc/HvSEZIHvRSpDJsc9PWkXV2cQ9T6OihInU0wfsJEUYKFYTvK7RmbcojuGudRt
Ym0NcuLjSzmJnTpIJkeAqvS12M4au9SoMYV6/EVQ9rX1OgYr5vbjazK1p2Brpzlw8hgzo1A2MfNl
PiIyqH6HYDN0iq1an61hpP0y27l/3edrIA+Hg+FGklzq3PFsjLgSNBVzIMayfMhUKr9EMP43KQ9W
EjQfy/l/RMFvRzIZuPMPYdYwqj1PyXjOf6ZFuk+EZtOo1V1Z9wyx+5uuJaT0Ugas/HNfPXR18ZyM
d7oaA8XqtZT7O0eN18BflxQJhTW5LzTh8ev6RCOSSZKf8JZKyVdmTiAwaKiJyofKu6tJNP61P0xc
yxWlC31qe5mnTMG9MfVQF8ezm4FQ9psBxWatqfDjy3gtYrYgyi+lG6kSm9x9accfyt/HQwwDMZVD
CXLihJiTl9aJrqfFFCvTgb7TFIWr5zefBSP428EjlIVKJ0aTlCUj8vL1wdQNI9mRFxCT092s7xv6
TI55+QBdsL7ilX58EK8lTf7PhS0ZTQNbWiBJBgkwlJqdZQUbZo/Og+dvXGvFc1m635frmr0FKtlD
aWiRFgqnX3LteIqjDdtc2N9+cpYsFQ1mTCuT14BKchYVlYOWaLU5qUEabtw43+SU//rBXVnNx0L4
dEwMyJA3mSoqcxS7PtdKfBiyCwImQ4fXWWns0B9SCE6LTef/k1rlq9Tnj13k7WEzqgJr5SX4gEQq
zr5gpvDc3dTFneEpqMOd4Fd3k9W0POs0wC0OzIxYf46DfBe4GzneRmBii2stp4t7DbEx+0zrlTSP
QN2mUru2Zg/E/MGk1yDT7oT6byfqp1VCbYAbQRaOMui1kmpCG+d1S8ZD776n4wszT6sJ9CXLwTnS
zYC+UHWZ3YNOTOuadwIvZdMeyrfb+vjRBeL7L374TO0TVa680eSH18Ipyl5y/37Umdfc3payeJVp
SSPFhg9EQuB6l2SPcmUeuPi25QECTU04d5kdlk7T7W4LWno2iF8582lel5bca0HiYEAJliOIus69
4I+PsRv9Yrb/swKkqdt+konuISJbyR8uKRppDq41FmSqF11LDYW4jToxEs95VDlheS/Ijyn98f9h
aRdCZnuowfxeJVoonvvW+px7zTaDrANoAic3ZceM5G1pGLski1YM1pJdJI6jXQInEmyHmb0Phopk
fVdg78tPuvGkF42tqI/sbBgSL5Rfbi9yaScZ26K8QmnvI1G1HOcDyoo0q+7fK8E7C311lwjh8baY
Ja2/FDNbVGr5dVHAHXQGJEprnSQ8hyn57M+3pSwpI40Cf6YoeCvnNtizIoWKcymevUMsPcigIQ47
CAiETbr31rCQFzduClepjNL3Pq/JDoWqF53M86XJ5I59byuFXyyel9srWtw3yBZEWg+ovs47S6wm
LSpGI8SzGRwGprRa5dGg0tZGK1nXpdUAVwMID+miifH2+kKVruKFZdXizGAkVICVJDZMCn/8/Wou
pcxeqDJVkqLxO/HcPTfVL8l4F4a9/NdzOzwQeNbE9WRCQT+fXduA9s02zkTxPMinYdjXouM2+6BZ
2bAlA4uCUZdhZo8i6LShF76SwOnnw6CITI4+pKxBbSqn9xyrHQBBW4sqp0+ehbMg7tBexD8BVp8X
W9NeJsHVC+15HHGZ6z4K7TAt+9fbp/MRY4OajMy8E8/GhGo6bz3h28UyHNz2XCTnwnjv0p2bndP8
zpS/CtLnsti44Wn4pT514R408wCoj3i4M18D4eQfMgaTIGFz1B9Ks6nWOIMXMpnXnzbbbnGoKqtn
ivScfW+P8eZl3A+7r+Kd9vX2Fiz5UFdbMN3Hi2MNIyt1TR85NUgF430HQjDsUIa1TZWjD6Xo1y56
VpWD/7ZqT/44Lh8P+d/dn72kEUevdC2iy+wYiEfF3WspqWdblk5adUjCL2rgSO+Cb0Dqs3PBDP+U
CU/5DqiaUgC58GXUybZ6d9EBtHLZ+lXL+1K/K8d7j/8Zrpqd/xa+5J6d1sWhEk6pyfD2aLtrHF5/
Eg63ljFLkppG15ZKa7Xnirn34FSGb6Yr2XL3Vku6HVFpMQw7JN8E89bYOf7wK7uvkmznCS9BuI/o
IA8zOCPetdw/qmfNe5eKpzTdaGpq17nKRNwmHiNHa2A0fwuF31Xn2QGoEmtYyX8qkLeWMT01F4qg
+71hFb3XndX0ieJgn29GRYe06zCBz4x262Rv/s/Ehl7L3YzYyya1o4lsQucUinNMj4x/ANkVMELv
y2BuWnjVW38ThZ8z0Sn0c/0YPPdH7yRvVRDerGbLptkcS3mSktdslz0JkNMOj+qzaT0n4VskPPTi
HlrP1/5zIdlB9Ng+wP2UyXbP2B/Nru6jlWxAu7H8FSdoIW/JzaOzCUAmecIcnp1nPphC1ZNyOIOY
RcvfkFRbvSzGY1JknmP2qXwOszixPUV/hBio+5RUTej0/bA2aP4BoxDQMYn4kxy0imsOfPf1iUhx
WzRtF3TnEXWhB9ORtPZTS76bzKozlvXZ/FUYsOPRSJEVIFpa+lYRj9bwLdIsO+yUbQ/LMTmWGrzX
wIm7aAvG2GFK9sY+hFmiXYDXXO8bqNDMKbPPnKyZnKF0OIj6ivu6upbZpspNJhe55dPXKJwG3zHe
tYPAtcgelbMH9bVn0oO77fuD1WyCBKgtn2wxpcnsGEmP4aNiQK55CLZBu4cbz5U3bfZPtvNPJBgN
5Rn+M54LW/trD47tp/sMZ4diC4/R9fb7edZ2ip5052/q8Ul5+mu7e/3TZxsSKD5BZcxPd+uRsyh3
ibyvTfrWM2eqZgjSg9WOW1hGvzbKXZV7BE3+2iv7gTr7j4YxXQNKKwEN/vf1Es2wDMWkCTs6SoZH
QRSewAMDz9p/yiLtlAYjaP0lzcuYsYyCwSBvRDi23HifydZLY46vfjv8JH9378NgbMdtdd8W7oGq
zYvrJRyqE0jKxmN2UdhZvXRIx25bKzvFPBvNC8SXB8/QHW8NMvyjA8nG0gnG2CSkXR+aSHIRDN3Y
TLszBMT0QIabiX3arbYuNY/bZ/gnMLk2mdeiZhoCjKxalF7Z4TvoL6WXMrRLz0qmP4MK8qZowSZO
Bfq+gSNXhvu2i9/bKN+kL7X/K65qG7SZQ2uKdqN878qTkqiOrPV7OTmsfOVHX4qvnDoMcHIojGqz
Q3a91swqf+zOXhwYu0Fod2kqVZvE00GIF+rwLhPcB3rGsfmRugWKutjUahtuhGqA4Q2SNWesBJWL
1zS7goYSYHTr/s73UsAn+jTdBoVpYyUT8iyjTshY67tKVuuX28v4AJP6R1fxpemmxzyDGXGtqww+
gMhhVd05A/TRkAF9bMAJFTLtqI7tvtKOprnvh++q4Fj+fWGFO9OyU6nbmdJwzPFkuui7XKyRtUxC
ZxpAdw1FPIogzBTOMeHp35OmrYWx0HRfUmtfZ88S5KFNlRxoSy3asz/Wu9sbsXCciGQOdCpN4rLO
Asu+YN7YikRERqUzhifgIze3JSwuCiheS6ehjdhilmvIa6MT6pju9xQHALKIWn4w5Nip2n1Mzbk5
ZcNKX/Z0Tz7s4oXAmYYyIplqWYZA6BiUwDYZIdD2g7Zt127swtsOlzE55QmmgarcvBe7tIS+i3s2
TzIOYRYe8LHutQdPfKh+lp/b2N150oqRmOz4x7X9K3EWAbqx6Sajh8QgPFRO9pN+8yNM9bdPbFEI
LgsNtn/q1jOdaDw1MvVM6uBAg7Zm+Ga5wi5IXhS/PTbJt3atELCoIBfiZgqSqsmYZz5rio/dvag7
5mN1FEI7PVUrirFgy4Gm/HddM8UYZHUoogFBbfgmZwne6D+GcAdI18qdWoi20IsLQbNoq6liPTFM
bKTyDhHOL/dr4ii/VeY77WqluLGsgheipjVf+NmxPNbMkCMqfCqfFNEWts0u2ei78sQDYqxc5bUN
nL1QI3nX3OgRNjjJC2P83SMoErd1byGCvN67mScTKtQWjHLau0f/qa3hbmi/NBv/JO6aIw1tzZcV
edON+XCjLjZw9hBEvlZWGb7Eud4xHFC8JXtlL975tnDU6Cheg3r4mCe6Wt28bpcWvZWpxtBRYzi0
zUPVo4trTQJLb9ul+s2bF4K2qa1A5P42sV0ETnJIfTsdN+NZTh30wrf9s7A3d6K9Mdqt/23lli0u
EZ2jlkMjOEPA1xop9EGaCi7ml2mEU1xh6XvJTtcGCZf15ELMTBetMEkCQeAye+dR2WS/6mzTk2lo
d223s3zPGQosv78F38pZcYHWFjjTUEOQpTCcnkw12prh3tf25jisXYPFq0ZGmWoYQFMMQV/vYp40
8NK1MuFCelT34Z1yzmJbd8LHEurrxs6O8VaE7ONZLf8+YEVFp5kxSExxruczYzXoKrA8Kago2ZBW
Hg/Nu6VlWyM9m1EH6itTR/lXMNOcTnVX7MufnvP5ZZwAbJhwnKZL5jFqPNZVXrsaz1vhP6vxvtK/
GHG7V9O7UXzUFEBnvR+A1ashaFjyvRQEG9U7N9W+Kz8N08dZX0Vr56mHvweJNaZ+G7oa6TmcekNn
VsINshaI2JjBk+Al734L47eh+7xiiZb06l8Z1rxJLJQDv6bvpod3RNMPYOvt4rP/AA/1AbipZ/0V
NgZlf1vmosjJ2QT9izaROW6QKKSGl0ssa+i/V/JDn+1V4/m2iCVngib8/4mYPuHigTKUVi4aJrDO
7pvqjIfath76k7/mii35EJdSZkZHA1SK4CPqMXmvhhXZeijsx5iGF31fiseqPqyCgX3gKyWC4Hoo
hA7k/GE0n7lict4lKagS/RmwjG128LaUF+BRv9dOllMe2lN/Mp6CH+NO33uPyvH2pi5Zh0vZM+tg
JKmpjWPKTNm+pXrCdN5Jf7st4uPg/bQ+qv5TB5EMsM5MRkICSFIrZJQb+q0P5jHY14dobzj5Xn0R
dsnOXCkJTO7X/PJfCpz5gYkYqX2dI7BzelhHby9ncccuVjPz/Sol6YywTtixpGPEvXiU+h++0D5w
git36gN14B/FuBA10/ge1nm3b1mH8LorXvJP1db7DsbSsbXN43gITsUmOunH4tjv44P8Hj4YX6FW
PVdPK67h4t2mrQZYFeBNmda7vnhy6KqwGrNiDXTvhxjiGSlPV3Z18RVmvoaGLxNR4rx8bdKPmCvT
mVm74K1+VU/mFsDpQ3BXPsCW2O5uH+JC4xc6eSFu9vQqoR5lWZoz5fi7OlivNTdP2QVb6Zwfuqfu
3X+Iv7+S/1158Bd150LqzPhH6RgHujUpJnD93ZZ2SScpPkXNShJvRcyfqOLCUiZinzaZjpjWPAjl
azs+QvU8rGXml9JMl3s4b1QD6J35HiNDTHFIkg2ElEe9sO10A9vGRjpVr6o9AqD4pG0LR3luT9LJ
/P/bz7lvM3gZ0GpNwX7q72K/933JjsoeGNsVd2LxBvyBcGUAgoaTacMvNpRpUdHKqro/F+N+Yg8T
NsPaQOqizboQMfNCEwMAXpcE/7mHB82vHiS2ckXnJzv7wSxeiJjpfBbkbTiYrCJ57go7/apBLJ/e
p+0LXXO/dJGp0Ykk+7ZQeapX3xI6U3nd8HQprlkX2XPY0H6Md8N3c18eQMHbGffiTxxe/Wd4OClf
CSeE3F6DaFhoB5tu+gS/O50dXebXZ6fWTR9ZVckHDI8VrIyVo/+j5nbVkcyxmXz/3qwBlN/WFjJi
1xKHqmzFIGefgYQwhX0QbKt65YWbtOHjrqKKkmFwyeY0wokn6GqpYb5MJjr0z4n3WjyBNWyv1vAX
0wLc4v9Jmp2f6BZd5VZcsehzdwINdycf84N7yB1wSv6TUcb5MpiPnUCMZw+NW42+qDcNBkXePCqt
PWa28t49jF8sz9bvjFP3j9447s9sQ6SbemvhyuQVfNjTC+mzS+65fqoKBpoKDTQkLtlvi5Tf0fsV
yTZZRvO1+KdKV4s5i4EKYD3/W/Ps3gdlLhctLT/0qVPZtLw7Udko1TF87BWIRePSNofn1Dp68Rdf
/2FBw2xFO7c7BvXPyEu/eOlb2LcP9aAchrUhoulkb+3HzFwUgG9laj6dRvlFlQVwkrajYcs/0+DZ
i+EX/0+R6uVWzFQtC8DkHqUWVXO3SrGReJUL50gZnueSSo+dHu7yZBN8so63bdSyifj3DOa5FMlV
w3F0WWlYHOOncvAYpfuilzuv/VRK/xTxt1bC5TKf69Veg2Xf+EL0zFY0gsWgVMjxi8/uvf5cOaC5
O/m225h2selPpS2vWI7Fd+ZC4PRIXDxltaWJgduJ/dkzM2lTCD1Tia6grKRuFj2QCykzDzyQpXiQ
w45lhYdStiViCys6qauR7rQ9N3R0XijUhiyKvGYytSBHHOX2ayI+NhJc0a6t5PpUls+ER2VYY8Sc
VP+W2JmhwudRxSFmeeAmRY714O7Mw1DbxZfbirn0kDCTDT0KRRWdwZLrs0rc0g/jeuzP2RA4er9v
c7zGNRiYRSGMqzC8B8IVkq6F9IKUQSKqELnLJyuXnKJ+lrW14Zg1ITMr52fAqWiuTIirfPYa0xb1
Y52+3N6tJc3WLhYys1dhrrZeJSPDdF/d8IcA0dttAUsG8VLA7Di6smNOQkIA/VXm4DRw7+RbvTgy
KNJnDKutPEiL6yF3xYAjRXCGFq8PJswrqZEyxOVHwVmDhlg8kIsfPjuQ3tfCKGv44dGBkuC7sBKB
/JnYnt+QaVjo/3387DCmbGTfF/x8+T6xn/vHHnoiu3gOv0vP3qfa+c1/7G6fzqIpvRQ5Px7TNLva
kIgggzdwgGjMc0+1UThNom3MCoSo6hdwZ+nwmhclLYIi6KplYw/e15XvmLZutnTGUKaFk+SzmPW+
PrfS9dQ6NFQuVBwkhtNqSv7dNAP/FMpD7G3VWNMHO+hEmsqkWExeXT9XQa8IJak/RqVhHVrmlOON
oBZiBCxbYp40Le3vas1qPNrE8rU+/qXvnWZKOS1szYcZKDM0Y6HuJrWuGBNOm0T4mRVFvJc9a3BS
V/PPxqisDYMsCp2sDaxSDDnNC5693IsBiO9EVO2b3H23qmORq8Q9/+Tq6+3zWND0aY6cCADINNou
pj+/ePBauFni7v+Qdp47ciPLtn4iAvTmL1mmnVrNkh39IaQZid57Pv39qHvuma5sogjN3Xu2AQQo
KpORkZERK9bKsJROmn7Q68i8S9Sm9HgYODtev7EouLtgTYfwlrev+OVDrZJ6XQZVi/aLXKfMcy5P
iHIF0rvZzD/eXtbGFQTYFTAJpZJ1jEHw9tlp9KDVA4D3g/yFyitQK+d5HcnTymc5WQ4Qafi3LW7c
6YxYIQW4sk5ojkiMPdApYrxdkZlkcMJTvqTOwUbc7r6HAq5F3+T8H8ytG0lBmbFZ8W0fFXZRjgXo
YQfKTI0midTp51S2f4ZWs3c9bXw45pLWWRaNEfY3rKuxnaOpNmbKo14GkAc3XjQtXsoku6kvH5tu
r+W09e0UiPQAjDAqxJz+tUvWVWSZHYB2uJSWUzzfdW3jHOJEOtqh9dBaxdfaVH7++W6uBC/sJLhy
CEKvTQ5WKMtBbsuP6S8t137lXY3cxN+oHv/6D3b4ZIBOFGbhxVpvFzcWira98liknwo99RhU7xS3
beudy3HjVBM6ePlCDKysaMjr9ShqbRRpN0C0WEZfLac6jYtxgP50xwm3GvBMDzNeC2eDxqtU+FRl
m7YmgCTlUZWqxTeMvDvkvMJOyqRMR9sZrOM8de1P20kkaHKH8H4w7D3Wxw3vXCWCVzIs9KXekCv0
ajqFMb3CRxt4apcOp8yuTnYYvusc9Ril/9z+glsv/itzQmRR9KjUka9QHq1E9iqakpVVH/TpByHU
ydKzyQVk6qE3FeYpQoj0z5MsrMPzD8QRbKMuPIimWQnqAj7Wx1IpXSvgyluC8+jYwKXfVdU5k/V/
MqnaGYLdOJDc13DdrHM3CPIIRhEAb1t2X3nMi+gjirrFl2LQ7iX5Y2lkJ82sdlCnWx/UANcIgQUG
DfH820oRBc4AYBdip0ORAC4Pqqe4Tk95GyKoagQ7Bfyt5ZG4MuW7igzJIoutmi6qXJq5+hhG3iLT
CQUOGNbvhhDm6OYpAcBy24U214eMCmNhELHThb0+nN0892ZJz/mxXHp3JT52nowsvstBZefqHjnX
xrXERM7/GhOL3eYyTnZttepjPzD7Myg1A008avM4jl66YU9PUYg7NoQ+zF9TUGS6dJ0aFzxl0boM
6tVC8xu986LkvUV1aJw+394/4Xv9NgKrCTcR84LrB7vePzq3mhXojebb43fL8ZexdcP4KQ3uIZUa
Svlw25rwtf7HGkkEAQZiot+tklcJktw29WCpk+anSyy5YxIf1T5rj3psHSoa6Es37JQghC/2fw0y
P80/SCkCZ79enjNNDVLJiuYDq0t6vwGoX2QPIVSCtxcmPKD+xw6Rk+Ll+nxet/nVwjQU7rKSsO43
idZ7a2vL1UKlP9+2sr2af60Izl7Fo5HEg6r5Ed1Toz2vZJJTWLtoP982tOV6zGjytkCfyHizbVmb
10niaJqvS7KXAy6PS8OFO+O2le3l/GtFvd60EBwnlxzLgUb6NKbPjJC4ptK4u7O9e8sRnFyKGLos
dQzhfQxtXKL6s23tBNotD4Dhcz2p8BuwqOvFLPMSG53GQWqBEFPXjYf3qZ7tcfVtHVeuZgrWNOyY
eRT8uXT6cUXP6X7vfLDD94ZcDhcHcv5KHT6EkgYPkTpN97c/09ahZYqePIvyPzeIsDKtrvpkYPrO
L5rmaDc/A+my0MxgcuyABNHptrEtn3htbP0xrw6SHUxtllQSPqG+q+K/9Oo+arzA2CHj2FqSjbSf
BRyc4CpKCkkD5ElmGes+BDifjem4MFGiPkH8cdepe3xVW7bW2Tqe6BbaruIn07I6RuRq1P3oYzx8
M7kBQ+2fvBuOSbWzdxsuiOuthN00tXnsrsfg1d6pejjr9pSYfhgszT0gX6ZLMpTAb3+hjfWsUY7X
F9AiQp1wapvGVpoesmo/LKCbsQfDH5TGowcMeRq1MCMOv942uOESjEQjhgtBJSAvcRjJWPTUTJPc
8itO30FC/s+zauORmXNmwuY9OoNNa/TN6QrBQqeKV1SXjm1ZtlibOyPKPep8yD5NRjb13qQu9g8I
LCNt5/bYONXMeUJVwaW4QhCFuN73sTbrC7eUVL/ToMRYGOor7pPCfi4DwHNhs+MoG/EQfSbo2nmJ
Mi0rDhjXOdNReWtofgBPkFl+z6PJW6a9ouLmTr6yItyJhdYtdV0SN4DjaQNwShLssaTV9h9uq6vl
CNuXyFNqJFBH+Iq+ACRWyu/mSAnQCurdwbgt57f4VFSRiPG00q6PWK2NUdknIZy93XTWF1+a45c6
HBgTyFAYeHY0BvhKt0YXp7GHx9l4r40HKfSi6G7JYfura20n/13X9qoCuCYeqoVoBLxMQPzgfr7+
QYWaN3JQBZq/OLzRgl9zpnrxM5QxS+BXbY6uyxje/fl55EHBq4ISHlMowned6lJNzbwy/Az6Gwsh
ySH9kM8/I1qWtw1tuCmj+ysFOakGeC5hbW0xW3KHXoU/S882qFE4IM2d19iGj16ZEEJmsswVDYnO
9KNlic92Yd6ncjow85wZLtGm3FnRRoRGbceGos0yqBCK3IzhMEaJakP5rJZx+OjMVe5qRVDuROit
ffvNLL0inFbBiGufsGd0vbohNfywS8jmYQ5oYjiE957PG2dBoweC03EeCJeCmdYkiZ9RgvAj/ZhY
DF+C2F6Q1en1TzKy0Ld9YcPPMUZ+zauZzEd0Okj0ehiCG8PnNXsuw84bIXFvfhTzpzaLTjLSOunn
/2ARagQAApATgn243kWU38NBL7E4h+onLYrShz7XPrVNZwEOR0HayuLofpgl6bDA9Hq4bXzjRtAQ
V4bOgHvW1GXBL4s5DYM4KQ3f1E9G8F07SJ7c3439Q7I3S7V1AhgaoybPp0TyXVhmTZoUyFLHaZY0
N1e/TX3kZkHrpY5/e0mb7gIshjkxHoAQPl7vp+mMEyXOwPAZrDp28s9O+241lw5ymnGvV7tliphB
F0bTLAQMhMDhtBBrEaJMH4zWuyV0J890dj6QWK1bA+8q3vq/NoQv1NlWkilpYfr2MJ+Ssf4UmlAF
ND/LIveqLkJgfDq3YfCSxHshf+uL0UGlBL6WdHlGX29kX0xjWDqL6ecmmiSLZh3UMfCMznlvK/Gv
2x9N7HT9XuZrY4J7dGHcLEUym76pBmV8ppMiy0cEmKsna1Ccv5VlNKGMjM0XJx0eBoai3kltn36b
B8k+RYpNUSbAx0OvTVXny+3ftrkPugGPp8N/k15f70MSjQr1mMz0g7r8e+6+qSEEAWH+LQ92tXrX
v0q4ZSnAQHMLS95Khi34bhLU9f+9JhCIc2HPlJRDUFh3XSd5i+JGRe32Zfuzm/KTqny/vcqtKwMZ
UyrcdJWgKhRWqcfFbELqZPrMrp+zceeq2NrD13+7kMwbgSEpZsbfDucEvCmply3n7NPtFawnQdw8
6p2ywklEf9QUXt+dvbSzDYuub5fPIQPck/rwX17fbA2Hnecp0fLNDIaRdVkhl5Yf5I8la0Gv/fYi
tjYKtiTIx1YmUy7Va2eL5ym0lLq2/CZauYzm8A6BjV2Cma2t4qax8WeDkT9r/fNXL7jZDMq0nSeT
QtU5YrDrw77q8hodxK/x2oTgyjNCBvY0YEKWwrNlg0Jy4mNgw1mRHNU69JpJvo+b0YND9M/LPdA0
rc9ghMc4REK+MGYBhYs1bpXBsUmcg9JaLmK+aj/sxOaty/OVIbFM62SDlA69Ssxi5rkY4Ix4khQK
clLjyrniOtpOkXHzq8F/TWmY8IBiyfVX67VmtpXKMf2qMlzQu6fQDgAH77E+75gR+9hKt2hjsmAm
aiz7fd4q4x0CXX+j072Ta22FHFgfAeHzrIJSSwg5EtqFNcVny++s0M27xBubPW6frePE+DFIWSow
SMkIcWdemJhslpCYIFWeOraoGPm5mrjdru7PhiXcjSMLuTsfR4SvztUU0auTTN+SP4/k20vzCDUN
+po7qf1GznFlR3CCoJuWPk9YUQY9jH1hjM/trfxgqf5s9Tv1gg1P+NcWMGMhA3DGPhiL1eHkTnNV
Rq3sxLP1uz+OeCvpB68V6gR0AoUFLXM0OHLC1UCg0A+lVlRQWy6NpzRz6zaqtYcZ3/A6eNWghYWR
l9RGLKE7nWIHtkrhpe7+BsPlFcqH2wva3LVXBoQFJSFEWoGOgVj5K82eW40B0/D+to1Nb4PkH25x
ymP0+a5DQZp3YVvNheUb3b1i/AKUEVd+C3zhtpn1pwpBnL3614wQxPVBU6SmZymZGQdHo4GPEL6N
wS1KJfbadv7el71xX5ul8yHKqp1wJ3Zt15xQ59WMgguIEGatBPdD/zgKmOOyfQO4hDrMd8UAo/cn
XpwuRHx3UfRBzb/3xmXQ+51DJsJn35gWQpNaS/USW5jWsKlo3UPTLGclSg8WUervArbkMJiOoabf
FU72vg2ynTRge+0qQApFhTAGtOT1Bx5ThKHqIQWgCyFRP4UP6EY9UASBpuaJ2dJH1Ywek6qCq80u
L2X69fZ33zojXDIrVzMTRZBhXluvMz0dSm4bXx1ayF0zNfViWd5LdzfuT1qBDlAYXJhKxRrqXmUh
y1JmZV43tk9m6E7NX3A9nUb9ksDLM8ansf91e1FbbwwaC3DQkSOuAxTCwTQYkJKmQLbhDTlM04fU
PpQlBI53lRzcITR76MzmsNgfpWH6VNVu40Qwa+01VrbCN885FC+Ru1n39nrNVdvjrV3u+O/C7hTI
d0Pj2dIh24PjbJmBzoqGPCUF8DFCLpwCHrPCmRK9NJrH0RnuwMoc+/BYmeZ9qO5Eia1gxCQKj3os
muB6r9dk9TVSr6Nu+tlUQQJT0I/MWs24z9XKPKlodO2czq0ASw3BojUFwo+24bW9eZZCKY01HqYO
wz2yUWkuNX1Y05I9Wa7Nla3spdSvgaWJugo2XI+GM7CyeeiANFlQBIyl4tbhUxSbO/egOFb0O+YY
r4wJR97oEO1tyWh95AqhVxjnzLyrjBLWOgkZpgPsjIM71Hp70MK4PCpTfjTUhHGSTv1YBqUMi0E5
n0YtUr0xsJQX8KH1ccpq7YFXUXEnzQmD8vEex8ZWpFi3hs4mpB6mKBES0bCVG9jK/bqcPyEBfs9u
7dwD2yZIrFD0JFEQG0FpVBezzVvZjzPzZ6XU32Z53pvp2jovKwpiZfxdZXOE86KGaTt1ncHeG6OX
BcrZ7vvHyQ68UGkg5Yn+bJbg96empr0+Umig8dwTPDhL8xhiL9Nf8lF5Z2grx93sjGcdZcUf2TQN
/u3Qt+XHPFtBn+LDgFeE5Tn93JqDQ3IaQTNkzCD02tJtIUd0itNtS1sfi/MC0T8LI6UTnDiXAK6O
5ZoGD1Z8mh2OpWnWe0whm+shqddgleXpIN4cVcuUhFmtKVYxnlO1hP8Qmr6KV1i2N0mzuaBXptZL
7NUlZRtxrEwmbUgAxcMhRsTRtXNzb/piK6SRjEIIbqgmLQ8h1VFXuEWInJbvBJXqSmbXupG1DBBr
BXtPoj1Twhcax2ygq7om9aV5HnPTdvuYqbRsWnby4K3SJVphwPzpYQHEFjUvA+YFU1NPeHwVL8nw
S7K6g5mds+kUWyl8g+nRiV/CPZqMTdegfk+/nbxVE1+vswIPnZNg1KjKh7zXXxq7fNEj6D7N9vIf
fJ1sYqUCWJHCgmtEdTDOQ0atRtazZy2iJSj/4XT170DB63glGliFXcWObZeFZuPkk+UPdXc/Os0p
CcLPVSQ/IR3x4/ZqtkLgK1Nitp2NdlovNqZSvX0wzJ+x9kXt69OKv97V0Nn6SKsYCP+stGcilzZ5
wkCRxrb8sTyG0BzncBsfsz1A/p4VwdMXRWYmncTTV1S3Wi7VdKB+XZWn2/u2ZQVgJwqyvJWpca5/
/ipAsEalUnIintrnT3H8oIaaO0+1J4HN+mNLNKWIeDyS11efYCm0F1tS1vdQhRqDx6PrK/IxR7vL
c9d26r3H/4Y/kEFSH6SKhweK1abACbVZayLHn9r4XCwOGQhf05ul0pvS/meuBdlOBrQRag0G0fF2
jRI4YoPXO1mA5qv7qXR8w8x+1nEOO9Mk7SmDbDxpgaeSD7IiWP1swSnavDHycewcv+k9NYNjF8+A
snKp3epbWR1vf7GNWGvwr5W1EJYicpfrFeUKWYUd946vJEvlyokauq0Zf6x043zb0NbHopCm865Y
2+Xi/RE4Ub1EWuP4ifKzLR6cRjqZGMtK1bO0L7dtbS4Kus/VGBxTomwyKXnFqMbs+GF/AeRWKO/S
PQL0jTO1vtP+18S63FdnKk2iGE2IgX1zdI9GySmEBVkOi0M8RjuHamvneAyt7xfqqqTY16bUKc7r
sWY1g/VjSLSH8lPDhPKyzjftNdS2XA+cCv1lhTbSmwn3rClNZ6Cb5Q8xCpNeVB+fkwe7g3iZjtLt
b7RVP4DV/19bwptsTu0mnBuZHcy8/GH5AYLTucT38eAeJZi59iiGtj7Yv+bgx7/exTGcy1KCOt+3
YDdpH9X6afpiyv/cXtT2/q3suYBQ6Fer10YYZ5Bae9Ydfxy/tfFnRf+UO4ex7V0nfK/q6WHaEy7Y
9A34xf6fQSEgDcZo2KG6OCDCQtc2YRVTvqbLSyk/DXW7E/y2TpUJl8Ma/rhIfpPJvHL5cpCVmTaZ
Qyfeb8ePQ/ky1p13ewO3vhKp+XpoYeakg3C9gYs5zW0O9aYPd5qnFL5RTodA/7Wr3761FotRFrJZ
eDLftJcKJqc6pcXRg6hLD4BJq4vTyPm7Qi3O/2FFDB3w1KBdRr/sekVoNzbFogf4nfaZQS63jC/U
VqL/0HlZAwQ9BN7fNBiFS6PSu3J05Cbwm+CQGl7vuLn18fZKRMqsNdXDBoJ0K6ZyHTW6Xkqedzqz
k3LAqLKRnNjd9t5WutZr9CLxYH4unpQs+aKqdnOklrZ4I9SxD0VpFec+V6T3yawMB32JlnMeafJR
G1KwWZo8v1Mj6GM6ZrKPt3/wmt0KteHfQA6KWaiWg2K8/r01TI1TZzmB3y3yu6AJXwrpqQg+ZMNw
NmhNzc5ft+1tHcYVOPL/7AkRLUiisBzgT/aB2DtwTNOmbsPv4Z4oytar5fW6xNxUltgvxQgCPzLU
f5xAQWEoyQ8NlROgLbDjKzxdglPSpm6j79UFtg4OALS1uUf19c3BsZcsnVNmt/x4/A6/mit1P+xq
r9axFQUgd8YMbwqqKoKjWbA7a3GXBH4+W9BiS2N6VlLtr67WIRSVzD1ysY3vxtjTOs2CoAnyH+vP
eRXYlFF1gi4i6BjGRY1/1f2wnlIT4bJiT5N444LgNbZiNHBH5suFW8ipFlDBVSb5KaKHegn9ZD57
yvA0D+swsqengbeUe7f6xjej5gn7obO+A7nar9cXFHY2Z5W1noMZdJgbSaG755RbNpiWX7XJKFuz
vGsbdSNNiTTrkp+M6nlguCQo1JOTHm+fsLdWVqggReNVtRx5KGH7QqVmwL3CMVTOVxjprobIqKr/
8QDDtZU3sTRQHJA8gW8Woxfo5SHa0yd76+CrBdq+BqPqiM0IHhfIKyxxLAI/g9pQ+xqM0UHq3uXD
y3/Zrn/NrI7/yrH7Uc4DLS45R4XUPMaOvjwoQXFXFs4etfDbI3S9ICHUxlOrxz0CfL4FW097iA7G
2TlPfziTyQVEp4k2LPUazQKsLWxbHrckIIPqrCNaeWB7snyyQFQlUDem2k62s5GfrvPW2FJWqBPF
oevNa7Spy5Wqwgu6U96/l+fBM/Snecw9KTuZ6UumfgxH6ZQ55Q46ZOOeXS2bK4O8sSI8hc/Gy6Vq
K4PNLNsfSvKp0dzCQn0hP1XmWdUuS3RqaxB2sf0+eCmakywdUc9wpvdylH7VA/tjk+9Nq70NW/wi
NkPWwEcyiCdEEBSBDC2mxs9Q17cCIvbY9Ibygctn+qT2kRcebvvt+tddX9wAYyggMD3GvAgn/Xrr
KS42HRl2AOURQbEZpOiQlJW+k2tuBJM1TV/VPHjMI115bWWU5BCy/pZtnglX6ZGU0K33pgo3do4x
FO4WcjuDvEzYudKK01GSCPhLPZ2c1suGzwwyr4lgNR/m+e/c+uf23m1kB6g7UN8GrAtbP7Dd62Wh
oqR3RddIvlW2U3OsJQWeAolRGfhTlm76YQ5NorrMe+QfJRpTvVcD3+2YFu+cPwcyrA7sWFzhyJuD
wL7+KUY71JJdGJKv5AbN+br+PunD3sChSGK5RgUYSLgQeBrTN33zspuHyZlLjQXbmauq+b1uoZhE
JqTNtud0p6yACu6draXvGVk49RLzWn8OHuQnrEheYF2w7otPI6OwzJDGruSP6kPSfEFxzW499Dtu
f9oth31tRdjOqplTI3AsyZeqr639oqGuWi07Nt7mzKxkrQSRoNCxEg9FL3WN0oRpeKF0EmfnszV+
SsrD/KH885FHijMrZctK/kARXnDTBbqCcVHy8JKEZ8DDh7R65yyJ16d//fmmvbYj3BlWa/ZtZ2bh
JUoAvs31Q73O7lU7t8XG/Xe1GiFkx0vdhobJtiXJQnPkoRzuAsN0iwgqmr1PtOnwlupwuHVAz6Ys
+EE91VWv2G14Wcq/Mu0I8Wai2HeapLwY+n1UZYekeTGy2p38Vq3v+6new9/9pqcSAjSDNv/+AuHj
mQg+VmHbhZfPsemCRNBcczzkfv8YW26UelVM6chrAu/Jy+ud23Frp7mV1/oAxOpvWANqNVsF6obw
surtzcek/R+Jw2neOQlbpw3+e546lEV5+goP9wXuBwgZtPCSNe+r6mj352jc8c2NNBDS7n9NCPfc
KBlqGSx6eFmLiJLWuKb2bGXReXfsd+sWgkEG1LG1wpXEXMaBcNqK4ia6dC9z/NDGP6fmsatqLw6/
9837QI73wEFrIi46yCuD4junWJCDbuQuuhSm6Q7Lz1pK0BBkgcFKhvBUKpGrQsWeJa17+7hvxa91
PtekFE8B/XdW9yrlXfuuKMtjOG2qU2obpElfRtrIs05P753d79GTbX3C1/YELym7nHvTaqOL08O4
MvtLGrgrU+3eIMfvaUtxR0mJqCJxq/N/hEdJDdXE1BZjdFHTO2P+UrWPkfn3aJduYz0BOSMVLsN3
KqKUxUVZvk3Fh1Y61flwjuv/cC5e/xBhxVYcyQywqNGlGR6z8Furfo6mHffZOnqr1LtJrYkLVVQX
zZxkWiJViy4VftIFqidDRNkNe92qLV+hJ2ZDl8H8COPC1+nJ1Kta4phhjAbXQSm/TVX9Wcnvkktn
dd9T++Ntx9xylNfGhLNuR3qTjp0dkb7DMjnpj6nyEjWu2nbH/z9D4u2QKyCPWiu6xHF6qOafSlZ4
eqtQOFF3LIn7xwQa9/c6ZUDBB+0p8WrtOM1akIx+XRydRD61yqGqYW/SDtFydIKdK/bNg0w0J9yx
vQJhaDynI8oSOvmdpxYHJfqxWH+H5kU1lYM9/zPHJyPeQcKIFw6YIU2GM4bhHKqWiAVce4laGbFh
BJrsL019yiQEK3V7vDSTlHsQFd13sfzr9gfcMshrixrR2q1ltOraYK40zWCmuQJyFsm1wrzL5M9W
x21nxN4Q78n+bVnjsUWRjX4VIx3CR1TH0qpHrVL8KY0Lz2itH0Ehn4LG/toPsx+H+t6jQLyLVjnN
dZBV5T0A1EYEDNh5VbYVIxD+IqeeNRhPhbZ8lqXygbq2F2b9i1YHx662d2oh62d6HT8FsyJ4YI7h
xJ5TzJJY/HJIUhy5/Xz7w+2ZEEJ0AucFz8yI+m+qPuRZd6LhuXPkxMi4wh8AolNg5xjBBSB8raYK
o6q34vDihPlpsZwz18Vd3Hy5vZC3n+jayuozry5R3XTiIcjIzeUpQ3mz9ArN8XLlQ5alyADTqXPe
0Yj8cNvo3tLWaPPKKLSNgTp0GNV6ZlpDkKDl0amVndO8btC1G7A0MKCQIIKZpJVxbWVO9aWaDKzo
RetqTe1Z7egxTZole7CsPUuCNwTOXEjpXIQXRE6pLkzyEX2WdK+tvrlrSAyZKzcSxWthPaNR9FNb
YcVARqlw4HWpD7v38ZuaAm5HoXJF93BsqfwLVmqpkm19IhceJwtYfSi5rcXwcfbSnoo0+j3znDI9
d4Azwr/tFW/PFJZxYtJWqmHQ811/ryIrEDHpHb5XpOYkNwm0r4lunW5b2dhFqhRkjeQasE+I1Wuz
0MM24Da7OGpxD4eC2ynhfWq+v21lwyOurKx//srDQylSUzjIooti28eo+FSZD1FXnaR6Z5T/zQNx
/Vy833kgUnqi7LQu95WhSasSTc9JbLTge9oj9RLZB6Pwq+lX3Tzn7bdeVtzZuB8nxjJQy8z/lBjl
t30KwqBY2FTG3K7tA6YHCBsWMbekcoiQPi2mT/MHEPp72ffWd1snANabGU4rQzhjapjbrRPxkkiC
5VwMSBsM0p2lv/z5d2MQcVVLBfvD2/N6ORPYQTuLpviiGDHMLpanBu9bGfzznobBloPQFeDxApsA
c81CCOzMorF6e44vhn1GhPCemBHJSIZPwU7pc+tUwSdKFR26M3rg4orCOkwL9BIugRZ9Q543dRU5
TA+3t+1NwkaJXgY8hyuye3ih8HUgKUAtvKjSS95/yme/t+DaV7r7TD/ZaXkC/uEtdeLyhNkbCvrd
0bqO8isOm3+bMqAZTvT1F1P7WbZDTUsukjW7BlKKi32WTYbS30/Scldb8dmqvD5+1K32JHf1ocm+
NsmefsnbTQZAuOpEANoByCWyRTVxEFRSHKSX0i8ue8Q1b0owbC6D71Qn6MX/dsvrJRb6WEmJFWaX
MGeW4d5BHDu4TH3/FA/pnSMfU/B38bOVVmc7OqN+896J7spK9Yk4O8709hAy8Uk3mFc3H1n/rWf4
Kto0egy5zjDnlzn7W6v+ASdZjzsRbcsEngTMD5SpQf/0erGxikKBAwb90nyt+/fKuz9Gp7Gb8P/8
a0CImFGUGSX8xPklMAxXqh8rV5lJuN8lFOpvn4rNpcCsy0QcFymqs9dLmZOgy/uxzi9jP92PwZ1Z
Fs+ZLt3ftvI2ktjrVpHOgzsB3Cxcm83SNW2vK/klms0Hnf6Gmv1AVeQln/+5bWgjNcASZ2ytTPCI
FgsuVlzJ4RyofJqs9WKYSfuvXQHRSvpQ9q2nIIBk6iSRwR4qbusAXBkWXu9LaNqzlGDYrC7RWLtD
+SnWH6pJP2d55aWDdKj4n9RD4V7j4unnX6SuJuVC53J7C8Rn8Oo7UKfR/IaaYGUzvv6ikFIB4l7M
/FIPvRsmoRuOH8vx3iT06NZKQr3jQZv2fuf/gJOB9AoLh1nbtiiKcN6U+ZNedfCYZ1XRUGqdzPtR
UxJvUYrslJT6cHd7pWvYFMIq7w8COu0lUgwRTp6VgzTBpANtoN4/mBkvAetgy4fY1r9M0rRjbCuI
wwXmcBGuJS/Ina73tc6MBkH1peCk5CQrwE7e60kVH/oqOCTSWHl5F3cnI9e7A5Nw0rm0rewJ5Zzm
Xinz6C7s5vRgT0W2M+yztf00ZzlXRAyomIRQMTL4WMx1RUh3iic9MD7lZnavZcH9XAXPdfG+SYAv
3t73TV+HtxZo0drgoiN9vRUGuuJTH5vFxVKep6/ReB40wvtUn2n81uF5qCO3HF5M60FVWncFyaSf
s4dqj5Fw40Kjjcfw0crgB6ZKcPSyBpcTBkWJuj0DbYtW20cFcaud62QrdKHrjv4GTWDuFCFr6BQ9
V3k7lRf7TDvoc2Yd5J0vuBWCX1sQDpBmzI26yFiISEFi9Z9o8fUdE7+dUzgqFI6Y+2HQA7S4sXrR
q0uxHTt1pLxTXBbZcenO6NLX4KiOf+tnG82SojrowZ0aye5YHBvzIcu+w5E2PgbQ2+a/5vJr8Qw9
wzIdx+488uIy1FMv02W57VYb+8AWKxwwSlwArYR96KQe0l6F6Vwzmc9zt8oAwDkaNXt11jezykRI
utHMs9I0slfhy+vNWHKjVwp9KHja67lrVTa867IHIvzYGw/yjyr+XNEdrwwvDQ7SLnhhw6GurK9/
/upTOMWyjEVEXVyGr8p+XsZnSXlI4+//YTPX145DTZSetFC1Q2EwnQE4EhYCiYdO6nZoESTR3otH
lKe0f+/l+g7nhbAOJgvHQy6Qc5ciQkG43LUV6m3h+4Haf+u4C3CrMXnXVOdkGXnBlp5jX4r4BAYR
GjQPMUk3th+ST3H8PpxO3eQpVe+i0XAu7CclaB6kcadVtxEveBlRHYbuhgxR5BaNuxHuKdUqLlkJ
DZRhMxPZV+keKGjr84IFg5DIWfV6RJBB5UzLNJh6canH7+Ekn2MYm8vFjexftz/w26IYPfGV5pMp
J7jQxLloWclSO+2y8lJbHxwAr3H7yw5SbwaI5vwYM38MzJ3zuXHdXlkUon4ydVkS0fq42PDJ1cWh
Rje5Sn+pdX4YpHjH2OYhhdYJdDfAa4CQggMrERIFiz6Wl3n2khI15upzab04bXtoms4LY/Nz2t83
g07NQvfreKc2svVYJKNYSZG4XwDPizEiA3FHGYZcrqzcYpxcOY7eBfZwqi3pZazmb0UZuno/fMyn
FmH3dtm5draclVNFFRw6M1IcIWBHcxwMETDJSyEH0qnt6uLL3EryTilhw8rKSAtIm/cSl6lweh0z
ypKsTqvLVLfWcbSX6T5PGmUnddpwVaoiJE+87NchNmEvW8msHWvQq0uvf83CZ7SVz4Gs3CmxcnIq
y7NGkBDDH4ImiUvA5EA1AjDlyhOZ5pq6NBuUk+pLnna2Zyql5g2Dvkc7unEkMIB3wJRDse63AtKr
WJ4tURFKUltfIEj5KGfHOBzurHD0YvPnLtJg43q8siXcG5We2HVJdeBizLQfF/0xaucHwxl3PP/t
x8LpER1eEUQUCkRQo1HkctzWRXOR9VPfT9qdrtb6qZmShySpntW4+dZ1snqy7GhvdPNtJotlSG/X
VAtcvwjByTgIM/JkzWXOH8qEJ5LzTCVIStKD5lzkYG/i5+1+ruZAIKwDt9Te17Px6ts1gwryzDKb
S24e2uFRKp8BzexEsY3N5BcDXqMgQTdLHLtusK04WdFdlLF+BAD33m6/pfEjBJInWnzfyvio7aY3
b8+0s3o89TpQ+SR7QuQYm1FFCiHp2LLKOM1jonpSD0Dz9vWzsXtM4Wvr8CFVFkoV17s3mE2RKZnZ
Xxrrb8nwC6N08+TrbRtbu8foDQIgK/8yd/a1DWdM69iqjP6SaMpBjiUS1TR6GNrMe0Ah5VdahYCN
9iSHNqrV4NIdfWVzoYDAf66tojdktmnadRcj196XnQNaUbt3htCl+VNHxtMSx26aJl/7NDqYQXwY
kucka3cC80YdY/0Vqwjq2urldXP9K3JEopOgL7sLyggHczpyUbp9dmznv3TtWZFktywHr2Ym4PaW
i5pt5HPXdtdv8upUSKldj+NUd5f+12gfbN1NpUsFac9yMJ6jzyjdRMeJ7pTmOoVn7T1TNm7dK+ui
QlEeLgaXLtblWP7eDP+M4zkMdXdS2iNRfG7v/g9p37UkN65t+UWMoDevJNMyy0qqUuuFUVJJNKAF
CdB8/SxWz51TRHISoXP7Qd0R6shNABsb264FMC1g4IQmHt3bC7+25EsdSQMaIpoMF0Ld9bpHpDed
nFNIrt4t66QPJ9Kgosn8uet2t0V9ZCDXwdhalr6WBTBQQhABQMMWTKZDEz/05ks1AMYAJBhAhp5a
xW9+/mMMD1WXIKNxKb1fKELSYTdK1Ey2aiGENifU9buE9896yk+WBzQI0Mhbb6XuXiYzkwjbiBWW
dSMVDrOE/RSDUJAwOAA5LPvnxi70d9cY1DPyRd4Ejl+V/mEzG2iQTXE/7wjAHZjvxrmqgQ6PVvXe
5APbzXFeNo9tjxJVUlrmz67Km8LPxsL5UpeV3gCYgQzWbrb17MnMqd6FgKgnykFTi6Y8pLXF1NPY
2bkRuUqVPmTGUMkQ40Uu348LhFQMcoFgUkFSRl0fbsc8MurWhMP11V19GI/5g3F0jvFZ3YHDETQQ
/sAOdvSl/mknYBIOHUluetN+ff4AQZMzaozUqub+uf/e5HvTT570XUmicfw1q8e8Zb5zom1INInD
eh334HANHW0pmE3AsICo1M2QE5Zi3SxjRdDYcewzvSqPoxPzV6eMk2fJLVo28uoWfRIo6i6pauoB
Zug5H1sw/bRHHX04jn4iTh32yDqW40tpzgHoxG8L3nhfUeLA0AH+RIZVBG/CPQX1lqb3z1mpGwFJ
yOBbfE72t6VsvK9IUMAQIbcHl1l8XxWrp73qFOy5LaM++yfWf+uGxNPbSOMhwPgkQ3hjnDhx1ARc
Rs+29V3lz21x5nQ37Or2MgCyoIvQCNN9s30W6d0dbd8SNGDfXuSmvf/8BcJrU+nDnLCBMHjp5zRh
d7QzQkJ/pwQz0bs+co0+ogP72hMZVsPWISL/A3VdZuaBk7S+pU3a6Z5CW/aszK76pc7hvmAyIP52
e32bUpBSQCYeRSLkS9dSgFGTtI1O2bNl1eqp0Gl7sjBJLGlP3AiVkdWDAwsACHRkoryyFhNTnscN
MdgzZvf25pt7sIM6AEX7ixH095Up0X99uVjixfssTti71OA9azKdPQ8ZRm6tbCRAjR3ZD3Ow03Bu
cnZpqDI/YJQQI/uGVkWGHSMPpLksAGBPtpvnpA+R01DvMb6do4JduqdirPheTedh3ymYwzX1uH1p
iVfc1+oMePUkk40QXTtYaPRf+tVRPUBnwBUW/4TQx+wylz+XSpO+G22RBtVAtcd6SLTL3DUx5rCN
AsgG4GoAAE8z92cNaLK/bmvI1TXHVyDM+hiVBtKeGG0xw+HdlBcD2seNUwZcEpomp76XoSVdKeIi
BmqIHB1I9fCvtYYo6YRGLZ0NuOlW8T1xe3sErsuAWYfby7l6BD7kIL0MvOclOSXYZEOpSDJMdHhu
UYUOC6P8U3EgAprFBJaqrA5vS9vcPIDa/Y+0ZdWffFU9d60qgcP0bHtVHHh2oezmAijvFImSvzXH
HwtDmWmZMsbIrLCBFWnpGLfd8IySg9/q8bkoeehks+Tx3j6n/4gRHtEWTT+5Adys59S1vmK0PT7r
3Esldn9z2wAAACBhfXH3BauUqWxospRj23J6qEBhabf0PLja7vbpbOrCf8SITVrMM4nLMVb63Ou/
e34eQCTM8y+tPkrkSJYjEhs6ZG4sxcLRuJhUdlDNyDvm270uMXuLVVtZPeSRcIeQjkR3D4YPBSPb
eETPSDwOz2repv/UTgxE05TG3B9Um+9M9IiHcaZPIajFZFmEjRUCLgvVPUBRoH1JjOiLBiwGTlmM
z0zpArdAIGjTnYap6dsHtrVCAKjCUoDdAshqy2d8uk6plmHXtHpEMmvXmM96B4bqYtQCmmJpzEWb
eCmb3NnQkQU6H5OcaNeA0yxsqt50wBDU5xFdI0bpt5SB7lPNf2dpjdmMsZ+Ot1coEye8XC41DJ7b
w/g8DMPec+bO74Ef4DdxOYZW7Ere5Y3LjAF3KAyyI5jZvWqf6nVaGak6PldFeTRVfkBx62/bR6GU
n0UIV9lk+gC8OH18totXsxvCTrkj5lscy+hxNjXwP0v5eEw/qUZFGbqydWN8JsUrSEl2GmnBQzJJ
DJOwYUi16JiTgUeGlBLa+MUCYIqokDhmq0dV45C9asVAxUj7ObytBNtSUDABCvRSL1+U5NNaVNLF
zCFUj1AUHQ96Zv+xq6yUPIRiHuXftSAztkgAOo2o2SPJZ9bjfKIafFONT/t8fqxUOj2aXdPt0loj
+7i0dknjUuhfRy5KXQx+PubzLh2B3pwC6f3cqLPtg7J5DG5vgej5/9+vW1hSFpIO9Heu98DNRkwP
6IMepemMiR3d11PvQGzvNGhVWBZRbAEnOmNRR59U91C1jp/ML7Q8uDryTo7kniyX/JNl/fgY9Got
2DegMEeyb/0xiqLmpYLKO/ghAta9eWXu0/oQT5NvE4morbO30TOAjBomga+yainyS12tK1rUKRY7
EuhaUJCxkejxB7eXuCLMyaPPEDqG0odgSYuKNiVnCVSsLPRjPevmcYhTfrRGbG/mVurzbPZ5WLvJ
ax3jnK10UA+DwU5mTL4Cxo6dmAunk04gb9L6tt2D4A4EEAM3AhO/7Oc0xsB9RZXQ7QsdOV6g3Xax
Vuxct1ZCz5jtI7dAeVBVrRb2g/JiGaQ8pVyLsa3q946N5h6NuOnutloJD8jHQaLHS8NkBNpSr0Ba
W6cmfJhNPWqBPXNkrhpHZtOQX2ba/TOU3D2CQ9QNx4Iaf/4LwYjEQeaIHocrmr6UeEbdJ54ezYq9
p3FzX6XVvunog6NORyOZznUhw6zf0iTAxwFOFY2+IDEQPF0lY3RMzcKIUqRxweV1HrtJVl0Sw+OP
DcXMGQZT0MaFGoLoDgI4Dol+A7TG1WHq9u0hfen+8WY/i/3h3f5JZMSAYu7oSqCwKlR2NKbHEJgb
o5+UO+2nQvzizf5CMt94Sx4TI2SxLwOE3BaLXIoGxngsV/SuzYY4GgX/cDTEjzwNiwdyZ1+4uVeZ
r90DuuOFPdJe8gyI/Vz/rhX9H7A6DqB+RYjfrjLHUcUUXtQxFiTzXZ6F9bCz1Fc3R4o792vPN+qX
XFX8Iv8j7ZrbNMHA0gTPOdrF0VEm5AnHOgYl9xDrkaK4gKDKTczpAxp1Dkw3KU9lDWBwrtrzbna1
7hdNlHbfJk59rhMTzfNe+6VStMS3tR5NFllFLx0dv9y+VMKb/+/+YB4KICdI58GOrc1y5ikoySjI
lWqNOz/XZcd2utFbh9oYZHmgLcOxjF79KwoJr7UodKpUaKdNjGg2dnaWokXz5OnIHxb1CU7BRZcF
jmLGRFgb4B/XAgcy2VQnWBszm/PU8rupVPeD0t4DLGmf0zpo9Egzir1iTwGaOQNavd3e3M0Vo0i1
xOOgKxTZvZEc5yi/ZkZkdmg479vue6Oqoe7MPxqbIISZk0OVEYmDv6VzKNdho1HhRSFebGqw1XhU
ktxVo8w4k9E9xFYSmJN+783v/WsCfg8jNMa7xGkidM+EMz6kdYbDhNqX/PptqBfuOx5h+CCgshZR
ZeLEi6t0LrTIKct9Zn2NOyVqAeSS7Qp+P6G9TG/Us9o8JPaRoqm2ih8T94caJ5KnY8P5gNeJGi3O
AGBpV0GPk3SFYQ5aFNf3OGmYn3g3zTH6mH4TL5PZHCEAWfQO0lzMRaG87QGwc613IIhrhybWtchN
qG9p476spoPbkNfBtnzUnIy4CTOw8BU680crcpwkrMrkaaTdY1b1O2WSJYa2npglBwByBTjDKFcI
ERif7LSsFUeLqNq+zPq31MTAeFF+8TjQ8ifAvY5IeHjJeOqNV72SdZ9v7f6S/YIZRL4ImrDeD0Zs
m3kj/DGuKPtyOmsd2VVD4WNeXZP1RS9upOCUIVf0P7KQkF3LMmidusCh0SKtO08vfeUPpu+92he7
P2fSIvKGe7BAFGFKDH8sffxrYTmO3i0aokemAToUPgUewGXT96ecfq1R5Rvs5M7up2BCIxrFgEL8
NIEh5baJ2foEgBQu44UqWlPE9ljPZjkxmYcLhnxfqFQ2UmROIatTiNngD5VGtQtpRSTH4KYItls3
xwzDLRmCNh4ftAQ92NZXg3aBTeudY6TnGtgOPA55T05qW/nxGLVs3jdN8yedtIMHC1QMGZAf3msQ
go1zedKaFB3E6glkvpLrd210FyfKASol2iIQBghWvzAbsEaSTo96ygZEXbs2+Zb1u844qXGYJc7v
2wewIQ6+KICckNfFFJU4z2/YuaLREUFWk3AvGCbgGVHrSK06yDhoSns64QEfZAXIDWcK1hSgxkjz
Wjh10TPVvLSCqdN0oCF4u8r+WcZoTfdCz8rvGNrknZd8/lW072ay05akC+llHZD/ny9Y+B8xGwOm
W2GfAYjiKYMy6dGYDTkGHupT3sQXpoIE2f1Zan9SJf+SDNbJUbrfyJnhna8CPvLD7e2/vu/LPrgI
SNBEB2gWwbaMaVElC2JNZH8rLWeXmmCALvcM7TDMs44teUIrw22JG8Z0LVIwMRWtk5KXCIAshbEw
I0a7d+bZeNb7fNi5E1jHzNys3jsTQ5C0MIqgLzPXV1gj40pfBK1t3fpDhHemzl07g1HXI0/Jlf1Y
pO3j5M3F3qRcfbq96A0DAFlAxUCnIq4/Tnxt6mwl73iNbu6IpuY+N9FRbZvZC2gEK24FSveQAZ7c
8Otx3DVxDRD2+0Lx55feDuz4oRz37vgLXRaThiZPpG2JD/oW2bFcv7rrLxR2I0lSgmqqrkdJHb+b
aeaDSQhIjbtp9ON4PDfFF8y17TP1NXZPZXmB+5do9xniLCbLiYtVJ1jL9acIz+1MAcE4YzMjhr7H
LyCo1dSAG6eBH4s2KJuQ5pIMoYje969ENNRj6A0uDhDz1scD/CUPoLOuHqlGN/jD8GAP/jxcaOP6
uaWddPe9zZujhk4F1ECrfk+1rxNAWvoUHJDtfkoiRgI3kXzVByunqKD4HCR/lywMoDTWX9XqTVsr
DcJn0DsVX/Up63ZVwsdQneY7GhvKw2zl2QLC6zznvMO0v1epu6TXnrTYAaqaaf/jsH4Ivdh2g7ZO
izDzXH5Mve4N/1PkIWx+BAXFd613yLl3iuqpJnp5z1DsDkf0tAXmXE4nzjrtvzA6C1nV4kqiL1tM
lC5Pvs258pECGbiP/OD0VGseOKvMWglq1340vASglLWqeT7QJty/f+LgVy6T9wtV6VUp2HTLXjeA
FRXZ3Axbivqr7btNBiZcX5lsH9QYsqqB2M20KBjaedAmjbNEPf3DPnzKp9qO4sQAWzai0mbg+eUq
/TJytw5ZVqS/AEU3XQyTT7mfdaQ6og4OPK7ZuCREo+jYyCa0cyfe29D0Gpq62+K3V4Npsira9KK0
sQyvYsMS4OlH1mbhyMPUmPAykTEp8lbjRgSsxUNr6txPW6aHDPwMgZ7Fssr8tQuG0jK0G3zQgAyA
l73W8mrkWs56bkZK/103M7+WgR9tvHEwGIBnRBc3Zu88wZwAfoWaSTGYUQz4iLxuwxZlGsN+Avng
gl1yLIjfvd6298tPCjcX0L1AXXcw7YFJX2FNdVlzp+lzM5pRwj+WhprfFYwC3TB1tUBleb5rmN3s
bwvdspt4ylHqgCuFFiMRFsaGEevNIrMiOtffAW54ao30a5x5x5mxh5ZHSQJS7zk7m3EvMVUbXhzi
VLTRIkZEwkNME41e5bUWd83Io7p36gEYvgP9OxC1QdW7zwh6231MP/ymVUIltmSxgcJOL8/qwocC
vxSh8lp7YsdmLvAVrajgnk/qErr6QifJ872hossIDxCn4BBjOl3wktDJhEQU6hgRocBES4BL43tK
Kxvt2tpEdFei5LJwbgBmZ72UsVTQ0D1ZVqT2PBpMI3DStzE+pUm6a6YYqVopldKyOeLmIaZEXg2x
JTqIhXVxsGezvnGtaEzC5HkpssDuqD445/sJhcyA/vhTytKnG1cDHhDGMF0DQ0YwNOtV4lXoWFOX
duRl36pyr5JDBjyLKSmDioySGsOWLKQuAaKNyQ3PEGmv9bFNGIpIduQw/ZDZKMm1GgaslINRlb6X
fv/7+/fh34EjCslocEmsl8a0rlV6U3OiXrkDbLPV76rsUNdgatXJE2fuxTPDspZxP16rDXBUsaOY
gFmmqT5SuJ+eFtq6WWpNsROV8bBLKo0H3EK84NkgMRyH0DbKPPDoKKPZvL4TH3jeuBVQHQxxCRcP
EB5zjXjVjXRKpn2j5UdKchkh7UaFcC1FyLVPCtBSarNyI9am342E+LMGhBIlD2O33htdHIJS9XF4
NdDk7qVRFys+T995nu0aGZDrtS7hS2DT4TmoGqYhlmP4tM2O0uaKyhI3alp1V2Z3SHk3E/N1L0UZ
UpKVuH6B17KEYl/sdS238VZEVZo/gj0LYbi9M4qHpphlRmfj0VhkIb0KhwijnrawrmIczNai1I20
ZUsVnr1lYC0Eel9DQpZQEqCDVD8npY3+BjR83NktGV5vX5wtVfoAPIB8VFrF7MhI6inmQ+dGSgq8
QLXvB99oTPNwW8rmStFDgYY2qCsaDgVd6obEVOeKuVGSfxmbxk9Lyy+MhxJQq6NaHvK4heVzwzz7
dVvw1mki6YNkGvINoPJaNOuT5ugOH1mTYIfrtmxP8zCOT1ai3jnpqN4Z9qCe/l4coFtcvIbAGsOD
shZHFNAvcjK7Hy+iojwM9EeWInjRZEmUrWP7LEiwAN5o1FPbTm7Egd2AkBmjV/7tpcgkCCcGksSJ
DSUkqGakey9TKlGJLdO5sJEh/4iX6AoifUQvvan0qhsBYcaP3/kTezDmA+CdLFlW7doHXebigXeE
USo87WItpSqJVY5McSOv/ieufHjSLAmLaRdUoz9YfzfDi2ADThjGMeF/mioKzYL5yFyKTStsNyoJ
htPNOqYBCE4tiZG69rxAloTiPYAlUN3FiNNaz3hvs5HSzokq5Vs9qsHk1kExSZYiEyIoc0PAVKlm
vRPleup3XPUb7e5/LURUZINVbgyIvqgqkkBv7jGiFgJ49rYub6wErhYiwAVYHfOWgnfnaQjd9SlV
oylLjoBSjLKWBK1Jw9tiNlQaURRMDRK4KjBSlyv1ydhQfRisDPP4kZ1loZfUD01yISbAkszXuQDk
czdKujE3rJsBnxXoEngTl0zuWuBUzeUMi61GjXOwra9OUBvU92QZmq3dAw8KphvhNaIff/mKT8uq
1GRkUzmrEXxnfnSzIiRK5ezTUVbr2RKEthd3CWYAmXH1zCeKqvY69g/d7j+o3QZV6j1yOkgsz6YY
lFTR/QLDe5V3RcHTBow0xBgYU02duzT/wqxvf68KeHc+8lnQBdG7TxuiNqbXqVHZ9v5E9xXnO978
5tUr2OFk1enlEVuHEiBdX6h5AUqxMJstC/58QAiKXNRB1Si57+O7vq3D1raRrDszSai58SZgegbV
wcXsIJ8iaALIDmc1d3o1UuyfZvwHONG3d032+8Jr3Wk6MdMBvz9P92799t/9PvysJSEEt/3DS/m0
Ucao5YXdctCTum0HownUCeLR4+1FbKkX8lugxgNWOeobgm1urTKlTa6pEal/F0YbAGMMzGwSv2bz
yD8JEWxzbGkK2nl0rIRngA7mD9DjxErfDPUH5gMkrsCWmfm8IsFG612SEN6ratTz7mDob9XIfGKT
0JLRu24ZUJhocCItc/gAEV4rsjGhV5Tj6CJg1dd+3L2M8zPmZw17X8pyF5uqBiuDVwHJXUA4rEXF
fYLAtfNgqxdUphlI8rJmhq1ds9ARDS6TZVJXbPs2rUGbEeKrESYK3/TefFZBpmDkfpGQ/W2N25QE
C423B81JsAHrtaSKNTspCp+RbexL07dahKPAN5JNoG6dzmKdUY4HBj8KU2sxLuFDWsLziSzm+ey+
13YKcsQad8ArlKJYLfGlt+4RquHo/URsDehewao1GUlrAymEyInBhYdKNf6fXS2ju9jotPlo6MVr
A9cQ/QXCo13maCOynGyp8Ld3VTJGGbEmP6/cfW+dbY/5fZb4Gkak+jq5jGoRxjLq8619BRYtwGkA
Dg6fUTAYsZ54GdWIFk1975vspXYfPQJR04HaYV083VYWmTRBWWa7sTE6VKLDtEx9aja7LlEHkJf6
brKflWnX9kYt8Va3jBVSMqBSWDIzaGVbK45akYJqICiKmvhgAlrOHfhB937ntAi4Of78+/Whmx0B
NfQBPUTCxVbbnHAMdqgRMFDQruxFDDkYN5nCvPXRg+lbWSExj5vLA80jQAox+oA4c708O08Mbayh
qDoag3UgQvAKDB/lEVlnOJmyromta4GWXVhIPMTwZoXzc+18Rqmw06IGfBD2WY/vrFwCxrVRJoY7
8UmGcNPLOas9i6BOBdoCH/1euH5m0LtfB00LJxNkSNUR9TCe/eplmBdbe7n4fvBnLIyVii80XlSm
d5hyW9J4M8AD6uTXYCsByErgbkrM5tZOAokCnKZw2ZfAcH1uWsoNNiWQZQNAPSbWS9U2Qd+VEu3f
FmMhOQiw5AX6cC0GTxDwUDSGol/9ZDBM6xF/KGSYoltPAJQBlUp0NSMhuOzrJ88GechWQR1Gi4ak
DUD/mCiTT93HeZTEhBvPpolzAWsqkvEGIt21nMpuOsVcYoGxILM/olx31OtORpSwsZrFTCzJImSM
TDFrM5vaNNbVqEYuK8ddYpjdzpg1nydjmLiNIrGIGweE2AbJRYBhLaSWgrbXQ20Z6QBfysy/5M7d
3D1LWaK2RSxQGTCCKDMIlzZGwMRihhcagCQeaK/tu2rqOEh/Osn5yAQJaxndjjQtFhvZzR/g9Tbp
02RJnPRNEajELCipy0Cv8GBiHkrTs2Ut01z57nTG++VXMs6mTT0DutWCkooLIupZqWRKlg6pFhla
DKLHyTNPqJq+3n4qNtUMYToqBjADgJlaK/OA+RaLaI0WFebQh01skUAxrfjYz2n3nnlorb0tb8uu
Lt4mIKsBInQ9fzB33mDVrNIidW7ZCTx3c2habR4g1aMiV6SkOycrLXC3tlB0nmOsQtMbYJcNsg6o
rZUv+WYVmTFQxogq33sZfB4lh8tR536i33Ve/MKr0FbYs2TJi/MixKYIHVy0dSDocoFwvt5jHcOH
E+A/tWjeU0wtn3vjmBb+gXyFy9hLNHPj8QAW/dJRtmT7YNPXsjC95nFngCx0fvlWc4wnOBhg93Wa
Zm+a326vbMOPWjoK0L0IqH0MXgoLazBGPKodzrIuo7KKFBctufaPmTWha7wwV2KjtqWhuAXrrqM3
cPn7T/ZdQ8m6TSmWRvEClzuAP3aB+d7SUJOB6G2pBh6p/ydJsPB9n8P4l5DEQVbs/GzKH4M1BHYl
OastK/JJjOj0FoOXAZMWTlPnvgKrKVDTN9B83z6i5VNF3fssQ7C6yQjsWVAqQh9891A3B+bs7vs5
YO9DIVnNlubB5QQYH8A6camE45k9t+WkHuFKGI0eut1c7Uwnoye4qCyoyiZ5AMWW7JW8Wh56JOFt
oncWvTQoIwvq3gET1MnRAxHp8+zrcXIaEv69Z/vR807cbPxsfh9I+nJ7T6/ODWmmxSzDx0DLHJr0
14qo0szklOtKpJT1g9KecrV89qxO5oFemY1FDHphl86RJeAUQwbA4SieGStRUbah5n2138Gr02JO
CqN3yZ5l7WmsJMnUjZXhKUAhFwNLGKsR4/WKzBhqMNX0QtCCtNDk8dn3BolKyoQIT84E489boqeX
TD2l2Q4cAob7/a9PaLUOYetiEP4apQURqd2BP+7PgBssI164ep6XQPnTXgmqp7QegrphSi/2udrT
v34z8OtoKsFtQsp5mdZb6xjPCvy8g5MYqnvk9H3r1XP+KcZ9Mp77+k8CBnCX/71aL3n7hdMJhWYk
oNYiW9tsQE03p+ArRvezR4E47AQjl5iJK9u6LAx5pWWuBB+uCrZ1SFKUgno7vcDHDhSVoOej87Xy
PPE/t3Xgyh6tBYlhlFq5ttKBEO4C4BUEv69ldontAwYPA1XW4XWt0cgELSBASDxhTVePbqwYQLK0
ykuGa9OiglckfvbXrwV++LMQ4Xh4ZyJBMkOIkgKnyoMEpduX5V9fTkjBNOzi1rrXyLjxZOWc52Z5
md03ALgFVXGuUsnJXHdVLEv5JERYSs9TgnShUV6cBA1T5bDjpRPShnyfXH7n5YCxHmLq68zcpRO6
EA2KEcOmvaBPMRhpg2EkWfpi6wDtJf41F3AejPutVT9N+3rkVZZdvPTSWA7KVIdWNtIukSGyEpnz
ZOaplmaX0ftBVS9Y7nDLZHlqmRThvTdJ6tUdxUqo/c3qGh8MXEyn/u2rJRMiWPCh6qYmW4SAYykD
2Yw29aGVJZI47gOFbeW7LBQwaJVAjw8uF3KD61Pp9CyrwUteXjpe+MRNj1Oc+MQErHHgMnKnsmZX
A4wCyAAXrX4FnKtR0D3vSvRrk4AUv6E8R7UzT3rW+DMdwtubcG3IEJ+j7IwvRP7cEM/TU9OhQR9X
fWnMDq3DjkL2TLPLIAO9524yWHa4Le/6vVnLE04WrCyJRpy0voAXNTTnDnAf/0sJwrGSgqVzP5D6
MpIksO3fmSxeuPbW1ksQnmWuxlNqWVgC6pmcUZ/mkKP81uwnWtsh0qI7e5Q8pLJdE15pgIQipGyK
+mLUVqhZd9xRJbu2cRlWerD8/aewxBtqWrM4ry9MO4yzF83W2SIyqOtNIQ7CRyD+IvfkCEczWVma
FGNTA/ERkQgKt995AxsSV/T332vZ8v4jRMeFQ1V9vRqSqTUGXNv6UqaA+cTMfGbeYzpM1gy1cXlQ
DoJzg0wQSMfEuWWtQx+3gtHhSwm+MSdwvw8dZi1lYPJbUuBkAOZgYe9zxRC/6wuPZfBqLkTZlY36
BGjmP0BDQ8+6rBllQ81wMhibA/oPahjioGw1YBCZ21V98eaqjmI71fde1r3cPpsNJVjKnRpyCHCO
0PiyPhuQrLiNWZr1JVeT7jSCc/2nMg653yN9JzPxW1v3WZagcINLdKSGISubv6ktPVnWPyPeZLOS
QVJet8UhaETGdknDwCu8wuLs+YTMCbdxQx1lX8AjCGbCDg2lgWEUIVdBmdomD0Vqn7r+8faGbtij
lWhhQ5FUKhdkCNwqVMV96L4eFnBF03rXF+9eTn1HKS4sm2TVrs3NBS4zBtXhLIL+YX2QGok7jdC6
vnT+6D4Vqp+mR4efbi9uU1v+I0SMUgEQASwRjpusAiM4br6xHCTClcNlla0t1UeqBGl9jAYjvy9s
IvpEwWXCJmhln5pno67HcCra0b+9mmtvfkmhATxkGQ0BDezy95+srO5Si5hx0sB7Ql1QKaPRYffI
hP3KMNbqe6Yuib43dw/DINBHcMIBIWgtz6iZWQHyv764WV3tyDTXO6Wg7r5WUxlo2dYGAt9wKcIs
uF6iLewIs2xqkObitfGh0zuMvcYWQ4/M7R3cWhHaimA80IKKGQlR6ZhW4gvq5tK5j5MNxk9EQl3J
d7elbCwGyYOl9Qt9UrDvwjn1WeGC5KdvLqZ6AI4zJPwXfhcSI3AJgQgPSBfxKUz7XClSytsLyZpH
ty6iOp1/m3r626qMv37aAXeBIRpEBgA9QfV2rQSsKEmleVl5yfM3pX5FVGA6T7f36/pU1iIEH3fh
dWO8zssLin0jz3wMWWjVt9syrs0cZGDeAYlaNJpCBdbLmFPQVFAbMgrenmIbAOnf2uHOTZ6N4qAC
n0aVaNqyLWu/fS1P2DagCqNspkOeh3yFejcFpPo2uCdVRtm4tXfwhsCKh5w6UjHL33+2CQT/IINf
Xhow2VSJHRXZnQlwhtu7dy0F7hCA75APAxIMBK2luHmd2Eo1lpdxNHfj9MzNKpQmk66PCEJcA8Vs
A14RvIi1kLaF8WxtBPdDOwf16PjmgFkD/idLxwDDlvWhqwvJuq4fobVIwW73k947jCPSzy0l0IYX
B116UIhBlrbf3D8gjSJVinQP2hHWS0NjUWaPqg45g7krMSHlAWlA2kO7sRp0HiyIph8wFSJs+dTg
ESK2U170pgicWENUViJpoH6RHtW1hYOV/iRJsKPTXKpNb0GSx16z8c4bZFx91wLQkQU2ATgHqMeh
FXO9YbqraEgoTXHUlseKdPspk7XnXW/WMo60NH/C90Lzp/C4Adfe0Jqu9iKF0R1RXpJyxnB3dV7Q
2W9fnms0m6UXC81LwG7BQBLCv/VipllrAOjYxmijeK/60FNfUPAAZn/s65OvzPqRK2cMOyvu9LNB
JqHpLwk9GX22s2QDNNd6iHwW4J3RtrW0pouTek3usdngM+DOJne4NA4vdvOAMgH11PIoWfWygWsL
CGC5BScLBWK0WnqCzUhpjt5X0seohfSHxv3dp/nO6OvjqOjnsSwe7UpFJr/zefEToMXfaj2XTJ5t
LBabvtQoPDSpXiEbDoBa6xDlKFFj8FA3LlnyrUpkuaZrO48AEQPicI/w5qMKuD7bsQZ+8NAjw9qa
8d6zRx/WMZm8/ZT+YMbb7S3dWBAUFYWQpX/ARsi4luVatDUanmQXYDb+LJwflfZEKuvltpCNmwcD
gqcSbyRGOUWQw7Yre9JaJLlkY8vCGWBnwDwxZX0qG9sGPF+8x6hiQjVEW68XrJ0nJKfRbXcHVJZ7
o7vPzSet5CBd/Xl7QYv3sNZDRL2ocINSTcPUoyF4F3oJrP80VpCoc3lYpt0JyenY6PZgCA6K5k9r
S5L716cEeRiqX04JN0wkRGEpXOY59TJwXE5HM50vVqNEHoA0bi9L3MElO430BKa2F3Au/OdaGTJz
nJ2MMCQ5s5JHbae0KCGV1V6tFfjOwA0NcuzGX14pjN4h8YIJA/T94E+RsrXMk8JEFJpfuuqsaN+W
klL/5/a6RP2DCMzCLuylC0LjVWGxizOn0klGLqmD8Zx6TL4kVikb077ePAvBBrCGoOg6CpjLGX7y
mrLBzUE72JNLjBY2F70VsaPvJj78qoFYmIMi9faaRJVY1oSGIsCHoVnKwbIEcWAdVS3guF2cDila
IMnnmG3557YM0Xv6kAHSQA85pYU9UNAHh7lZTr2RXMAcHkwNWnLqN3t8BJaBP7KvJfU5/fH3EjHZ
i7cEbieCNyGTOZd6VjYuKYCir/2iLJsfQZ07PLgw7GHb0fyUxvZ0GNuhO5C2kyFyidd6WS9eFSA6
IX0BxBBhveoIkFqq5sXF9IBfkffusWHW994dQjaMB2M+S52erR1Gj6C97DEGfZ3/Q9p39saNNN3+
IgLM4WszTNAoDRUsfyEsSyLZzDn8+ntau896pofvELsXBgwBgl2sDtXV1afO4Q60sW7VGIIp6cGc
IdiCjl/FDobWU8XKIKmQUFtLlcLNajGAwlTfrOz3iywCDuMeDmwywhhqeTx6VuiEzhy1ND/MnYlk
Na7qjSalva1CLsYxmqHciG1ZuYlcdlupBM03CUdq7fJx7BSS6/nkQo26PxZtkN7EWV0cUwiorRST
FjYv+vMhioYUl2HCuFjbhxqEbxQpPUDpJnFTQa1/pppQr9QlLnibvoeCCUqCwARYSr4TCTRiuSlV
JlSLn4vyi94D71hs9CcQMQa3iWyX0Az4VITt9eW+EDMYrB6gR6Qz2GLcJrYUSOfNEqa/lL7q/jO6
k4V95tPn61YWlvWZFS4tVTujyPDekx6S/CZEcpRAUd14Ah9WpaVEXKP50bmz8a+B/OMTt4U1pTXC
kirpoc200R7kOgR3jSa6QarMbti0oXPdu4VACKwI6D+wdUH6wicXfZgkjP8nPUwF2Bpx3u8zdeX4
XZomuAWmJ8abgv/tPNZqadI12EHpoehKiKeK1LrFpSja51JqPBRyOpOyXss0lyYNIBUEQ6TVjPv+
3CYqSHGbZFiPXfAwuVCUJdL8O6q+6Of14VuIQODXR90HNxYV9SvOzmRGlWjUuIY3vYCmUiiOHSHm
19yWQV650yBoO5Rbo7upEN6Bml17Glu0zphg2Z0ZDCPcYhESdKeDFic7VGPiRekAPvrqzaiAz67d
Xqj9uYl+5snKillaoUiuUX+0UCpDC8j50A7qUAHHqqPyECSEvX2O0WNQ+6Z7fWSXFiZOaLzFIJkH
zSb7/UlCkMdaawxQsDuk7b4BGY0S3pZrT/5LKxOtk98Pueg45HneBkXrhklkNmJibAFegGSBUZNh
TZ7yu1XlNONluxqy0YCCsXsJ0NPnzkDMRx2srMwPU/kQQwQwD0UbFNy0eVREIubg2yu8rAOm4Gcd
tEQo7wvLCQTLrfWQDNCzjAIFIOvWQGN0fN8MP6RoC43XfTmv3YyXRv30Q9mInYx6V+Lze9rkBwUk
uniwhja6NyfZytxeLiFcZsD7xOQtUf/jm/HFrpqGKQFOTO6fk6OCO/cspVtQk68dS5fuoDjPSCyB
cQXbCR8G2qoDmrEU88OYFUQCZ5MgvVcdJeJc2IwTRBuAJ2qjZynxTVHAPT8BOnUmfad5kfBxfUEv
pAvQTQHAFYckKsQXl8V8QDPYpAfA49Rel7vBXWpt2vkjzvZIELyoHbbZLIMzGxJz40epxY+VUtuT
/jXE3vUvuYAwYNuefQkXtWa9KgUZ4kkH3XDUyQXi6b5ze6/30l30YO77nXIsepL0pEm9sribE4L+
i+vfcPHAxn8Dd6yWCvAg4KZGidn5MbiRnbik+9HerW29b5DM+dY795WLkXHdCkLWWoiRbudKXn9o
d6orPVlescdZt08e4/1809+0W8N9AHusJ2zAGrzB3tqE91/bzK8J2qK2/aZwchdsw56xEk4vTyp8
H+472Avs/qZzca4aa1qBCDU/VElSe4kyY/+bRm1LaddtRI0qbhPpgZvn7doULOxCWGY1Ehl3BoO/
cilzSnWZ0vyQzAJpy03V2XVKmnZ3faaXzIC9CaB61veFgud5SMkEpAXiWOUHUUtT3HygGqEWtzVE
s+K1cszSWOq4fUAWCxdWiAmem7IQy02rRPQaa5D1aQCLdv1BCW7ApAY8TvWmJWsBhn08v7pY9sS4
ctGrwHdDzGY6AUIV5YcU+mxi5QnDpwHH6M8ATeyBhIbyFCyx4UGTtsNKy/dFzwLbQSe2+YoNmiGD
FqjY/FDPv61o00goYIdvadVCTYhUxWM3/i56L+xWbhSrdrnoEUCnLaEF7Fqm7hmD5WTNQxHtpL2F
dQSx7LkD/+P0s4A2yPWVtBTNIYiDJ0n2kocy8fn0UrmY836qsVWEmtpRklM8xKNmJDXF2hvb0krC
8yyjQUFqBTX3c1OROg1omFTzQ6yB5teKImHTgSWHGMEwe4XVUpfqRgc6wrxa2S7fKSO/pE5MW1xN
cciqOQWOPT+EumYrifps6T/bwZMs6vVqu5NayCqq7gyeTd+aHNwvh3Efy69jnd4Ger2Z2gcU6rfy
g17hlnl9Ai5actmSO/02buoNNVYM8I5g6q29bDiNtA0jtKkwLi8vnB4sd8SdBceXtXJafD+aXQ4K
62wDDQUEXTjDg95WVpVjULIjCim7e3CgBy96YX/WRLJRWSGtnboyKcnrG9RO7MRBm4ld2rEXeuzn
xEE+5QYraQxbBBcfhdoRqukMFK1xka2tW90SkgEBNN90cWEX0/2ceUWabyJSUYvU8xpN3OUOQKcg
mwQgVVHy41/LoeUyyh3Y2w40nTVi1OFNYIkhEaJqe32mL4P2qSGU7M/XP62VRlaTFrC+3rwJEuM1
BJ1XrZp2La4MonoxiMwSgykzgls0wJ1bgkTRgCoKgBpWF72jutTZfZpFK4fswsI9t8Ktn6bTu6jV
eyC7DAtJYGvL5adVVTZudPZUzCTSIIvWQdxAcCGr0JBSU1dqc4tTh6o343ZHZ9f3F55k1po6zMLI
RtSwnlGoraVbUX6+PmmXQQtOovcY8UpBBYE/aePKbPJAHIrD8Gi0+8ouNTJHdvAjiVbiwOW96dwQ
m9MTX0y5yqkBPP6htdAW7wjlptc97UmsV7b9op3v/c4q3PDo3M6UKGpFOxFj1mrYTa8S9a2ms+N6
b4II9/rgLa74E1ts/k58ioK2MssQtlqwAynuJEV2WLmrxZDLmIGhOzHDPuPEDO1qQQ3MEeAuww51
gtZp4J9Cd3DC1h1l77pPa+PH3ebM0KyzbJKKgx5/mRFFYfKYov4n6KtEN2tucUfz1CVZXqYyYF1d
gW6u/JYaY01keSQy0M597gWTdD8p4Upn0JqD7LNORrMZoJeV6nCwntXbNFC3EGJ3tGGLGgUxlBXk
97KPCLqGwWrsPH1tI40h8NMajI1fQfyhyS3RMoLFKGWxbTyM0rCyJJe9+2OQm758BuxjqjCokvZO
A9KYld3sAvVeP15fJsvREfSq//OMmz29R2oVgbjuQOND96IJ5tPUugP9OdX9Zh62FvJ2K+l2uKej
RWpljX63oZyfomxH/DHOzSH4eVMJd/DyAOh6TuKySYigJajk14BdklCffhjShMcKYDANlyYWyCyV
Kn4NdJ06ekbzvdkKoPgUwOS9Mizs6Ln4Mh3Mi7gloYqgcns1C61eCAag7bK7+KayBYMIz8lD58sZ
mR/+iy3Ws80kpQBI4EKdpmSNFU84HiJzE6s/lIIowWjrfjPYrfgmm8hxys1/smmhjIfqFGuPPN89
VopTpNEQi1pvEjU3sH70lS9DA1o5CsNzOH+O1coJxbzgRxQsbwBXo3SI9jHuGC4lqQn6DEF2LvOH
yLJuW2lyr3u1tEvx/gVsB6s5X3BHDGIKAsPcxFo2ti3CwJDdRN1gD+JDFqQkan9W6r97gmXEAdD2
xc2WAa1R2+N2j9VR02haA+KnYWsr7YfUPAfzyhZlp8/JwF3Y4DZJ2UXjkBfCeIRWHMgJEhu82XYf
vFwfOy7g/GUFlNFAxTCcBi9UmwtlkgZ1NB2Ddhb9CJUTB+Vluq1KKXOFOpbv9GAaVhIjLmv52yge
fUHuBg5BjTt4K6vtOhROx2NUqzrj5Rcy6MVG1TR5c6zWv0EBpL4Cv1t6QyQEze66y3wd6ts8AGCw
DPoq3Pi4TV4J8yxkAkZ2oOWdOW8F5aAB+1z0ux5tpoNMj522tYZ/l9n8bRVFUFBqIbHhi+i6Vucz
Heh0VLujKqRuFzlC93PQ90P0dN1B9v38yoEJyLCBGwRaTdzwxgkQUJEVjUfDQsnFDGovKBKd4FFL
tJVAXbsiLs0mbuhoVgOEHJSb3JllZMk05MCJHadQaY5WM4wx0Wit954VTXOKN28T+oBTOIGJJ9CL
cP4PA4skm9W00P6va1yEUdM5kfJeno9zWQO2GDtmZm3HNvtMhfFNUfo1eduLLQMdGDzAgNoAlDio
cnHDi/pDlfVV3x0j5DqTBpkMPADX/bsQ/c7XlN8uppLZwis3rg8aCoV8eUtS5jptBLM76vHg5aUM
okfgMPtwJ8sro3i5K2CKcQIjRKOhHNjP86OhSIbeaJS6x2tW5+rDLZbrRg1Grws+UqMkYVeSLoqf
Ol1YyXm48G2Cc1lGOMVxxIYUz+rnho0MSsvJYEItvQztMX43o30cARYE/ei3PtA2q7oqC4MKRgUg
QHFUoFdGV84Nprioz0Uei8ca6EzoSAVR+SiPFNf4fuWMX7aEBy2g34A74V0zo7iuk4KKRzl+LWUg
7TY0RMlCWAPALQwhGnGg4wEREVa64oYwlOJxjGZLPCa1cVfKrYss6YCW1sqoSUvpoRzpe5GtPPIu
OXdqVD4fRimMtLgDBuEYNrHdRDsx/MD+n5T3fxnNQAkDeBXOW/gHICF31lIkil01wbfoQ4TEp0xf
dLmyJ2XlVLiIYt+tk4yqhJEO4GQ696Zsw2aQkkY6llH0Jk8qmpmcTJXu1Kg/AM7QRbp73S++qIp1
jxo5wy2iiszyCM6xsJdCURlV9Yjd6M3Qd0Nn4MZMLTuXU0KhyjKaoB/vSr8SE4hj/V4xfzl9qEgA
d4VRZRA2ma2pk4tUXwdCoemzeWybDgI+d3mRbPIa7+aZW4i+FX+V4xudH/NNpWxpnLi6/lNAm8PK
KLCocnZWoZKG8sU38Q2r43N70ZpyJQ9SPTimQh0xhIxwMyCXxFhIa7i5y7gN9Dxwf3haxlGFppBz
h2NzSqVUlyM/E1WiHCzhvmpwLJV2kDyvjC37as4rPM0jvwDQAu1xPEZgwNUkM6Yu9pUm1fZhWP0Y
hli6S6Zc9rRcyF6tVAZ3jAhRryYV510l6fdNMjT7JG9vFF2QVxKui1HWMMBoD0aBCP1RKKmdu66V
SmyUEr6nN++b/mnIBzcxFG/F64stBCvQW2HvWgxawnudoK9Hir69Dp3sy7jvnfdxS79ie3groJJb
2iZJXcOxKBkfVokbL8+vb+sI68BnoXWBh/eXshRAc76P/dFMSDc/GZkfdY+tGQON9VWUtSvjMXha
0wjirjcMXY02S6Bo0HqL9y5+/YoyZHYBpI39pApdbQIzn5Y7K+PKovfZauJssG842anwCm8gEZu9
H0itZJs6lhsXpP8qSflsrNRXlsfxxCNurQhxmsu92MZ+5w6DSwVbdzontKXOMaizBvlYGz5uT6qa
gLboDsaEkZJA+YgjayW74Dke/p4hUCgCeIBn+O+X8ZPRUwIr68IB6wIl3l1yEz5abr8HIKB3Rae+
HbbCEzgD1kAVF7GGTZmCpA3PNhBE/tZ8PzEaF62hJzL8ojiJbTBGOZGR4jxuzWMTJz8zea0sdhHN
OYPcrKVphPpViDUS5iHJrHBP5fda/6GX/cr6WAolyNMY7xA2Olj8zxdjE9dpImtj7MeSisc4HUoj
KTJGezDFNYq2NVPcujeiVAaxEUxNqT8JEMSwAoLbxtoCWdxeuDqgJQMVvov8U8/CZJzlANtL/AwL
aaNH7WOTKbfxuE/Tcqf8GuRqJ6TCXWKssfjyIMq/FueJbS6HSgOlRveTFfuqYc+pHZtO6YGlqg7e
K+G2komR7MIe4r4E15rrUWVhwYAVG4S+uIuyllluHsNai3Wpx7YQjWKXVNPRUkeLpGhnULqWrozx
wkwCmscofXFRAyaVM5YWLR7NYsxkDeFuG7fFowAQ7aY3lRWvFvYde5WHmKgBWj+cRuerMx/MFB+C
uZTutc6vVDdWUK51s3/JocLmjVUHgY5HzoIGAy53SzVwPOegRfSRkW8F6zlJ76gprVSZLrJ6ZgT9
9QgjEBUATP7cGbz61VFXp9QHA/dMD3FbO4J0pNIGqpdkLFtHEVaSYL4y+5dfJya5MJIokYx7Okj4
iy8A8KOC/Mgd8+1T/pAMWyeyRfRts9Zmxtei/zaKwgEaDtCfxTdESfmMFDHKqD8rdvZV3GU/VXfY
zDvdLpNd1tvmCoxieVz/2ONWY0O1Cvhp2Ou7vfVapo+RCJYkW60Azt6sYcDWjHGTmNeT0FKlBJtp
ZEHTFLe/0LSN0TEEP7N2w2jiarEmm3R5tfheOX885Kax12rapRQehsEA6MBTJZIxcUplsFNldJPg
Mxy8GrUabVg5HVbnkjvQUz1VxHHCmpV+Fx3d9ZK5FZ6rcPJpe+ihrtZDTtPsI9uid12zxjTAxpJL
lLBh/rjNosPJqauirVjMwPfvT6qQu2nZz8iTqty9HjmXMiRc2BA8NaZFj1fKczN1Vk5FT3Pq5wfE
CCIbm7TYxTJpIrcWyDDfrL0KLa6hE4NcVMsARQA7PqZTt+ctjQiEcQlaSqbXj+ue8UCUv3biiSHu
OKoCaDjKEgzFL9NX6Rs35mf2C9RQg5veSxn5nRJl/3aQCzKPdn6UbOn5+gcsL5+TD+C3pqiOdGqx
fIqJhEdI7iq3gyd6g1M9tRtj56yYY/vgYsGcmOM3J/CZcz/C3OhA8fmn/Pmg3peuEtnj5mA9OPRT
W7G4NpPcxiyjVsvAP0z9OrjtVUDj/QGlBolhaKJj8UTpGvBz6ZiHFiUjYIXSBt61zteqIPUFOkAw
o0N5NwJSlH+lP+vCuz6Oy8P4xwi36SslpFNYNNQPKhmi2bP+Hsm1ZMfTuCaEtZQwMeiIwaqGAPvz
Vco8oXkDmTbqtxpFU8Z+8oKdcuiaZ03fh/R3VW+nJ+jvgWxetK87+X9sjj+mOS+NRgaxA8RMfXO8
D9LPRr9RWruBEHMVkkm8aWSnrn7rT90v2tlq8xKqEQl+pyC+b6pHzXpVTY8CyHT9o5an9883cREv
y4YK/MEYjpAKgaNVSedlEN1ywNfpC/PgXre2OgRc2oMacRYXRoHDrIm8+psaIO1Jar2HWv/QtngT
H/d6apflfvyKqLQbzO0oeTSB8CpQxbEtzzhoHxVl16VreJ/lnfVnJNjvT2I/SAnBzMJmR8xu5L1u
j9muJ9Zz+CCusUqwoHAZNP6xxPOtaXj30/SCDYJWS2Sa6thp1HyNqf7/CIV/zHBBv1CtyCwHOGRZ
z7LhJoe+JolCMsd8pfvo8/rM8rrMf0V+cNiyOjwwBjwTkBB1Qhu2PY6YzBWtO7A1b4r+iUlYTbJX
Wc/pjtbPQ2PflB9mczN1Xirs8EIvvV3/juUV9uc7+LNVt5KxE1WEklzfFrOtATa/UefbVJ+w2+8z
/Q4QgLZsiKw5IxQ6xqJhzyEg+D0kzaMQbDvhl54R9bjyWQulLTSL/DM8/L2C9nOppABN+H0fvQmm
lzfbKYIK+z0ua01aPKpdZUPNY1+X28T6LdO3rCexdETBf1Kom3cq+jm25eTllZNq8S6Vb8OscOba
uFEGkpoThDTXnlWWQ+XJN3OH+YAu4STHu4avPhc/Uz95rG6zzegOT+pr9Jj4wto74OIpcGKPO7tT
phgEqXPqV0E4e1MDuU61guQemnpW5VCXdjuiPxR9LJwD0D443+1pBtkNycDmyBVAvguQHWbhTuyP
iuWU4raNZhTOn5TZ01t7NnsSZE8ThGMmomZ2g2TfaEkWrizdxbTw9Ju4WFyiL1Uo2wrjDWHdZn5T
BXwWjZ1CmD2l/Z2kJin7n3jD8K4vzsWJPjXMReVBkWe1arFnovCmyH0FvMxKfG9UUAK4L2IPr5MB
GnGd0jhA6Pu67aX79qlpLuqWQ6UYdIbpUhQgPoum6vCQlRKJfpjyWhfaUtw9sfU9/icRXi9ri7b4
49eFRFQxJuPallk6TU8tcCFXVanU4LGJ+pk8bdNJ3mVVs50L2RaNaAVZtnhFA9gcFNcgKIAAHmcr
jPWplEV40+QuTkVX+GXY5aa0x9v+dlrJEpaX5okxLhTMs9HWVT/AmAj5XHvonN4ob0o3ACNr0m2F
+cekr+kiL9YSTj3k4oGg4/G6URAz5T4jU2lr7baW7frJuodQRRHGBJUMs7PRtmAILyBLvb4yl6LR
qXU+tR+b1JAbRL+gMotNiJqQY40qzq0B6f11U4tH9akt9i0nKzMq8zovwLXih8WNPtuZeCuJNfiE
b82OCOOhH2I7rO8Lz1xLRRbD4Mm8cmFQGo1xTiYYjoztqHxVKGFY9khA+LKJjQ/j6bqfS4fgqZtc
gEsES6tL3Hz9OL+rxdylAFmhfzHoUSkKZ2TDznV7y94xlji81LNH4PNh7UFSI4TthCC/05heMJoh
7HLYZK1j+kq9WotlO47P6wAG+scct15DJQFHnAn3LLSXl254Kx0NG/JjyCegV44q9NrdbDGgoYKI
J0Lwm6KWfu5fXeddVgcmDEaCRZQhnsmsoYhwfRSXHkAkxoD3PzPc8SDHOdCAMc5lmt5HCrqiPaO6
RzM7NihRmeruJ1hzgILXc1JMEVFk29DXykKLkfXkG7hzYiwtdC9QfMMAzfCNciNJRPwscrtsXusP
5aF09OQulZ7Mct8IOZ7e12qMfDvud377ZxDQK3Y+1mHUx0LaSTicRTyy7sPnPiea+dwlQAttKkiS
JNs2OSbDwXwsXpNyYwn7OEUb4ETtXqabzAAjnvwQV2+DeaTZtPn/miMIq59/Xo7OPxRf8HmZuEnR
9dPdRe2ma9/nxMuhsmB6c/AoJIdW7HcihGro3BOzWmNAXdzf/0zSBdXkHIxqP8g6ymcbK3Iy6LU8
+mviHIvnHkRaoDuOFcmU1s89TWW5q8RQjn3rJqF48ZAnV40/MuOQtz9p3ZGulJzadLX+bWWIWbTg
t/epYW4bzEMC0tdhiv0geemir+zpDqD4vdiScPoQKOneH68bXFryoLcBRw+eIxiN2rmjZTtFUFRv
EDc0ihatezF7bkJ0KNG1vHspjJwa4hyL07kVFbPCW+M4kDIebM18ue7K0sI4tcDt3qCvNKNt4Eqi
lbYMze55OCTp/UDfq9zT+jXp4UVzQEWDsA0VK2gNnI9cJsWqoLGZaqXKrsrcCZKUZM0EgiCN2iBE
lRyF1t51H/le7e8IwfrgYRisNnitOrdKJcEooaEJq077W/DBHqsFzkMWk35bOcmH4tpyb2//LQqc
N8s3QyVjOYtzBbMdavOkvg9/KkfRm3+Kr8J/SW9PPOQZkKQ4ywd9wOMYTQNb728Uw2nDR91aSRMW
s01oFqJSzMAmuPSdjySQL2o/KaxcnXQibiDC6MRyXDyj+/sg63n9WE/JRLKqsg6gqWkf1ESju+uz
yZYIv9lPP4FtzpOMzGpMRcg6Sn1DctS6JVG36/OJ5OaNoK4k10vbDwjGb9gLOtr4imQntmBBqlAO
Cs3K3GdlrRGUvgTnukOLBRoDtwUsTXQ7ozfq3COj6Qsc5LibGJPfh/uhesG+U+av6jMHZBO0bV1C
4o9Z8+h7IDqDtQ1KFzxQ79c/Y8nZ06/gNkkxSZ3QNLjvhaGob/SiBCpVhMjIdSuLCTVwqIBqMdpA
dMmfOzt3eh80FMl7Grlg44b4i+yCQ1AoHtBIhXPbrsxb8dC3H+Nqde97n/NL59Q2t3TaeRyM2kIa
qI/3UOLYB62w74psl43PsrjvRfYqSe2xeZPL33Gf2pPkJf1hEvDOvOub90lzerrVpF1TeFj/Thj8
Ekq6SyS6VeMMYhvCjo6JG/eb/zRmuAwAvQvMNz9muo7GqHZCtjxk4A96L8Tbeda2AlFBcTm/RMku
Rj20Lj1j5XBgc3E5XmjSVtGiKgFZdz5X7WxBWh05kt9EKiA2qQUyCyWqNpMAqejrPi6uPtAu/s8U
O+JPdrWeDnPaDzOea9BB4EZtOW/RX/J03Qhbwtf84a4BvRkAs9mKuLaW0jbZR/Vk62FCojDwg/BX
MJiuEa7BoBazItCK/+MZ8/zEs74KAFzKMHmmFO5CqAJoObUNBdfVLnZCpXAioCP1+TA2RKSTc93j
pRkElRHDKQEPDVKhc+Popsv7AWx8vgqaMlcutNwTkkhwEqrn/yEuM6pXERkRSDl5DmMBcl9opbdY
qSojLd7f494BV5Ur9rob5isZ2KJfYIBkPBuQR+FDJiqslT7RKPGVIIL6VgSIbTw0sdPl89rlcc0U
FxfVfAKgJcsSv2pTfZPgOuwmSRh7YmauFXMWAxSjH/3bLZ27yohdIgQy1VNfLOtUcVuzblMSWo3R
eXXcz9VtMEtDNu0FDbUsWxwUyM8N8RCARWiWNDfBU2HslrocK1uFBom0y2Yj7G5aSx5lR44pfg6V
XKnsbjCE7NEIi7j+ksSoQh1Rl8fNFGi0IFpe69ONOcigvA71sam2tVhCf6bvxaYlIMgoTBvbCE1b
a4fDQhRgQh0MuoSqAIjEz5erNWVpXMlKgoypct9nUjmfjR2T3+hWJxQ8ANc3x9LBi6wQVzKAzwHX
5sUuqjlBU6LZpn5tfkh6vTdwJgVqEAFRIfpC8dmUIGsSUHpO50M35bdD7KrJUz4E3qB8joIfaB9Q
4Pi4/lULKbKCUgza6oB0BeMZF3Rza0jbsQwzX41qIgsiycXc01PwnpUeCBVIObxdN7gUoWDxu1+C
vbvyAs1IHMtmEuLMb71WIjmEUG3yqfyanzsf2uX/wRh4b5nyH5gtAeg6n2LaZUYBGidQ8ex6P9t0
Felf0r2d3dN9tQIGWti5wHD8McVW20nkLSLYknvmV4rjOTKNz6iMfmlSthb6FhfSqSX2JSeWtCEI
IEYGS9N+SLZomsZLRDA9Q6gCxF/bQrjNXUi+q+jKRIvxiym+oqsZvc20fF4Z3aXFg2hogYmXsbzy
J3ZmQk+vzKrMH+vbUXaT0U7F0bVAOvUs/6iPVeXmj2HONNozcSJpfMxlEo0brThe/5CFJJ3BZ/75
Du7cqY1qppVQZH6WtQTEJlIF9UwGLQnXKKGWQsapJW496WWuD+jqzfzcix+LtUf47y4sLmU4c4Rb
Q0YYT1MeYEDjyTYKh9YbmjxRUEvd5J/VexGR/nMGJMEWX6dt/mzeDZj4tZx56eWUdRygsxD0eUzZ
8Hx5takaQb2mxfIKHuqdbt6VnT06YkOsjtRvdW9Lw+/2BbKNeU0aBYJlD1VPpI1R47KZr2LWF7cV
AH2QjGSMOhY3t1k+96lc4Wu6/QiB9Tl464WbzMRD1FRuW+EGmIBIe1P1+7FrvaxvQN4a77XoX5I1
sdu1ghUGwm6AKEFcyMXJdk5GQVL6zH+R1F9QRCKmCTGd3k010MM6cr8NJF8V3hL116CsHVSLMwL1
d2RVEFRhzZjnMzJWQVWb5oj1fUTLp7tTd/N7tYk32c547N1nUMHZ4rvliGBAa266lbi2tOT/GL8o
eIpRX+elOmc+2IGBVGhuMnEVWs8mkV/37C4KNl5gmCEKdu6glk4N6K9FLLl5r5d2qnoNHjugdWpr
L/WzBVFpw63XFK6+KyLXrHLlIQ1NiiAdZp45vTO4uRODQc9r71U7mMhIOid5EPaK+7Zr77XD+LTJ
j/3deBdtta/CwQvwMX6/Hsa+6xnXPoi7mkdo7m/MAh+kEXnf/Cq998hubPpxW6HjoHc6V/OtLcTS
PqvtY3Fj4RvrG+H4u3EMN9xYz6YDrMCu3Ya3KXlDPreR8O9mYmy6J0pS+/rH8kSA3zvidM64RdkW
VRvKPT4WBJjoM8seY91O/dYWHPnVlY6a222DO/G127X29rrpy2MHSGYk/wyZjUdPvsYtN5VBVXWq
/VSAwAeIJq3Iw5Nxh/CEKluAou91e8yT82lByxNWJxDFDCzGP6+USpL3VV22vvkMR/vdb0A065fM
Wau/LtS7GJ0o07UB0SuE3Lkgow2qmaFDDobiXQSAQXe05MMwqMQYS0dIdlWHNuEVbDjbWrxzBoi5
WLUSVNQid6I1Vh9WRVG0vkq1G4miY9eKPupe8Xq5/Lo+jpeRBHpuIgSoJFhDVxe3vIMxU2MT0Co/
bMQDaCVwk1qTlLzMBM5NcIvSpENe6lPV+sYwemlT4o1vW1VObErAyKycCSvu8P1A+ZTonRbD1tiq
xzBNPCVYQ0GvmeAWhFjqtJA65s4EMcFQIzR8vT4nl3sJk4+rOthy8feFNEvUBEXVaynmpJygYILm
rCYynTkuHC0tXFoNX5ZYr/T7rtnkjnTgbVQxCLLWzwJqK3q1m8yQ5NkD4gnpemBt1O11J5eGEWQJ
IDJgAtcg4Dk/XqhCjVzNMYzaPOnuZFAwQunij+tGFmqNbCj/WOGOkyGs1bSSsLwr0jyDFsxJDq9B
R+a9rcXOuNIQvjyGf4yx35/cAeI2L2bNylt/sqeJxL+sn+0E2rqX6z5dJl/nLnHbKbNqsOcHsDJ6
0VP0snYCL+3WPyMGDo1zJ6QBsxC2iD1ao7rC7GtWjwTPR6dGp64cV0th7tQUt5OGpATgbGYxvPld
goQH7LTPwr+lRcWZyMbLAO4RcigIc1wwldQqauIYVuZRcLJyE0uKVyv0ve1Mcn1mlv35Y4kt+ZP5
t6yIjoXctn6RWzkJZMgWS/kNcEcvQlWsZICLqwBN5kh+Af1G9++5La1tx4RqE9ZaFTp5BDSe9D4j
Kbvu0fL+QWYNTnQgsi90AAZg6Etphpmovg0bgLLl2hWsfFeaYNiOXNkI78BlbReh8gNEy+4Yjm/X
v2DRT5Zeo9kaFDa8ImMcZiDpyMXWT5O3woKb6SGM1uDFa0a4jat30FXPIgleWoIXDdFNKgwPmRCv
xNiFqyS0mpBPg4eAsctKXDQKQkvoDDXAAsk+A1SWRBOMoKkNxseshsBqkpF0/pQHcDUrkBUbXdpn
blfgPaKg91pS2DKuoFX8VM7R9vooLySO51/GjQDQKlXc1QaOHFwiHaF2gmMNoPtXMLvZnbEdJKCC
HePZuNN6T/8wfTNoiKb6a/eay+CDz8CbOu64Mnjw+YaG/0falS1HjiPJHxqa8QCvVx55UmdKKlW9
0FRVKvC+wPvr16nebWVC3IR1z/T0dI+VWQYBBAJAhId715LCCscezX2p7Ubq/agqxyw/TLmjG8Ki
23KkXd6ylkw1XtMARS8FTW7MkiTpEyNVt6CR59iZ8n2TvpW2r/+g9RveuA6QnlL+DjYhwd79evQB
hgROHVC+4N5l8yTDVjWCJMREC2Nk/tCNY5P+vL6aK3dWGFj4CQjKeWhTXkZ+FoiajsxlRpL+1LKh
Nxy7SmXlpk9R6Q/yzrLjLf7d/qlIVqd5JLdmSNGntblTJeC0vOvf8nVroYEetb7lTYDuUL4CLqcz
Ta0wGk9IUiuxBxYOeZdMhlx50PET8U18DcAwpkKvZHkULKwzl+PupFyh4LIcT1KW7Uk+MbdSEDPG
ZMTbsRBdnVeHpkENCBwmGmqZ/G4e57KzWDWeAHORD2CCN25HEN7uVVNOBDeLVVNAr1mIGhA54gH8
YWzIaUF6DGwCdRV6U7OdqpcaKKnRbHh9wVbncJF9wWNneXwsn3LuO1bc11GojqekjJlD1V2Ugnd0
mka/06fZv25sBUa68EohSwkoyNINwc0hKu8DbtPVdJJHyb63qcF6p9QpmK1AKGTPLjWnKr3HPs7c
lNJmY+at2Rzi2sx+Vl2PN59ZhtkIwWGlf2qHPMtfrn/g162K71sYWNEGvKi1cVeUpuvAUY2WwFMI
8PAxN0mxdHapgmn4OucfGk8ynNda6HC4w9ycqSnVmjSdajR0HdGFPx0MSYr2bcniJ5kMtQCxtzIq
rC44cYDBQRs190q6PkNfXXPhzvz8LW6GkCBSQ4OS6WQ8aD/TvfHt+s+vlCYuf5+LZaB0oZCWw++r
0BT4kR6j095mDprAquc8W/4psPf1CLq0x62FnidaB57aCbhNSJUcM7ZVviXGj7HZjsCKWuRxlHyl
deR9lUQuinTOMD400e+aiHr4V5D/l1/CRbO5MnRajRq6a6mvdUfjzahuVKTj6rdkUxeuXOigfbW7
uzfBDCw3/Mtz8dIuFwFslUgzajfTqbNfq9pr0h2bN3m4Qa36G/2Vba+bW/N9dC4u+FVlSUBwzxmt
hyxNzor5FKcqqu9lPAFbHd7ZcR06vVqKKIhX/UnDoYvb18LxzVNcxKxdKP7L+dRpqmfE7ym49Z/C
/fdZ2XW9Bdbx2NpcH+HabjPAIwOqc0Ao8Ai5jKiTrbBYG+QZzwKDbRI5qTaT2YoSVcuv8Kt2boWb
xzqzo3Ac+vlkNaXbKOG2rLbdDXr+nfBo2YngKru2S6DhA0pOPN1xvnO7MmuzIoEE2nyyLZrfyngn
OFlr1ntFYtqWkfLUJ0m5/xfzeGaT25m90gwDgjRsyn0CkFA1bvO6tHb/xgpK8EiIAcn6pUcNd+3W
bGNUf1XS3kBn/HUAVklgZM3pF3JBe5EsNHDhvXSJMYX0fCejxKy2I72hirlRQ+0xM63Cm2KdCCZu
LUQjQgNvhRecjv7aS2tIX0plWOXyacYR5wxW1/7CNBe3etHVgpNs5eoJQjNkEhc6QzAoWpxj0J7M
hIXWfALsUduPYwGJkJSVLvQfJrdIZfrSt6g7mgN0aOoGAs3mYBuC29Lq7KJ2ruH2gn/wt6WlMUUx
B+QuZuRND0kKkftY6yYvRebEjWbr97/wGAso3OWWAGvcYs6pmo9mCFo1sx/ZZs4V2bGaSnL/uRX0
EZhAKSy8przIqp5Laq0PkXwqzeGhSNPa6ezu8b+zwccQu5PMOIPvp7mkOHHfUre3RbXMlVI5MGy4
5eiIiMhw8/y6ZmoWlpaPsIIM/gHdtuxoWpO9D8epfexkJOZSi0Eri4LaPyMN8KV0MhwlpJNfA+jt
67FkbwY2QCqinmavk4z4iVYkc6NsigWdXGtbBxwwqGmgHRE6xNxZiFJ6Xdi5KgP/GYZeiuPp1Lcg
fOqSLD1dn/x1U5A+BKAJRKc8b66UqAVlqS2fmNRNrppF/XPJLOLoE5Ag102tnUioWoKccBFVhvzG
ZUAYdT2OM6bBl+SO3s5JMvtEbeV/401nVrhQ0DY5xEUQsUFB3ZFN1FXl3sg6Irg/rE4b5KHB+Ysn
NTJFl2Ox1GzsU4MqJzBbgIGzB3awmtXkFikpQ7AFV5pt4LmftniC7YoAhJNIlnzKkVFABchqij5Q
IHYx7Kg2y13QT7EGwXE2942n2XU+7bTYlpkDeXqGkn2md0iRZcRw5Fhn1GkbHa3PJUnQqHB9hddn
xQT1qmwia8e/TaGx0EmtEspokEurg9Ka+uskD+wh7EpbUHJZJpi/eECLFEA+vF+AkOa2CCBxZtXa
qQJ0o/o8zvrPplYfI/1EFTSA4Pa8YEtawZVqbXggm1rOGMjAQYjqctGbiMz1yGBzaKoI9PKQuqqk
KNoAPEEFptZuOiADh74a1h50ltqlqQnXgV4pK+UUJWCzP7aGN4Y+tGebQXAnWNuU54aWPz97eIdh
mKqJVS6OXNznUexmNBcknlYORhxPAG4g3wU6WZ7ceCDLU3vxCsrooWjZNgG7h6MPOYAtz9cdcO2e
jQrtIt2OvWDCOy6HM/VNZI89hiOD69xVae8ZbUQ28diMtxZpJLeNyyFoG4LKvm7dGJ01fcslrRLM
6krnB9IlqAHgrgpfUfgEcpWhdxoyvQpgEoZDy+xmJOjNV18aCyIIquLWB9KC4Ieq3lDhhT8Ztyzr
/C7r7/Ky3EsFHQVbc2W/XHyQdTkxVVPa0qAu+yVyDRJv1Kw8hpiFbhqcFJKf9RQQEQh4xbdgE4Rw
JsIB3ljcfrHGCsJiMYNNmnskuZcLUa/4+qg+LXDbZMSTy24bWCBNFG4yVPTs8dQN8XPTN0hmxA/V
GAa1PQjeIWsJpIuRcW42I61bZU2rnKbit5F+k24h8uCU8/SUyGRbJrFTtl41xa6t1T46am/T0olt
AQHrSpUEkwvdahWYZ2C0eJL0Yi5wp5YQI4DK0oBTqaTBTU3dLQYFYM0iR/IxPCRGuwmV0XCKRAu0
USQ0vLgNF4YvvoFzK5PhRLEnnIPNkHZvsiTj5Vf0ffdt7HFTmkH2HQxpr3pzXoiEs1fDytnwuSPY
GKxCiZfhm+hGkKxfuL26xPw5Z6Jk8npQ+bTEH8B1UycUkGXEyFMGGXnovN8ieZ281E/DHfkp4k1Z
OWUwpWDFQvlJw2WJ2zVNGMdRnzTKyWgDop0ktiGTIBO3crpcmOC2Td+rWTYNNaKT8QsjAsugmr/R
wcJxtr8ekNcX6XMw3EZp80EfDAMbJZ9dIIR2upU7pVHeZaPgQrZ2v78YE3chwJ1zgvASQkGH/Gyd
7pt8YzDiauRdRZ1SigZPUVwp0e4hRLsZrW3VY/FiryHTZuqNbyTX3vVY/n19+Kvx6Wwtl+k5O10V
vM2UXMdEW8r3KPbksHIIFOzjH0y6K5Q7LTpdt7f2EEbdGSlWA7zM6DnkDBZdEifIUeDe0DsNfFUD
S8Kb8TtXHQtIpeqRiWCw61HozOLia2dDzMtZnsZl3lkU+lUNxaTZ3lYQRJ3olkhvZRoMnbqtSrl0
WP+it4JQvHrGnJnnAlCX1xOETbsFcmlDcNVSEofROvEF87q6KSF9gWwG6DPBKHk5SrMcQZhXwIxh
uerznmD3z6DoClQH2RqQa7iiZ8zqFj0zyLkzxIhiVMqwcQj0Q6ascTpL9SXle15FXju/Xh+eaHSc
19CureLZxhpWZfWDdVnhWomiOHmWpe51S6sb4mxYnLcM5mQO0whLs976uf6QWn6j7ZgR2JNbVbOL
ZJTA4moEOrPIOYidD3kymLBo9sXWCndT/8pyNM31m+sj4zcCAHPoLTyTDOKGps01UZM8hA5S94oG
TldpAPkxleqoIh206KSoMfOIXTpF/Gixx2gKG+/6JyxDOTuMv3wBP1Raxy36nMsAD19I96WpHjmp
gbKFmR+hHe7N0va6Qc5v/tcgQIpIU4C2kkcjE7kFkizEkEmGNHboRvkutEQqItwCfhgBGxPwluC8
BuCaO6zGuSissU/KYNR/a+MxLClosRyqC8bCn/J/2VkGgu5iZGF5xI7c0wjEJ9DOsmnmWeqr7WZK
6Sq6o7i2ulV/9uWpjWLBtZx/KHxYhT2gnYEqR/MEd4uRJ1I1KHyUAX2RpEMSgAo3eZKNTQ78vLad
lNGpf4fxpq639eSOxGNCqqfFL3mvITpwmMjKLHkx7r4hz6QKNcmE3uPhrnZsZ/lb29jOa+lsVOBD
DtVb/Fp/u+45a65KTICIgPHGS5o/p7Ru1AbFhFxbhgtjm93FoDPLqtLN462q3VRU1OG2Zg+3EEhH
o8UNzsQ5UT4wvZeoVgXW2D6XzTMp45siey3wjjclSPuw9uH6ANe2Bo4laNIhFYysPjerSqVXpV1G
daA2Vn87qFO3zwbzkDWTsrtu6UNkgl9AJPMXCVlkRIDfvDybFGgzGY0Z18GybnTX7umO7pr9AJ1y
ypxwC9zU3jrQY7tPd3j27prohmaB7IG3LYhErev8DeTDoc+/hptppZnTwsqSOtDK76WUuKH1moQ3
SWhumSFtqlo/QH4FCoDP12dhdSOd2+VOaEasOQQtRh2M47ghudfnlgsKnHB8xhorqWvVkmfTV5pt
lMce/bflXQOhtU60nVZ2ExqgUN7+0D9TeFmM3kjCohrwGak9eIl5kzSjo4ydo+nUJaUgT/yRfueW
XkH1HjAQKExr0Mm4XHqbmi2RjKoOjuayc19AiOwB0bopdzr+/4+firOgT6kfbf76K3Xfgat00Rfl
hw51dVf2FHf0J4gby44mKIisnYgaUqSQgAMMZzmCL78unXqAYUbMBelmB5KrEIKJv8/6eM/MeS8n
EloSboAG2g/p5E96tmtrUzBBK6uhIXu2MICjjelLTSYlWZFbQ86CboAID8QfnWbaR8pdgtfxdf9b
CTDY54gv6EYASIRveI5JJM8Dmo6CwbptwU6hZTdMbt1iPjQjyAP/2bNq2WSwhlIozikdKTVukyXm
oFYQlmMByxx1O+N57eQivYmvOxk+DL57C8KVJlzM5G6FOiujlOG+GWT0h5r1Xrqz0H+bdV6mmk5c
e31V3YYiumbuggipBBgF5hMAUx15ZJ07D2MpLWy9HaIAdcrUn3u1CCQ0/vpm36Q3Ra6WLkOfrttp
DOo2cyxIVX7xFzDwL9LkyoKSW5K8lx4bZaExl+McBVMGtasBlT43JXno21C9OtABUrvp1OWCa9sS
mS42MVpuF8XlpSqLpqqPXqCzF1SCNJmVFVoUlKrs1qHyfWTgZf2H7rnYAJx+QY3BSfnzNiSsG1UT
NqLIL3QfnTKmvQk3JPtBRbnPlTm8MLX8+dlwtNSyZqsyogCucoq12jGme71/lGpyrxSP14clssWt
V6l2eafpJAqK3qHVSX2lv8MeUq6C2VvbCov4CpBYSyskdPMux9R38mTphQK/SL41nQEJ5Fuz3mZH
mnrZMW/n3Vi9Xx8Zj8NZNsKFSe48Q0OVpOX64hXV+AhA1THDcRWPumdMrWtR6FfHLYT0xgd5pA4Y
8Gfynqfp9vpXrM7v2bi586VnbWPqEsZdml7JNukuvzEltMJdt7L8ypcNsGS6wPSB9iM+ad+zZK4m
FR7DIvQGI1MUmw9zOosWURWY4QYzpW1RoEQMx2RbQHy28Vw6tiZtlfgh9m7Q71KUj83sCFvPvzxg
lpU8Gx4XR0s1HyQ7hN1IfY+s2Z9H4g4xwNetIHp9PXA/LJmQAwWwCSVWboT2jB6KYo7jILUI9eOK
AF+sjEhDz+VJSZTYzdPiO4oxv8oWjemgzajcKSqeNCDRBWf/2pgBg0Din+B0Qpn0csOkTTQWU40x
p2p10GPfsnp0g8+OJLCzFjuhkoVmC1R7cO3i5raz69hgpRUFelqxbVeq38yB1IIA/eVsx7SeG+Ei
WpKXSqJNOgbTpO/G4Ja/KpK6VEH3dQyawapL3OsbYnX2QPy01HOhYMnf6DuWavGoYlS2fJ9O322z
An+i26qn62a+PnkxMFXF7QxkJrglydxha+nUsBI06QdlDzGprdIabpKAjwjNhUDSgKbble5BZCDY
iGvTqQJRbANYjGc976WUxEWhNyO8VN5F4yYuXfNnE7pIEA6liNx/zT/ObXH+MXRRmMY5bKGY6g45
/q4EwUtkgXMOGo7qNE6wAKpFcBU3Ttb9sxTnx0kAVLmpEeDM0X/N4SYsXPbUjM1xgI5WT5SgX4u9
5z++BM2z0zrrpwQoGLiAXDfuaPzQQcdXsB8CR1u2Ox/hz61w56el6FFh9MsQUBT6Fvv97pe1yXzD
2V03JBrNslhno5HVRpdkCYsR0Wfwp29ruXYsTVT0Wl/yzwXhwmwW2lkxkSkO5lR34u4hJ//linNe
GxKjtJIS04VuLreIHpiSCfagaAic12pNCyzlhCF04PSeIJ/YxgKAxloMU3GVxxGAMx3X6sulkBQl
ArQWS1FD56kGJWeRWL7NftSVf33NV8PJkj2TF7IpYNUuDfV6z6CeXGCLW2SvJ/GLrd0x7RFnE173
SwPKJHCy1WNWPbO4fNGZl80qqfWKwmJ0LyGrQjKnOmXHydNNR3FBeduXgvNg1a3PDHJzOchoVDWQ
sgoU85mmuV9DZNAQGeG5JT7iDHIIAMmhIXsBg10OK20K1tRMjgP1wQDy7ShnDnmmvrHt/PSY/9Af
yCZzhqfkzTwk1NnXycYQ+AwPdfrrE1QCDv4ln4FupctPYLWUjyoz4iCbNsPD/Cv3jPpoh4e5etAz
EkzaC0MW6076RaPKMf+h0tsX69wEsCijwwT0WCCzNw2o7LiVXbm+sYb3fPo3BxPS5nhrorvQBiT8
cqR2VEZ6EZJlixu2s6igeGA+EZWu17Y5bl/IscqQ4AZK4NKKHi50T1BqDQD52Nl2cpjQInx9+63t
c2Be0foFFNaSpb80ATxPBxiMhdAO3kRSbuirMb2MoyCdung4f4DooIhaROF1UD1wB8hgabHa0hBW
0JJeOLheblrSuS0A4CBFmKfe1SIRr8Xqq+/cKDe0VMM2JwaM5tMP1G2GUHaarf7NUN4NOm2MLtqH
/cv12VwbJ2RfQVCLOiOy8txx3II7zQgTOw5w65KQzKX+HFj3db75V4MDHSbS07j4LXnqy3VL9dAq
SxYlgTmOeAptUfQzp9gxkI+Xoodo1JwkhkqXKD/K1+k/NpmBux8yZR/yJ1y4LhmrDUiZxoGGUycm
DMK6OejBddC/Ubemt9M3SbkDzc1BDR+gfav+hOhOvWneE+PJ1HSB8/IdqH99zUf9CjSoBpTqL2dB
suyMoQcsDiZ/PJGX4sH6OW+6R/owPBp7VNF2mBh07/cPDfj2f6JAcX251WU9eb8GZBxlp7/sc0dJ
bKFaLmmwn5VOeKN7+q/xHtBjZ3hogfv7oWzno+1Lfj44fXhLXbA/7bOd8Xz9K1ad7uwjuONFZeBh
lmv4uTo81wYajTTLaWa3yXequYlQQ8hAVnnd5NqhvZAYITSBag6PgMt5r2iSgj4eMvLZrB0MaKGb
3U1feHVkb+h9/vO6sWURv07ypzHuOmXHgx3RFMamQ7xLTp2KrSUKg6tvKQNwYODClqnkryGx0nVS
CYXEoF/AjTn4ioz2Dw2hD020Q5XW98u1VLPTGxp+j4HCvT7E9W2FAiLwoqhC438uJ7SsaBMyqJQF
k4v4mD6UiVeckte5dYbtcN/QTXwnu/b38iR9l74Pticwv7xBvkwxuHgA8gQ5FZLSl+ZNtVNmii62
wHgY93HqhS9p6tSv4X3o1MXrb4G11V2DvbsUF0D/w/dHRqxKpRHEAEHTjjt5eBhurF9x56il5UjD
c9u4uvcsahJf3SRwVMhGoG4JYgBuhEg7VwU4fIPuzdx1z6kLEFPsoolAMJWrO+PMDvfaQ+dTUfXJ
kAS6/mLPqNZZXmEHhLxJ+74ZBfFn9Yhb3uD/N6plps+usoYKp40LWGu9P0hLPYVeF8y3KFgKU6iL
B3zxEHPBoMI7Fi+5tJTPrR2mEuavhArAGG1q9Bi4dbSLLd/Y9y+jts1Sp3xh5o2KMmkoSoCvXVOA
pP7bPBfoCyjXhVWKgW7GnxpY0qggxqy7x+fvc4E8Ne1w1mP8vnpDJsdeBD6KG9N8wosHHZVOLTD3
/yzcpz0uZiejhaZ2wCKCgmnvSWJuiyrft9Z9WBpANqOr5ZZqIOMSPbYEq8iX9HpllFUjh1ltkwYH
w7++sdePw89V4mmvyiJOQlZjFvvN5Idv7Yag3WbPXqRX27O29BBlTiY706/wu/mDKI58M21Au6fW
2+vfIRoltyvUvq/mnuEzKPo0ZelH3981tSgnstwev2wIXJtRclKQveSnUkoihMxl680ePXw3d5Or
H9tvsRsem4f4VPuJYFCrgeXMHhdYZFLKFlglkyAttzl5mBe2NPaoDTf6dFei0/36FK6fh2fmuDnU
paZHfQ3mAHt3kh6scGQ7V14dmKmrV/eNEJO9PAGuzefy52ehrOpsgK8p5nNwc396wEXiwILfaOZ3
Rp/t/yHy/K+L49nwltU9s1ZqRo8z4sNaFagugURS/0d3/1yfxdWodWZlcdQzK1pn0slqxiTId9b9
5JGjEL4psrD8+ZkFkKEURaTBQvc2HnEXvxmPuV/5CcBH6QZ6MR7ImR8hDHx9XB+6ENcWiwvHgIPj
WRzBO8hW6dFhT0D/yzxA1YBLSA+2zyr0R09e5H2TtvJO+x659bbcyUekIna6h+5id9r8QyjplyXl
Qvg81EaRWVjSkOSwo5sAXeadCCiwtu1xZwEq4uOexBe4WRUB+RRJ0F4H3UQUVsgwCDb66uQCVWWr
KCEsSjHcQJDiQX0itvG02/QQj96Sw3Cot/3vbJsF44kei8BGJoe5zY4F1bb9U76ybf4Emki/23de
dUt/VVthamfZ7/yKn38Ud2BpoRrTbMRHSXfNRvUrj7lokPXBi+xWLtlc96/V6umZNZ4AZlLjimV4
SeMgIW4MKu/a+VU4uVuAvACtcoI7m7YWe87NcbF1VlG+NHIMrgN36LAbX38rmwgOHd0Nb9qd7EN1
6Vvj5wd9q+zCuwrHVnKD647qoIVv2z5bzriTtjlgO9en4YN65sqk84UkdNV2Wijjuzz5RrqT9sDD
77XOBYVFA8HtpxhiBNOLtive8Og7GEfgY8yHyIdq4LtROQzP0Cf6S3PlezlInPA2Ejgq30bzsePO
p40L2WzOdalMsUoa0Eov9fJf0/0+O4p7eBeSrgsckKfpsWiV1SSBMflgO7GjbTev0Hx0Ev9N9BZc
uz6cD4uL2rpOAcNY9l9G3rvsXqv+5KJU5Ve4GxJ35za4uN1JckJAcQQHR9SM7iSnd8AZv5k21BtB
WI/szfblz3VvWn1jntvkgjaUeyXdZrBJrWlTdZUbF4Cahdm2pdOuCueD1LFdPLQPY9rdWXZ024Ox
vsrA7DVPW02pfapYz3N3J4mqGcLZ4CLeOHWJzSZ8mX1KAYCbfG3XQRQug6y95Pa+5E2vxaES7PrV
O/j5fHAhrRuGOhpmrLO8jR/nHSAZD8TLN7XXCu6Ka4+LM0N8NR0MH6Ehdxje4OvBfCSOvU38wYke
ri/wqt+CFAn19IWykC8Hs5TJk5TTNEjjxmsUKNSVbiJq1Pk4fb7EpE8rH7N6duMgkOHRSylKA6XZ
x8kfZYx2prWz8Woap/5+jCsnMmwIY1VuUnRurw27SHHzcHJbQNyyOX8aJNMpunarheUGPI4o8pFd
Wks+TRq/NbW7haY0rLOTnYLLhYm4JpaNxX0+kHfo+UY+HRUnPg9QKQNQvXkbBQTtClXbOATinyp9
LgbBaqy5F+TKkNNBdhDYer5EkLcjxFNSE1C4tt6VVnbHmk2c+ra8VdNncKixnqJhX5R/WHECXB1M
yGOCfwqAe86pGXpN8MJjcUABfmt68CkbuD2XIpEygRk+XzVRkrIub5H4bA9od/MmJXJbORNs0TUr
gDAutHRgBQFk8vJ2i4WEPiNB4o3Bf/xOfheWalfcAQjJTwvLF5x5cy3ZZUsYCqnZXByHUj/k1rhp
mull7uTN9e25BDHO8yzsS4gboNQJdOLyKWemwmau50lFVVjN/LSPPWtSND8bwUWR+KPBsm0fWQJE
0RLRv5rUNRUEIEAmmlzSKx76BI9XzN8w+tD9dpp0gESr4WR2sQPewb0+wNXVggTJ/1njblGKyUZT
KYFFIIPXGm9p+DMU3YhEA+JepcByWqyT1DhozXnchiD78KQcXLN6Pr53eoSuTkJESf5Vm+jkXHod
0AKvc06oRA2TpAylPgXk/NHNpjO39QzZdsGbauWQQF3s0wzniawilUpL1E7rRn0sBtAS0NCVWmk3
zopfV1K8YHukUaQXvLoBCBIYtvrReM8tWqZCb1ZnOsAQyfBr1OetrUbekGalm6KN5bqDrO4AZLiB
VkL0hQDD5Q4AZ4s61C2GGCv72tWAltVc0NrXm7Da/neWuFFJxJg0VqAugxYqhT431FG1IPGn9lgI
LK16x9mYOI9EW0Jbdgrqp0uzVuGz+GAVbpg+D+G/iYVnhrjLNojbGmKli6FE3iblAUIWfl4L0FBr
2AgL6kF/LxHn7EPd21I6Y4ki0m0hX78p36J+a1iBov3I8m1hopxmRA5lk8sawVQuv/0lWhkg5wDD
6Qe5I+ceJJEMvUYRQpvfZ/owinpMRL/POYWphazt0U4Y0PiPLv8QniVrvw8uA1DRmhC+UI3FVc4C
fG8x057aHKdVBSrYSJsPo2qL+hTX9uu5Ee6q3Op5VupV8rGHgPdK0QGUkHur+3N9A63FcrQELuBC
JCC+lMPI1A6xoaRx0Ng3afreqCLl0bV9gwQiyKlQLzd0wo1j0i0GiWNMFnJXRjNtZSo5iA6Okh8k
6ORcH83aSxW3oU9r3K0oSs0utFIgcJJoGFLQQoHgYYoo2miy1obevdr7uZy2T2XCHmYTyjjY18Nt
1xU6yGdz5g3F8GylcyYIiKse8/lZPDOBNTelGQ0L9immkjsQmWzSRhbp2K6uJRJWoG4BoAtJpUu/
bFg9tb1RA7CpjS5CoXgx184utOf9bYHbWX1XjG3bwQIwy6cSAgrSGDqxOjgGRFYJcSqVHNp/qBCx
ZB/AFaeh6q99UBhyRpU2UpbSPE4uA7wwfXpkrLrvOtlV2qVXKKK76060Mo0X9rhIb1r5WNc17MGP
HGjpoB3pZqr/xXl8YYUL81GU4YGiwEpl35DxJuv+ZPFNZwhepKtjQZRFSyUoJgEXu3QJkFdoqQz2
0QDM2bsMWrtoIPuHDJZ/rQ94yXRTBc0d+lMvbFyf+7WEoA2qrr9/jJv8DsA3IyU4l1jSJZuCxnsm
RfSetaU/JTFo59Ki3JRm+Sft0zRIjBq4M41+mxpt3rOxE7VqfwBLuLMK32MuOhvmQvV2Obj/GFSP
SZ7hNKZ2diyM+iDTtyoNv8VxurEjwzEqJOA1tG7OTgK1L2RcHCvblKm6NdP0mJHhu5wYP69P0kpI
xbt80akG3h1UlNyiatRu80zDHEmSF8++fqz7J2SuIlEqTmSHC6ZJWFdgY8TlKqrKAzS9dvLcO3Wk
75VSOTZJub0+rJUT73xY/ItdzoxcHzogjqDzC5hdH3pheKiZ4PEissItKDOhfzdFWNDckcP719R8
CTVBAFk3QaCYiMa4Be96sSH+oyR6G44N5k0Fw9AwHgYv0161/uHfTNenlWX1zm4hdWRGaZ/BSmw6
I1QwAzv1hVFq5eDCmuBNufBj4S3LG2GEJN0M9FltWZ2TjLrpTukognctDvtlk51Z4RwaOBmrIKq0
XEIOpjW4BDSx4XzP5MTRIYjbingb1x37c1ScY2smS5APiFGU19tjYlTPafajyu5lgwHFLeIUvjo4
cOBxp3KuNKA8XSBUiaaC6g9S3VnmyK9deZeCtFqYjlqN+Dra55cGSbRmcnOJZJGJ1BDGNlQuzkn2
fUierzseWbbIl+VCjx1uwNDnAVrj0vN6Yo0luJaQxW1p7Ce5WXvUikp3qlPJmfoieeoKWXdIl2Z+
ndTpBvLor6PGBscGV7ejVAwa9AYWl7T1H7CMUAeiHZo7x33uYu/YLnS43/SMdU6rFC9RNKWemSch
eEAVy2GRRinaO0GkZc/x9GJ3Vej2Co3u5oEqXlmi67SqM8sp6r7xkRQBu+xojIESgTKCyIXpK3SQ
nII0BqgaNG1zfXLWp/9zbrjpj6w6nauEJkEFJqMq6j2JCp5uq9EFjWMAN6ET7wt1HqKO1SEti2y2
/qDQQJt2mdw7uujWtZbWxPnyaWcZ6Vl8MbrMTEoZdoxDbvugn5J0NyS4Kx/iX9JeKwUTtxppzsxx
QbOcE1QiTDhVdO90Ah4t0ZRxDgua6lYNFfx2CcQouWsO8/frqy4ywK260beNUU6YK5qEIMp5bgbT
pRAoSV7+Oztc4CoyTavaGnbC7NA2WwuIYHYjq4INLhiNzUWsruxkJdcwXeFzd2vdx0+joG9mNSR+
rjV3Y/yPKUHIoAbSE2VYJXaYjD7ZXfRzaH1bNGGrkf7MEnedBHZBU+cclpRsgzbSDjRG1EG7pSzq
pl7f93/vFp7mWaXahNI5DEH3yBxjp49usHmc68u/OhqUMvQPdiuow1xuScKGDqu/LH/zaANgJRkd
dqXlmO+GiLJidTzLcx3/QZ6Dv8MwiRZlMRYAfshbXH8dbcydWoQjWx2PCQbaJecPWfMlJpyFmAxs
BlKs10lgDZ6Gxr+CmU5uRg6a/2pDcF1a9TkkP5G1Brc0HhiXtuwa+nVliaQQy/0k9sd+AwRemaOx
1q9EGKfVWHZma9lgZ+NCOn5IpA62oDgLZFokOAFEP8+FM3Xu85AMgDB3HbJCLCWm19FQEARWHeBs
DFxIg+JI3pgyxlCMt63+rpeHKo4Ed/HV9QfhCDRU8DwFvPxynihKDHi1IjGEjHs0o+UwU5wmi5xS
DoZMsP6r55kK0SODABgMDSBuUWjVSd2Ma0ugoljiT/18aw61vKWsUDw6dbGL5rQbYk3Em7qxckZL
qQTRe21Kl5ItGoYB9wH77eVwocS7kBaUmNL5d0Kfxn/RIwq9qs/f504Hw4qqIm0At65p6xWp4ZjF
z1oT+MVa7xcUQLBaGhL76EvmFk2rwdUSaagIVsMxk+vaRbY6+B/SrrS3cVzZ/iIB2pev1OYtcRI7
Sae/CL2ktS/ULv36d5S5745NCyZmLqYxmEEDLpEsksWqU+e07dPYQVJWplDbiUEYDAQLFjTNn5PO
9AatJaP2ZMQ8PZa1GUWkiNarL/k5kZlRqJ/pwRjhWyRI5zjICVG7zLJj3/CewquGFpIVQPZBWMzy
UjWlFcgmCOQP/Sx/zkFhuUosdE6MfefeP+OXRWKDaxCVKzKoY6DIwNZ147Ido8ro0HBWpq991R2q
6ViI22iW7ab5VqKVcc4523DtaMQMgvgXOlw4IZlZ1MYuHetmxEsyDb18U0OeMErsKZShqhySgEd/
sBZeXJpj3DTK21KuJQn5tdjYSlZ+zqocIAOJklqMt/9iNv8eGovIgEQMGAF6DM0s39CuT6KhJoU1
k/FFkZ+VaHZEXv/BGqAW5CN4HKH6BWoa1ieLlsbJHKM9sxg9TUr3JdiSshcTgn2mBQm/xIn2enyk
8cAJDtZuBQPtrhqYhrWFJeD6dCkkWe91FYmNiMbhH+TjIew8lNK/OMMurTAhiJhYM243jE7rk02l
4ImTeHNbefeXbc1FLq0wYVueWZPYZbBiyNN3uSEI4nagJbNjlQdzWdvY6MYB8RXiD6T5mLu0gXNE
qojncoB0wQaMkz/RqCzacTT+ixoA+K3wbEN/JwIbVtdvpGbeB8sbQZ9NcGrOaeRkDeUJ/ax6wd9W
WCSAPEEsTFGRsBGUTxVvctDCcPxsNSUK5AmIS4B3McEhdO1obYHmR6VFZUqjrgW0f+uVr6LwSEMC
zTmr/ezG7fQb3fDa9C0JCzub7bzcys3TfRdZix1M9ESi1xQts0DpXn+FMgtda9AKTcDpNh5CLyq3
NH7s9clTIl577po7LkIYEIZSgE9hl04w6rqtaiA6+iD3+8b+yLPQjqGdeH9Ia+fwhRl27SLJzCtD
XHAVr11K9IGYv8WPIDmmvCaftTvm0hCzicde0Wjf4TZL/9QfMJWO5GUWXD1weO0Fa9sLZWacSrqI
ysBXI8lFJGyCVR6hEM76Y30Cgdw/h71Yl7/O1FBqYAyyQMOv58C4zOIBOhZpjXqN9lEHm/trszYQ
kPdpSLsjWEXT77W75UIOlrWlQ7sY6xedai9R2W404fNfWEGlAS1zmqaCb/PayhThV1sQAB3yNgF1
KlGHkzH1HDdbrbGg5gu0FWiSQWXK3PfdkIrNmAFcM9YuRdFCoZ2jWecUnMl5AVWdaWPlvh75YDkh
hbITRMO7P8y1/WSZuo4/ChAILOdEKtaJ3E+YTKNOOjSJW14FbJaT5kVNQiGM/nH6B2lXdKN/9fCj
q42Z1bkTgryy8JRpR2r3LYge6bBZEidaxQk3bgcGS7i44JSmDCmtxYsu3H3uLCOkNdqu8ACMwTAD
mhkxrl2oWiB15t+fxFuPvLbFeOTcSF1TJbCVv+kZmbGMMsfC+mgQXi/t5+BIZQ763BSqotHwPEsH
oD0TSUk2RZk3pNdji5hGav6P9pjtPIMoXWv6DrgQAR0u1h+l+IMdxmU8WZ84JMdBRoXnoMG4f1vT
sOzVCa9zofoB7OpT0WSPQpjx+JNWMDZfwtj4bMAzUadbrrALbwgKMzeLEOORsoLIYWQbuUh0vE1o
mCCMb4luJZusQWtJ86Ortm1luPddZG0B0bX23w9gRirk8qDPMx6EifUqaQ+p8KC4Aw+qtxLwYph4
FaH+i55iSCJcD1MsGlVo8Kg+ZLHb1hVBCTQaEiekOU4WtACpkd1rBVGpq/Gwt2tLeWGajXmh4gSp
6aWXrEAvXuYDvCHxki0r712UtWVEbQtpL/RRmF0AxbxcrMYWk9gJrlZvzI8KffCodIAYxImmX+Pk
UK23wdutYEW7FGRjkPPI5ff7a7mC6r/+DmZ36Fk10LrBd6Rvn42t72pHO/wMPiKverN21BN2+lN+
Ms6hw7G7nI7XD9Jru8x7n9JJmrQCTgTx78ItVHvBeVSLxKm8E1sXPWcFL8+5kquBTeSDQHqxkMKK
jE3RysshgEjCISxadOGrdgOd5jF1FyycHuy6nhKlO0Qz5yG80p9wbXfxt4sdq9ctxC8kzHFJhJIc
e92PHPWJvgKNiWivfaEm0UMSpWR4n35y5nnxo5t5BpUk8mE6GFrYvpcqTsHEIeC0VQWNiPUvq4vc
KBp92Rq9LiofkrZ4yiAIJPUYePZdKyZeWLicRzdfAE1LBPcLtpelGqmrPqBJJCJ/NA2PYo32L6v5
iRjrnTbCQ9OrH5wRr3oWkrGAIUIkFNqn17PdzTmdrXQGPYBYOkC672JhgFhDZb5or2ZiN+J7PW41
cLqSVOTM9trJCN/SFx4E3AMsG05tUBS1OxklzCN8uTgqhZtxihyrs3lhgvElA3FMEBgSTv/IMfOU
FDX4p3QixJ1NeWDB21cf/PbCFhML5PqshJOhIrndmb9aSyUQpXi5v1rLYtw4BySvFCBOsF5srn4q
6h7JLjgHZEKJ0gouik9lD1416TMWHkyhIyXvZlk73RWskA4JN5AjsRlbRZ8nMZp1RFMatr/+HRxP
ktxxzrfVZbowsvz9xZZP6rICs76BB3NulW5i6aHbWyKZm0VE2mgjUtM84thc9T50inzxYiDpxtzL
dWLi/si15DDKb4UYETN9M8bvJUCI99dsbWwgaMYTC0IzC5vD9dhiEMdVco0NNmIkDnCT/WEKtN5R
5z625SH9DbYHiWNz9exeCtPgQVtij5sYOIj6KbdwJw/6nr6P05MOXZ86Dm2lsOwx25n0OTc4e21t
QlVgAEGqDzeBd14PNC2SvldMbOcIdEyCHSRIQQtPELTjXBCrE3phh3GWOdVHLdNhpx/rn2J5atLI
t95BXulNQmCR+6unruw4kOwCbbmkgxGAXA+KzlWZCm2cHox3CfQKPN7wxcnYDX3584xzKJUsj8WQ
pwc6fx/CgFRgwK+EUyfs5Dayp/Hz/mjWNvOlOWaJKkRPAL8WaCcbNFIOzyao2rgkn2uH1KURZn0a
q41oVi/AwN4CT9VTMGSOND5ro2OZbhoC8sUF0i9p1XvTyOzlQmjHsYbi7iEs/aLeJOEbSHVJjxyz
UL9DRFHSviWz+nx/Mlf9/cI1mJuzArXlmLdZisQH+LikF3TkEEk6zsjl3De0GhEhcWMYKqRN8VRn
sspdI6dBO0MdKhb9WgfvWJuRcLAgPtJFx0mI/VjT3XGAqHi67cXAk/LZLU8aqMJmsdyLQcfZgWtu
BEpICDwtDVao5V5vilHKWk3Q6vQwiQ+G+oonIrd9YG1yv1KKKKVB0ZMdMgSq1HjMtPSAnASR+j8L
03XY6ESWeLO75q4opSEBBjUbvC2YHS7KhSXQWU8PJSgco23YS/u2CPfZ0vdd7JQ5Pfc1BxC8dqig
PoDcBBK4oLtmXhG9oUxio6jpoVZGkuBNygWgrWDwF/rbJVQACA3HMXOw1LUVDDFFUdAMj+i2txPh
YekSHZwh/z7vpQrdVQpKE3iRim4zeJ3+j8vjsI+44UsdYGn6u3YRGgljlS+PwrQzCy+qhNfCCv55
YvPaCLMD1Qi6aeDHw6swKDylTkltjDaf/3XN3S/G8nXZXkQnYUOt1lTwEMoaeRuOz8hNbvh+uGoF
IMuFkBwdLWxsV1XWYC6In0Myo1GjkADApYX0Q7A6Hr3T2qWDVBKaZUGSvDTaXa9NZXUofJqIfCoh
s4fM8iEDC6090A4TnEJ+14QiBAKi4/1TbHVHg2kdNJ5wR01krIaxhhKVuIQH9XYSjD1F80eH5aL/
aniLeAPoKEUwBsnXw1OwXHWxDA+g+02iGBtwaGkJHjex4uXlBD0CXri1unQXFpn9LKJtNio1xMg0
nbYK9bsJki0aJ7xaXTUDDww0m0N0g2Xp0GqqBG0P/0j1b+idaTwt2ErDG61w+dScus7qAbVUlhRk
qE0ci9dT2EYZlMFNCykdY2ifwlwWjmVOO/e+R6yOyAR0Hs9OOCObEoasvAGUFmKrDlnGpf4Bed3H
rgGHzn07q8tzYYdxCLEx0ngy0UQvux8i4dyFq26NJpKFhhTXFAuj67WwK2lkIq8to8tSnu12hOy4
8FTmnHBDWbuowPULqXAIPyyMONeLImLXztBpx5HeDOZHK6SaMwWjZQM7E+2CpVk1mUOkDcL5kNBE
tkGsERFV7fR91Qsucu+6I2a5uqGj9BoJEkSQCjnzKivJttKkoFc+qGanqZPmPW5HzQNPhUjMGBnS
cs5e+rweiJF2SMVEcnXsE3xHOHYSBEuqeDNmQ2yXOiB3YqlPLtA/qd+XebQP8ctESQCOguIRT+x9
OTHYqG/RjsKzGxR5iIuuJwQkz9QstTk9jEJ6mlr1hFSG/pylSubQKow+IqHWOKu9eq8C4QyYBh5X
kC5irpw61Cs9VkbEJROpoZJKVNt6l87Ge/op/sp/S4aT1DYQdPc9eH2k/7XKFiXjXEpFJYHVyimt
ZjcaH2H9KSjhdtBe71ta2/kgebfQUokiCggVruc01dDv3ZSYU5UCcFiL6bkOKG8S18J1lI2/qABA
DMHGj8hx1VInTCkaouTN2L6nVv0kAp5kjT61NnkxEDGjpIvP98e2UnPDvXZhl1m8GL8q9BbirqgU
KjKI6essxfRYaYG4z8eweA6LMEHbyzA5g6kJ20CWvhWhpDjjlFdbQAYizrquvtMvvojltTOBgqMC
2sOgoUSqg/EzlDz5V/9DJF3pmA3H2tpRhfobdDdRA8YbnRm+0DRS20UwFiZo2au3WY7m3xxC6rzu
+nVDQPwgCYBSBFuziiN1Si2cugdI7YioPkhtS4wfPO3n1U0BzCLoPiB/BTnIa1dtpgbsnzXOIYP8
BKGcvct8jr+sboYLC8zFMXV11xcAZqG6p0CD5rndgMVko7i/IzI5gmOCP+h/tMic8ZlmpEk/9CBR
Nn7VLpJ8mdp9CEW7kaINoNNIXU7mg9aXRIE+gJGRvuAp/6xdygsS9P9ndZmTi2A3CzttGpdZBXmF
AzrVberH54jnIV9p5Zuz+8LMcmdfmJkEmgdJAzMjTlGiQXkR2ld+TMLvSPETrzmgYSt23pEHdFEG
cOg2PPbu6+fs8qB+a+NF0g0FaQQ0aNtgxtsrPQhL5AC3Kp3tBKw5NdjEK/o2qW7e6HiZlZxduBaN
IARGkgxM8Hh1MrEV0oSxKuVJhjZkKGJYYvwbDZaPecpLk63a0RAnANuN9nj2dpxqwAgAMIGd5nms
dqq5Bb3qfXddMbHQCmPW9CUdwGYZjWbOMloO0Md0tfdsH/EYd1d2uIQIXoOiLZricRtdOwlKXl0V
l2O25D1UoAY2tIdGpC0H/3xJruwwS9KovVHoVp8d8uoPMNagQ+Ci0VeORMBJ0BOPgaATmBXMDeM0
NQV9yg5VZkBD/WFpW23ETy7CenVJdGsBN6ParbNN7lFoCWLW6dlhkHyteRgSF0Ccf7HqFyaYczc0
M3OsE5gAcqUpdjABDvz7Jtaq9gvGC7AYeaGPYpsskONthawDBifwtX3gJR6ua9La0+b3Ky//sxYV
XNliTnmk0XslamArSV6NYacMYAUHSNRSSiJGTqE7oK6uS3fIXpTsFy+Foaw6xsVImRM/DrtCoMtI
hYhYv8yMTPvwsT+Ir7OHFK2d7X9Km9YZ960be53TnRI721CnfO18aB7vJ0/d1C4KCfFC3HoC0xz3
pF4J1q6mhzkgC72ulHyZnjfJEd2RzFsZ1gxbJ7UdOO/lkwialzeLRO59H1j15IuJYTY/RHfmpEJ8
dsiGwK81dxBl35y9+0ZWT5gLI8zOHzvoV+sVjGjVGeF1LryI47tkTxbHob/QVMx9dzWLy4dc3Hdj
bJaqtoxGcjpCH7ud5Jlb3VbwfijtyE620iZ9rLzZMfa6Q23p8Xuzq7cRGPl8xQF1uiM6qgcKN7s7
QftL9rJnCdq00WYiOmZeIakTe3xOzGVt2a9eSo1L6hn3I5tFrKxgovICZIWOeL2ZZuf+7K+hVgDl
w6WLNKMGCmBm60WB2BmZADGFCg39CplzL0jRedy+NZkbUlJlxNDzY25w7q21PXdpltlzsi40mRZj
WEZieO2IZpd0lA+S3v3Q+4inWLoSYGCMUNNesvcLofv1yutw41DRMMZU1rdJ4yPLJhWhl20szWsM
Tsi65s94myKphwgDYhHM2azGQaBVS19qU9d2IhZ75LbdpnyOxRE81v88I7X0K/zXGLN6eQblhqAH
bFuJpkfNaB7C7kM3eieuKRGl1BtUnpjY6sJZ0K1C1y080mTOBDNEzq8q0HSVNID2TRUF6bKOfqWi
ViWSoDdkc99B1+0hIatBrAKAfmbXWgmoyKwe7UqhtP2+TRLEa2PFew0v3sZuMqQwUExBnRaJJOYM
EuMxlJulI6mS3sSq8nqkbeT4JNNvkbodum0oRyRD66+RflJ1k9fv98e4ds5emmfGOBXxNGdBBQ2F
QAdst0T2KphPIa1f7ttZXpe3w0QFfEk7I9vDbLoK3EchkLVo/VI+VFHbK0m7qfOTbP6g0lOW5G7f
8mgm1of2t0lm64VACwMAAtQU+iUaBxRrn2oLjF+uU87Y1rYdShH/HRvjl6GSC7OUYwmnpPZb3XKq
qX9uzSqyFZ0SARoD9+dy7Vy+tMe4zBwLAZrCFr8Ek1GsvnTm7/sGeDPHOIU4dJYULAaqs9ZFdlWe
VI1zCPP8YTk3L25EmqBFo6fwu6KDPFkGOtgOt5z4BOI9Jc2gq/RHAcbr/rBW10lCiwm2sgi1UGad
JmQ3BVkBCLl6GhHFhHY6bFKFtNWP+3ZWpw8JQqSD8TK6YTEMqJgG8wJhSxrj5xT0qR1IwcM48ig7
V/1AwXtiIXFbepKv51CjmWYW7QJXG1/1biNop38xDtBLiKoJzQXIbl//fhx1JVJiwBsNoJrKNSBX
gCsVex7twFqBG51Rf9tZfOXCFwJxSgV9QG1DkGAq8PIUTJNo3v+DNJw/GDJgM1S1s9r8QHdVS4rm
SUuB6pbHQ47FDNEde3/ca+e+jMMYWWV5QV0z41aEkU7psFTIkCvUtkjnzykxeUJA61YQfULADDR8
rA6QAE1hQZsxaiCDm+pniyehOjypKSf2XHVGUMv9vxnmsMhDfWhBq4TCERgTIXCcjugHyni4xWVK
Lo53PP4tjALn+ldbPP77egnVWpbgjK10UuucRKch8cVWJaEKmpCYOlLecbYyMyrWHps5DUY1SVut
kU6jvm0MMAsHBZlFTm8LzwgTTgHYEQdTjEHJg+V2qp0CURKIr/edjX3s3gxFvp46WYC2w1DDivjc
/ICul/8S/K43v5JHinODc1MxPrfYQg8dkk/A9EIekO3AzwdLATmfKJ3KutYOVhBIL0GpiT8jPOkd
YEo0TiVx3R5wFUt7uaWwSVo1UUzAgWCvN/xJ24+lRAS5AFLL2HBmkXmn/mdkf1tiZnGwxLIecA2f
wtLVsy21EBYWD4mj0o8mOyJ0GwaZ44PMFfaXSQRtC1gY/8MW0lVU6sZSmaRTVczDVqwr1MnqovAs
gG3dthPnFy2ps4nkqjpuwlFVtpwxL/7HbDoUUWToJaCXEZ1Ei/9enJtoZ0japQR+yt+S37Qh41l7
HL7lkCBoH4uRM9qVzXBljDlHhD5r9RLWTk1c7XOxdrM2taepdTmD4tlhYo/cMspKKWFn6HVHi8Jj
R01wG807Cm24VrLTDmpYEEMgelYcq8Hammm6E6PUT0PZkabev/89q4t8McfMXYA2e/AaDRqGHc7n
UN1J5fwQp9SeJGUfZ0DFF6IrJA1nFlb3zYVV5jiF4l8BrXZYHbLOa/XQC4LYSQvZa/uJY4oz3yy8
ZRTKxDIGOFELHphBnb8ZzeOsGrxEEptn+2u3/D2kr2TAhbP2EGoDHAVDEvM/ufGtr7NdJ5lklko3
LmVCM2ET4coQ9dkrBZWgM8HWU54mF2c1v87ii4/QmrIvwx7OJSDVHw/aDrnMRzXR91rbOxrttlkG
YnyFN8drZzw2z0LjBiI1VBSWRbiwG9JUFYxYwFHxMbYoiJGezPau94vnCo0MpP+477RsZuU/k/23
PWaz0gQcpMisYlEjc1NByLaKFbfMe3us0OqkInmEclIOJrkRzNCNFXsc+6tOBSIMY+n3A0iSOY0t
K9Va2pvSqeiAG5iSh2FKADnrH2cUVXpr8LUJuaxJ3zczIH4o3ydQpo03ujCTTuEgj1bX/OJbmJdn
PUrtCD5A6aRk3iCipwH0Z44xuSj1zsibpv/mygPvG2YXqHkkSK6XGty6NEOfvHSaxg9wbg+zJ0Gx
iSd0/9XydHP2X5hhRoWe3qYYjFI+FRm0DoAZA1tjVQMrr4oJlIy6Cq2fdjI0FmmaJLBzDRivpq0G
VzFLy2nMOd3JzRj4USeMbi9PH7Ex0r0BzZIdhJxUd5YB/TDScnbQ+9M/hnmVbO87CfN6+fJRUBoi
JyZCfkli69FDaCGaV0P5lAb02NblKexMXqP8mh+iDg2C6KXwAqHg68WIzaTr0f+BWdKnaRMrobE1
Gwkt+QH0L+8PZ/WAwzMGUQ5kL1FBZW6KcphU5Mkr+WSkyvc00T098wf5UVbAoAitlVh2MvFHRGM7
SxtXG5FTLUrLvf8RzAsXzzTgaECNguct/mD7XY/XGKs5iI2mOaOvFi+1zEZK0AmUP5UeOqH8ct/Y
TcwPiQV02iICwltdA7Dg2pgQC5MqCX1z7tPqJFD5OR6haV21HanEeSvMFfxeHETOhcw2Ay5jxKGy
MAEsKVX0xF6bDcEWPefK2JybefLMtver7FCnz9hoQjN77fStRplNPIet20u9PzTbGbJeWuvcHzyr
Y/X1GSh/gl8ETysJiMbrz0gb0FtPptWc5/h1PhaKDfhT1vtGRwI0jbuTHwquUQDcVi79VPtY93LJ
7Z6ryo20XTtBi5XQQyT5sUJQBw9KsHE73biXMtIJx+bEy32wJfe/vldWwCeILhTEjMy5FBlUaVIa
NOdqa/zMP2O3tynU/+ZN4LR78al2FdxHzab2Wm/YdAdIcJ2GfevMR/Fx2iQcP5VuDuVFnuPia5jj
SyjVVDBjzJ7sdy5y1HbnhkSwEa/jYgzIr8/JScif0OE8E1b2hwy+XjCAgIAKSq7L31/cw3k309Aq
xPYsxc6ol3Ynvy9y2lKJExNn530XuT0RIDIBlWOkNkBDC6dlXIQ20xC0LTw16auNUdTnIv2w6spP
oxY6UOGhTCVnliBmoA9/WuGzM9+HjAdOvQ09lo9QF/AYMub4h9mlSdDKvVDpzTmFdkep10CoJs/h
s1Y6iSrbU+uUQkio1bsBHZYuP+kbZxZWjgnkwkBSAqwAqFdNZs6DuIhFs4jbs5q8BxDLHcrPJJS3
Sl6QzhCJUR2rNNqOb029HaqHKgs3ddTajeJo4bdYApOorHIiAhbGt+wFRULWW0VeBJ1tBnMtCIOs
dTRX2rPSgO1MOZS1LYT+iGh0TEhpac7Y/YlHX0+eqDgSUIK4qSJzkgvLvF9d4PgG9Esh7w+CP/yL
+QZ9KOoiwP10DkuK6oUFpKQ5yDwMxW0kuJjR0JW1aCMpxo1QQh1NYBbuuzNawJvQzlM3Nd9i5dGg
Xjacg9JB32fX/eas+XKYXA9uEWFasOygL8ThyKx5bwEgKiaRdjLnDcp60+M02uoIilRtb00EEQHq
luO4mbmvmds9B/ADyB9MPMeRUwMu7HqHC+BHlg0qmydH2Hjbn7GLjmUi2ba+5xwltxcAY4nZWJms
tZpUw9LkV4d6Wzgj+SyI6cwo6qo2NA9sT4LMXLvpUajt3dg3HR2Cc5IbO9Eu98R96M1PvHbDrxbl
q5lnvmqJiC5OuFJTOk3DOXDq7MkeneS3uSu2BbQdIfdAlL20ybzMKe1PwKyA33DQEYLasu4JvuwZ
vkwmiD6mXuVnnIaQm/Oe+SzmQTJnitgsXXanwQZBsG24BakA7OIpcrEd+pDjul5+xvEksMSVZfJl
p3yDijsGXTjnkPx6/1GTgDSHgIiE4+1frOg3c45MP5LFwDsC43M955YoDLlWaOZp9gbMubLRNvMm
tqVd8jg5uYNSrL2oDjo7zKt/f6ct42FML4IMiEGA+QGzImO6kGkrj3FvnaLybMoPFHqBSf0RVw8Z
KqT3Ta0sIVK8aPCUcXcuaa/rUQ5Kr0d1gvbEeCIltQE4D9GQVSFuQT7GEXmSgcuXMyO7NMcqacxS
NMOVqXAyUAClyc+8+cdTt1SvoaMB4jEFDzVm6jQ6KlINuN9ZaSuiaA0xKw/MADYCCFsKeU1ztwu1
oKpB47qoMSFTzmwAVQibBAkQWAOMOFBA1PUhv6vNfuKJ5q4a+hLCwy6HZyx/f3EAZOrUl0WrxGfZ
pIBUuPm5Qv6MbmjMuUVv/QFzBpQ4iGlEC8ctc4F1yH1qhhAnZ+OU6YChqJlbBi2hgp2VJBZlF0w/
9z3w9tGL3gd9IfaRAGLWbpYMmb6yStIwObfQPO8efqq7yf4jkOSY22iJ9FPoV36ITutX+CdyeQUb
Fq6NwwXmwdCIvhjQ8eKguZ5aU23FdlSy5Ky/Unt2INi5aTy7e+eM8ubRyphhrrBBokmdRHlyzoGL
1YCOnVxKIvvnTORt7Ya+SqLHzqkBkM2AIPp4rezQ4d0j8uKP19vveqzM7sgQsBhNjI+ovoUbgUAw
yO5Jh6N7hiCs6ozu0wyNYPCrk8o3CQ5XdFkdRVJwlnzNmy+nnLnO9CSXQl3ElBtkko6KYauQbq32
aX26P+k3QSrmfNFOQbbcQDTGHgaNOul6kbbJWUNi0CwiSD6rokwM6XnYQn34vrGvtyE7uZfWmFHR
rotBrtIk5+ZH6mZ271kE7mSbrmzLtuEBDEE6r3IlMjqz8/MFwHNfB8Q99ssDhCYBB2tJ86GTbiuS
2ofGpd/Zf2qSbAQnsSFV74xO6whbk7MWLFjxy/+NhedPRAcf7jrms6Mk6etUVpNz7ylOv9/OJNwY
pHueIVItA6g92eKudaot9RMvfH7pvMHTSbkVPSXD3fsjd4rdOJJT7AhPPH3k1fXD7YTTwVABtGW2
5ji0uC3i5dM6C1CgTdvNTkuljY44I1FILr7cX8K17YHeFV0E8S16sVTGnmymVi70NEUnnr4t5swu
g60uGAeBl+i7DeDhmZeWmNOg7igedSMsiRNRvJB6tPMCY59RX3UE5Ba+ieX2fxsbs/Wj2qoUoagw
tg6KOtFTNz728UhaDn6MLfvDndCLsly+oGFGVZLV0I3ztJBAr5CcZcOpu32enUMEo/MWPSpEAQy/
UxGPzvte2Ax+epLABfLZ8M7023XEN0BTZWHcQRzFQhzFeYg0SYjTsz5tauMYxPuAPsjSz/szujpU
iNB8NaoArWExsdMoj3h5i2l6Hj3rqHxQN/9TPSWOvE1dwwcQyoUcSUkoJxXNMXuTgBjQwhZCEyE9
t4fOV5/L58bpPMudd50netXOcHDyHGXOYG+PbASI2IVLng75XRbrnmXhkKXymJ4jwQse1Mcm3UwB
UgwSB6XBqiMv/oPIA7tP10Eae9MyLcZ491ahmJ3nQ/P8zSCUINCHGIoHbmHy4j8dDu/+59PnZ/Bt
OKZHoSI9j/t6ZajILUMEAPlrEDZ99WxexFo5ZOxBoEWLc/C98IQfkgtFbYfjOrdhFuq7aMQFvEcB
PQEbdk+VRIO+HovztFPfuu/RMfwOfIWvbYSX6XfrDqfgHQfrQyqSsnIS3h5dTpfrmwrWF34mNIyB
0JhNoNeD0uY0Uopz5YwHVAX2oQ+ANJRdcNNnDzzA5Vfu9p455liVJsgppZoOc9t8kz+PULO2xa31
WO/1LdQwN4pDX7XHxoNMhd/68al4tc6BK266dyMh5qPwkb1yF4A3BcwBLFpxIlTW8k0AwFeeblM/
8gBId2Sn9IJHnsjp6npfzDhz+lZVH9dxaRRnQWjJbD4r2YM2HdXOtupXZbBBXn3fwW6jzesVZi71
SuiNETyoxVkMHuU+cxS6j9V/SIm8bFV0eKPrX0NxEdlQZl1jPZwUoxajcwPOHum94qW5VgYB0gSE
bZA0xSNYYQbRFxboJGUpOmvG77F9Ego/DniQo5XNjqgf1UzwMyBOZClbRy23RlUvk/NRcVT3RSYN
50F1m5bE2+LSAnNLIC1ZCEEFC1L4gr4nYiZPUvYgTn6p/TZlrzyr4V49aD8siDShhnvfD1ZSJ5fW
by4LVKRyWZ5gXf0eUnt4Sz81b95nPwcnfCDKZkpcdRtX2+pVITpPznrlGsasyqDjgpMAQsZkytWi
UDqlpnjy5GTAY2dTP+s8iNqycS7PFoQYyMXDCCgyNYiPMPu4mYe40cuwPIeTQFLt0URGlDOF7N5l
TTB7t+gCow1zmCgOwx/hF4bzRt/kH/kuOsV4K2m7NCDzn+wxfxrOIicfeZPo/8s4+v0wkxgjm2Ho
66EuzSmB8bOyr94jOzrph8wVnrAZIsK7Gdgdx1pbdsvF1ZeWI63GxRroAZyxPWQR0hr92/0JZaP6
xQhiXwkaWMg33UAkwSA1004VSxy9pu7R1zS3xxktUjwS65uXPWto8c+L0dChzfOKzuVZIcFkh/vy
NdtLu+rR3PCuOK4pZuL0WaxMGcRMZ2EfPFTb7Bj64SF6SQiP/HBthS4nb5ncyzFZKY5dHYYMDS/2
4DdF/0nq31+gVadDaUdFFRgBEERdro1IuqCkgSSV52GngiqT9D+rd+sVlLqvxpOWkJxTNLl5DWGh
kOyE4B0SkUjcqcxC1bhpqiUkOStHOSPDS/NsHhFp7pU/8ZF3KK1435UtZqVa0NuHkZDRc7qPdy0J
NtTr3nkEi8uPMKfSlRFmlSLdHMHzDyPRNntSNuJRPvBcbnUcQAdCChNvSRS9rtcoBgBdTitKz/Ov
4YfyGP1UaiK/Bz/uu8JXUyYzElzxKOpCDw89wWxBXNbSDDD1kp6zb5E97l98zxv3BJHiY0De7edN
QrrNfZMrcweLpiTitFvqucytD4bDtAvFhp7zl5AS+dj6cDsOcfnKLlpUMPCSgbMtfXDXkxcWQkpL
QajPovSQZBYRAUwPQ87FsWYE5Tmgp4HeEKEPeW0ElCW51FdRc46lbQJ0GCgNTQAJ7s/W7f2H59KS
vUcxEC8mFs2vZVZNK1oAG2JUKDhm0PIouyxz/zcrzFDETkDPPPioUW88CXJJynHijOMGAIJpwkAs
nAEofeBBxFzkWmnGSRPARCftZvX/SLuuJcmNJPlFMEto4BWqRFcLtJ55gY2EVplQia8/x3B5W5WF
Kxh5HBptyV7rQKrIyAgP929EsgNDcQ0D6ainhjs86Nyhdu34KKng0DpU1caWWJ1IDSoE2Ht4Fok1
Fzk3cl2NS/Y6DRA0h/Rm6faUy1vDXDcDTD2gxailijgXPekjzmPAayg6b3VQerv17FaDCy0WQCSV
T5J/Heav6JqBwqW8xXQjBmTLHANlszh2tGADSHi5I2epBLQvAj6j4XSvk4/IyHyuvEMRemOY11v/
0pAQMsmAsAH+brJXsO65Jfr4hgbdHbvbm/KqKioOZ/mKs7tQ0uXaSGqAIHQHdCEBu5++x78qUHgf
qj1QSqgJpl6z25ujMwXUCxXnmDi9o3tL9j1Gov2lx7/e/qa15YW2FKhYFmr/q0J1Mtd6WYKJ75WZ
afIs28T25jlhGy7yqmTyZ+RA9OMSAdugLXplc+ZzYllSh2KCdZTvymcvIG4VyHcmMk/AoBZ74w41
X8Vz7cPGZf0HAHZ5I2Btz2wLvrNvBwI4LGyDw+PjHsVot/HowTgOjyxARjioD9/qoPTeCbhUCv/l
5+0J/tPMcMu8crnoxdCoch/H/SsgmIG1ax51pIjIrjlEhYMce6Dvpr3pjgGKGM/KaXqojltV7yuM
gDj74jEay2kkKmYgtty6+25+TOwYmZ9dEpgfmebKCR55LMhbh8m7Spp3ZQdVM49UP7kKatb6BDJR
w6whCiZ5NcvAQ+Aaklfa+K/zcx/v6umXDm2SEWT49d4mwe0JXAlVkRoAZBuXEhiMUfe8nEB9zIwk
7YEdiRs3bU4s9g3pTtqzj+rePm1d5mvnATcf6KCQ7lp8z6WxppcJbSXSv5L+26Dljjym3u3xrPk0
hCUoXAB3g9Y8IXZMs1QzpyzvX9ETWhynrq4OYAqkLult2wEEvt2wtxKsAvoF/A3QX+i1kUXIHeM5
2tuLssfzRXfusxf9fv8CSNvv28P6U2sQ9/m5GXGTmYVZSRnM8B3aa4/6i/5DvguCe9kznug+Ou30
r87OcZ4H5/lg+9k3XzqEIXGSr2EPvMdL43Ln98bQ1eVs3fqmZbXPHC6hbNbtHt9kcCe37jIT0LJn
kgQ2qhioJiKTGJZvqGo1r7Me9J+QLwC9ERDZptfuOVjmmN+9qdmd/LuTD0z5bnuK7tBTxL1kK/91
Velczuj59Al3Ay1ZV3Ws6F+V/I4N92rjglbhdxxUru25ozPe4d8gp+FkfubTnas8e2Ehbxy1P2iG
W/Ml7E1lGoikRHX/OpY7nu8ATK/Jd+C1Yurae8kOmX60y7AcH9tmdtTxrmgOKfneGIVbmA7qJWXp
qtLnbLn5vUk92/C4/TwA7577Gh7M2nFUgnIE4+vv5kBHMBA4srSj+WOd+5PlQrVe7h+S5mGKnjIG
SmgG1UEQfIxOAaWZX3m5609W489GoB7SH1mc3lkxMM1OPG1S8VxnUBQTtML4G0W1pch+uW+YzQbQ
zffs9fPr43eAZiSnO0DP8klyvkOlGKXnpfyM7L4EKpIYFFXLn9rF/8Z/lAAqeng4+kfiHL8V+zfV
BycirvYXiDgAdMWRsv7rz7ivXJyB28dw7bRDmgQdvxrCUrASCt6yp7QsJ5MjLDQPBSE/UqO/1z6y
b6a0N+ygot2r1b9nGd3aOtcnDWUBZeloBocG3kOXM6bWaREha9e9jvowO2xuv2qZ/Umy+N5OZ7Jx
rteuBJCQglUepSOkc8USsJrRtOqNBberFnclf2U68xqieSYy08Znpj6Wg8PardzkWiRxYVY4Hq3a
EqoscGH7EVwzzZPWOsVLfozfDG8Ebk31ZVdxpAPxZKTZpAMDJ027T/5pMQSeAuWcJcG84Guu5EFG
M200CdyXrwo5po5tBUoWe90bfwHJ3aQCoODjgfioNRvR6+IrBd+AapoC8RvghyD2KqxwybNSowRx
jKTf10rsMGULM3SFmvwzsjMTwvxKSYuc1BR1r628a7CUYCkZlGQ3xEEuHRu3bhD+jt+HXTy+3z41
K1kDzOmZZSE5YTSZYpcJBodHTEAPoKPGSf41OD9+AN+A5ZRdiksq9mz82cJhXNVHxWELMYeixdXc
JwnAsffacUAfJ3xKfEzgU4CHVz7RmwVKyoBv8XleAQZFu8IjeTQjGlsSppv5FFCNxDVcGZDB/KQD
Ba+WeJBETh1UYe7ZAL4oG4XTqzqDYF58E9hlFA816ISRgmxO0oP5YD9PH+aDeT/t+u/2U3K/lbb7
P1YZKVzArdEoIqKQaawMRjzh5ESTU77nz81LEsx7261/JBh84pTQjPiivr4wn8RO6UUPln97n60k
Kpd99t8vEJaaqEAUlBqWulF9s3CjHQTHyn0O5s/MiRQneiStT8afG1bXrjM0qaB2unTbgZXt0jlb
EokqlSEMkn9MBwP9rFC+/0p8TQ3S+ID2bvIk85OFx+WLVrz2DIhYxe3yjfVe/MO1//jvRwix2Mj0
giQGJt8q+tFPZPjqMVVrdzCaj9vjXfVUizoz3goWOKoFS3Y82Urd6GivmH8p9T2hnXvbwLJKV0M5
MyC4QlttepA2ke51Okmf+l7HQ+hufjM2Jmz1lvujMv2fcQjuUJ5pZaqj3L3mv9Uf0mf+y36zTtpL
+1jVGwNa35dnIxL838yrZk5VmJp7R/kKCcHyvkjcFnDhO3Ka7m3w3n25PYfy8ivFSQTTEMpgUA9H
plbwPiYBWQ34N7vXBhS/X4Bb+lIedR2Mm9M7BHfYnflafsQVVPI2Mh6rt8yZYVEqTmNEQlhhoxME
j3B6Mnb2p30HQSE8CX6XQfq0pRi+5naWFBYuTcRF2JTCOmYVulArBS++rr3Hozox6E7P3qj2Rtt5
301+jcoSZDQKgFa5M5G9prm0Uh1o9vb1kZaRW+XVvq6CeouaaG0qLr5MWPZ+pKoccTw6tGyvtHc6
uk+Gp0T5UuVQBnqIpKD90t3PxyL7fnvxrxySjL45gJAXmg7EqmIjMrWSsesRToXoR7MB9DdcXILP
PX9qI+rLY4SO/i3c+HW+FpjKhXAYK2CBuUvk6khjpqFw3rAwkR5jHka25E3aY9UBsUOP/CMBD55x
qvtABfGz7WV8R/pft0d9nQXDJwAWgM63hT0MYK9LP1w3VpKkdsfC3kTbsSOBS5J8LZTOT2oSyLrk
GibeWg8pPxTtwUy8tnxSpN8z52jdah9tqMr8jCWw7rq9tLEgVx5t+TJ0IC0UMLiExKr0rHc9Rd8o
C1WWeIN2aqXfHXsd+Wdn2HsV1+Xtmbi6CxZzBki3EcEjDPhzYs7e5V1dSmAHGVloxDmkEO5sMMIY
bAt3tlxrFx5GsKII061bZcGNiYVj+dvsBqfrwAA/tB4jyCCR5zwPMmVfRaXb9vtqfoMKwIZbXV/w
s3EuX3g2TtInuh6j/TnsWzdLqp0pdX7WVpCk4gc2156culreODNKlPmXL1N70vKvXfcGShk/Sryo
Pmomc+zsCb1nclzt/8UiIBmLDUnAnCvGX7VSkdTIZihgAILQx/spYm4xHP65ESS70PQFsDyEn4WX
dG9ZKe3MiIWDJX1nLKX73JyLHWrqW9QO11lOLDcERfBcXw4XINSXk83UPgGxmtyFA+m+Gmnkx9P9
nAKlrO2UmLlgk1g6j9R9VXpMfR76Z3U66v0+fWrvsgjdU2V3mouXRAlAgZR8Td3MH9EPW0aPQ3uo
h11tOiN4P1q3bbcQG6v7ZAnNFgAotBVECpV6guLybJtdmEvyHTiffGkcHJ7w5xTNLVqtuaX1JLHf
i4BqwhCamt/xDndY+jSmQBZDJCgvAuWzx/uka7xCIx50jjf28nWIgOm1oS1ooskHlZg/Cayzvaxx
nrWlPnZhO3oQL8lxI53QRR75A3XaF/MnIJzcu715Vq6JC5OCv+zkLNYNCpPQjS3ve+CNpOlZ5eGA
h0r1bdzsF1w2o+gwFjQw6tMotWpirSuFg0TGKe7D/nfXoTnecOznMnrmT+NEHcSp+1TfaEhbcYRg
T4CYCtpJljZM4T0wqUCpVvo4hcjmzF7ZjOgXiZUcipfmlnztEmUIg1u8O3LoaD1Gl4EQFZPaponM
5ykE5sprFAha2bFbt/s+3uDUWx3TmaHl52cbRR6UmDYdmcKh25lF43TZsedbrEdXMT4CiPPRCDGV
xRjuWIbRjPlHnH1vovfbW+86jyYYEPYej2QjzWIY0GVHNvdD7yY8QFsEyp7gxp0fhvdhI96/XiDw
GCwejCiojGNwl/OmKX2Rm1EyhXWd1rtEb/K7biTcs2ZeA5mubPH8X9/5KG+ggQYJO/T+Ql330t4c
6RkgGXQK49Tcd4+FFjtRxPyS996cY8PH2VYX+PWiAcAAbIYCs0jfiT3YgwaaKhTjprCwbKRNU7R8
55W5ZeX6ZQEmhD8PC8iuw2mJFwEvwBZppTomcmjNAy1KKwCOQXFH0uReT8tmP0lSvi8o3haMV78H
q+d+OpmDE0OAwweLU+ygxWQIANGLfSufip0a060k8zK9l+cRXwm5UXXJ5Flozr+c/nTQU7sFaW1o
N6Nj26lLgDqUR8uzxiCzt1gA1qb+3Jqw2My2ma5wxL1DW3sx0/caqzaAo2sDUhS0nqKxfVEVEPYv
FEa1ftRyHqoAe0VvqY5tdG+o70R+vn02levADt4ZB0VDNz9iF1E1NS+iVNfKnodJUwdJ8ZXQAAru
Tta50yN9MmO0N1gfiTV6UBnCsf2aZs9lvMvsOzAdNOg9Hn7oX6rUdKyFk2PaCKWv3R94OP5U03Vk
wlFGuFzXESrhNm9HHrZ5fEp1QEHsljttUm2xtq8tKdDwFh6WSMniCF8aMureVEap4+FsdQ+xRvdK
mbzdnulVE+ifxDSjngBDlyZMCXSo2oixJHKCJ0slg3u4JZti20sgLh6FBQuLS2lphBWhYbw25JYa
Og/rCFIiEfzCLjblzqN63blJb/EPPWXDvpIS6pacMx/iq+Wxo5S5ZZcp3u1Bry0g3mfQsMeLHQdT
eDYUxVg3NJN5qDPzUcfGKfryEfRGu9tmVtz9IsgrG2DjQmVbhHQVhYm9YRAepmPyXIEVI58rn9Jv
fIttbO1cGlBTwuWyFNHFOH/WmaG0aj6HbMh+0dz2KvzDQZ3IU2b7te3YVnnmOmzDm/7MoHACuk6J
VWuMYbDvdqOcuXLzQ6teCwLgtqNYP9TBvz2VK7EpLKL6BE4VoO7h9C/36QyCx7IEUCkss6Pcq54i
HyOjAKNZ58R4VsfaT95rAZ/jR5NkB1bFG0+ptXOCZkRQKi6ZI8TJl/bHTG5VcFnOITCUs0vVuNmB
4ndLjOA6YY+LzQTeDI7PNvGiEo4jp4lUtqmJ5IWZ7+XGG7hHU0fpvKg0nOxFNXdoWgYL166R7F3T
t546K3dg9mEozab519HYZ2V7pJ36sjH/14EzPgx9OaDyBB86TvLl+EuFdbTS8WGT9GgAxqKobiL5
Svsov6lNkOpfx60c79ohxUQAUARoNjqfhHeloqFUnmvqjNMT+1KkBsBUHKpi6wWydkiXjlyQaKrg
zxeLXgp0WaeCzHM4TUOB5vIM7BVWSx0jAYHSmPy8PY8rERmCb3A5IUOFjSyK63VJk9tTF5NQrjuy
q9P8zSok3SWx2p3KKit3JZVNf9CmrcaVlRMLw2AQhWQysrFiLAK4s6VxlsDwi3Kkr+NOGd25Ona/
5f7L7SGurNuFJSEOKUmpyk2GIdpldWh1UH6AWjLh5tNtM2sDQrFjIUJb+ilFh6CVxWx3Vc1D675w
cUba9+dad9XErYlz29Lamp1bEm4LXoH4JqphieaBbfwCjNClJMzRv02sVzYEt62tjQuoIWx6AM+v
mdXipCFjZlMemqTwzSQGEEv2VMvjFhStyXPVoEAavd62uTZCPEoWKCYoca66piAbD0reUsEI0ZGg
hRwt3WCOq0BQGQzZBlhvy5aQMCtiy4oKG3cvcclDDRw/aCqUu3rDypojRasAsNQKAZUCOIIu/ZXW
1WZptRoPuQ0AYl8/1mPl6VMWRJlxyItTJvkUCJTxSU/HXTV37xIyDtFP23ggOqjuXRpy62c//7g9
0SvO5uKrlp+fPZwnSR4lKUUYNMXoeLaGg5KBGAf8YDmIg2+bWp3nswkQjmFk4RBCy5OHsaIVDqtQ
9VFiCEfiJYKdm41Y4i1F3JUwBCVXiNejPR5ORox3eBXnWTGn8NgdCaN410TEt5PDUHyHbvjt0a05
mYVoEWIWuBnQG3s5kZE85wNV6zkEuK7fj5HFA0nDUzBT5/Zw29RKWQHwWYxpUV5d3KewY2tuwG/O
zRzmxQtV3sv8V2H+6B6tzEvnh46+F9JH1dx1pQdMJZjsst1t+2tDReABpCL6Y4HLEO5BYklsTAqO
WdWmfFdW7AfUUmN/ZlAvuG1pzfX80Q7DFWHhPhR2pwLqPpvLuHHHyS2f1ZeaP6p3s5KC4CCIk60N
ujquRansP9aEDUqnuYml2phDvUXtcQBI2Er9to833qzXsLslG4GLHS0VeFGig+Nyq3QcAXqsSXOo
DR7U3QnS7U1o218q2jglA9Cr8TN9P0jUHbOflHkRsiP5U6Q6WX5s2aFVMgfc/0XjKvODPr2mjeXk
o3lvVBuPkrUDi+wrEGloXUUHiLDO0dRqk6VHcwjENnFUqj71oJ53h5zKrp2kg8dAhu3WVvcvskTo
MUDGBnlRqKaIad+Ws4aZ4M4LzU+oHWgK86wYEPFD2U5e+XF7i60sOqIslLwRSwKLLvYO5uh04nj8
kTABkaAvJ6XsNF2d+rQvmv1tU3+yEcKbE2UuqHPjUYSkm7FM+JmzzTJ7HA1zlEPLjF+NgpReHSFy
LiZZcWdOISYIrnFvohIa+WcDDJX6LAc9JeU+hiN7pulUQQQ7pc7cG/mdheg3MIdhDNQ0jR1a2P19
pmiVZxUyhYBDbfkV7SElNRuR/KkOU+8j26z6wEKUTwUnyfOUxBYUZ4faK9DvteGlVm4WcFssD1qk
nFB4E3Z503dtlvSVGtb9qezofcmfLIaSgWVtbNM1d3huSfRHZZLW7TwUaliaAfALAJDOiISon1T1
Xk4fzALMYFCKyxOn1uIg+8qju77ijjlJX24vsIb1E9Z3YaHFm5BA2Rv1oMv17VH7o7aNDyFy5TEN
CfYtQNw1bgvH4tzEsp3PtlAnlfNkV7ka5vqdUT+YFA0GiCXGXtmZ02liDyaQgEiqFvzUGdxVwE6U
+SpQP9nzvxkrnkO40XHpiT1Vcs5y1hmtGupEOqnS4EJrfOuJtzyhr+fzvzaELZTRnshd16ghdyvV
K4xd6daFa+7oMad+G3nF5/9rTOJGUga0VxUlxpQi9a4DmQUI9m0L1/gaYIPQkoIjAboetKIJQ1In
2sxWJWkhmw6T8ZtpH52j8V89pF9+tIovBbftXXs3mEPLGMovi9chwgXKOmWmCQj6QuzMIK0ep3JP
CrZh5HrbQ9GVQN3KgItE4VUIfSBvx4wcLJ7hmKB1nVcdWLlRVdo45svMXG4GUA/AeS61JPzDEPIt
EivNuJYMPewCowWN/HySXCkNqf75Jmdb+MiVeUNbJXpA0IGNbKcphAJFPsQsT2M9NNry1AI6JnmV
OvxjVC3U6kwkjxYhbNxy4n6jk0lG1WQYUtTQACLVFLoZHVhgIQt0qqYk9Q1ttoI2H+X92JigeuvN
5MFUu3rXKnG9H/U821jLZWDiLKPrDgklXPq4EoUris4ZmImGRg+Zb5mfEnFa7ccIuJm0u70xl413
aQf9ddgZBnJooNK7YpHqZgOU5EwO58TTierUP4wp0PlWi8P1OmpAiOPNtegPoLdGGE6y0B/x0pDx
gmyLHejUICFJVdtHPo3ub49o5YG32FrOtYo6IKA2GPKZa7ZxhRKd6XIozx8psz/UKfMVlNZz4o3M
H8zU7U3moGWxs2bArnapoexzzanrQyoBoPVKNS8H/mb4efu7rtgtUPhCGy828jLTCKMFH9AaoH1P
UbsKR5BodWAC7cenpv1k7fx96GS3Rc6yGEBWGxNXzR6zOkXh75G2HzUZX1sgRYxK+anO1sbD8/o4
Aw+lYaLgDZHpF52GPIwjBdGhEsrS0SxrZ+Q15K1ciyZBPb9PktPwDe++EicsJmFt2XTLNXq5QNMY
V3KGn4TlMx9KgPUjL6uLzIlJ7kod4gaSWc7w0NqOkauPyegTPXOjwTzEtN84Zn+SQZf7H7RG4Ade
mr7ATSzuf6ut82HkiRaONLJ9xczLoI3kaT/wloW11hCnqaUIaDFtcCKrNvYSENvoQx2H3xvbY/HO
V1+C4y4vem0ArgqPyZyy0oilVAtNeXL0xDelLx06sJmVOTIYhIuHziV3LYSITf+25esdgCk4MyxE
S6TLTZVpmILcbsApyWt0vJR4ybqlfZTyJ5ZsvLtWMvbgZUbVQ9EXyW4iprIjS5IBgqJGmJzq5LXn
IwjAd1KYIQUpjU7VVY4+OsxWA9JsQC5WfANMw91B8GHpaBbR0LlaRlI89EaomqmTlqpja1/HCCAW
OAeSQMW4AM1kQBtfZU78A26ipn4DpdSo2XPtPs0OcVz4tjVtfNe1t18+C84ezCkQfBPxGYqVdlWm
jUYo6cpeZYcmBiX2LHtVrQfRPwfByroqQ44CrfgatprIazsksjaqOjfDHi2w7YmCJ3XJJmY8yLIX
DvzvIx3va+2QZPzOlLeCyesbR1cBsyHInGD9r9Kz/VihRGIPZtip/giaSyN6GaBA178Uw8+ifTbf
J9BlV1O2m5c+sA8gt/i00T6/3DbCUbv4BCFQIujDplM6mqHRuLIUKPk7sKdInt5b3V0GjvDb5+v6
7rscsHCwVUueK0mazRDPX8MdG0g2mQ0HlsSqtx7s16BeLC0KRIgDEWUicSsEZ2PVzUlXamY4JWiq
bN4TlN6MO3kGlluruwOyExmAF6ZXRPd5/3R7nKsLe2ZbmFVo+2Rgp1XN0DZ3afNUR88xVOA3nMef
EyqsHZAdKo4JSBPR2b3M9tntDgiDXrFCzZ41iWCHtEWkpV5sRgN4ECqWtZ6dySgkd60KTEfaga/3
vmXy9JE2cdM6GTqho/1EWPqthWDNh2TbUJVBkaV6yMoJbA5DzaFVZOP/HHsVKdCXMaRJFe27PCOW
28zFbEEsA1heb4hH8xdak9PGBVtvXbrpJNM3Sx/LTy3h0rd6XrIBOAWzucvUEre7Ps6mcQRhiNQH
mtYgTSinwAS6UqUtvxSC8+6Yd8W3bmbQJgLjB8hK1QgySQUFEMlI8uljJH00elVqDGjTVOXSrTIV
3Tp115qVmxtl/ZmZU48XmV5LTyXovMARhgKp7nLoCFpPE0Xs/gsU5So2wTghgwEEOP9Oy5FVzlRG
evUww9d99KwvQCKPto1TLhdF6zY0Kj0wj42gF+ytYgJFViedZqLGEI9Cho15BuYm90Z9Hr8bRsJK
l5UDii+9otT2Tpp1Lf5W2g08Dun1ug3SWgO/Ji/rQX3jTCtOPAJCbSPXL5w8oH9QHcTF/rfwpPB6
MCeNV0kNfUu1QLk0lYywT6vBsfqNu1u4Qf+ys3CfWxC+AchfsAPOmWieIRZ7qsvIvsu4bblqOele
m5cpGE5GuqM2sw610nqSTP8hq9h/rEPlAG+YpSIqnPmcl3kUt2Z2Gk72d1R7b59qwVf++e2QiMAT
GdHakjC7PG9ZouSRWs7ZqSi4T83ukOqdO6K4VTavCtvVxj9DEF7ZE7ylPcVWa0qwZ2KPalKOzr/a
2WwTEi7cKytCzFM3TK4kWUazujFhhez7mdmPRtcdB7vZZ/mGZ1x+25nP+ssaXiIasuegLRZL5Asn
Eoe8Rnai2kzcuownV53k2bu9UmJO4y8zYEvBixGwPsBKL5eqqeuyQ9tvdmr1OtDIXgJ0UHGpNe5m
5KR5UXjoQvdYtpXcEBz/ld3l52cuuWkSVVINLJlRPtjDritZYDdPfbM1wNVpPBufcMz0IpeVul3E
gCeHv4wb78Y1Z4HGg/+dveUgnI1CsnF5DsvsKQx5SukbiQnwf1ucOqtWAIBcVKMgh0OE4zQ2etZO
uoTDaje7UWGOUWoIc/5ZPPnXipxZEQ+RrSfosYrRzSm/G1HjdgrcdEH8mv9i6tvtbbd6lGwL9Rok
T4BhXZzj+bwRBjcLZuETktC6o+ogGFTzlHgKjbMdNMlBHt/kW8oJa9MIAszF4YI6AS/XS6NxFcnY
Zml+krVfHfTBkTtHN0V4e2SrRsD9h7Qd2p6vegkjDLdsrCo/TZr8MOjkIe70hwm0BrfNrE0gtPog
QwfgNB6iwmINZTlwJW/zk8mDnH4ztVMVeyCP9PKtnq/1Af3XkuD1xgENIZICSWnsuwOo8vCavD2U
VQOA8i26QojwxasoHtWpbzoYaEnpW9OOcHTdxBube83doBz1v0aEI2QUoGghfZ2fGnTK5H4dH81q
N28lBVeHgisV2cflsUqEVVEBWJ5zMmLxqU9aRIeVm+A2vz1fa0NBkL40XuH1BzTr5TbO5zoCw7Se
n2jia2i1jFwbz3DFv21FfPX+cQfnZoQjShBgMVNNixOhaDBHkml06Sx/kXmNmuccGRHEzsvCQ4Yq
8aeoR49ZZ6LlXpN6h3RQY6x546omr3Z4o0p+Rw0Qb6RT7A3qPLj6NEBrjqvz6+2vXluAs48WX6lU
bhogNTE343CS2506+7KxcS+vxTYLJF3HXsVz+KoAPGRZPNAORVzjru/fWi19VNjg4HEKucxfo0o3
FmJ1SMAp2ni6IEcpdny0JK7rXh6zU2l3mTd0OrlTKYhnbJrpu9uzt3ZXLjJzf5sSlpxSLZuyrM9O
zDf9Lf679XEAFgcEjQVGL+HCn4uxl+kybwV65VEPcJNmdu1xw/2uHg6UaP62Ilz3VOXxXGiwwhTU
UvPmqPPCtftvIGd5uT1Zq+PBNkDnBS4V3GOXx5ABrN9w0GqcuvSbboZzHI7FvxkMwFtLbQYNCiIs
xSj6lhcdQkB0//JRc8wZ7c12uBk+rz1FFlXBv+0IbkuzWS4pM2Kxsld9vUGPoYSuNYm7DCw7EGJz
bRnUmMnGBK6GnkCJA9NsAidy1WDEUaKB1CCCJ643blI8Iqe8A2XXNIzQv0jdJPqhxKZrMXS+3l66
1X2OdwnwiwANIIF7uXRNrWSTOiIQKLLMbaPfdr3VPbG6Oc4sLD8/i2+QxdJowvC4m6K3cToiOeyM
/fvtUaw6oqWAi2ZM3VBFPskkNYzRyPCEs6odSd0Ijb6yb7Mgg4DaFmpoLdz4Uyz+jy1hxtg45ABa
wFbeAC9cg29QewQky9RooOhbwKHV5VnSmsBjouIh5qMSY07ReIIQyooJAXNp9VTXxUY2T1Ty/HO9
4VcvXXSI1lDKuFwhc1r6BGmWn1AntC3mIJfH0mMwWd8kxe/qd+0FRHek+EB/eQbpP6Y6YNiaJq8Z
cydXquD2Wq7N78IKCujZ0gwjPph7qZv5VJT5aSCVX5WhAlgHB1+eVQI9ZW8EEGubEy30UINautuR
LLoceh0hxZsSxI7FoSal09r3JVRKbg9ozaUsB3tR0gZ3r/h65bLdRBM0PE59Jx2zrAQ9TOE3lDj5
IFMMC4T9ZefUurTVKb62eQDiAIoDkFd01QiBXmfkndwSpG/IWL1UWLNxyg+3x7a6WGcmBHeZ95rR
S2AWPSG5Z5jai6zfZyoNqrZ3J1PdWKwtY8LJK5f2WknXl3RUkI9QbATTDk2DWJtOg2ZtGFtzKeeT
J7gtqZ9kqG7DWN7wR72YPSPVnGIsfTN6YEXlF8pmmLm6GVX0QSCUWliihJijXLpMlYblp5Ihz+FU
yO71LgOPKwTfEwVYSKOiIBm3ygp0p72MLvBMZlB/5bXyXSs7s3XSpAUEFWFo/6OkJnsqeZ5mvj7y
NFhSr5A4ouOv2KaAhJgsIq/JZKaRY/R59NQXshXhcCPpeC/lxbQRKq6PzcarBmUj0CkKIY9sTXne
Q/kNeD/kh2Qn7vZgZ9k4aatG0GsFRCf+Qpfk5WmOYtR+OdJ5JynKHWXeoYfRIdq321t+9VShAPRH
JBy+U9yFUlHhxZHjEThCaygFPatfTwDj37ayzIeY8oK/x2xZ6IuB2uDlUDJr7qkFbaUTGib6EU0q
ANEdN2E8q2MBrtg0Ab4luAAurSQTq5hpwv2BrdB2+9fbY1hdjqXXBiUa8IKKsJDMAn89s/Dbdfst
zx7MhDpd8n7bxuoIzmwIDpxo0KGuUryYGQQ8D1FdSU6bWsy7bUXk2/rrisRbdgE7ocgvpgbnTooA
YlzezHPAC+fTuufOEAO4ukeOvsif9T0pM5f0O/3ttuU1nwdYGsqMePCAtU5YoYmDycAoDFxQacl9
FvfgmTAraLMPc30njeSk6NWWBP3aup3bXH5+FrHJPaky1mnYe9UYQOzgHlQgPqPTxqSuDw1CbzrS
4qg0iC4hZYyOo5mfEk31oKPstZnmKaR6snvilHSjliEiFf4sIZBqOq5DbPYrKBR07AetiQfsdUjK
Dg8JhIiOtAKbybE3dt3n3n69vXJrs4hMMirFS9cZhJQvZ9GcKtS6OyQN2vqpMBSkREFNkdX+bStr
kwiVUGDjACtHvCRYaVK10stBwlrp3EPvNWfgnrPvBlKemrr6F/516RgDkTCQByiWXA4JFTk8JWcV
WvcZuP7aXQe58X6rAWF1RGdGhKhFMowI2RYF4VI9udkA4GcazOrkRpHlqX14e/pWF0kDPAwA7eVg
C3uw5lU2tAn24ECoU4/hUtIbttAJW0aWEZ+dp6y285FUMJKjfJfN0Q796wCLpRvnacuM8Aq31QJl
TAnHtuudKdnl0v2WlOeWBeFSGsqZs5guKSUAipoBjPaQ9E3NDTjh4tLEqw8STX+viZi44rE+xWqL
6bJ05g6g1KPzv6iRLQEWklaoIsD7XC6IPkZ6HZnLockMx7S/Z1nu/Q9pX9Ybx440+4sKqH15ra13
LZYlW3opyLZUxdr37dffoA7G7qb5NWFdDHDOYAZQNlnJTDIzMqIEcdonfMuEwgGdSqRsq5dWlLLp
HU3COgz5vWxPMRlAU/CpI3lmhPkkNcmHyM7t7Eg6sJIYQKeDdVzUDuFdRjC28r+V6Ey3IKvJ1CQ0
UtvKvnnNo4OSByLoBdeGBa4jSqRPZaQudysFDMHuigiX3+SbNryX2mZKjo0u+PIiK0wEUxabJJg9
RVBWTqWPSXVcp+/GURBV+FYwG0eZ1+mk7eVa2hEvWDVN82NnlFs12We9AwHVjVO9Xvcw+nH/OimQ
2P6fHcaPY5tAuqLGzB0wDo7qeHLd4YmyuDak9Ij2Ix9lT3jhEq2NuWNXAzrdfVagFv6SOo/DjQUe
ErCfXF8YC3H7SNYo6ONSAJgbBdZe7iAgOEiX2Itjud6ttrqdNZADd7u897Qe7xXZ7fS3ev3arICe
aXpw3TovzGFwGXkbCG1KeXdpXF9LvNKdGXAECCODPrY9WeTpugluwY/ODKsouYD0g52iNDNZ6ZwU
Xb9ajxJPlfONTpYbawSHTP5FW24H8IyWwHQa3T9OQ9GtVdFaQj2A/hdcaC9XB2kXDVMyCH5r9SwB
r9q4Rr7vZQ/t7ffri+S4CiQvFdTlYApjV4x7riC+WOa5wUgokNco/elDE+bZthRV5Ph2sBIbUrS6
xSrANqtUp43S5kdblx5nvXsdJ2tXLvG+wnNU4Jkc38Ca/tiiv+Usl8dy1UD0ts+PVr83SIBVJaMg
RnEuQBcmmA+kNpmxVBaWMzZIgAUB+56qpXdtnt2DTmfrQKzm+nfiJFwA2EF3rtO+I7Aql2sqNK3p
Kh2+KCffVkBmbVFbkxOnLgwwK8rtvNPmHvfGVcKFMWjUZRMXO/surpLQbLvNv/Jt/+fjlOoB+jfo
F7BkxXXbG0oOOavjFJtvkmrcQTZccL3nOh1VHcDAHei02FvK7KyWNC9YUz945a+6P8TONq4FVzru
lwFMD8xPEOQCfujyy8ydHEFQAwG+xMDLaBthMv/7ZQsp6o8F+gvO/HmVYydqSI6zk5guejeY4PjM
iTmzQE/UmQXU5rViWWHBVO8bwHfy9heaqZ8wgq4QCGd0tKDgxpdGjNRSqjhHviisQ/1jcHaRICfw
vsS5AWYV5lQvelbCgFa5mGCdMsEZ5B0R9LUwpYPOkwwew8sFyK086mgTYwHyWLu6EWOQ0tnmquVa
oHPVp3tlkR8MNdleP/o8Lz43y5zMeenzqazL/JhEJ7l7k3TUvzGWGYvaTLx8h3fjn/UxOXVGCSo1
VawvzW1yjEpV8vp+yn0wed3lxm2+KLcLcV7KSTfRTI9E9OX0zzM3pQvzzDU5VsZBV2uYb6PbNf+K
oQ3IUAygC1qMyusiQa2Bv6toKKBig7bNBwfXmcuTsUvyWoM1iOAkANmq0HnP96Uhou3k2lE1auFD
X5rxeryUlUR38PWAsViHvVHty3wPKZDrPkJd+6+9AxkXIDwfhRrm00mWnrbxijQOE9F0j5UIW9Ui
E8znyROrA/MYTOj6gPyTWd+A8L61S9HYKX/Dfi+FJanMLAcT0jZSa1ZS6Av0VNYmdD4VjDDkhxsP
3rEoRzNnuQaIsGnH/Njbj3Zs+whHU90IAgY3INGKIHCzGMH+kO858zFlkdpI6rFlmiSVftGgGSKl
xj/yX30kUmQ33IItnFCU6i6XsvSlWik1rHSK6ePjg+6+UcCrPfqqInAz3oKQitDDAa8uVWO/NAWw
dWkVvZIfnbqC/o2Vyx7q34tg23ieRqktYAcaKH/BkqRVNUZAuRGHCFDYWvRMWRhyRxZ1vXmehtcL
jiV6HQBwM5m7Hnu7MnINHg28zyabXFvziCV4Z3IXg9LwRzeCXrMvtyxXqraPVRUnE9eQ8QlkZHYn
CGW8yyi46/5nguVOWLTcTHoVX6WAmG6bbpfxZMYbRbYgOSSqZfI8QKPIC8zTYb5EZpejkaxZjbE4
dk0c4uFFy87XQxnXAuqk+PYqcGE286zMVQlv5gR3EU3KXAn0guUnwHWYB/1jgXn6F/U4G9rH87h7
7bJiXw7vcv4YW7kgcXMT6rkh5nGVxBYBRwKWArBjFO8xcardG4+oMy9jqIPbbPrEDevcHuPQ6aA5
U0uvcXTrKI6jBU2B4OXDOzTgpMS8ASjRcEKZz2NnwzJkJh5XaqRtpNZ0sw4iI/1LVIkIdbiWQMsB
tD/OJ4YoL09OU1StNSgI0Zr8VDV3DqoKREMPrBAJxfCOqA5oBV5XGrBkLGQtcfoI7Cnzx3uxI9oO
zpAJ0xrPrc+NMAcHUSCr0x5BLTYNVA32IDT4xNcHx7JC+6p48Vh0mWfZJtWHaBxGWJiKDrNBAIgY
b7IheItw9+rMCJM3tViRTLXAXumk8J3hnR5QMI3412OAyApz5Z30Mc46Ait1iSnBfLQtb7Yb6KWB
1kSQbOi+szcnUNEhejqYSkTR5XLXmkUvwcCJ+Dx+N9/zh3LN3K0EfY72m6jZxAvToN4GRQngT3iT
Mt8nlyHJUK5pcXRaUCyvZTv96mLw6SSJLN0vZfk6moOIRpp7huDT0OQBbh1DUJerU+IJ2uV5ViCV
Rmh9zl6bda5Wjr45vV3/ZDxLholKvQKUKe5TzCcjUiI1VZkXR8U4dnXp18k9yIFdqRUMx/FcA9Au
ShsAaQ1ool+uaJ7aenTisjgOQdR4P1oRw4vo7zM7VpejZLcF1iFbh6E6AnYdj3fXt4rncudLYM4Q
5rTmsoYsLa3lzNMhe62mAzC63qC9oTWA6cn9dXu80AOiAAAmoU4E/Xgm3yloCZVgdSxwZhcQ9Oju
8AlsH26DtFQKZAxuIkxSULu2m2MI8x2zJsKUXxOU5nfy3IK22Kq8IhMJ1XETK4A/FIIDpD8i3qUT
FCtunnVRwV7U3XVFcl+hRRDLmGxNTcmd8x9x+T6RUIlWwafjefm5YWYr2zFSlaKD4S5pMfEHGWwy
hlFxn4uAwTw3BB8hLW5TxleW3qcnhlEuDtxcGjZWtY+GzWdanpTy8LcJxtMLuV7nDvNUx4/NIt4y
7Mf4/brriZbBuDo4e9J4BvH3EdIrUxrk5GTNm/8/E0zgMfMkclrQ49KdwpwEdkqvBAeIvwqKjkGl
nHJqXbqbZqQg7Gr74qhq8RriGQa5PM16NxYlDq4vhhca8E5EuQCZAq1P5paQxmWtlCMs2XMPTohG
GfGQM4AodtpZhqxK3J+GyGy2a9MrL+uoihr73JX+sc/CgeociikGpNaPpvyC7xVlj5/7XjbIBHF8
ETTYs9vHUk77mDhCdu3ZFdSWV08XjQZwz+mZEeacSvaEFGzZxZHE0yaOZ38a74mt3tXTJ+5DwGb9
Xg1zxc8jRzaXwkAkAmEoJtBQebE6wZWbd3EAzyvw36ATwWWYtZGBqKgxouKoJTJ4rU+d3bqlLLmB
4NbFK8AhR9B2qIxn8V8lsRISLZ2kfaxFUl2ofyYP9tcxOQkzEm9F55aYJG70Zlfao44MCNWHpHyM
mnc9H8O+i9x6FL3C6Ldmb3gWlQY0ADwHzytzeicgvqHSBGPZewWCOoxaHDT/zh68JXLzF1Oo8sk7
Q+f2mMWNBRmJksIltHU4WqM5Q4Cr8uzSdM0+CRaMDwBRPG8m5w28ZmEyqft+ML476uw1mSmIXNyN
RoWDMkBCLpfVvZKjEWxtUGY6DvJ+SrRw6CLPKg+98RBN+u567OLYwsOAzitRivu/QJcQpFhsTK6S
o1Q75m2zyKarxdB8kCYMZFldUUFzrcoFAZMVw6DVL41C4uk1ALQyLLePUVg9gXoFOWK4xYueQCYC
rvDZcRv1dqmbwNHInZKecmkE+eDLPKGirHxTqiHok3etFFHtcMIOfgwt9MoWaMJZ8JU5OdJgjDU5
qk4flqHRgfoD5EtNJXjq8e3QahJSBFI4c/8pDSORS3UgmNdImxBTN52r62QOMI81bTHm1ggiA3VZ
5ghBNE2m/8EFH9NKlwlQAgkrlW/CJg+YVF+zqPSH2fhHYYL/PuWZFSZoQ1mUWFoKKxomn8s2TEhY
mrnASzmnE/U+VBaBXsLUI9vEAbVZl+jtRI5gdN9Y6l1RS7uIfOb7nBmhR+XsKV4XJZ739ogmCmZD
06+R9gY+SE2QFrhOQDcNr32UY9jqcgZ6xlqxsJJR1faZHLytCyitMkFx8eN18Ne3PzPDhE+yGIu6
RjM5xlniZco+M2+JLm1qY/GmXn8AoZ2rxvdK+bjIO6czPaeb/ajpfF296fGYbgNnPlrpKxhHLHvb
aluc5aOUdbtqArWscmvsgJ4NhloKou5ki25uvJgEIClG+DQARWx2+nFUp6ZKFI0cQcbWSodmlz2P
b/UnUGQ49b+tsCXLAnLRY6/DCq6guNt5GajWhl4XVCq4a0GdAuhOjMLIbJl3LhR0mamVUvMiNHjW
1Yvvoh7sQV//PZAjXQBFjRox4BfU8c68V5ktaegHtAANwKnvcjv+1fZE9deokDZGvKCCXSONXLfJ
O5bnNpkTsybSlHcDFoeU4ZnF66zsySDIFbwDg2l6jFChbmlg1OdyXUY/gysmJ+kRzR/Qf50660dl
beLw+kp0XrDEvBIyAOpwKJQyS1HSvFbjAmaaQN+MR2kLroXSj3agC/LAtg4OONdyFbfycrcIkzAL
nh+/tZ62fxwDYxvftV6nutPO2oDsxm29bJf5T6Vbeukm341vgt+KFbNn+/ynMiXWcRmSiFhJeiQl
7kLdj0TbXDfAA4lp5xaYB400j12uRtgMzcw26MeF5gw+TflrrjbBDG4yO923BiWntixw8okG3FkK
24+Ucmb+Y2r8zJWjKYtLfcACVfA7gw5tWN3uBfBLKE/cjq/R9/51voGsfHKPkt/1lfO9AITEgI5x
2CChVzTKaV6B46WBym+el7WfWIohODYs4eJ/CwQ630YqwyCKw+RMMyobJOwW5GJSaKQv0UQCy0y3
9eBm4DYiLvRWXDQEy8Xv5/yLPm3RgzQh/YUJzxgET4uw6cGLUqgq/P5BzCFzCshsxjEmmi2o27eY
e4BE1axanh6h9jQLkjl/+ZS6AicNtLMmE6qMJClkED/DvbrFq6PMX9XEzaLvCWjKh5N2Kn/MauVq
Y6iOaTiflC/yEsbKXYWKDdQWr39x7srPfgtz7psUamoV+KOOUCC31p+TBO6naluZbp2Jute8WRdM
PRqA7KCqS6+Bl6Esh/iDY0yYso/k+xJMkn3Su5lykpp9tFhhFBM36n3LgfZ0MFNaP6hMTKOgEsu9
ep//CNb3aoJugIKRcrzgp8OIqOWt3Sl2SeXGX/t3Z/aVl9RdMPDwtfsqmv3jJYxz44yfJcC/6IWG
4f8lLvzZfEHLyhNqWNHo9Fd8RPWcUudik9nLokPapZlXrLDd5bj4quq+K/dT8UPWjuP4CmjHJzIU
5lCANQV/Mtg/aFA5C1fGWpcO5DJxePp9Q9CZBOqTVKj7iJAJvAoqRBg1qBqhaItngXZpKU7rSAIE
Lz2W2eiVyZdGsTzazYtA9eaMGOJAlMYj8cv1I8Ib8AEVPchmKFM7CpuM3xZallpFgnHXuXbCZs29
NQ+j9tfUusoxS52Tsz6C2W6fCq7KLGfgf2ESNxkAn3FPQzfkcrmKnNRaPqnp0VF/puqMRmIVGAZx
p+pQJrHfJjqwXIvbQ442X1fXJN0WbyxBJYJ3/4AX/f4RTLCao5KknQECAdn6BsSdN4GmACOfu/Qf
2U4/VgsXAkwNSFEF3/hytdpcGDb0NDOs1rf7cH3tczcePfLTxlkUvA94eQ4tBYyCABfnmGzfR5nN
QoKAAJ46xHiDsNwEZazUEoRW+oPZc2hh1hxDdihiYA7tckFdNq0Fcgrcxgggr5k0gfZaJccBlIKi
ZjAvip+bYuIKAHDo09YwNXnVk3LMH2qgRt1PHINzI8zp06tkzbIJRizVfxkmSBy7o5eurgoOYMDR
7q+b4+4eNK5kUC+pUI9mrFlpZad2DGuRJe8WnbafXaiizgoYOsD42wncnBeZLQcgETTtcdTZ15AF
YnuKEULQnDTilU10cvL8PWojUfLnfSpom0DLGF1VxGfGK6BkHDuZDL6RXmu3hgKBk+Kw9htokSvJ
AaIEcVO6xLxRnSfoC7VTmMvmthu9ZP0aKyLMEu8Y2OAkBdgY/4JYzaWHztUkt2C/AueZVmc72+rT
gMSdIjhsvHyEQwYELZicMXXBRJCyWrWlnvX0uI7RJsmloCSA6yedD4F5ty/3XTPep1YtSPS8D4ph
HxWMD7hX4B+XawMVDoY/0AQ5JqPtge3BgsysMNXyNvDcCJP6FKXSlQkY+uPa3tfrk56sgkOn8tzl
3ALziaIVBRujwuYlzm1lDn6EQX2jqPYySCVKa3WLmD6ri0HaJ8Vtmp0k3Fgzw02bjGqnTxhx0128
8oMpJ4BxWjfpFMT5GuraplPcUmm3vRpaRDQvL/rVzCfPllbC8DT95NlxqaD5bkNw44XkHiitBTvE
/84QaAefKKDsKvW+s9sHSCKMrHKQJMEEALwScSWUFHMlvB6NuB8aYHl0TXALwEDDpRVoRKhjFsFK
0toAmhMP/NvXLXDXcWaB+dBSp6zz3GPLKgVA1cn0bJBwlyJ4Et+KBQwc6rBUFfJyHUOs58XQ4VRY
s+WPaP3QGta8bK6vhRe7IRDw2wqzloJETQLyAXAdrSc1MnxnekPTb2xzXEZB3hv/m0b3x80BCvFQ
+wIiBlV8xtuqaZn1wgFXCClvUM8r5uw0gGUTSL34M84GWBXK1yomCg1mYaSNsrKL5v+oKBfcGJzp
UVVEzK7097IXBwwb/LbCrAdLXSGFt8LZhjrIB+glQjxGivdrJ3rv80IzLTFCXwJzysD8XrqDZWZt
b0X4ULlJEE4qrzE8I/+OUY1azwJlDFAhve4a3MhwZpG6ztlxJaUVSwnBQeqq0Y9UNVycJnbtMd5W
ffKtjUStFq4rGkCWUTENTD+xX6zKiiZbscKsbB1ML7fGdja7XVlCt6HJY+JP8CcITKWixwr9w399
xDPDzEdMwIQ5kxJ53qQj5sNJ1d8waPUZf4TGrQ4IHeUpVJndBGguWiOw5UaOtgEiNEMVpTMFNzHu
JwNzGHq4iH4mOwITRyCNJj1iBhqg7qClu/mbM4LIW682TjYILs2sBgU9zBDhQLuGEmLQ+ebLJell
NHa9hDho18RNlHULvkoHL60RHXGIvVZecpL3hRsMeb6xzMBqvlx3UM7ho+rl0PFFQwx608xjL4k1
STHyPENtCuV3MOJ/bxLQbFeT5UVxJbikcI2h2IoJLBStZZtJXtbQznkmgfJlkpcSumb56FV9oUFt
nmQBLqQi4iauPRvwZEr6gW45exoy25iMqQcFwqxhwHVU9sXSeTI0rlWS/Ly+kZwDAKQ1ZASg4YO8
yVaUi8ZWaxmHD+1yTA/E+YyyEobjfb2OUoHTiEwxQaVbqjSRQJ1zVCJUAMjgKnPqthDnuL4iXmEW
nolYQil1wTzLnOkpJvWC9gJma80vUKnwKj/7mu1kN7qtjrU3hsZe8qqdtLtulnP+LqwyQRrXglQq
ZHqT8hLPct+sTeZft0DPFBOroByFpgmluUOHkbEg5VB7GSzMabbTCPoZGYpKyfR83QYn1SClYTpY
d/DOctjXcAJtGas2MDmpN8kMGV7rIMdZsFYQ9FCCihTPVE1Mer9ulOcYQIbooHzAxDz6zpfBZJny
tKo0G/dQzGVl7UuOOr4k+j6cFIPmFibQUKXBwAQLxi3M1kp7PKCOfdx5maOGcvzF2CeWJ0uPQvZb
njMA8YtgAeYjiEkwz8diGUzIK8BYVT4VjhGSFy2N3CktPAD6PrF5mAICYp7ysP7F8lbXrQx6Eawr
rTQ3jiR5AxBW4dXtIlL05q7qzBTzWJNWyCLoNQ4wAShA7l+m6cti37aokzS1KDHznB2DJwi2qGqh
ecEE+GGsh7yYsCwn/jJCx7eodEFW5tUpkboo26eN8g8G4i/dLs2mxJo05BBMEbux0+DOuwBPs3gZ
VGxIt25I8ctA8duRPzETS7kW8ZTXbQz3sg6vSWY2xSmGh2sIzD+PjYcn/XWv4KUQKNMgoMP5IPdB
j9zZBQ69+yRFRQ28WEv+NR9myHNVe5I6ARG1wXmH99wSE23HhCwD1KjA7Na3kIMhJjSQo1n1bCOX
BQFQZIoJgBDvSueqAg9Jk7zXxfvYvti6ANTE3zcEchxdFOdN5uC2ZuHklYXVyHrqVVLhASBbVnFI
BkG64K8FoDH6IsbEL+vfTZ2vbY21THMwVluqESIoTPOX8scCsxRbq+NOh6cd7cX7AcxQdPjMdAsQ
SX9MMBfbaB0gK0zpkyL1OanddnxdRUlPtE9MzAGVSpmAyxDcAfVODw1I3m2vnxReUANBHSUph5Dx
X20Ds14SZyFg+4CqRDvUUHQ6ZdFusu9/XbfDC2jndpjP0WoZVIdL2BkhJAB+VSktNv9uAaTYKLA4
qI4irF2eeTsynMqawZzVKj7wMIv2dP3vf4A02QvIuQHmAufUk6RGGaVVgO651gVqUFUeGnTx1lof
JvK+lrsU7fdiDaax9upvUCIzVwjzvSyF46b7NN7VPviFJREBCM9HQDyNsVHc9wAmYxa+LFLfdjZ+
l2WDkVZ6m+N7IRiX9/nQzUIDDSQjyLVMmJsabbZGy0Hug+RujbED3RCcV17DGTevPyaYZUSxWjiV
BNGnvki3sXpa0skzZx9I/dsoBfpci2RXAehxbr72re02D1nlQ4ZsUymZryVfDHJoaxGuhXdropgW
uBVQAHhsXfrUotVjNg74TbFVnVTzIVl+KWlzUEvtptX0HQRbRDB1usq/nAzwFvruobNmzEbn8qqO
IHQEX0R1pyhNWFu/BlqRLg5m8XjdoXn4M0ip0TlA4PbgPcwNoIY4VFWrYM+yT+a+PMpb+6T5fWgc
xq3qG/eZVwTmAzn1t+sP0BT6ugtRMF8CrKf3dL8IrY3siqWRuZ7250ex/fdZKiCrnuFHRSoOkZ5u
ce32RkffEtneZEvn9yCh1IfTvOieTch92c13dm9/A9I3vL4/PCjA+f6wXRB0Rvqo05FCpNtiK22z
m2Ifhcq3aAveyWO6GXYiqWT6cdmPj6+OgUxMtYMtmQmSepTV6kxz1oBp1mRy1fnbWIM2XFA94Hn1
uRkmbxXwdFVKsMXz+KA2HqkCJOFsi/jUCyzxutI6mhuglkbdDvckGrvOL2KtPmqphR7m0OgPjtH+
cuL+oOdG767kqw2p1CwoAWuIWstXWlOQ23iBEU97PETwolOQFS6Nd4NUqA04fo+ZtolWy2v6JJwr
ESqdd2IBzQaUAUBIlCiZ3Yy1RTOaFJg+hArXTBsJaEyokDoYkahH/WfSSYJWFdcg+rUg7v5QQmWC
EipTfT+b2NNkZ+8MEhZee1+KygjcvTszwuydok4xiJp1oAbRqxlBQ9g4L6otOGG8s45Rw98rYbxj
TUYAsE2DHENX8Ok/qBnYo3T+p5k4OtSdldX0Ty9B7hdudtA2aQ2Emu73R/mtuy/v1oPyXQvTne7h
tXgHNoSNMj/2ZG+LoCca/SDXfguT2Ry5xWPHwW9xEj8+JL8Sz/huhEBNoROeB9FeOyohElsZTsek
P8wbYIqyO/1QPM9BdRv9LG77myzM3PnRAdjAvx7kuLea842iweLshI7JKkdJDG9CeAvACot4EMRg
tQsW4hUoeu/rZ6d3bTi0t+zIbpZupl99QCAnu7UEjwKRYzP5yFIXlazUsQuUqPIn4qe7RDBUxIuw
f1aLPHu5Wkmu+wQqVHBrfziZYXsSbOd1j0YP7vLvEyOvZEPCp5aDIPauf6rr24N5gcu/XerRVBn0
S+FW+bPyV0/2RfOs1089FLsvTThSFuGCh59vmge52E/mVrHvrq9CtEP0/z/zN8lchymncGRp3OOM
up0iUo0Q7dNfUSVK0MGh+5S7owZeUKgn/MrA3oP6xvW18BrfIFz/XwBDrLpcjIK0F482TPlRdaN6
7wDaPqd+dqMGX+PD9Ega9w0cjWqY3amHBa/pTfZ9fMy3oqld0Z4yASaVI13PAAk5rvapmnFLS0SX
c+q3/3cIw+XhcqGrIsdtMyAd6MBba27mK0/9Bh3MW0guW7fl5vq+ityQCQQT1NS0NkfiLo/h/G0Q
9DO43Zuzr8YWHzQIjLYxXUz/a7mRvPkh2+SoRC2u6tUPeNyRbVvfTNVpEV0VuLX5c8tMeFCTtlqU
Bgur3Np38I9jOrrxVn3uds1u2jg3GGWbIBgn8FO6X1e+3geU/OzM6WOC0dAIbrqCG9l2KxJ2hjv6
5fKu2Q/JIHAWkTUmiDTWLEkgfCbH1sfU5vdxm+1iT/GS4P/LSVi0w5xI+kxUGkgkv0nqMNPyoDEF
+YK7FqiHYAYIjT6MUVz6fW4NTo3CG9aC1J3sgSbTgmT2im/LQUSbxnfLM1uMc7RJmZhxin2TJSBR
ZtV1VtWdZ2szOoDLtAtEUr4rlZvkxT0ZLACh841pGxvbLEa3z0QAcG5MOfs1TLaxZzXpFxupwCJj
6q2z9UWvNSHamv6VvzzzzArjK5a+TJFMPTM65f4aWls51I72EdcNEo6haKCdmxnOrDG5x1602US1
GNmfuAVmPnbW5NfWZy61Z0aY9FNNmeLMMj3jpRIszeNSSALPF30aJusMutE3hQMLTvlSTIdKFiEu
+M+2szUwCQVTSIkxDbAgaU/poAdRulvSISyyAFgSMu2VZPQrSD7YqBheP9WiA8ckmio3U7mjDlG8
k32xqQPlID3qqPzsrtv5P07bB8aRwmvZmNiSuZ2deAAaVc3A/1sOhql6ZMgG4tVzUSq+LVeLgQdd
tkwuxJ+n+1SxISjcrNYKqZlKq7eDqpRkE5WFiWnYniAdOqUmolKjC/77hPz5ncwJSUZ0eVGlQASK
Qn3Gfbyt3SBW7+ZJsCPcqzF4TKhiCcaF2JaTqayqqdF5ojaLPEzYQNw7jKbGH6U3wdZzD/2ZJSbQ
ySPR7HiJgdbuci81MTbjQFj+6/ylxyTjow6BChMRDWJbmvJw3TR3jRDZNnQ81UGWyvi10Tm5VGoF
JBvVwiWpprij7QRmpO3xnUX3de6XOzPGuLK2ytU4zJhaScj6skyxtrPKmbbXEtlrRoxKLdA3C+2l
FRWEuWcIernQtkUbGxP4l0kL6qetkRSACffRDwfVUTLdLuoxnsI2vk2BJgIo5fq2cld6ZpD+oLP7
RW4oUpSMMLh00wZsx8Ar3cxgw0kUdJEMw0/W/XWDNIb+dShsjFkA7IM5K/Y7rg2UPwDtweF9T7Vy
vyjdk6lgHui6FW66gK6qpoPjmJLyXS6rIhDWs+cuPYYWNPXmDTSvUt2NRTyG3E4swBr0g2HSHiLf
l3Ym4AUXq8JqSjAarJhcVH9WZLNIuau0dxhMdasGUFoRJvWD5Y3dREjPwD8w+IoWHLM8MiTVCMEU
OsE3H5etuU820yl+mb5YkzvcF/fmDln4hyq566HelvdLWKH8Ozw0g9s+ovS+Eb2muCH5/Acx+9BP
qZ3F9ActnhU6QRZYXrVpD2mYPephdqs9p/erMNXR+HltF5hkmuSLNkURjMpYf3r3I/LbQNqsnnL8
WdyJHjY8jzpfIRN/LDDdWK30seVl+IbhMrcMrvvsh0DgtfUwh3/tdIOQCSbQbLpxoNJ843TeEZXW
g3rXfmm2tTdsEYRCZR89x7t2P+zkb9d/At+fzxyLDQcFlGPNAT8h3xm+vsn2vdu6EV69oicAL5yf
bSf7kItaNSoyB4ZA49P293W9Bw82BMOeri+IF23OzTD5CsDCFWpnCG8olMuu5ongpprALdi7yBiv
rW2WWId222yHYEYTJvLqZ33vWjfVjb6Lg3U/b7QHw5vCxSebvHT1oPyRhuvN4s83yXH6hn/vVTf7
kWxLzxDcDHgzXgAZ/o4U7JhLuqYJapj4fUv51AL4d9K9OnFJDsklj9yUvmz9iJyDiWfK9Y3n3kPP
DTMhau5iswCPFkKUN3mym3rWQXdtv9ipri04OLwcdm6KCT5rOTZFUVNfCoxde4eyQEArnoIFiVyJ
iTax3mvQWoKV0/zrLtvNbueOwQifeoPMxs65LQS1DtGqmIAzKv3SkAT2et8MnHDw6bpEqhCiY8iE
HF2ubeKMMLIqrnSz7jPYuL5vH4DWK1GNBSsZ4P3BMjCNjPFNVKVr0KV71V4NTN94qm/l3TB646m8
mZ8qhO/h1yskYK7/Au4aMdRJ27KALWmMezgrkVNrRY522nvMxDrzS6c9WoOg3MANBKBPwXghxmLB
pHJ5E1gw6BRHRQ/gueE25eBBni11/DX2hIrS/GSLAQGM0OPGAUjlpakKTJJloWFKQHuwwH5vhxMm
X2zyNCtKONqqhxasO2D2whp08AxheO5kFK8FGEiu7yu3yYqBPUxvYoAOUq30sXB2d0zlwpzTCEtW
em+qf8Vm2NTBCFWJ70R+aUGlZK6z66RFUBjHVduLcJE8GgUd1N5UogGzbqjyXNpHcM9tY6bo9Fr3
huynvsyuDq7IctpO70UaTpAinXbKvJ+dX4Klc782uMfo4CCwpizjs2wnhl4nQJGr9ugirs7VMwFl
AmaRJH1bDXLYFxs0oelwP66NXq/fy33jrkvtUnUUkZYWzcp/HTEgDqALBoZoUGxcbkQJBTWjzuks
Wlbabt5KD0PlPJAeenoORiqDNE8TdwL6GxRb2bNgK2gKvWacSbFZX7etVGPiAkJkftIqX3XteYyP
mD7Zral+0w1gTCvioHpPPqEioAPriw4u8OYGSDYvl40qR1z1A+ZyIP3S2ydiH6f6dhaxNfI2lw6w
2JQLFyeO8fKyIq3Zmw6ySzseYlLu1XrAypqvTaLitdS/rq3yHQRxP6/vK8/Dzs0yxYOoWzFftMKs
uukxmBDXRSBFpRtZzalfBsFR5uU2gPbhyQ7oaoGmv9zJxdSkul+xk1n9DjHBCvO2QuUoXj4D7xGo
VumZVdmnbafnSSKh4AXPiL1Ke8atT69KP0uDZQA7UKUIwj63Yg9CdvTaUf/FpAATJmW1qf4bzakN
dEa717gB+X/TuWV772yHXArrBF0mTE3LDjoIZNuoKNz2a2DX9mudyILmGXeLMUkD4hWoHgApcrnF
gyTnupTge2p660rKY6ZhItcSzd9xr11g8zFQCAIxIt7Xl2amJa3VzJZwJsDrou2GPnPlzMJc5OiP
aQDSFb32SOmh93PdXbnLA98KZdMFTv2jV32WC6J1NYqkT6GCN9pUb8GYTX+KBG7KXR0YJwxICsGP
gLi/XJ2q9Gqu1QPQ6YRUB7uUNS/TuiRwIjnd9avah6h/aoelxv9U2c/a1JiHAdV2QS2KR/IB9BWQ
thS6B5w8cxfs2zF1JFQcj+NyF2d+SyYXqomuZmwtK6jWwJC0E4SimrXz4zJ5VvVtpJ8kFCEqqmXd
x9t/3/zzn8N4OrSxjRYDN4CaWul2AOnLOj+Wksi3eIEQPJgYYQdbA2bmmUAPKeFymhpkmaKzAst5
Web2UFkYDjZB4tjFN5bauE0lYlFmHAsocxQ56AgTTrIDiiomDmLeu0vUIiVflNi8A1YniLNXyZoF
CZ2evrMkRq2gWoS/T+lXKXPipWOBq7RxsthJv0Cm/ZsU9TeYkBLVpJh76H82bMx+gbgfTADsnHqk
KWP8/0i7subGcV77i1SlfXklJXlPHNtZul9U6aSjfd/16+9R7r3TNu3PrP6mZmr6oacMkQRAADw4
UAchOiCJoF2wSfu1CTqYqjvd14abcsD9Y6G2jLEk7PhOQfGaDDDE+NBEiT34gWuGG9UrV0bIQTPd
3LQzQYw1DoOfSR5Gox/E5peXPU/V8/2FcH6fnd4JMKWuT2MeHywj/mWB29XSeQ+ebAz7v4fyZw0q
c/Ag7MuBsEzjA5AGuwo8CPhH2mC6G5LW1YDJYrRUkZffXxhbZrmSysQUXqklgiJgZfrPwR1/e3t1
BeTg1nudftyXdMN6oAP/6AJL0uzrQqfj5o0Pg1m7YmKirTJs3cESeZ1/jHP4vxUBSDez8aIvgNlH
VEeBuOyq+BAlFC0UEaiVSJUSdZst+IW/26v6I4zZvi7QMhQ2IKwwH9P3/kHwSV1iGI6dEcyap8Mu
Q4XTbv/Oy14tkfFEfqiOci+U8aFVi+04oR4HjCIYtXgUHkyg9C1H0i0EY2DNmIHEl77IKws9KDzD
fEo8eT8hj/MKDXe5vh6bpyb9EXL7wW/ZmQwKC7RRIlbCtXYpMIxAdIfJmtaT0h8lcz1isuZ9Lbwp
YM5PVAvEJFfkJ7LY1TrYIK2n2tqq5uPk81L8W1uG4ANvCnCuYB1gPFELFsOkMjzvKW9k6kmPMwl9
WKcuwErA3qmlyEn22QDg+4yQesuAxv5v38LllkkFponLZSA8YTB2OhI9Ue02fKn6l6IbVymgGqXd
tkcrxxvRixiSXE2JZ7laWdAo53jJa2MArB8PQ2AmwB0GdsrLT8nzLs7LYhCe0MdNlWpwUszdsyIO
BwJbSMSKMaIUrZt47UCjNnKhSzGJUBqll0X+YfNrPERvmr6eFhpQjqvwQ/VoXXDfFK49io7JbVgQ
Mlqsiq1cAl+QqYGWhAe9QQkcvqScFtk++QpCyfUzN+SVwm44ZbBvI7SZEdyYWMnGAIYgDgNy2PCQ
Kxqtg3ShWq/WhxbYmkRbKVlPRrCb0GB33zZuiQWpGSDjqGOghZRtG4gMJQfxShceaqSDtm7iFSm1
OsPxlKo/RGmZrQyrRx2l6INVHJbSs4Uk373/Edc6hJzMVNFth/xvHh5xebhCl2L0WD2FhyIcTYrZ
3zCfJhdWhebxWJOZvBZ6hJEbc5glA5NjXTHdG93Yd5IYZQfj6NfEHdbRod7eX8215lyKYFajtJqX
ZN0sQiKm4DQtMVCUy8ynaUo2ib9Ec77z9xLhOsE1ieLLTMh1uX+dH6ZmKCbZoQK3mE8mi2TK1rfs
vKWdqhKd9wB4a4Xn8hh/p2iZpMQa5KmoqIsTCQpH1pwpXs+AyeQkH+4vj604fh/amTyWtMBLiimM
Q8gTJGo273pFtHYToK2/KZZpTjugDsJVU+bwPyoNnhrgj3kD/dg68vwNmEgu445CgI6Ol1mHzzLM
tE7ELja87KCXDdG21fjQCe+ev5PaU5pv2uKjLn5ZKTG/BumpyU0nyyVahwlRhnAT5zlJ/HQ9VSLH
cm7cBPNn4ejhH9GMx7ZJtCDdCNHXhs9KbcHf6uY2/SG9KzQwiPjLP9YpqRbarl/VrowpwhzncUMP
IBz9C2ANQumGnQYWNQkgiXqUH6TWQunCbuH8F0OBkAGtpsnO4BjWdWaBtSJ1mXNvYE2+0/OzI8ha
PA5WipAdAjU7xQfZRBiUPvtFvODo2w0nMXfxg+AHqR+WNgcUZ4LqumrGSE7yQ9+8q2pPLG/T27Cr
1PnxBcDOVwjMmXmqNVQ5csBNNiUns/lmC7jIB9FeDTZkzFnEqaLQwHzA2CpiqNeieiidYps/JCv1
SX+S19HKX5ur6cn6GRz6k7YArseuqLXiTRxhCx0mboIL+YyyaybGj6cofB4ycKJ09TEsQ5AV2qA2
xx97TNADuunRGtGm2PEGBn/noffWPmvB2eZXhZ8N8ODqQabZCuBMYLmaTbZslmh72AzLcOGvdBd9
fmApl5+UfezmrryUF8mCN0T6+mqcdwH1SPBugd1NZLu4+lIEBbaPXdClnVq8q/IaSRNRxJUmLJT8
0GhuD4o3ju7JWB67fLTuo8l95rBCp8zl8ku9KIYyLLWDRuQv8JtiRunO32Ig0N4j+SMPf3N90gg0
EEciwEGUo2KG5KU4cTT1upUF/fCWPPo/1Yy2EdEfix1StSmyRU4Yd2VYwIghTgRpKwArc9PTpbQY
b8Wxn8TWQbactlslYH9X6UgEReNt401JoCeYJ5ZidawF1V1ZV22eWIdu2W261+xY7uQfHvpkzGX8
GC1qJ9hmv9WaI5YnlbGbeEzwXOVB6hh8eU9C/4UJXKRZGEHF8/vzL12oybyTZ+tjrCRtK78eauxk
UaGD4NUXwFNe6qQ9VCJQ4NQaX+TgJ16JoK7LFl1MGa++fZXzINXGYJHvp320rrEZt1fgVROoWO/Q
aoC9K5uY+v7iQX++bw43lnkhZbaWM2cgJV6R9lPvHVLivv51GYRZApN4mm0uiCJgxIf2AXhN4/HU
772WFARl+MX9ZVynL7MoA65cA1MXrmtmHWUCgluhV7yD+CSi/v5hudnR+yGuoPhRSL1Xa8+bisa+
P4CUFXkEiH3BuwTePXCpXG6dN4q+2mqSfxSW/ibs7GFjgfh7nbrHdin+qnbmQ/6q2ZrNWelswoxi
6tAHDMwCJ42I+vSlWA0l2ilQg+CYqi6ylZpipIQC/nwFUydKlzdm94YWgnAadX84zHnWLmNwZWVa
ZZ+FwRHTdBZGSnp0Yzx6KRE5nQlXoQdODmEW8k6ABuG4mIhXz+MsnMBkhaQB7XSfeXdE7zwZGx5m
91pRwINsQoQxv2LMLFaX21flmCTm10FyxKObudB/VyIJXoNXAbfBNnSD39rn8HdAD2CALyUyBzbI
ng+Us58cpY+sIN0rJpbUeEwlHe+N5so5MoIYhVT7ofRFH0sLfTIQ7WBgwLuyvK9+V/6CkcEGTnJn
JBKumGO3txwEovd/nXs6jLqBwNIsIwU/H5zyh5pGtvEQ68v2zU5tTUAkSABF4Iicv/jCnpgVMY6+
A3uBX08Q2Tu/+udEpgCuPDlms/bo5xPG/d4XdxXRM9LmMzzzt5bYTUY1L7CE+iXE2wO7j2hv2ll7
ldfucEuWBU8BTi4ZjysseFWSW6uUahlnlROA7wSUWD7GlprLuTOMh1G43kbAVSAELBHA/lrsYJ5g
UOKp9+P+aApB9NhGfY3HWINHtHOt4nANeFrBMyRkAZhyuX2B2AhlH2TqMU7tTnM0JIWbJt9P6tP9
Y7pWc8hBuofbBFHb1cBVVRuTJBJa9Qh+F6nBU6tAQ/PHfRnXoSGg7udCGGVP00kty35Qj2/xO9Qh
PARu8pq96B/de/x6X9Z1wvMtC3zRaB3BCbF+PAPEB1x7k3ps3CH+qf7MOoLE2lI+Um8fxyutGEgS
b3qMoUHNW3qaqU+rl7paWeizaEm9TXjEmjdPEoy7//9BjNn12iRFYyKpx/IlHZ0c44kiFfQtYD9T
Vpy1z0pxaeHYZyCI8Ko8lxzZ0qZSTG0tYp7gcdPTNwtNfT9VZ8IomsAO6UB/1Kf396+RHFvC66G6
ujznTT8TPBvombH7pZ7FTaBgXtRzrAMcGb37Kx6/PouSwvVyLgRcz5dCRDWbDGOSIWRXHIvVL28V
LyyAsawF2Ljd+1t5XShihDG3J14AUJ5F1HvsqqWIwtCjcVB8siDNGj29xN93D7pnC7x9vG0p/2zk
ldkn+WRNYoSNjF+Uk0xVNMJLT8ZO2KGg6txf4lUgwqyQuUStokykCF7haJdPq+5F4JRYrqNG5veZ
C9SQhjZuPOi9/JSWNJLtYD+mdguuImI4NawytdHy8jGNjspNfefTYQwBl4EFCkq0n6CWxehjoQg9
3nQD7VhtQYWx8baN4z1CTxb1hkfhfOvIzmWxzxaRlaelrnnqUVwM28gmH3uNVk6+Hfb3z4slJ5r1
/0IQo5I1WnhUITTgqo/VyVUa0mzEH+o+29R2a5vA71bPQIsURNjX/t+HK5eymeuoKwcFA1ks9VgF
jr/x9nsyLYSf2mL6UqgfEK7AGw7lYq2McoIV24/jCpuqkckVnW5pLSp0fHN29Poqv1wVo6JpkY9p
OQjqsafRKtuXO78k6L3Ahiq0ew7W7WvNiSpvXAYX62JuQkB7qwyc39rRXORkOzgcm75aENgekBJi
LJWK6ojEIibUuBkAp1VBEgVWA6l4BWsUZ8uurphZgiEBsTQjVfHvpRMOrSSdM0TjWLyJX4YbRTBm
oSajmyAUd2I74EXKV5qA0fYYdoK8DHUKzN6c//7saqnCXEtDRfJPYEGSTuhdx9wpGDem2hiRa1ZA
OmjgAT90VsBzxlcOcpaMWA/IYBSKDbb1KlBCv5vSwT8Z+cpEplsidO3bT86GXmW531JQGgbtGNJc
Npz0PD/APBKsTysDVwmdCn3HTQ3gwUKtp5VuxHaykBp/cV/srV1FqxdeJFFLANcic4wKgDUNJqH7
JwCG6KTv8GpGCwyvy4OFFH0oyUTuy7vS+5lvHi1eqH/CHWM00eUpNooSVMooB6dxLTr+2l9JTs8p
dV8XWWcZ0P6ZGw4U5uzbXyoMoRV2anAKVup62A4bfVVvVRewTI4RX19tjCRm9zylHI1Y1YJT5Qog
5QIF97rcVcuYFg5ajJ7ClbTG4DseNuA6AGLEMpsYY/pu208Q26+DfbhUabaXnn5ED+XKdLmY9Bt6
ebGbjG/MgnYShFwPTvHDyce0uSPmeLvRrlzmvN2cd+vismaWxfjEUhZ9L/awLGFpLgwXNHufSHjW
kiMug53ACexuKuKZksxGf+ZO+tRUgiTDssKHR+k1e89d3nrm2OJ6OeBChGUBh8cCVzPFSrRYVIKT
SHtHX/vLYQnqr0fUQe6b1HU8gH3DSxngNXPme6XvKPrneqxX4Sl3Jlemk53YoM3b6Ha8mqhCYcx2
6KKNcvnCEXytGvPkHzygoTkED/5sug1Ivm54AMp/qz8onPGSknwZC3XDoyu/YdKXkpjTUgep8pMO
khq7W03EcwvnVXHqTc65N6/Rc+inOV/SrDZnahH0eehN85IUpE0PP7v9h2va2m50g4P/Aw9jvGuU
t4XMrVaM0QSgOuSN8FQCNZwWfVGoqHIpBm4KAscUINQ6OnpYsHqYpGoJEv/ohLImntdt6cF8lBy0
ZB7Vw321YOnOTMCVAAr9I4oJuvNwMhJAbqJT6VTbxC1pYv/s3JSkS4wpXPYFGffyo/lYrrRv3q7x
MHx8ooOEN2uW9x36vCVnZxmluNXLBt/Rr5OVBMtotuYT3r9EOjqZ6zv+Ilz1bvsWr5KX6MFaKLRB
L6qx4irVrJ2XnuBiQ1gm48AsTUSY+JDCbuyaTDUVDs3rxw9Q7u+qReh6judEfw3omjvDMEVtRgHL
mELBmEycynmnYRbeqXOBblC2AZ02k0dNW3wst837mkZPxa58lXikGdeO9VIuY0Fpks3FLMj139W1
tJElvCeLHBW7dq2XMhirGYogBM7q22rQEU5+6bZ3TF3eFTHfN+yxoQ0HXPgaQNmIZi/1R5DDZqwx
YOiUads62o/apzfynDdLefdtLOdCmOu18KSiakcIERfq2luI6/77Tb52QwAs2oW3qBfVUlpPjrHQ
3dzO3X7JKxddJwuYMzbTLc+0mJqsMpoyWo2vgEY+Oeng0x2UjsQxve8S5vNgd/JcAqMTSRtFZSRX
yalDI99YPKRmRrvREWLMbD0oTf73NyIGQIOpftZ8ULuzL0aRbESY2aTGp1p5GlraCIDaOX5/EBRw
hkmOBgiCl4qrvJUXFcgPwbaF8cF2jm7KYqsHoMLK3fsbcEuVkEFgSDC+C491jCpVctrCFGVssVe0
Nuqrk51iZIoTd9X7fUnXZQjY/UwogsQMw2FhJ5da20+mmet9kZ7ar/pB2qR066/KD+k52kl7jqhb
igP0K3on8DQI8nH5UlQRR03RhGV6mpJplOmY+8VvtW9DgbZojPptNE1uYBxyM23RQVW/jfIw6jTx
vX6nS02OtmnBipDo1ELyUWt6Wy443zcvlVW78+9jtiLUo9H3yyY9xflmyMatBeaMYEILuxjacvKZ
405QtQyja0tbeQ4GADH6p/ufcHOHdJA2AyIM4ll2SKImhkKfTkl6KkxtbYHiVqhBqPnXMsCXPA/s
w0QjJI/MNVekaeujDpyeTLEAaDWSfWrlncXR4FuREfh4jBlCBKelaYyXQF8GGlqmNDtVdmdPtoRw
1lzptgqIurXGg/dS5yA7rp/G4Hox/hCjmvDojKEaTD6QSakqgNUoO4HwdSYCRQ/83nkvFktjzwsw
b5wTRBnoMwNAChfm/PdnoYJmdGXReDkwYHTPq6/e3rmzH2fWYXmDkY1VkZ28uu0fLaGS37Qxqp6E
om1pMJ8skcRON0GxbBTQyaKWMMgZwFiFDjpqAovGTKWE1kUyY8EDqw44Z3v9VqIhJQdCWMG7GVwU
i0RsPGP0C9PoTmJBTeBLAvR/gVzqqfR/N+g6BhzKOvTdKpLDIzr+SNlipHh98tuAjpgy5dmK4FgK
cA7ltuLRpH2r76UR49tQxcJrObCIaMe7PBpxEstEF6r+JJTL0pfcwvvVinDR0cEP0Ao+LcesdmKt
JKnhhkK48jrgtjCpMS2JgFklb4P11ghbwFbyxNU1J0iXSfDVYiaw+WiCTQz/d1vtQKUTdgCZTwUB
o54+NiQvHAEVLRGPesWboIKkcFcWtS16H5mYO8FD+DvtFlX8S4/erJ7UgMPft+rrK1MDSfQ3Xhyj
QGXWt8KJNlEnaf0pBRqBZHqnO2KbiK4ahV+1WoIkWzY/u1bgcS1/3/bMfqMYqqDxAOUg1PWYu1oK
QXjWiCbAgMOrpw2rQXRzf5VnhzE/iOFeMcCQ/WINL6GAeDkghSU5xaPyS1/JwjrdisfIsCPTpNED
6KUKn2rSY1ADyblSN6rparot7cYQBNvDkzE6hRPuZcvFNCBSVGTY5fqiC2mpPFu/Zcu+v6HXcFuE
A8CEw8bBmIDyExM0ZlrdG14l9CcxDgDwBXOQ+ggq91qnhroIpl1bFpgIbRtPGtU3mn/UjV1ZDcSI
FuZDGpAg5mFdldllslt9/kWMag+VOsRj4PWnLsyI5PalG5f72KK139DCShejjrHnNl5F8q2+0oP3
7sULSCXsNZGmzZvQ2Zg/6JlLKONuDJzJsOV0l4GTRLAlAJe9ZZyU0Bw6NhvfbgLe7X/1tgJ4PWY0
Y1wHJm0Dt8XcO3EfF8MkD/FJI7Y3OuOAzNU5jkTb84iSr6InRhLz4BHLRqgWWR+fIk/QVgNmjtNq
Gky7l8DrdV9LrjKLWRRwVWg/QeEGNnDpbUrP7JJymjCljNjG6HYUMBmwXfJy5Kv7ZhajwZ8puE51
kNFfiqnNNkqAwIYYC4h6REgtlc2Gd6t914wvFAxi4DpwTPNEKtC/XYqRLLlIDbnOT3U1CMvMV3Ow
yoqhFy+kUs81mo8GenmSRq0WU9K2FU3UJDRpH49xRbpSBPZJmEKzoBnmQ40080aMifMwqgnYryKs
o0XUtp3/EApCEJABLTsSURRPPpaFYkE1MXaoo6k+1gkpWkyPoWIQ9/CylWehIBXo/XtiCZHntlMW
KHTKhO5nmIO0norVaPCIKq+vYWyGAlQq6lTAr6Gr+3IzRLXK+tSSktPgNqvyQbHrReCGeKKLHt7V
ZTKQlqNL1wEMI5E5Zb1ru6nzEfU3brHdhco67Wm4goObMLVCsL0DF198FfHOVyW6fWcqOrBxsGiR
dqziQgEgCnnGQ+P2tQt0MQa5tW7dOU32om7qzwCtDIiD75vNdYEOgtHKjG4GFdcGCOouN1cqTG+U
wjQ91Y5B1PUuoPqqccYTx4nPlw+j0BdimB1NjGBMG0wjO7U0ff5x/OIByrjrYG6/2gKFgl9AgLcw
Ng3ZPihOROjfQxqZ7WLuItHopqKo53U4JYngZkzyEACQQTnHcksfzo+FuWG0cPJqK8WxAATjYkmu
6xN1ZRKfGuuI/C1FFoaiQwuQ6+DhD7gTDIa/1IKuEs0qVGZxdu80K/l3bZPupSL66+f9hV1FR4wg
Rt2CYYrGvgjT0xs4aDY+iZzU5aja9SvLLANJG5w0CuvQ6svFIEbC486YQ4b7iG1bbePt8Ylbl715
QmdS5EspkVmW6CmDFJQdJOJKS/R3Alry/FzQL04yemvTgB2YqaNB84M3iUtRg2TGiRT62UkIyFs+
gAE+8slyef9kblygqO6hxUXEg6mFsP1SSF5ZSqkqLTIp4v1UHrNVR8RmQWsO6eZNQz2XM+/rWcbW
IvQVhAxy3iaPWDvin5qErI8mrw381qady2FUOk+UQbFCyPGeZFpT/REPKg5H1a7iQGjauQxGmzHf
s20LvclOG08j6Ov6HHhcj9dVIUYE49eE2kBJoK2xXclKXohUcISfCj3ynl7n3WD98/lK5t08OxVx
ahQtlLCSaKWv3Wo7NymujOqgZuQYPPOKp7dug3NpjEJLUidZY41FoRvhPQ4J/eIczLzxd5bDzn9K
UCzUKx2Ze7NS7WjN+fVb8cH5ubPdQEWGkZSYDZid9DUGiGuOTh4quvwcqULK1/tmyVMAtiRqVLrf
VUGZnUaKgJPMU01KO91K6JXh1gXnyP/etjG2Ccbxrsu7aj4XBAKuHJHYDV3B5mgbxzTZok3U64NQ
TVC2xh6OGPi+qGho82bSXAMALy2HrY3kyTD2Y4yNK78iV139tjYrNGVqTnwcl/JGRmr1cv+oeMti
Ypw+EjS/GCHQDg+/0+16yVsSx2xYwuLcS0RPESHgTaXSUv1IKO9FgSeBcQN9UQrtJMIwzd1mcgeC
ZJtn+5x7hr3MAtWfkljD4fdg5ygXlbNGik44N+bNGOCPh0EH3aU/G0GqJRt1N2vySLstaLI/e3e9
NKmw+rx/6hxncEXYU/mTmlYKjMYOaGQ9bZ1nUSQ9UV/rgGSU1+XCuT+vMwWl9iVRmF2ba2sYw0GL
99RO1gXlbeGtAOd8Cxln4Mu+5PnFtzOY53yYtHInW1tWG3CrN5QmlLOPc1j2n50Punguj8yvTTWv
lNl8YvJT2US2bm+f40eeEd2/s9HWeymm8cqob0bsH8qG6qrGTPMlZyH3vajKzvPBJOlBDivoHhLV
5mjugw11qMlrvOcqwmzLZ1d2VtRNL4D+4yR+EVK7E6VgfSS8q+6+RzBUxiN0mSJlo44wqqd45jQp
EMCPAQ2pSrr3DPmp8dVuhUXm8BK623JnrCIqVWgCYJxp7FeDj+oEvLdT2buaYGY6x13fdkR/JDD7
l2phL4p5kp2kY34QaLNW8FDLY9HnLYPZPqnU+koEBwSi6p8oxbtLZX9f23gCmFBK1IcQVRMISCeS
kIyYH9HzfQn/QdH+2SgWjmG1aJcZR4jY9aat0+nBUTJnTUceRnnei2sH8EfO7CDOFBrk/4irsjhD
jUB8iWzz8TlxOLbJOXOdSXLmqUoqBjjO2mwRAR1ug7Mudhwh/yFk+7MQxnNGRaeNlRHBxbjmIgX+
WSDxorajh2TJM8/5g+/tGeM0k75KlbRBahhtN+Ccdk2FdPTHtMvoklcVu+04/6yKcZxS2XR9pIV4
1Vu/hUQ/cpZyjfr5jtf+/D5j8ZlVh1LV4mykem0QSbYljUgPwgPebkjqVsRJgH46HOLfITUGIiO6
4jiE24quoHg8c/AByct4BFnrtCJo58dEDPEaVhIxlgAbgT2M8u66WQOuju1MEuMW0O3ZJoWGN1n5
d+nTCiWdgFj2ZtgVdMkJtm+VT+fn2H9WxXgII82SNOywqhFtLyCB3r5TJ1muv14URCkyR/dvJl5/
hLGUBaiN9SgHQ1iwCo60dO+7opvO7uzXGQ9hllbuwUFkp5efU0AO6cfx/u/fdA8ohc6UC3PxnTmW
EqhgMEAg/LUH206X43OUEkRW94XMP3J19mdCmPMoirIqpAFxjrnARbp4Rs/Hv5OgMMFvJaAFKfAR
YgdvE8EAFfSwi0tOeHjzoP+sgp0yDOrT/4t6D4snjsbePOWzn2actDyGwHHW2CD5pV9oGEigLjnn
zJOgXN40RVNYMZpb4cqArWuco3f4l0tg3LIHlBswMhCQ7Dva2w43hb7tq842ifHGYEjrx8CAqoJo
5/Arp/veFrcV5ayDo6vsc1diVaCaUiFlfHr7Zb0jwvz8V8bAutzAEhqplSEgOE3LeLHN3WpxX8LN
a+tsoxibHscmzTU8IZ2Slf8sYiIc5966fdufCWDs2cwLoUzmPEldvFS2sjGD2Wdg7izHqjkLYV2r
ofZTFJcwi/IBk3VPGeVl5jcOG3AjDSOKAHoSgSi8tIq09JBQNEqOsAWZOeb0uCTzeRp1a7supMzL
PIvyCrSUW/gPnjYdxf0lkRUGWOCpZuSF9zds/ELO/PdncqS8zAZxXg3y/9W8YSNPd28ciAZwEyD0
IM7RJRZFH6sKZi3qWo5M3JUTwFmHknPkt2pYFyKYzQJLP9hWBIjwfrZO//JYuPVz4Yi29ELjz4Bw
rP3G9Xchjdkyq8ilqSn0/PTm7VyxpCoYNDBTgFa/75skTw5jkpVs9k1Sz3KAMcfM7AfqPfASL54M
xipxhwia3mHnRqovvCdUGm1g5ytSnu6v5cY9eL5nbKU5bozeiGc5YE8mecctJtyoimgSUL4zMBRw
OnZmrtX0kiRM2KvwpXdqYmJ6NlEQL/LN/1Yh60IUs2We0IO/TYYoDV2wBpIWN8BUc2hA4IxEfOUV
fG6e0J+Vfd9wZwZaR0obR/PKNGK5Au0o5pN/ca6X297mTAgTMcqqP7TtACExiVab0ZkeUCd55sRC
XClMxDJqjWUEIqSUjrrYxZuS+s/S1/P4yhHE2zImbhmKKQZM4nvL2ndpqR+d7OfXfX2+RluBBAbI
axGNmmA7x8CCS7+Z91Jf9YY6p8jeLn4oVuM6ffAWJ88Od+EOUIjtj+Fl3OY2cBDOfdnfv82Exhey
mRvIB1xZxMg/FDMCmnxWdmjXGONiV8EidXx12YLlvUQnf9WvOxtQcMyR6RQqOiMFZ8jwI09nrpBw
gzYN9StdG065VtwkJ2ZF0p25k9cx5u79LmNSRST9VSmY0EKit36b+bbvLVs/pcouSTE4cim+e+YC
k/PUVzOmwfAO1GFYnZpp0WWYYLJqdNL5nHfRG5cvWC009FaibQGYHyZm77IMBOCVhOxXsovNpJHn
0OZEKjwRjC10BlJbxernmrhMXX37fuQ1XtyKSi9WwRiCIsj6KDdidsor8lY6MlV8kmnYxydeb+8t
b3UhirGFFpMbTb3CamonWhUJfQMbYkXLhM7vLsYq5dyNN/z8hTjGLKxABmd+CnEb8TegUNKP+6p/
y4Vc/D6j+qqpJs0ExOhpesQrvwFEV0AzsnzJl/LhvqgbgdGFJCamKIFcUHwJksaFTHf1wvxY/jsB
TBihxloVKfo0PyKJ9Je+rzgLuOEFLxbAhA+DVOdZFsFUUBpeqU6VkPflF+e4ebYyf8PZ5VT2ody3
MRQ5RM+dO7bOqCx59ab7BwHU4KUMTMit9NyAjPZrly9Uu3jxOEj8+zsFcu5LCbEyNaYn4iS855x0
p94iNLcp547lLYOxea/UMV24xDI2HQr1z/3fcpLNrBn/OMarDpxEqgelFPGakpNdSCL7gJmevE4M
3hIY4waLfuYP9Yi6j4hHycTGvGJOV9+NXOFiFYx5e0Km91Iyu49wDZywK/Ng5xwHorOvTkMc1rLn
QYKwEde7+dUEVFqD++zbvN7X+7ahi4x9i6jRT7WBEylLYhLqA4lQLrn+fdZ+Jha42DHGyovc0JS4
wZm8IbeSccsbtNwaL2tOSHXfr+ss0Qxa0HIlU7GY06ohvCSEs1NsiAutVq0owY+Lne1OJP0d7pqS
W0zm7NS3Zpz5qjxN1boP4A97qrg/575KnYT7iJfucpzJ95P7mRhPNQLNy6FgGnFd8Ug/c4fjdG9K
wOAv0H2oGNFwlevoJvgROgVGYgBNlU9EeyL9JycKuoWtRl/GHymMa68zZQp9S4ahLA1i18myRPXB
xRBdG4TZOfHwuN0tRICKcwQW8YO+WDZoxW9fv5x38XHNq6PedD1/voZVEcTioSKIWHNM8p+l/QP4
as6u3lTCMwnMJZDLee6XHiQ0DbGosN/0MNf7N/5N73YmgrkC0AxZZHIGES84Nh1Sco/cl8BbBBPt
RXgcEtQGOp5UthsScxvopKAc1eDo3/dLypmGJ21Qyn0PIRoJOlIj87AeXbTF5Kf7i+HJYS4DtTXr
sGywXSP9WU2uhaYI6mjP94XwdowJ86rBDGsdp3LaVFsX2ES7eqk45Sme7jIXQdj1Q5z3EGE8ut0m
WvI8G0+t5iWenUetG7lV1jgPNBpjnDHIhY/394gngHEFVjbhXRv+/zQd37RD63Jx1Tdd8x/D+E62
z1agRkMQpzNFPbj3VxZ5ix8GgmfNZO2791fCOYrvRsEzQe2goKFXgKDsIyePsPTwk2Pj39Nxry7k
s7UwRl4Lbau3Ek67dBpbckWq4V0J8/vw0Byip7SrqPHkVOT4yQPDczSZHeinqUE790DOmyjZdURe
1z3RPu/vH8ckWY5wzFAqxqKEjGjVO+bLh7QwFtPvf+dfvl/Azw5pMFuryAwI6amWg3bLluiP6uFf
CmHsXvHKMQHtCuy+fIEDe0hXaLqiPHjOrVfl81uU7TbEBduM3axw9mAt0A7b0VVzKt9iV/21UZc8
cddsC3MWcKZ8jCuIaq/ruxrK99ZtJd0Jt7sTuhD38YDu4mGtvFA6DDbWKcXOF7pH/8vKxtkHMK4i
av1EAxHArIQ7f+mv1aNJjoZt/jcZ2x8x7NOt2g19FsyX9Zu42IzfIBV0Eua/7mv77TrNmRgmJpgC
IytKD6c34GoADu7z3aPZgmNTt14vzg/tOxI703cRzmI0AuwZsKS9g/FFHgZygskUpDzyLiIFvAeP
O4a7MiZQCL3QQHMcNtBuMpJH5B11tNBdYvjJv9xC9fJyCvqoHNUQW4isNH0OF6/vGTX2vIoax/ex
b3KJKHhGKmnfkN+B+KvOEQ//ciGMw0A75ZBqA0Ts0qXrRp9Z7dLk7b6Qm8tAI+OMrMFUaLaFF5Pd
y6HKTUQKIHX+kYM8Tl+G/43jO5PBWGgRh7ogJZCByUcYHk+ltfo2bnhF1JsXxR8pVzd6qWl4sNbn
2C36oTwBhz+DfQ3OWm5n82diGAP9H9KuazlyHNn+0GUEvXkFTRXLypTUar0wpJZE7z2//h5q764o
iFuI2xMbsxMTPVNJAInMRJpzVB3oExrit4s1msGNQUDcTYRdc9peP5fPjpYfTn0hh3LqYG7Q/SaH
nLjYgEr12SMz6hgxbWBourtTfdlHLufou5poeBEVAOrFRDXjCb6eyl18BHVnc2CFqkU4L1bM9/4t
CITUe/iQXwHhNqnF8iXrJmIhjrq5U+Bh4HWEouyPIqZlLaGbm2TEDWtZq8HfQg4V5odp3qd5rc1P
O1QmyFNn+bvp4+P6CTJuFk3lWqVdEvo8hGAMrXzciz3BywjDKNelzDbgmprQkf5gBB7Am9GSA6Ah
0oOK5q9i/cVmzetc+IoxS4Ox7GZFVIlsYbj57Z+tgLIOodhgvKnH7w+YBTllzLaG+aJc2SHacWMI
fBxjBTv0WaZ1Xn07dM2XyGahIaxNNgDm4T+mlG68CnoRWTEOC5n7GkTzPBF0/YLujdn/z9As2nt3
g+rlno8VpQTAz2ZLgtvHFkPC3Dm4KdyK33SoCmNsR7tcPymGhaVn3zm9z+Yy9PwKN+65c3cBXoCj
BhZDpVeXB7CxudcPTeb0PmL+rIJ9NWB02sdmH7sPscW04qsWYCGDsq5jH8Zc30PGXt1kB34nWAMZ
JfPl796ZOuZ3gVcJ6Cga/QCwWXHog4gcZ/WYXAC4/OiTEJgpcE3XD2f1nbkQRNk0tUvbuuSjWZAG
PhdMB7LajNcVfCGCikfA5DwJyRTPbUgCotPRrs33wYQvtwLCyjKv6tpCFmXXhmYYwbGFfeti8wRU
P7wgQstgxQzrHmchhjJuxqRPhRZBzNNkTYcb9dwebnNGmm9938DaiSl+aDPoCr5b0LqbRhBBZHOr
Q+fkL/0L4lKztsacyI5oMVVujkB+GLwvcdqs+wuDXUegC+P4IsdjdnLGR6AUkpvJ9J4Em+Hh1ndv
IYmKhUojM7pIgSQejNjnwJLBy5RiQSxlWNXthRzqtoJyteUkUEdeLFAvcPBzHKPGv7oSDR0aIASZ
R9TpIn/by13cpxXUDWiSqjnHHXO6md3Jvuavl4KoLcs8b1BTr5mvaXwKwZjVVVZzeB1IaYl/oBH1
obw05t8c1FIqtYE813jyNGIDJTI9pXhXNgCZ75ATYgmaf4jWvaUgKmAchI4bxrTNLxrygslv2azJ
XUYmuzoVO0aKcPVaLWVR0WIS8X7WlDizxkEEN9rCfKuc2ipgLVikFWvmaCmLsq7K2EIJVRxbN6Pl
bjHJkVuA67eu23CBpR3zny+urlZLBoi9IaZAvXNGHQau6RlMFVD5zmxssJD5MINMWDiWWMrYokdW
0Bqjng3U5FQuQA4t+UW20bvc2MlpeBYeVTa//dqlXm4pZXrjBO3LMfAMcROmnLSPo605mmM89S+B
6aNQpukmr9jpDXPUiKk4lD0OO2nQlQrLrbDLGGAziz0gZIAdW2yYYBSzEv73C/GDWUVKE1VM5Flx
HHFGTj84wkE1U8Um4z1Le9aCmq8dBdjSd+3BMzviGozJQEmTN9H2yZ/eal1vf8vQ0vl3rq2JsiZ9
X/SNmkAOUIheUztw3hs7O4kgkWDG1KwlUfbEmOLC73OImhwZ5X8QDKGwnaHrkRnczL90bVGUNVE4
WeSDEgel6RFR+s6RpPdRvjVQfMx4q0JcXVlqt+2bjdG+lEX3/4atRh4VhKnyJ44awI0ppUy0MKyC
epybLjXUhCQ4U7vAiz8zr5/e+rX7j5xPT7gwMYi4Fc5vP+XUz70j2NnmL/pHAZsJhCwAqOsYcKKW
wuky1yTaMOshZh/nM+OOygubxXBND8H5qqFWz4sYC6MsiN8bXO0D6xZoBbzpZNCOG2XzEDtv13ds
1V4s5VDrUYR6DDoNcoCj/wdUuyR0R8fYCCg++xar1//zAGhFXEijD2gIZTn1REgDqTB5HfZ/pscd
Cy3ps2pyTQhlKiavr8pgNks9KOpSIv3Bc85SRwIsI+t8N1kOXq83vivL9vARbXeGy2JrWS1TLJdJ
GZEk5MW04/EFU7dT8v3D/tY/tYQnp95F2KUztH7Nwy2lUXbEm9pY4yZIU4A6gERG+9S8XNeStXu1
lEDZj0EeBygpnIr/gt66LjA197qAn5zLsBBLCVQMookj3yg11lBZ4gxqM1kZ+sA1orgpeTr6t6GZ
kN65kX1reLCtl11mfrCs5NrTfPkJVHzScpox+coccgFvIEYiVyQfLGx3lgwqGNHCFFwuc6jVPrqF
3dgvvsVaxmpec7kOynKUddaMuvKpDhrYTy/oIrY9q0O3yQO/N26uHxxrQZT5CBJeyNPZfEhnZxYz
mCMKH9dlzL9x5T7Tye/Gz716bOAnkQgSX2SSgroN3AqMCIOh43QtWxwnMRxCSOmhdgB3ngLz9PHP
FkKZhUweap3jsFlWiGCXxOZkxuiYYvUVrtoD4EXqKqALZYV+khtRIeR5x+eXZ8mZ3PhG3l5fhrC6
VV8C6Ed4wYHMOSwnrCMLbEfdqeYAEIiIiDmp4NVPWWUy6dJmE/NDCRYyKaMeSYkfaSX8LhDhzZyo
GNaeo1vV6kzeMcvzP10jdVZimRdVnGITEb/LJgdSRPEhcWJTvXTmS2BzLj8PuHYbhhaue0iA64si
7rAk0cre9YUEsE0BaYdNZ0W/azPgSX7ZRQOz/rEWfgLa9j+SqB3lZBijUYIkRYTGN45CjkNuTZtW
ZI4TsURRm9lraj4IgTh7KCey4uNhBwh9dhV2/pmfOvK1IsoRAs431FMJZ1bHW6SLwf0sE/mPYJv9
5LD0gyWLcokIaLMiSrCkyemAOB4FgJSTzPp8G2JEhZUjWq1pL8+Kco91r2QpkDQx6gMEJslOD0aF
RECzmV8laBnc51uUy8xgc/2irxrehYZQHhGorEPOd5Aq6Zu6fizaG73ZKA988sC3TsqT69JWq49I
V4LvC5jLSI5TWxoXGs/xsYRXytl10G7XHw8Dusf+pmK7FEPtJSjwCkAbyvPb3CCtTIR98ay+su7x
fHt+6uLXYqi9ixtAxws+FoOevpIET/Mw6MEj2iPQDa/v2/opfUmiYooWlL9TbeDRw9up/Z6Qw/yE
ZMWYzMOZA4HF06oyitYv58OxksMxs4CwD08v2axrte67vhZDxxOeJnNqADHZjeUMVmvXD6XL3w8v
PYnMymoZ6ev5q6+cEl0/4xJQTuQebvHTlJHiVKC7M2NiTH3a7B9SZHCYA+10ppmezeNi7wQO4KNB
CY2bofQE5ym0zMc2NOOttA0c8YLOfLe7S2yPpYSrmrGQS1l4tD/IapFAboWKxnP5cFPe3F7XvdX9
W0igDHuBLsZIqSFh7x0xfGjCrjNOiLUGyqaPIL1HuQwSwLqSbv3T4AEe7tzXW7//m+ldpMi/zoky
QEpW+WPJQxYG+CzhjifZ5pY1bThbl++6ABBvGTPiAjivtB8Td7LsN0luyO3Fclludv68az/9/biv
H+zPEO/7Z1IHq0ztGPiT1AJRpXbSY++YrIIrayOog+0BAd37Mjbi9e6G1ZfK+m3qINWhSdVWw2+n
JpMnbOV99X1raP/hG1wLMO32Ill3tQW4Hvvgw/nev90/Xj+DlZmB75IoH1LAEnLdvEUxcYFa3JM9
DMa9ahHHvL/LNvtnC/fNtmyMHtqMjsDPQvQ1ZaK8ioeJyrjqoABH57l/CB90OzXfAT59tLrzXWCB
7t01t+G9bbbW/faUWp7pO4b7dn0HWOdIOR2wxkZ8V+EjnDvkRhl+86er+b67lKtpO33kRx0/PpB3
1i1fSastf/zHlJ3eKkrt+0p7eYxt7pRuiteEAMM9erA4FoPa9WtPj9v9kw0H3+V3TyUK3lQp4rzh
N4yjZH0ldd1Lrva8sIQu/+NfniUvvGs3tZLhzaYK2NGsxs7rCqjSsI0jx6dhP+KrFUIIIyu+kqf8
riPU9c7itAmNWUeAfn9XG7aYP9wmd42DlLJ1eDu0wA0d9wfpsVFM7Ri8BgOJDhELil+cj/S/X/Qf
c3W94I2aPt8xkFmbEonBuugc5rx2TbJt6Tw9jGSztT/+oTpQN3vUtKzjeGzsQEzGT0ssVaMu9lCg
8TNW8dt4lMUliW/zzc4+H0ZyZ1q3LTlsX8y3+3ZvbqwZ220nRVbJimMZn0Dlua/fyZ90S/o3PfkM
zRcKHgYCxjkmrGf/3BJUuCPLOXpuRURiv4MF4Lo08OxdV4hP07YQ14vGpPUJ1LIkrmUQd7C415i8
xSiZ1luOuJWDscKU5CWRZSs+HdEgo7ic7QbO3h2R3hZ9Ir2eldNTk5mtuL8MAPUHW25qHxXC+6S0
/cLeTtt281RvzjpvS3/UWwHsbhsZFL4b4yCBT48EOglBPjnsSiBbEP0o3AEVhPgB2lITt01Ic6N+
COiidAG/gH9hssL9AKZOUH9tksOvDylCiV4/VZZwX2dWdNN5oPC4yw5FY+ePmpObDT6X+6O/KNFn
R0SUkX4jOeAWrc384CG5lG4E8H0cb/IZL+39yLuNsymcd4MomHB1UTEz+V1pH3sIDePtYEUtatpI
aSivvD3th3NJuvuzbgcmEtlgIlPNwCqcSCdPbklAMA1vlpvDGT28DtcQ11E20FQjNfEcNQEbLJGX
w2YLLIg7bRPatmYjI300bv19kaGMcavvUhvQnr1ToHSevCpg0JvIaA2Cabxre9GVG6KkqPiebgIr
H4irhnPflLpHgu62Ab1m71lvCqYzdFL25uGFf003u1/l/lRayuNZ7OyO3IM+LbNS4D1JLmfdervi
QbsoBQHiKiCNQRpkcwiNNwAcFlDXUE9db41b3nbb3UP+mtamsgksU2+BGxM62gm+z25MrQCSF+ba
0KIBHQGZQDwhe+e5drG974kETNzs4623xPP27aH/pUiEBDtL3Y2ufoeBix26Zbekeld7stmpUP6J
I83RJBkiD1OG6foDiqaLJhGnAnVF9K6Zhhud0OpyJvZ9RRK7tGILSF8dOI5/dWYHHqddbH20AmCg
thVxd9LRnG5PocMT4a56CGABLwh8cR7d6eTiP3Z6UgzYNGSuOnyL5ZvY/a36dlLQGWTq+FHsBGc+
BVb2Om0coLNn+EfB3qfEAdfSLw7F/jfPzl97QFwnaM6VSW+FhW0k9mn7y0ze5c05359aEysFoISG
kvAmBD/KpdgYN4KwT0hrxQ/v8HIjNP/gHQAeWxzfMChK5IK88VuR1NtJc3abZJeTO+PNz0jwEVrj
k+c8aDegrC4eWtRcdzlGji1cNJ4MNvL1WyJtdi6XWZ4PrQzs1syOKHhvTOXtJTaBHivdzbA/u9aq
a5NsE4Kt/YNMKOeekoaM53qf2FVMyNa1S4DEGxZmpn1bvOEQ78TngmxH08PefMBWAY+UNPuHt6f0
/Jg6w21wjF6sbHCmLY/L0CbHnYr1Xzdoa25WAZCRrMmSjCFf2nyqQaRxXOh16MGVHFz9gTyHp7kh
I7GalOhn1Zlh4A0XR7UL0ffNcEdM+VRMJUy1VCWy0QE+UkhNYR9eLk4IPP3WQe/QTe4WiJylGwNm
NDsyXhCfa6Oc+7e1U1GXmgYRn+mQXY7k+WIAxSA0PYIs5fb6Jq8092ACYbHJs0NcOA2e9zWMg3Pd
5ckK7SNQb6RT+YTLooDOV2PXuH5m176Lo95gvt4kk1rhTIuC/PotPEZkLzi4AKxlrcR/WJYEShVJ
lFRA1H1fllh0gdh5fn8xCKr9Ge/AQmKUPr9Br3sEPKzyhokgt1IBmNf2JZPayriM2tTXIRPI7lkA
Nwhul9D56BlrY4Uo35d2/fhZv0V98iDlYtQViFCsO8ZX/kz/fI99qIMO/FqoQOc2B+AGiW3lpAC4
vyc5Q4zIkkPF4oAgy7k6gZwnB4BqhBzPnPl8vPg2XB3ZgmzpcW/z5P5xy8JXXNGwRT5I/ay1LS6O
H9elkM6vFxSzWK8XViRMD0Bp+lD03Px8edx3jhNYlwh9JBn5dUEA4tyRre0qm91jQExAxb+N5s63
WO0ynz3glAX6tj4qGPdkMSmbAet7sqzj3dv5vC3Jb4SWzj4nqY0mSseBnufmvtt7FqimgP/mE2tC
cdT82NwOpn1v7+T9PVwDuQmtuw84a3f3vn0/8fBQvyRyPAYIwba6fV2jPydJr3w3XYfjjK4GYAOi
YME5e9bRPVo9PvXZUbY1ng0YVksdiRzAYJifWRV8xm36fA8sVCKaBJBRz2mf1LRZ6ib/LMV9u1Cf
z8HFj6t9kA3l/JiwLj45uvNOb0z79YKWmIAgTMus1rLeQrwFR+R05mhNsUyEVirB04mR2/2E8b+2
yd9t0P9IhZpwsYiPAe+C5T7d/fJvZfdpc7Tc0tRvGmJvNya5x98xOYO2AtW28YHmZnsPkk3AZGxZ
2sq4jHQFigs0Xe3mQweiIssVz2uh12og/S+BLBUjEz9cSTD6aZOCNBcPlkpAGNQ/6VuMiXJWvWed
8po1W8qi7LESoK8MkHYdrGZod9s/Hrmfz/L6FVkLLkBV/bUiyjaPXpjGg6oA4ck8xnevqZm8YJqB
iQC/AgEAb7iQQ9lmI9Hr3FAgR8ODr7efpdcKlCBAu80AXM6hJR8sp8R++Kic6wtk7SKVAm3rCBXe
5HMXedt/1uB77rWesJriWGL07zFGEBnjFBZYnpV4REqJ9yeFUiS4gdeXs5rpwaAOOERF45Pl77sg
JdDi3Bt0xGhHAcNb8AfVlsOLM0BzUIVXRGr5Tr/V3OR9RlgoGZd9raKwlE7ddaGQijEsZ+nt3V3t
Zvbb9eWtplyXAiilH5O6EmoJAoTUSUcr12zRM3/7Ll/bxuPoWTg6FnHRf5EJfEhN1ARwnVNnx09e
zI0GLvXRADyRuouQGG/syTazh79a3Zckyo9yYGttpQirs7zHaLJqC4/X2Gq3PA6MY2QmV1NA86zf
/y2Ldn6AEM+qLsSyCkshPTgnBeK5PCaVAOGvAZWIMBa35pSW8r5Xrv4nlofJTwUsLvk9bZXTxhRR
iA12/v11OWtPMViSr3XRTzEvqD05xHMIiZR8K1tS53B2sUcrhbhPQdCVHD3EFXjX7yLU0NVTqRGW
UVkL7799A3UPArC/1MF8kCMSRrHdbPWDYN+Xr/94U6n74EUch+l0HOIIDh3Mj4BKx3nQT38xyT+b
569NpdxAJIql0Y2fC5pR7FIALfQO2LU2zBXNt+mnC/2SRDmCUNXlMRmwopkv1AB0VofxdEzPnebp
OQ+xUoQ8RYiBSqZkloJSriDjucowhPmeO4CuvFEtbuNDonBzXUHXXcHXAilzEslBxgU+nn4pZkbi
TQLM5ZeQ2U0kzip2bR8pW9JKugHKJZyYfNsjowrOXxMAwigwFghsDdNzQkCNbjpYz11y5Fz/XG9Z
/XyMo6QbLxKuTkVPhm8dzfqhbYEZo/qFpQZ25338v/cU+LaqLIoIvABySx1d2o9FlXNYbOc81QAJ
qzB5cM/yrev5j4UU6uTU1pgmH2zgl0eDBGY8kAGIrT6pLRFNMokdOv79+MqUunKQ39ZGHaScJpKc
ylDLzvmMKfFWFWzkIp0dk3lj5cAWon7M+tSeGPrlfPdSwmM2VrFF657VgiuxhFB+QFDV0vcB8ojh
CmOf/c6QJ2u2sl3eGnfTbaLPI8zodzMLBCr59qO6FbcHWO+M7B6QI7UsjKBaQK+x+K3BbLJfi0K/
bQDtO/J0zLL5hLHXvG6WpoFenlfvcPNe7H8V6AAk6nYknDt6qKJdV+E1n6EIaAY1ZAzPgP6dkp0p
vB9HEezCaGIW0DscXgpmePg54U5ZhW9CKMeU9lGPflAIKe30ZJzkc/vg71S33Ch2eBtjpnf2iafM
3u4HpMI/WjRkfWS3HFLoZMSgBSt5sfa8+PY9lP8yYmUoaw3fUzlH0eZlshns7tSgQYs1Xs7cX8qF
pZxWtGoNUZY312FiYCA/3Bu/WS+mFfP+bUWU/+LRb5soAcQcX/3djQ6V6YlqX9eV1Su0UBXK3Ilt
yZfyCBnFjXeobNm5xRueEcqz1kEZu1gVIp9vkH09Rjeh/YfbVHiC/Y3P/bZblHHDGI8YVTxWUtq1
ndutjSZsuPeUTai8FsYvRdEN7YkvDAocb3/BjDLR9tLeR8ntlDvNQ3FkrWst6fFNGGXkjAm90DKH
3RPOwhMPQ3J0NVQ/BcvBsOGzvBuP/i6xVNgT63frmtmLss1NzjzYkkxg2jxilu4uOEqoQ6EIZnvO
abftfl/XorX017ePpC1O0IlFMu+IPmBY4VcoofiFWWetd/JuG6ibViK5ZIXVBpjxkXAORzIpZjCZ
FW8mqe1FKB6hcX4s7CiwomlXFbd1ueGLe8Znzp9xxWZplM2KsJNq06DswJveTvnl74fPyufG5vcA
CN5GxMQGvb6VAEQJnUeG8PWrpmoShixksNdQBzmo6qjkAQ5yNPuXJ9Qqe9KgYJ5Z4a4/Jjrqe5NZ
TMQOL/IZnqvFn8ak3xtWYTG+ZJb0YxvAAasizNHFH3SZvMhJPgdmSQTGUYdEuYAyOKq376V7M2xD
jDL9Ru3tPiLyHlNwFmuoad1SfxV/eMpSZ1LlGUGHZ5XUmvE7iEdTF5f0nrHKVauzkEIZaT8uVCHz
sd28Wb1xZvwbWXkWLu66J1gIoUx0AkgoUY8gBJHEo4ohnRCvwf7Ck9vrR7aSDVnWy2g065Yv+Uou
IAeYw3fivYQX4Pa6hHWjtlgKZaWnKtXTZlZPOLXu/P472eYWI7ZmbhdloyUFo71VBhkjmDOEbbHv
dvWbGW1YPAirV+1rLZ/fscha+0GHmtmnhkG7B5e7U50OOarrO7Zu9BRNklUkyGTkaHHNFlJCmQ+z
toh7pE2BLeI9GrEp7dErgrBad5Kt+Xt+j4nozpKRJVAeq80bQ8XXg8zFF1A6LgeJ30xS0F+ehowA
StDfdXsDnQvzWF1E+H121E/AoQTzcrZhviZWjelCOKX7oyHJ3BBD+NBiSNvNiHewSWfbDKO91taK
/mdNVWQQnxqGTC0yjIJWCpSqxx2T0anQhThTgGmYQwYutmO4lXclUSar+dVGpL6ARXBflDBbfASw
SPVXfI//3xasrrFV67L4KGrxKPVok5p0iJvA2ZTEpnx5AOB//eu6iq1fGF2QMOAiyJLwyUWzUDFw
zWRhAgKRy7ibUEn6bT4wCw3z9v1wBjrcAM+rmDagqc49kCIMgTfMK8me1Oe9fJucVXe4G1KSgav3
+ZbVSLuWT1AwEi/hOJEHkjXqQHPMryucl/SX8CN+nHln58xyaB6cX39OqOL4RDsKtxP6bu6DTRER
xpbOPp5eL0BFUYfQRVWRJCriHXM+HyI+7WFKR8xXVJfYBmblgQd567C5Z00qC7MRuCaOMqthLhSh
Hpc94GbADVGenAEQ/h66r0xuo7Dg0D5rfT+kieBVUDQN14XG7vGzqi8zHfpSWYMTXZrU9DVThbRk
a5uH378nBIP5bx4T0W+MbV1TI3EhmYpuGm/y8rCr+3/B4qOj6jBnNkCB+yY6IimR4WO4xLUbuBRI
hZz+KHk512KpgUeO0iEhSkJ4p2EZ+TUrB1U1JE2btUal1KWLpympACCObjadSKADLDOzlm/TAhzG
/MugOypnmBi1Mw1gPeUnL/mdcttRe4kCkXTFLhfQ3ph1HVHzrRBgmJ9nfODKrJ+CFuuvD6QUrBbz
UCrm24SrpDnxzif+8d0DZMZv3+S3ScmG/VwLRpYSKS+uRlkn6T52XgLyXblLaljlWpq7EDnvSVXd
03Q0UBAKzA4xPvAomKi2a/GrCJvIG6pqKKpGfUAQcpI2RvgABXiVhzsDQwWDeeKYedx1S/UlSJ/z
vAvzq/fVODWzjj0C2R1DUU8xkW3Dye4FYJfvZGiCdXoR94XZZiTaGTfNkZXjWqvC4Xj/s1b61SB1
YhfzJT5hP+OZd27/Xh6LX9l+2qTuC6ZIQW+/tSN7G228EyuRtBZGibKqYrpS0MQfgLhT4olJUox4
Updz1gy9fsx+lpXhcKjvQgZ1lrKeoAcvh4xjc5PF5pxL2SFw2TwgL0nQQsNZrJTH+o35EkmXqzyh
LPqxn3oUopV9ilfY3Cxr3wCwPThyluCWr8zC36rTWYikrKPnxcXoRXCy1kxrVt+CsRuYYxg1htaw
wWBWpSkSSFIVVTZkndpTfko6sJTIcOmuE/JmZgH+SD33h+Y52o2M5M7qaw658n8Lo12O16bAT6kh
7FFDrgW1YQH0TSKAiRJWJLiaNV+KonZRDZMYWLVif/E2zRsApIKTqLl17uB/pR2gHDc8KJsJace+
ZVRa1kqcYM/9WiXlbYw2GdU+hejG0cg5Eu2mIeiTSG4b9GSgK5wVJK1GfkuB8xkvTE+alWkMvpI5
xxQJSDHCwAFmjXBoXfwbz62oM6GfpGuiSoWyMd5kY2oocwAIKBO0U81viMH8I1rbwGb3Faw+NBEo
yCLeYPhLobRTilWOAwINrMogoRFYb7luInwVT2c1BQcy6drcaKwi1QBC2nllWJImqYQKRIh6q9pe
KzYfEqcJf65vgzSL/RE6YeRWn1mSDfGz5W+x4fwUc7nQx8MlwZNNNoX2aRR3iUSGtidGkDs6MGWS
Zx4ArAIma/S7aPrTxqSUbhOUiJIn5cVI0NOulK+JcCtmRBx/IXVn19Uxlz5SsTQTtGWKr3FBYh6N
4STOTLXajLULqAZNZVTkVw03AHIQZQMTyqDXkisRr/VSNFxAORip7919lgOW9CW+lx6u79r6YX5J
ogtzpSb4lShCUuQagP/GJIb/Og67GFxYOL3nMNhEyGr1LkPsSoFVQXXu3wv8HEdcHNYcrfkAJxsw
6iigxw51OsncNcxM/1qkM9Mmo1XDAD+rRsVW0SBNPIca8iUEkel0qm9YubDP1watdUsJ1GXQJS6P
MT4zXLQc/aqcR9TRHu0qwzhIuJsOg0E6NzsXsqk8iYGbBBuvwFwLyFlC0g5bwLPVpihZvARq0f7I
I58WQVsncyxc3d9wO5BAduop0a222BrMp9RabAybKPGSLKCjSqGNotTzcVrAkVZW+nHsOFN1C/Ct
2Gbx3h3ZYd+aVi/FUSZxyuS+4uR+tsHzy+14yQAJptm/5rqIbn/cI2nKTHKsacBSJpXjGT1lqNGp
3oM3HXnEM9DAcvC7qG4K8I5DbOUWYr+twoLkWQ08l2KpJ3JWtGk4TRCbA8saeBBnQCjAFBG5R3Qv
W3NkxG97NDSW+3xfWdExt1HlZKSX1izinHRBD5iqgT6c0s1cab1Ur/m5veA1sTR7Ml+SDWveYjWH
tZBC5+qyCI84v5R6XOWSvJ45ghKKCaq+hjT38SHaayVrxGI1AFyKpOKIvBETQERhYaMtv08Xy3m2
uoNs+TfdRt7GfwKbYa3W4rGlPOqeDFzGo5MT8o4F+JXCwnyfTjGIvlGQmd9nb6z059pbXAGSkyDg
YvIg5v4eOzRcXKRjh5BM7rzECjS8UIewSUxuAnzj9bWt68iXKOp53I8eLwqtjpT3RnqqFVJqloYh
LQ5gvqIzyQxpq+5GAcShrAE8WkcLzfeV+Y0aeoGMlVkIbeu7fOdZcC936j5i9geub+KXKMr2t93I
CX2EsGgE2+bgjiXxLHQXoISW2VZ9z7loGmApytrDdrk86sbx5TSEaHCeH7a82Z58+09rTWidyJjl
e3nWAdrxLETRj6Cq7GuJkyAqSaEXjSnIgZWopoA+rGkXt1aRJXbyNqTHPA/NtrUau5+eIn0iPTDI
sp0kH43e6j1kCHdh7Sq+D1U2q9bxWtN4bo1Lku891e6SP03wVBdHI3ibAGCSbcfYCYAx5ts5Xl6V
pxx6+czXp2jYegmDznT1bYlOS03QDEWWgBL0XVuQONb1BCjMl6f9M6+aOTo6bfPWsD4KjM9ZzCal
z6iD3tOlPOr4PF7K607yBmBzj+iCNIA98ojSnuXeuXeaeWP/+q2NxFTMZLtrNsAnAXWyf8Yswtv1
O/kZdP34DvR+oM1OlBRNpr4jj0F3m+n9eHl6Qs5iAoAqcP2mLVoVBoyNkAOxXyJ0E3Sb+8IsNh9g
Fkctcn97/Ssobw2Ed1EGECnAS3hVVUSNMnrohE7GuFeiQ6Eh/u1MnIQ5PWqDRNJ0MsXJMK/LoxT6
/+QBjkUAWYIEqd8Pe6wHvfHBMXAw4gcAyzpRtNORg2p1xroou/AvORJ2Vwfzq67ItAkKa8/XRyM6
cPJHwCGyQodrI3IMU7AqBfDrhqqjsMQr8vfV+HLcN12TxYe8To5K+w40O8ef3q9vGRXc/GspCyHz
Ryyi6LFMy7KdivggY9x3LD94jGzLN1NqZX3FsNzz9y5U8ocoyiVxXFoO9YD1AFoYFKYtnzMEUI7o
hwDqWLI6DltQPsQHtZd+CUDBA6SLPVSyq+HhFfCyq3uDHUZaRa7v4araLfaQsjHekBuDn2Fhfu29
NVpMlHB4m1RuP/FSyVBxOgHyr0UqUDpe0/BUp3W8AkKQ5oPZ+NA1thzc8oPJqzdZ6ujdOfNfdAF5
iOmoaQEp1KPPP/kphtO43hwSFmfwqnouPoSKoJTCEHu5x4cUYWQK4oOoxqSYNte3dlVnUJPSVA1v
cljx7+ppxEXe+x3UU/BB4AJKpyBRGVqzenoLEdTpjVM3qlwHrfHr4FSpiqVVtRNo8ltaq4zDW92y
hSjKKHtlLvfdvJqw/uALQIcF74VmX9+xdRmKDLxpNJcK9GtcKWSh5/smPlR8Zurce6Vjep5V92YJ
oc4+MZq0aHHfDvp0y3kx4btjN2qM3Vo1TSj5/nsllPfo0xG8dQaEiCmIeotNwV2AUmpOXW7m/u+/
2TVUInXUQEXUlL7rmch3o99UUII5y1RWD4UmkypmaNrqrumigtomnsqg2/kupAvTvguKNj5otdeT
DKjqW33IPacpYlbNgCVq/vOFWe/zRBC8HHvnZY9ZC26y8hasTwy7t3o5dUD+6EgdoqGfEjJW6H3w
pD4+1JX20E/6OxB7GDpAv9P+Ze6QveJ5RdB4gyZZSrVAldN6jA+p5rckDrqTIKf7LE0sv2mdMG1u
GlxTsYuOGF0wy85WMz+06zCwYsk/9KrHCChXN3bxPdQZikLceYE6zGseSd7f1sp7ET9eV8YVi6Tw
GB/ndbSIAfWNMnpV1mGdLfQka/+XtOtajltXtl/EKoBgfGWYJCrasmW9sGxvixnM8evvova9xzMQ
76DsYz+qapoAGo0Oq1f3h4lY6d5QK2R+c7iOI5FFimJee93iC3GCAaxUuxyiCcdYVOOONzAX4w+6
kGeLjF95A7Lh/JihYwjlPVYUPq+AVqOSY95wFHWMmyEWwYKBpGGX6qpMAPbzeYCrkzYOaQtHV3oA
Axc/VhFqgPVh+vN35UKgcIyZEZPZbpYs6FQG7ubaRBog5JZEyoYFu5AiXJAW4y40jlE6wVy+WSnY
XKi+H43IqTL/usaIQfG/Z3i2gYL9gp/Rp12JM5z7p9h4rBKMumC38Pf1hwx3RcO4+Oa2w0yAfpAY
gf9HNAM+h4G0zLaEs9NIbpGsZXjUjE8ZXueo2pmJQ7J9RhPf0meMEA5vLfDkGOodPECJ+I37iC1G
CVhljAHPIbj8HDiOmWdqFixD4WUdwlaMQ8qfrm/vhmOpE2bqqIKaBrRTeLetKrcYtfo0SN4KDC18
DLUboLKdfAlUeHuF8eu6OLHp7N/T/C3vvSP7zHrXbRk1ZBjSIC52Iz/GQXaIH/vc68d7FEmcHJw4
02urfp6BzqGlH2m/mvYfqt+Huct1L1pZZ3x6r+xBAfNffpnw8Ku2TrtMx04YubOoDvsW7vGUJYc4
sD9VnyNkpPfWIwXZte2Qtd7h6LFPyAMPC/cAbNo3+3j9gzaeIGD8oPgaqEQQ4gvfM5lpZw8AAgSV
9jYZr6UlOYrNG6zhH2YAA+MnAs+UtIfyxSQNMKn6Jh6/JIOjgsdHf8Osj/vrS3nv/BTioxWvaJkG
bpGGF/XSCFZqRDs1QbRMUexTvo6FR7UvageapqaF6f2MYWperpmBVUbgItrx6T7Wd3XTewrcf8N4
nWQFz02rjOgWHSSaQTVd+KAEHxpPNj6oJyd72BsVuLvAcb6L1NeeP+X5TW2iNmF5vNon2rPqVf3r
oh3iPAUtVS6555sHrVvUwknYtq2vB3V2JUwSZwuYXdNgMkpX17/ZieTR3bzjZwKEV3BpGOX2BE0K
2y+9Ne/Hejoy66TXPxvN+jaxLzkItK+f+KbtOhMpmBWaQg+qASJ5/qwlpwhA7CRn3nUhYhX5X2OC
4pVq2uCIUd89rLOdg80saVpYkFKlpZ93i+FnmM64w3wfvLV21+3ChC9ORKbMS9BlsB9oMkgews3N
XWsIDCkTYM6Fa1oYYz3GsQIDWn1nX6FFPuJWTjJghhbXMh+vL3lTb3GPbBTs1sKaeqkrA2FhVIRY
8azp97BW3jTPTjse9IGfsoeJdNIGDfzgh5t7JlC4KCEp44ZNyAcN3W20IICgMvXf3EDUOpluMcNC
HvNySVlSUT2zkixgSuak+feid2nr8h9G5occlAa6zLffFghg1ZpMA8hVeFfBY4BAieHum3oMO64F
6bT4Wpr7UaG4qe5pxI+1yL1+cCKQ5F9dRXiETC0WCu7ry2XWHfK1aRRnQdyNuVcXNHHNqTK8HtWa
fdGjFAqs8+IpublvdDs9qObcPM12lEj0detmonJCdRvkqHheBPeQcbtLsh7fAUo8PFuu+vX6QsXh
Ne8LPRewfsDZpYyYMtKpxHkae+YV3yN/3NOX4mDu4p8daGo+l24KEEsATrwn3WUMFIjZXXoEcqC9
z/9w2OOHbxF8R5PkbZ7G+Ba4NMaelsSn7G3Qx13RPDb9Kw2DOJcY202n8Xz9wkFPy6DwECSVwe2c
O9XL7dJ4M6oqIFNDPAezABy1rKC69YJQ1PEReiOXBOTA5ZaPod1pE8mRs8hMJ67fVOPb9UMVcb7/
u5G/JQiXtGwUZmTrRvZuDIwvCiaYCRSwBD2pycH22aENnWROJK+IRCwjwlXtZtI3VpshETc4qca/
q6OPVuJ++MbL4Th192ruRNOXiD9HeessBL24hsTgbh+nathIutswGWI3nFa3eGKQxgiMrvqVDbxy
zJnu8hRdaN10n5v5Hq3aepy4SnRoI/WkcvUg2fz1CRFtMIWfZjGGE1BFkO6c5lOFRmDk5Gn8haeF
Y6SwjYviFoZ6UNFkRtTJAV+726fKbtL+xl6eixe0Kx8INsDCE6DbwAKHlVvrNYDPNNZWFAxpPGam
kpd900idrVhQN5qmej1V66Paf+cJejaRiIuIbH7u1kMAbnKQy6mWqVHRfUh4V5KZhmkQLeBQJUAs
xn4zvrDolZRBodc7pjWSHMumy8II7inyl+vEa8H8Zhk6eeOWwCKZLVyEl26yvSx9SQqUejlm9za3
4bg8FsMoeX+2TASDo68ZUCMMjBTkmmhhrMEzjFRwZjjWBK9WFq6utlTUUs0Ejz8BZQNqVMJdHUY6
t5kCI1TZtwxAviL50k+oyUVv16/Daj+vyREdrljtYiVCch4TpLy8CxOX5QyOs9rjWcELi3gik/VE
b7ld52sT3K5uqRpiVcihLtnOqr9M/1jla++pzejkQ/sXJwX3gJloXrSQNhL2MWowtGdMG5ja8k0J
wY+rv17fwK3LhbgH/y0EHGC1uXwt7GlqFHNBGn35lLa3yhR5SddKLPd7gf3DKdkoSlswmgQruRQC
os0osnMkL7qkUw9JaM3enJSdhznSitsqjB7mMVL8iScAtw15D0KijrqNXuuOajXVaz5kj5lteWUU
hm5sjqu3NDf+VDaWG7ZK4dp5xCQ7v7UxcIrgE+KrAfkSNiZDI1aaEAWuUTe5WXu0LMcYDMnObAoB
2hyFH9wR/R0wdOYeKajlD0lW58GSOFWBUPdV6x6uH/DWXceDhTuoEvgEInww6UMUz+MkD3Jk/Onw
xksZS9fWfUAUD0sC8AFUVPRx2rbSYoJFIFfkKog9ijZyW+MW5rpXUSsbJWZzc9PO5AnapHHErxZS
QkGkPjaFthvK0ZXmprcWBc8fvg7KMhqS/5cqG+uDzlWzzYNURU9RBpNCF18nk2+TZteX6UFrZUyb
Wyd1LlKwZfqgtGU6NHlQRd+Rp/aIVUp0etN/ORchKLVNcr1rwjEP+now92i2U92ExGi8rutozxHZ
uU3ZLfuKmOVJSSokXxjUpYiB8607G22Gf66b55/DLjc5X3KlN3WsOEa0l1loAZchGLZedYzXpSur
3/qwr7p0dsF0a9Rqs+zyoCsf8fyEHk1vjaAMFN0NJXNBttQSLiGGyNvo1UEDxKWozrDCvBiqPNCH
G1V9pH3sqMrz9Q3belZNwJxRO0BbPbWFhztDb2gT0vX8StsdOCY/sWNP0TYvu2Ob+4ZHB3AWE8UK
0fr1DSjpBq7lAa6Iu0zLXiOvqf4ac/0UxqXXzKYfZ7Lgf1M98UyQtU6zzvgTlgeQD4i5qJkHKkZM
k1F/LPnoJjlaYdnncVh8Nn8tzMw1U9RJ49EL7VoWPG35ExhDBbwLwicbPbiXh4hnaAjpEq7rjhdn
LRc5xsJTt5us02xyXwFn/vUj3TA0BgbJ0RW8qBqqJVizRRvLUp0KVGQVdCzmN2blDdr9vGCeYv6a
yJ77jfUZWBiuBGZgGsZ7n/fZfQh5X8djjnON1UDNvvLpZ/O9Ku8WWWlvS465AqLAMoFW3nemjzM5
Gc9MlIGNPBj5jRYGmaHfz237rIOM31Dp9+tbuJVOgWOhgT1UQ+kUHaGXp5bZiWUOq7TWLED8MdDK
q1owbGRNaqO8DYSeXQynMTc7FwOmDJfE2rjP8kbZX/+QjesJ9LBmMDASrW6OcJZ1RRtC+6IIlKZ2
h+rn0nsWvNFe1hW4cTvBrYFKAMOwbRSkBC3taJnxaaqKoNGQ5Bw7p7WO9ZHZLl0cTfvFQbJ1fWGb
x/lboBj3jmXL65iuAmsvKX1U2JevpDvR3L8uZ6s2YEBr1une5loiFd5A3PVwaELsYJseOIYhvIGr
R/O62LWAH36KkGr4uuynN0xt0N1DDs5mibe0eYJn8oUHskqTYkp0yE8NxA7kk1IlHrUHp0sXyZZu
3XvMWsSt17BilNUudZZFdMSgFz0PytBXSLrLUnTS6Ea8G0v7wNMaZGK2Krso64MqOOIGHkELuT7A
7cA+fSlUXTn0rLArAhN437upJd9oaAA8YYex7Yx5WblWlRW7MLf0uz5aqr1qTfx5ynjs2em4+JjA
iuD7+plvvJsGqkhgOyAAGrL3y31mKrQx5KoVZkXAo6HYLUXeu0kMg2QOqgzOs6XGcFLfjR+gHCLK
qsmqJgWpbB6Yyy+jmU8DOY0egrn9oMiAKVv4NbwhGobmoT8d8w0FTa4oS+iQ8CKgTTPeDbEZ+iEh
FNjDOPLBGZAcSl5afgJEgDvTEZgPvBL+NPaVn49N69ORD4BCkPFmWjAHgrR1Kdn4zd0wYKFtDH9g
qJtcKkPHeEHmuSlQfS3LfVZWbK/z2N5lpZH7i64lD1oY8uP10966YAB6rng6E/ZaTD20XcKWDmjM
YDEB+jbZwzy/NAYpHRLK1rcqs6jseMvBpsE0VUPJ9nJ9NE+SaORQ9qo56cZjXsqu8MZaTIJSxTqw
EEVTsfeAMwxbWCIccaU/DckTOppGihk1sqHSG+cEXmK4lASZRxNacLmOLomQSKEzzinGe2qhxWlx
9ElxZrU71tPP6+ezsWkmwHQELqYGPDUR1Jbywo6MmOI28vu0uy24bJbtlgBQfCOwhnWHpV039ey6
Ty3PcppiNW1ZWX7GKGbVtJ25v76MraMBWQ06UdaYF1WWSykZGvf1IYSUVyDpbLSRpU4u69DYOpdz
GcJKDF6tvI/rSoAWQoor8wt0yQMHIAP3b1jIlXnnP4sRLuoMNZ7zHoJ6lAzYtLh0ekYC88/NwYUU
4UEi7TAXYQkpSr+fqlMTOZp1XEo3KSWFGNm+Cd5LqBq1MmoQNM77hbjsrXodZ8+Q3c5NRQOURUde
xUBaYv37maINc82Yzi0MhNZQqW8QJPqooqmSXdtSNB0WgBmo1jOUBS6ltMXUlyjXlwFpw+92+BDG
5m7MrEOUVxKV3tACwHKQTUWYwEyMvL6U1LEmYRhPgPOpavOm0Vrw8cVacUi0iPl/fHuAQICIFfWP
vJQQl9eNNYFu1y4CS0Gjb/1cFW+sRRNFI0k+bgV8KPauBOE2hsgAWHW5Jr3glZlVahGseccnRfvS
G2CwD8Dq6YzKjeUuzB27B6Xzrq9vK/GOdhEG4415ylijYOXiKVy9C1YEpOwOc5z52vBk8/FmBIWJ
MUW3pd4gg3VjGopE8oa6ABiLyEiH+UNfuHq54Ki3Q5SwoJRrhNtpzInKbxPGs6nP11e4KQe0OOhU
RaJfFeOvSmmMqaY4wahGy+jklO2pb265DI+3pZMqthDzf9D28uFpilpAs6s+4UGuvtXjrT290lhi
LbZFAONga+AwQiPA5Y71C/xVYhY8mJRXbr7GwIWN+eP13dowFZZqI4BEt8GKshLUMC4mK06N8n0Z
OsqIbfE3x3EmQLDgZUWmxkhrHjT2LRDey4IG0OZWWg3ZOvW1goU7BRAKxqhf7lUV0YqnrOJBTW+B
2WWmhwgtlBmiLSnIIWgoWgE3ADDapRRO5qEBzykP6HCDgZKOlv0YopekfLl+KJtikOZFDh5ZZWDF
LsUos0qauu95APTwvvBbMJzWaufatcSCi61zaznb0n8LejcWZw/FbGZZo5QDNKy3HWZ1PgTu8ix5
hNPYDjdr3JOMtZPrn9McXJlLZARWa58WEGoOv4j9+Y+XDTjPu3sMHBMcsctl6wut5i5G5YzzV234
FhpPivGQ6H/+mFxIER77qOrHknIUsnN7PNm+noGltJI1zG6ZWRvhJjrmgVlFb67wjqCzTE1MDdUr
IC7K2cQgSexlTcBImp900JckGFbIuIQQYsNgQKhlrZYPqCiRECItKlqnYBIKErKPQY+XKg+0kzxc
G7q50schS0F1zIUVp+GgXIsprf2MFi9t9oYRhKplucvQcBWi1/m6PqxqLkQxF6KE22Y3gKfXFkTN
5NZIh5sEkwUbckTOy1X4r7jlh4j610WuKnZN5Lr6swsRMk7aqQP235qea4+XN6ZpOC14B+ksm9As
W52g7XGzgKHVhKhK98Mvc10+pMYN718b46HOvoV2JdnNrVShjQQzKp3QDDDjCQ8wLkXYzBSA+KV9
TInqNEoMLt7aXzTmzXHsaIkzlq5qImAoauvPSwQXwoX7gBi1oGqFs1T526hSh7JHo//n+uFt+VQX
QrTL0zO7WI8ta10h8mepZ3xXqGuCmY04VuzYxJkVkB3ua92U2NH1d0WtOd9ZQVERJEfzyLE4OpTe
UPVeZNSS/Vut0jURgmLO3RJGJAReoo3dcQ8AogFWsvYoK/DLViIopUkN4MQimgXjaTdJ3Jnt317n
JWJwIlKcwquGDsq2DG3sEnK0aiB7PLbeMhz+f35eZKgqW2Og4Vppz4/zs7YvfhUn280/AcFy3/in
UnFn3z6uRPHXlU6yKltwPNKib6tRQyZR6Zr2ro3C1g+pIiWYXDMdH8//9+qEy1vYbd7kBVYHnDgo
o9dZsaWrYYCtbNrZllla8bs6RS0KaQpBA0Bi0dEo05EZvUXBR7mJQarceij/I/si2TqZKOElRpmG
8aaHqBEjiJk9ulFsebRB2ll9abtj1j/xWZYZk8kUlFAhc9O0NWSWqGU34w6gNqdJd+3cH7h905Nf
tnL8CwX5vaFiDitSYwVGWcMq6T7r9mjUvf77W+lWwKDhaCAQWQlkhW2Mq7INeYjuHJO5dvBU3WQn
xTd/lPvW+clAq/VEDhqm2V6XuuVqnAsV9tHio9IPJoQ2XuQ/yfg4t55hTOVF6lID2hB90JeGXE0Q
OSuaDbCh+o2Wt4SQg1E8I/jJ0z+veiC++i1J2LzQjCmNU2BdzNork8n5UcO2asXu+m5tat2ZFGG3
EGANeBrC9WHCsOixcif9ZmlvouxZ5Zii1aw4C1lS66NhQi5z9e8R3yEW1YWVcTVKLNC/ozIIwMOO
0vFxbIhMDTacilUKcrNEfcfZCObPmHPwu+V5jvLYZDi5sksHt2b6Xh2o00Y/Z9Cq8Sm5Gb6EuuRe
fXREIRlp9PdkKiDswp7CvzZ6iwN7M1CMWVNRMWGpF0sANxIhIn+K0VYJ/GkgGzT1dszzNXRt2XOo
ScRs9MBeLEYs/uVTQvJFBbAnr8mhjF7SvkJwmfkZYKVN91WtnymyJvYUzJ/TYj9wE/gHWh1mpZK0
f21qDTJ6qMkT9Fp96INTGmY0BRZsFHcMxUd9eb5+FSQCxMY3VthNVeclcBygfAr5ayrr+9wIvbCX
KznICvFcy+KXxiOzWF80JvZSjcHz1Oq7qn3g5HbgD+mMafD8lE/EiWYZT9p6ny5faIhdcedIu+Pl
FM3wrNurBzJBbO4jBGv+UZWHIin8jlieFLu4uYsGEh6AjKzXT7h2U0p5NkyrsNh0TOUBwbTEp/1o
4LGctfiCRjWElO/cZWeRUBrqarzEkJDFBjxoTKpAH2RZylIQMjHrQs/EIIEGmOcqpgDEaiVMaPnt
rPd/tZgVuWqB6AwpyEspaYP+6D5cUEMq2rWlG+2USiRxbzearEGRB5XT1+wmoB9CiJPmKHtqJMNS
7rTCQdOD3SJsvEv7vaa+6i1zo7Bz4zkDPwk4m2Vpz00Tci5e2MkMwOMkLHCxLExPM827wvikJolr
kVslx6C/wVMq0KX0r1aq+51aH0yQRRbgEHMMKaXHx+cbO0GRsUcGy1gJii63G5NZrbDQcAO1fd38
jJIG7eS/UnSWyzf9o198KUp45aYo15W0xqrThu9DEJBHd3OS7cpxdovEK63CoaPLf/65DTtfn2Bh
qtDohnku8jUxa2rP5SB7u9cfEG0JcBHocoD3gzdcWFXdkJKQBehAQnCCpl8nT1H0HGkHYz89K4rk
dmxZLqaqsPdg1AQPi7CcfCEV12ZIS6Ih3tEK7BvhrMwQ3GZHozdzkLWiQd80c+/6PkoEi9gas2Fc
B8U4bsxa7zhEo5fTn5O+17NPMVCg14Wt+v9hT3+vUjSZVqNWqZFB2Jj8YxW34Sz5/S1X4WwXRTh5
mgNI2harP1Jajq49R3rkYDicQ7nEmdw2NCqAemuqzwAQ6vJ6mWCvMck05MGMLOLYvRVRd1fFt+3P
Ujmp7KfC9ioLfQIGwoGdwEh/fR83D42t3h5SxxqyRpfSV9Re0few2Ay9rNERyRT61HqdW4+/rgva
tCJngoRlDqmiVZkOxGcz/Ro01whS7rcYQoIW9P9O0LriszcoLeapXzqsKP0W7+IZcxQSNKFIwrSt
hw5gDKRNUcgEZduqnmdC1NpMK1ZhNVPxijb2pL3l8dv1dWxqIIqWK6QeD5BI02CV8VTZhQqPH1PR
Cpe6Mhdn80TOBAhrGACWySYVAqojBQV45CYukfif7+0xH67pmQzhqVaImU8lg4zyZDjPmpOdANQ+
Pdh+dfjVOLkbYmRW6zfuPxzRreta7gvb1f6bdlAkX7J5YGcfIug5WdI8ZTM+hOnHtLsj447Un64f
mMiKCmXA63UmQ1BxUF81aVtCRhOo6F++qW+y7/FP9tZiVKgPwund4OqNUz0pn6xD7fUSOgJxuOMH
8YLi95kVF3SB+N43d9B7d3GKE0gJispdbjRHcUy33AExFznpl8pvMEU38RoPg912dM+/L1/UH8UP
6tOjir9c35lNIwMIzkoDAAiDyAXQFxlLe4XBWH9nng7IY0APxtFMDv+dGGEDjJREKlhp4eTmpwLT
88a3BlQx/MDqf4Cq/RsLcLYm4ZldpsZawhVYrk+R04UYcYRULpOUZza1FsNAwWGv6eBTErRWC+1c
sXoIMeNntO05hvKlbYbd9W3bSLRDb8+kCHpLC7RtpyrQ6ibOJum9PjwwLRj1b4P5itJr3VkuaPEy
wFZjWVFo08jZxELDIgDWoBq4tKOsDHmihDiyhPbTPlqY5sxWQz1aNDV3aovJAMAbzbdYLErwiIbf
31vB6mlW1I0JtxCba4vXY+z5gEFY4E7V2e1YYeBpXboNnH39MYtQvMmAotAkmrN5G86+QLCJFCRp
kdLjC4g76l+bDPeR7/MTwBtmKnMGt/f392oFBbKNeEQkEcIkLeAoiX9N2SclBAdI+uW6Dm25uCD6
wIAodPMiYhJvg6kD29elRaC/xJhWZHqt+ZUn84Me3atd56u1srsucKMhHzMZ8SoCOg5cDzrbLjVn
UnXwJOUxACh2o53akRVOx7rUT4ZhBJ1YVoAfylh2CPGTYz+XsY/mPeVgd21/P2YVc2mJST9jFyqf
Szv8zs2iR7kcGWu9nsHTgL5Sh4PYwR+KHv1FvLdOWdxowChN9q1FE/sGMNboeH1NW4e1UnejxAz+
/w9MkXlUKi0gpHmgWO0O2Vin6hK3I5nfWH/OZILd03TkGxCTIMpVL3dvwCDJzADba6DjcVIbP+K1
oxDJGW3mblZk5Nrlw8AIKWjF2hQYtjEMy/Szf0VvfblHgXKChwlO2VZiKjc377cskVeq7FINNMy4
VUjM8/qklyedHokuS+1tRaiAyMInQzyHpnVhSURbDDNacfVLpIbuMs6RV1nDN40viWuX4/c06/Md
bXJX0woQUg6zf11HNlO0Zx/wYZ3V0KEvBCjzykMaB/0vn1XX/jr8iAZHGb3hbzI6oDayMHQUdeYP
c99Uq9bKiGC9BWZLlu68023Zija3FBhq8LGgrRZFv0tdTDSjautRgY1qPDC6LTddscu125g9Wl8z
DFX4dn0Ht9zeFbL9f+KE1y6d8gR4bphEFOn/afJnGg77SK18o0i9rpM4Zas6iP4vutzQ0wNGFuMD
ycHUdVVjmzgtprgL3yk/83a6S62jbqX3QKl+nUpdcuk2l4c2WdTbgG2CN3q5m3No1kMbD0WQFZ0X
1TdGj/YytICg+hdnkpdsyz3RADhCqxHoOch7EussCmr6TJ1pBgx8WTe7Wql8UtqnEoNS/uLEzsQI
CoKhjZpVpP0qBh1CZbwfwHMCZJGnhsspWaxOIm/zjq2IpbVpEEzc4gRHEofg+jTRJaSWX6bukILA
suHNQYuAV8dECV7uUbyK65eu1SSit3yDc8mCb6DmMUqoRlkEQ+S1eo45bJ4eTfuuVU5QO9ceH69v
7dYJgsNMRXUYDpH6npw4O0GaK6laa2idoO0jNxKXJ7dJKaNA3lLJcyGCy2VMBLMqQqhJbh7ikjpp
WnojKOezfV/IMH2bC8LzqaFXD50GYrcKNZpS62MdiF+j0NyBztxdFNBfmjqRLWtTlGG8c0NgBSL9
m7m01OyHEWrJBgwzoMvslcQ6qgDsS+70quCiFUEbw9qBiEgAhdrLO12y2VjmKgTK16ocpZ+8Pv5C
QEGWVf6fqwOUHmuBLsBqsUtBmB8A+n2Gpok5O5Ug1CXH5G+WciZB0IWu5501MwCl4/a2zPyhcYvw
yGXZ+61rdL6O9ejO1DrNCIapUawj0XfKknnj8EQ0p362Qu5b/fD5+q5tHs/Zmta/n0mLwQjfmyug
HaHg5C8JQ6Nkb7pTZcY7zURAdV3cxuKgB1RFPI02GoDoL8UZ6ajzVMOb0saTMy+n0fgBkku1O/H6
rsgkBmJjbUj6A78J7B5S1yIJk132ZTX2q0GqD3MboB88NkJ3kE3R2LhLqOTg9Qe+8t0aXa4pQ/tD
xIEqCwi6oXXLrfuTrsgu7IYduhAibByKC5PO1m6AjPt9487DLai2eQ3KFYkV3xKEOhuGMK70feAk
uVwNm/VltjPcV1QO40jzlenVUHKnN16BNpZow9YBAWQLwDeKewBMC6quqnOhpJjdsvq9Yean5QkE
j8sg8XtlUoStMys9o+0CKQU96RhbTRy1fkxlzuYG+GWtk6CpE0PCsHlipaRXanClNBkPChVFXfbZ
spCx6jW8+mYZ2K0WsPZNAeCMoJYdadZbRrQ9xmuhpBHTG8ZlRYCtzAi4ZIC3ALnQSrqgXh5kx+eO
a2hgRD3Kj6fYsSzASJXmlpYRhqY9aLnLbK8fXiIbk7Rz+uv6RX+nkxHsPsQDlwscMPqxdcFYako3
T1ELQDfPkn0VnsbxWCs3Tayg5Dc84tXZRe2M/EzrNlNPXJ0/j6TG9IDbyQCpwo2u/ArNXZ/tx/6O
A9M70tPAfnEkNRT1JlH3RXe0ZDw/GxQ5oHNYwQbojCTAFAtb1hRE6eOlBXTf9PIEtRMjOuQYM4cG
n9jF2CTdqaLZV+jimsrg4KsG4pTJXTbe0gmT0RZzj3D1fmxlEe+6Vx/2EhNwwRmg6aCKWq3qmZEm
kzEg5gVIW1HLyJ/gJO8rre4kZeONm28R5OvRys7WRo/172dSoklrYrtKAEjLTwTExuw74iXbfJCV
wDf6y9FQgMTZGses/NuCoJ6GraY3YFuwP8XjaYh/mvwbBzFOyVI3J14zLjdTG93b39PmV1f8ipPh
U682Dt4+k2QHtKZLQoENA7EWQtCSDPAQ2rqE7xmhCiag5Csff+Z2ef/WL+p+Sc2nsZKZ8S1RYHhE
PyxKZphwJljXIUyWsF5nGRRJ5lnxUcUoT4wHd20uQ01sS0Jgg4YdHOkH0iptSSytAuz/pbP3Y31X
GS+zDPi0VTUAY+dvIYJzhxKuwse+Bsxftbw8tF0l/6FY3NUj/c6c/mn3qY5swjzsLNZ9isPWi8ND
x4ZdhHwwjhNIMCXo/hxIh0nra1crSltr24pwnKliGU21ABC4NC803CXjyai+TbL2tY07eSFFuJOc
VHqHHkG0BOyrg0Qh1y8U7ruFdnD4sOu8adAEXN5EnQ7t0oWA2HbtCY2gxUm3bxrr5u26id7wW2Dm
0P2NIBHduWL+ega9Emr7IKBDHdBaKgdYLid8+gsZeA5t1JYsIK0Fp9xogPTHvBrkyNXP+hIUEbqA
Ze0EW5q+dpf+nwzhpZlJXoR1AxlI7gIwqblptsNdB/ul7V1fzdaZr5OlQNaHxwHjOy7PBYZiqIwY
YNCkvNMS8I9HMvadDf8Y82B/SxC0KrSB3y8KSJiXA5kAqLJ3YIFC2wAaI3RdspzNjUNbNuha0NSK
PprL5bCpwcYNgAklT3rizxqSqZi5fX3LtlQZLAP4/TXbDYLfSxlA9TTqHEIGfTGtH/WT2T/XETo+
JV7r5r6diRFSmyZH6Gn2K9LuVQHa0zFCsMGTz8R8amVewkZaDD4CBh+tuBtgPgV1K1UeWQsHbpvn
7b2ptZ/siNzlBuovVmp8pgrZo3cfDSzFJLmvG8d1IVjwlhUwg+RJBYujRpPXairy+60DDlpHI43E
AG2tcZ11u84gAJRbzBRH2mJGygB+0wU+40KP9vhPdY+hEvSZkdbNDXV3XUu2XAJUDf4jUIw6kEvp
s7yDSxCWNX3QzS7apYxnd9HUFX7R9OmuydXO6TOK7okQM6AYUCeuPTWzm4AIzBmHZNjNSNh/LsY8
MdCgqPNyp4IkcoehY5OkIL+VZLv4XPHmgHyVWREIWK2CBbH9HNfJQxqCdTe8SWynRe0mLSKvn2bH
0v88qLVX0wOFBijrw3iIDJ2JmRpjp3REgh2dnYH+sAjKq4Yisd3qapyFZ2idHgSXyAIbK7p/L+9u
yHltViqcFdaCYrj2rbRzJt3yQJZ6YO0NK24izKJDTdBtLb5PY4eaO17/5MmhC22PVHsbMxAnpI9B
Uj53TmpXL6yX3fytOOfsKz+wc3ZzG+Vh2aMfpfCH9hsyZs483w+s3ykgyQUQ/GuMSZK8ObbDHeuz
h+uau2F4gGnH5EHAj8DhLQLH1KVS6jiDm5WvzGGPRshdpXLpMDtRiDnJJv0v5Qmal1djpiwjzqRL
AvQYOWzUjpF9rDoMQEXxT/krcUDjgSEdNfz3oPcsJkiU2JoyE5sLilJHsZ4V1jqGOToKhn4o6uc+
aiVv0ju+/IPSvROfrO35eNcvla6CMeP6jOEy+oiq75ChJTFNnJh1p0YxMCUUMzUx1JM/N2lzyEey
S0LTterluZjDY0ifiiWoGAMpcnrflbvS3kXM+nL9yLfsMObcrs80ihSYrXX5hZZRR2aToI1GHQbg
MxQ09qtmt6vU2TcWNkva7bZMMbZ+3X642sCgXEqLK7NXS4xLCLKy9DXMh+fA4RjoKWPRQ40BuG2r
/lq4cbi+xg3fcD1zAJSROFtrCZdSu46DjQkIYRAnfVZM7izTwVxersvY3Ee07a79XcDGiwmTktTo
x6/hf5rp964z1o6Glao0kU1o2JKDQACUcCtOBGDBy7WERdT8SyKrpqfKnh0ML3d5vzP+h7Tr2nHc
WNpPJIA53HaTVJZGI028IXY9O8w58+n/j3P8e6UeWo2zxzawCxhQsbordYWvPF46a/ohVnSvCTH2
ciFVcuppCEQrv3GSwrv0xgkbTFqlXvala8uVt7x/gjPBFTCt0DyFWfWpAZ+RDTS3ZG391f3rPvWe
sk+VvdDS3NA3icSDu5ulBRRWVMQBtATwsttTzISu9WoR4xhGoADjvWvsDHCluXmoo2CFzV08vOJZ
H4skxD8EGREs3ToeEg391EHyMS6c2FeeROEnNjZYWUN77zSGiuVCzYFG/AenqqEEOcFRYIkJ82ZJ
Y7Ot+gYjUkpqxUSR6eBbCe8pMdc6a+L1hWQOZu6AV8rcHaCY1SpU0OpZ6qa3ahdTW3xVjJY+NgrK
S8ZimWpuvE2jwttqWtHbodGefNEzz0EhqXsR2Agc0zun89idO6Vj0VKFwZHbG6701jeLuEOvfIUZ
C/PTKE+9x4ssZ68V5bopmYU/MPB2S6Woda1tZBEdREp36LCQMOt1S22Tjehp+LNeSoFpVQtlozan
qB6d+3c7f+xA05nmL2BN2aHSdJRTve90PBS8GJvfXKm1iiGIbSH38XjsipbC9NVUiVLXCpvewMxT
n9Jaw8O1bfLFThixWvj+N82eO3rYkGPSkANnX5VC0mdxoE59ZE1MolAn4/AeNTyU6zn9xc0aIgAH
p2V/jP4aZlo1WTeBjlaFNaL5wxbC3CRu0ITLokkOVXK6z9YcQSS5IEcTjCs8+e1FmxrAitsW83hV
qO2T7k0UMPq8V8ZyowXR+j6t6eNZy3tNixGq0dTcfpwGrSp/WgwruQvbGxSd4xRnZRd7IdHLiPc/
Xs2Tp7mKhjLFiDvPhM6GZpE7AKwJbd83XAeYcNjkOnT9ShWawZZ7MbW1eDRFkqZuuRuMRFveZ3jO
1UwjUdgfgKoT7vP2S+SsHLQWc9g7ZcyBw9ui4dADMLbTelFPY9mvscLAvHRB3XKMxJwzRRgIACzM
wup4hdwSTr3CV0IXJ93KnyUS9qayr5rQMv6g5xn5LxNkkJvQvm2CyKWo6hUXDKJlCEGOoUQr1AkK
qx483oN+liVk2jS0GgpAiWTs/dDCCVQ5PJsqo723rPeRjNW/0See/xzrM6fpSJaiFWlaTwWrf3t4
Sq64XTUNLCTlI4b0SYAtX1Iy/IE9weImGci/kAzkmm+pYKQcQLEtaqwZovQ9ngtPtezrq9H0XHJf
CudODjEictnSV0seo+JS5pueaqDAGk7mvCB6dujjv1Sf89yePbYrMox2D2PaBrEBiEdUcKXg0+tU
YvKq7rOsTFUAFH+waICdPEKjf1R/9S+a5cl3cwuwezr2yvnJj/tHNsvLbzrsexHFurQ0Uri/oCqn
RdY+ln/kEcc6zJlDPNlRxp1aJFUWpQ6GKY/gSGAORRlQSYnlQtju8zF/Xr9JTP//yhR2wyJd1Cma
MHN3mbqGpUgPGCQU/qCJHA+D32QYWTYQ/5VSCU5idFqIT425Lt1f9znhHRZjSvuybDIPE2U70TfI
oiioJ+gcozl/6b+5YPTeRWfKQikmaGxRB5Zj6VsGhs2AG/8nBsZEcAOXq2Hkkd3xge5z09NdEGqU
yJGlH3KE+Rjj8/6BzV09yoPANwOiI9Ie04FeXX2m+akXdWiJgjqa+nulLgjGfaw+rDliPB0L69Un
1DE8fk10SrPmMtDywR1NAARqiAzjU9D+wHx9hk0j/uKl7D1b7P/rkAV94EC9R+Mc/vvWj1BE6PLQ
Oyhn1GPEY3gYjYoIHnr5pWjdlW//7TFicA0zN1+QlUgeMXIX9QUAR1L0C1QpFl1+Dtku7949YGXd
J/M9UgCkM1IVE76wiNtijOcilsZRKpGgkpaBDeG2c1ukMUeHvt8UiCCcxxgEdtgoLLKIkOmJaZbo
GOmA76EJliEkTtnmcHADYI80Cg+CLcvD6j5rM/HYBFcNJEfAsurIHjN6pcrd0CU+UvGArg2DpSp/
yp0bEjS30QUgcCIlIn2Q0WgcdoL7X+s0aCPxCK3G0WJq+1YLglhAFihGpQbOdZ3LgInueoyO8nTg
u7LdkmHsrJIFtWLk02O0qEiYODVy/pr4qBnO/bOcDOmtrt3SYQytphZiOmIIe2d0iR0VaL/t9p1c
0364dAJvTeh3ezgRm7YdQmAQOzARl1iMYbjofERc6TGOj2JVAwWBg0DHvvSMCXxOndAPZEwtY3sT
E5yoVWNkZuh2l61AC480B9/BPl3Ho1gpduqXn/fP72stxtUBfiPH6FktjEKqFSDX0QyDN2SPpcVJ
SUsb4xrPws6W3g4l0rMloTud2k+B89mRxImsDS99wdZSvn0Jc7pZlqEDeFh0l72hW+/Gr+hkOr1L
HvV8S58+6x/DjvoYXbzPP5cq4xXMuKnbJAdVy3t0ElKtVEzxSbaPJvhPgsYOqSXp0t/rnGtmixTf
uGX0sI3VshAMnPvwhLC9Xqw1LM3BHhvat0QTXrOHvqDBW/1cfxaDR7GzIHDMy6i8hAcNC6xpGf68
fxCMKfz2PYzC+qHuR1WFc0iQqCZLwTFWOc0pJyT+eq7fEzdGXytUbaq2BJnWikaaroWN3hDv8ByS
H61Nzg1Rjx1qEI8S7dcjpif192CZ7KXXg+As38wfJSmXLqG0/RSczjq8CY5MT7z6MjtD8/dZYIXL
VCJBNp+RRKziiaJU8PpLRGAfKfrebGDyrD3634KSfaPESF/gdkmWD6A0OlZ/CZG3ix5qGjmcY2c9
zjc6jLTpSm8EqEf0l6Yk7+06x2xqFZBNZK14Gxm4h8cIkjxUTa7GYEnbR4fm0OzHg7nMKxIvebrL
9r1944oRplLTEjMswVVuLVBv0QUs3WlJL61FnaSf595fYcQq3yQJRRWoMEihrcOAllgije4EjiNi
C0B/fwyqDyrQqKfGhFvHaqbIBkg6JDvf7Y2Ropz/KPok2j/oA8mcT2NFR7tah9ty3604Pv1ffMZv
2kxMpo0NHtUFDqIvLeNH32zLh1KhRUlrW7tkJ9Wp0RWNlOF9kzFPFnuAEEagToHk6y3LfaTJLQCp
u0sUYWPpSa/P4UfiyUsZmPYtdpAAuvUvGY1Uar7mDVEw4eF/TvuKNMOxkadBqQyT2zIPi4YaIekH
y1S3Q44tXRw+52lpE9Q4skeI7G/ZVD2An/UtbrZ2ms2ITZGkWCfWx/3D5BFh3L5iujXWEoIhaeMu
zW1M3sTnhMPIvG5iNPD/OWGcfdRkmTZO1lfqLvBtPdoGj8qwrJPNMOz07MnwOO51UvZv5v6KIGNJ
R7P05awBV4Wdf8gbkfLQ5rksKbeXU4+mVGJ3Z3dRiVU8ItaEDe3tfhlx9JtFB/pb4n6fHWNC3Vyu
UMYEIWOpYlzfxpRLk9I3iWxCjG+/dMSwDXpfJtjB6b9pohEE65MwX2Mw95Vg1gYJfdDsqN5Q9xOz
4v5bZD/EP9J8m1ixfb5PcFLY79f1mx5zXYMvRG7rg16tfqBc/pS/Y5Ns+2TWBYfQv5iO35SYa/Mx
vBqlrd9fXn96KETTB8V6i1fdqlrxtjLxeGLuzUyD0DdCEwGe+hJk6BR0acXpQP4XIfzNDevzBCVT
6ilgED6jJ78mKRGsZutZC46RmPfjSJL8v0AwFjcJS6keBxxb8PkKI+ussdhnsCSy/SNLgdYZrD6c
BI9FQRgEATABbja5VnQzrY46fUkuIVndl7d5p3lFhuGnlT2lDg2QaVQgDFM1dhYkW2qXl+ijtpPX
akG0HeCGSLtcbD4xUllseZsXZ+Peqy9gHEk7lpJXqviCEM8f2pMKyBwG+eHxDnSy399U64oO8+YP
Qy+vjSKfDtSnoeM+IPe4fotP3YrXasPhiHVXohGFsluBUmZ7B58+uqtoDXBxjm3iUWH81ZjFYdiU
oCKf/YtGQ6uwBGf8/LwvIPMW8PexsRYQY6FhPkYg4/6SjxlBU/Ev0zYs11mcYjvfb3jwzfOG6Yog
YwKzJK88LQHB1tHJMdvXK28pbw4DMddbcX2fO94ZMkZQiIRObDzQMldArYHwqfZOeeUtTeJRYQyg
GgACS59UWdovGmISjwhnfW+QjCPi0++wEo6xNSx/AbrBlCG59cSdWFeyMkTDpRZaGbibbmm1QZAt
27wzOWHF7KsdFX+M56AeDsywieerXG6qjm0sYPXGRSfetn3IjwB7Dy2F6EvRzlziEs3xydbAwuf3
P3rgXNFmp72xVFFRlBi0nfjoH13/obWbF8G0DNvN7PsCMiv+17QYLVO1IajMHLSabKuM77FL4sAa
mnVsG64VCQ8aulqjdWVJ0D5l+T8SZ6KP2kVlGqjZMCSf7n5raYBN9/Akn+IrdAbZ5olDby5YvGaW
Ub1BCONWSUCvtJAlfw3sBRXW6indxi7yUW8e/cxcygNjm43rplETzJsArxNvqFtRKoyplSCeXNDj
3gmwA5M+aiRoqWSdz5+8FT6zkcI1NSZSCLBSHmlDUMNupEMe0WrpIaGxGQdeSDId1jdtvGKL8axl
5oWRpqX9xZJHq7QlIpHV6tO1tQPvGc52sn5Fqdc8MYqfC0AHDSrw9JrudBIdlB9yYhmktXkCwuOJ
0fpIC3xYGRDaOj5tX/RtsK7fV5ZL0cNO7wvjnNG84okF2cXOeeyrGEDKe/YKUu0WlsU9Nx4NRrmH
yo+DuAON546+bqPDu2w5vhU8qXaSE3pGMuz5PlNfueM7QqEwGj16hhY3LczJ9ljRyP75syDrvfMu
+/ZFscLBbnaAozt71or2e7pKkVpbf/D2dvMUTmHU3EUTuOyK0y3ucyfyqLdGvzldrTznY9XyQANn
I+bri2R8bFmUctmMYHmgrzqJj5qlkQnXT7d4rXG862QMierGtVAUoBQRKzgolrc2yIfM8XzsfOp/
lE3XgIE4Va0UFrnF6PI4LkoReq38qI+xZDdv7U+Mou/wAH2UiWavrHN1PNNui+QTIOk6gnPlpRNn
Xf3VRzDGpe5LMQPuOyTX2pc7/0F0nOZHQdr14wuSbR6vw282KNOu6DEWJsrastJD0Mut51d0vtHi
rwOlJx5f0898Uw+MN6IQbQL7jT3bZBgqOU9UnC0CC7tb+4TySurz0n9Fgzm6PAqDIcNU/MVKfiS6
3a5MW7N24tOmIdt9hpwMpxN+NuOONtt/mGLOzqzNshcCEBTe33UibSLP8cjj4+NIUFXdJMvj+uJb
BSCVNsX5c3XKfp5Wvk2fqN1/trZHn1b0fILt4wnyxOe9s2ZseRwZaCwoFDgNIPJuh/V9Szfvk35z
/eWHrwLE2M9UPcnx8xjA9ZbKebNZnU4nTsQ7q/FXRBgDnrS6iHWHIGIlBVUsYNhRSOV9Tib7xJ6T
LgCmH0DQgGxhI12hFDF7oo0Qff9RjkQrjySOq5sLu7AxGx3gmHRD7M6EJF4W5UrYJ8Ml7UIHu72o
WmCRiIbmaJ7HY6FJv4yXjoXuE4QGFsSy9XYgvDWVhiLfZf9T1pYB0WuS/HpEY4Rj2srDcknts/Dy
Wb5Hf9FyGdqfWKqIjez2B+fevkbCvx3q1XcwF9fUftsULWrEr9Y+IwU5RhsU2BSCT1kIlCxpSc5Y
7YR/P+N9R/rW3nKuVfx+6hqGV7FqD7PxiD1ZL9hhR3iruHV3wQ4pdPVu2h3Q80KSb4NdbZsIr9FR
vMIcFueyv4vsLVnGHbpa2Y6dCrIqcXEBxnqHUSOb5wq/dpjdHjDIQDNgtJGkV9kZCRFYArLbDN1F
W2Idp7vxUtsk6Xm0UA4wifkzxIYuS6H5LjUtDVieP7y/Uo+UFVGKffsc8hYnzZiD2+9hrM2iHmus
hwjxlIlMtbUyvTDXYqN2n7mQK4DMF/U+I6VYFBdzaA1A1cp6QISukQLiKhkGSTolSXkmkF24BHWY
vkpDOz1Ue1oFB92/MlKJHkoukA2QiycZWZhA6i0xMXuQjpV1+EzpU7s/h/vs5b5B+e7kboky4Zcg
A8PC1UXUAJbFU+W4xzNCodV9GnNS9rU2Gyt1JqVnKiamZHQLjMhMUjbYke1b6hJr7ghPzGaCO+0/
67n/psPocZzUQVXkoNPQ2gmeR6d8EQ/JOic15SWGlO8xzy0t5rLEaNBDMwOtbpPuLlgLfSzQMaFb
wBCV168wH5utR1TgKzfYPVtb2kZKrMHOHtdLz7fCH6OtOCO1g51ph66ln7rdQNB8bWEz7t7i5ii+
e43bj2UuuekjJR4g35CseF3Y+4th6ba01sgmX7qUY07nJOr6thmbUgqjGqNveLrtV2j4/kdKuQxN
p8salGsaTHDths1oLhSc/nTPABtFSb5e6XSxX2xy+t/nNm9Pj/GIhT4Uftd9nV5GjvXWdWxAw3GC
6DkHcM0REwi6hZahVRFEir24RGcBr4thXgfRQIRRIPTRsY1esdfVHXCKpoaOo/fL/vFZbZ//RMt/
U2COqan6xRD1oKBDy0MrXxkksTyLayYnYf1+97/pMCc1NJpeLqZWGdU5vsb0NSOO8dY+Jw43OJ/s
xT1KTKzsub5a9vEXR8dgGVoJTQmewd2K+wieV9DfPDEOqRKEUDaxyvxS2eGlIAjGO6KcNYKWm3Dp
WcWWhzYxk3mahPofimzaciiSXA1NnOJzdSror5EekqNnccKLWUd7TYWxyKGvRK2poRKmktH56VvC
m7sTKdrGdCviODIuR4xFDrTUF9zpthLS2A4qsh+HhdWs/uzkpmVICNcm3EbGmGrCwqtU6avN5N07
wT/nBB3XSL8SXlfYzOsQl3RFijGlXdrrRSR+kUK2wsmo/4J5Lmdx8NY0XSYVLTieet6FXlFkDGul
Ab89T1FRDNe99TPa95sRbXaec+IF/7P26IoQYy10t0orJUJ2t7BfgRBCIgtIXuv7FmmyBN/094oG
aykWbRmEZtSjXv4aQ5viDee4eEwwBkLN0NTv5siqbuP1uGpJtEZliAfM9zXZe48NxjiI8qg2iwZH
lb6WzkDf/fO+omiYQ7SBrpqNQMU1di5aGcnRIyd9KG861YjiGI79pjX4S2UND9F6o647Xj/HxN+d
L2Of1Y2o+VlRQFr2ymbEw3pa9MFbavn1pL1HhLEhZl83daKAyHObkv27S2PELCr2JuyNB1exeioQ
3z5sHolpB0vhYqW/4iVX6Tk3/WXormLzUg/cODK/DJlJhP0edTNM6K3ekvXhiWbA6NQeeZH5DMlp
4wDGaifkue+4j3FfYZ1C011eRwcJ7npVWdmZE3XMWZipZoZ/sOJ6QsDCDV/xpQPUKHCnNhbsdXKQ
TnDaLXwBXSxj2yefLv24r5Es1Nb0xgH2G4ih0R675L7NekepshhSyPK20miCJ+feydBViYDUA+CF
I9LESpfGY1IT4fE+6S/cWUaObkgzrC6kNFBTBca0+MSQMtJd/Q5YMNMXvPr73HpHgy1ZHAqCv/iW
TjtHelDOPf0RnfuDsqU0223M9SR5nhMv9QdO9DRTw7w9GcatSGpbAtQcJ4M+byri6QCMwINqdyFp
nLNxsA/uQV3zSs4zHRcTVYCwYGwQA5FfFcer+0/VClseAlgwGRSxtQT1GifGBlK0g+kUBdTNGfsm
NwsLmIF4sfGkYSbsuaHOeBs1wUO7dJEjF5bSci/Z4gpRvN1vcqK/p8vsJeOJ+3THrAxoGI/DwmR0
6aF3/1bcIzdvG1cBuyopsXKnWeLdQNTNYjP5ON67QZp82DdqgFOZsLnhyFXGcJdx07eRjtIGnlz6
1nFkR9roJDyW24CGh8Uyt+3VCe3kxKZvA8F+EXJf5Ge1e8Jz+fsDWHYRVGZ+PdVWarw9RUQOyRLb
bPdZRw6AqgXqCkH97w9iPkzsoV0aySzsUmQnpvtRS/xcNpAGlTaYInYcJPYOD6hqen/dZ2+m+KHd
UGI0usJITRjILkosqx69IDFc4OgU2NQkeySg3iVF+/RIHwLbXryH1LMkjyQkpCv9Ij5wa/OT6LCX
fc02o7/qIAyp0pbDxXT7fpMC4epdiQqF5EXrb8tQD6hrJBjeEJJyqeS5snI7tLxzToT3EUzAiAn2
oPUKnL18Ds11jJH/lmDVV+s0qhWrjvumYwsdaWKao5vURHu5AyAkAUatXd//kllDf30cjGo3kqzH
TaOjclJYi53S00xe6tlKiahmCf1mH/p0GA66tw7qbUylpUCHn7pscb5iJgK8kRAmyixrCRAEookA
BZJoaRaGCnYuNm21VNsigjjxyitzPvuaaybiTJNSCQ1AM0DhMkREL2/tciA8pmairhummKgzRb4W
rwIwJUsESDqSmAM4zA7WlU6xJDNJIqKMD6L50pgfYetowWNQXwTBKupTojac7QozufNbHWRsXIRR
dDVOJ20fM7JPyNjQ9+AQrvfpOlyXH56t27luBWt92VgpecMiY8s2Emrx8hsz3f/4EOw4ASgHwF/V
bxOCbi24auANl+f+9d3Yv6N2bv6IlweLIBqeIuLA4iUB5zK2NzQZnc/dUG+FEDSFkwrDIp73wUqx
sQfnwbfqVYfrwbSUS3npgrmQ+IYuo+aLbvhbrHUAr+rVamGu9LOevgMjVQE0femgc7JFk6STRLSI
t0bqyAYppSdZ3CxCIicvGCDyK8fsiDBu9bwiRb2vo3VeUu98XwNnFXCCKcEImznB5N463ErQUFkp
guEiOwpdUHNz4GVpeBQYbRjzql30nT9cklVomTQ+UPPjPg9zbhzFqX94YERcBBiGKZQTD0T+Sfsl
T4xmjcY/v4+uo9szckMhk+oBHFgjDik/1uSNuj/v8/AVyDHuCbAQU+kQsB/AfGTscVygNoOHwHCp
NtJSsVVQegR0Mf2loT2uPXFDj5lruaHHWN5RqVVFWoCeeZ6y8ciOV+gK1dbesnPMJSCmHQHtEJf7
XM5YRsBwYXMTWjzw1GCHbiIRuO/lgEJeI53SBYaMzINSiqSpV6mH/HrOWXg0c3E35BjRKyovM+sQ
5GSo4cLQiZKeGsOgoZgRM3lxzYbmwfN9FudSajdEGWn0xELz0fIxoPkhe26WzT7B0/Cvaic/Beg5
vE9ssiOs0Fyd55fNvXodDIs6MeMIBVrfKy9R5lvl4K/+NxLM615pBgk7IUEiabD7pPwZxus/IIC9
kBjdg+xDNm61y9SzymsmmTAiBKJ6hvU11n0Kk+p8O6UrCowXMBaBHgTuMFw8NKv7VsdRXd7PT5d0
dQmxbDRyL4OBAKiwUmSZcLSBzlPYOX0Vr5hg7EO1aHJPn+5BjYGD06REcjEOlJrUBBRKxYkaZsaM
gaR0RY2xDrEY68GYiMNlu91/ldyR877Ef10yStbkr11r76IdecNIJ03tzbncpzTdfyBnTP63m2O8
k7uQ+iwM8BnC2JJK/qvD4um64L0DZ7XoilnGTFSxipHqWBgu6JZGRdDrnF6TOELytS7unhAyZiE0
A6zYwxsEbXR7p3sMsFLRI+ahJ+H58VGu8B7apWRDzkFKkuP503j83JqXj+2wvH+ic1n4q5v9hmOq
L+qo7RNIq3DyH/p18tgexVXy4SFJzsNMnT1XrDqYet+AKPl1JFeKoQRJI0gSbs8tU2LIH37DDbRm
HcoVCUa11dAItGQACYRUKMrvj+P6kjqXfovc33Jp7zorRydtjSf82Vx/fnBs/azmX1FnNN8HPIka
6rhTs3xVi5c0tZOKc1+zDOL0kABExw/WKd4al34I1T5og/GCLSZ/SWFgNWZPvb76aAqhtsUI+yBc
rH6/LySzfGHXtYbchDYBcN0SVQo0eo1BNF7KYu9Gh7J+EAGu+7/RYBhrsloMsioeL6HxM2taYkqb
hcfb38xjhFE6xYzdWDBDmK6ypbK8bnPRLhD+32dlNnbDOguAuQDrD8he0u15jXo+NuKYjV9VtK2x
XBCRLKjrpGSxzCygHHIIziWuplW3X/hweEmxuKlITAy60ecjIt59izQO1pXuyov0/POYnRxSWDu9
JG/lY/JQkmF9TunqdJ/juczOzQcw/kFR+7pI4mq8bF/7gHiI5B4Ge/8zd5yEPga0sOzGygua/rA3
klWiQhUcUZTl5XS+iuLfjOrVOTCCWimjp8mAs7w8P+/z3XtFfg4Z9chyQZcY6vMeDhJG0SLLR1tt
iGcBR/1ndfOKOiPCxrhYYKdMOV7a/KR45w57koT8yVVzW2oR1LqizTn16VTvscuIcy+Y7iDUYHeL
1o3Bfj+azs9q35P1r4Au7RA56JJm5/NpYZ14nlieVaXfzLKIYmoTNYlkTrS3r8byPfx4V55GxFNr
srRbu7PeNj/Om271uREIfWtt+ykkvGLIrD/5AojG0kYAPjLmtlY6z0+GFOct/coWj6VyuX++vN+f
juDKX3lBpyzyFmocJu+R8aTxwAbnfl8SgDc9LYEBZBoTSpehVIl9rY0XXcteZb98NbP+Dyw3MKwm
ZDk08wG18ZaFLmrHsfCF8eIWATGHdaM+Z4N1/5jmsio4/99EJj6vzmlUzCoM1RFapzoaFWIMYpbn
y0siWd5DbXcOujGbhOgXDtnJirLSPwFio6yvmMBhYpRd0MNEyhr4+i7sFyHtTPR/U88z6wyIqkrh
kjGpApcmMozxVhtMcx+Eoh6TukfnJmmCPHaKOMOS5/vfJc18F4AqsS17WsqFEW/muwKtK1O0UIiw
/guJ+mjhcop9sr+MqCQsnlByDcnG3AAKZbNaNavn1X3yc+9NNAFj2R2wdPEXFr5MNoIk8cJRvFiv
e4UGG6xSsDefJ46tm2s8uCbDrhQqjKg01BFcFnZC0NOTvGMl8hu/02ayYcwt39BhlMRVY39IOtBZ
rBDP7Y8/e0AK0XFpw7iR82nF8yFzzhutImjjmBwaNh0wKiN7XjG0hSpe0DaaEf+4XsKY7gTH3nB0
87u70CEdmIFEXzh2pQmM2hjYZ1EEDQYuLaciw9uOjrxwZya4vyXBWDDXGNK+K2ME95txS+zd5nAe
OOI+Iwi3NBjX7xXBuACcOuZGURku6JrsBsvmHNWMUN8SYXRKChBe+EDmvmwXRHk7oIWAWmhx4Xk1
7oExLnwhoEkRUSiS0nsZcyrpI28yn3fpjMt2hzrLm3K69Oo0vJ61R44x5vz+F4NXttjEzrZxzPD7
FZ6SKaH18syxL5P83yrkzVV8ycMVhUBu0RHQgoJKpkn4gPqr1eqDdxM8PiYje0XFy8ekaFVcRPTD
/AHUMt7sx0yp9ZaNic0rAn6INR0juoLx/lZX2RJHtYFUDeTEQ/eZaaa/pcTouRpmyEcroDQe968N
fX199+nqmNGfx72TY5inx7TlEVEaJybn6QybQRZyr6zUSfnF1/eHlpCdbYfkiaOZ383zxBymIAD4
Oi3VYxQmDbU6cMsMIyFoxoBhxgODjG/3RW4GbO2WCKM0o1lIi0pMvyzl0+MRQFv96vHR2ze19bg7
RaNl5sRD6yqyuhzKHPYUJtXvt9McvATK/q55RM/LriqI7wTLemXgSMXHHXmxszXGc5/QZ6q/fXoj
Zq0MKnP1YaZcdnMGX90yV/KaL4DjVAo46Gfj6XkPj+GsyYNOd6X9Yh8oT2j/xRD+c6/sqGllVKbn
pyBXFKhuoBS3PVl/ZKp+k2A0sFc0TLZNiXGrIFFGXwCLF/LWys6UtW+PjVE+s8Yy4A5LSS97y3Gc
X9LD8mFnT2NeIX1OON0q3Dti3G2v+7o+5Dg05PRG5+iIuKRluUpXO9RscnSA8jGGvj/DbvljvG8r
xGWXo4ZyGbeNQ83Lffn/Fyv5+44Yv6u2KVbEJhU4eo0Oe0wdX1CaJf4qP1jcPpTvr9lbVhhTEqG3
LpQynJ6174EGEToYeqDEPgfoMDMtngOYKYTfkmOMShYqlSsokIztNiHWHte1Xj+0dPmrXj0iutxg
wNjEgAfPsf1LvPTPkbLDNYNQYRZpATYTj6rvG4iigUaxasURxnkH+psMEzdn2LmqYkwbmdCMCGvt
aK06XmODNP3G91DgNw3GSQ/JEJSmP8m79epUFN2syLVoFrFtes6XmNjkPTp4TDEmQx38LhqKYrho
Typemc46ob8Ua4khuDeMvPKOkHtVjPGQNbHWMxUikmYAJvP21esG0/WnE+eqZloJb0SR3W4g+nLu
eRMdiCFsBuoA6Ixd2tRemWssS+blqXj+VGWMRqgXoynEOXxJggbdL19y+UX+Qn4cbyq68izrg2NH
vvc53XLI2BHTV5RA80AxInur21cOfMrR4hDhOGt2Q1boIhXb5JCOVws9bBeyRs4fI72YHd4aNk+P
Z3Kutywx9qOKKqkTDbC0Bbl30POdR/LLdZZ2iv5A6PXn6eND4KzlmjX3kmRgQZmAnTlfj9erKABD
VBXie0iK3pDsFVCq949wXqOvfp/xYHk3pC72s06tE8+YYHh/P66R0FMImoEMHOVqxdPoSWO/mZAr
gowo9kANEJH4h4qh/AWUsulhTx3Dbt/uczap6j06jADGKtbytA0OTl0pVvdy/8dnMmCQhSsuGNeV
a2WiY1HmdGwA8MQo9E7cyHSzMh86wg0FZ43gFTFG8Bp9qDQsbkL5OkbaAEVCXmJi3h79psC2EXiN
t8j0EOzkyCEdYdZ/TeYIyQNAivBs36xluKLF+KlWHtAE6eJiTCc85itUO31y+uAFFxy9+crZXelN
Hf//9ctnALYv71//TPXj5vq/7O3Vr3uV0DbxFCw/b//T0foerZxLsVwvkYjfjbSz7MMhsRJnhVce
j7WZfOMtdcZL6cZQ15KJE9yiaXlcxyKm0EsMvzs1pdVPwCWuPlbnJ2HLHQmadOaOTrEjiklcYmv5
9DgKGxq7bzUpsQBTcnyZY/Q4Av9lia+O10wXaeQBZ/miH421iqwpRwbn4/YrGWSMQymOi6jOphO0
UMtAlHvE26pGIaOz6GZY8eoWPHPxJU9XDJUt0KkBUT2lzHSMMzj/MbKWrdKN9UdZgCveGGuhmqmi
p8YED4EpAZ2Kyze6OZ1qjnmdfy/+JsOOJ5bYlJBH0xEGPREgCh0QCzEDL+mcF/kMlsyNtLP4+p1Z
/C10W0uw1ZW7ORavT+07xpi4Hn42vL3iiQlv+0DMxKSYxCIhzwWpd466Q1ShIx0MgCc7et1wn93T
T95RKTb5PAAKF/ChuC1kpYhVkX5bnk1sV5yWS983WvMv4yvuGLNRFVKTqCG0Cq+f6fHzC2hmCF5s
uvrcnniIAvNJsCtqTGAhGOEoqS4Ys1Ar2DuJjdah9WNlLd829mYg5xWeJ9uP+yzOx7nISgGsRDGw
057xLVLba3Uu4vUqAzfxmJ8va7xPpDWxcX0rjAV/fnZfGT8O2Xln85ssIze5Ly/y/yPty3obR5Ju
fxEB7strcpUoyZblsmW/EOWNq0hK3CT++ntS30ybzmIpL3qmMRgMGnAokpEnYz1hylex+/0dlhFj
C4ELp97WNtSpt7/Qx1ujz1wMUJbhFRVn6hf0gnxLZ2KkFE38hXxqURaz21X2+LpekLMN+Y+bDY+d
6y/u4rcsxoYybK+KtRGywqewdWhnWEq8B79FqQHY6cLxvn20fzHab4GMGR1j9SieaPBMI07AJmhY
dcdH/murbziyuNbDuKbKwWqwQIa+6qK/x0zfmjrDkffsu5vfLrxh1wk42tG/+Oft/9aOeYd6s8+y
M/W+8ZKTA0wGrRv+75PPZfn/i8/wLYlxWI8HEavnBEDbU/tuEAW3Y+GXwQhP/xl7QkZb9UAbxVHv
L8/st1DmKTKS5j/J1MZtnTBBh4q5Ij5mXTvb/tAW29j5eOJ1hHGuA+rsOPPJW9u2idpb1Jc9Oc5e
tNdGcIc+6sY5+x1Hv7886//Vz2B3q8qJcTgcaCzzat1FzoKoyLnb14ia12im0KP6u6UYIgMxbTqA
6iChwafjOXfURX84+F4aviLJiQwM9Fut3ECy7V3ggGctSJ1t8YuXQpvPDv4DNQY7WQ9INw4ngz6Q
uPveY0qQjyHjEvkD7tnOv8XfZ8sgTS8YgmKcqMGCmQCDlmWAANvccF4MnSeGwRdTiZXhNECMmRMr
wfTZ/mIr7wfSOkWK/0dHXzGw1pBFaeJnLN59f/WyXCIu2rkuWSRe5Ly/P2OAZY9+WGtbreyPCEHz
cukifMYOek64Pp+gmnwABqIEPWqyiGa3HdDq1QtMOQtwG7YcWJoP0b7PnoGlFFOY54gmHSqM3NrC
q+jZ24BH6kUR55ZFM4hkSGVlxjSEHhdHJyKU6/S2GvMJm8lhMfDTx3IrN2eokRMkD7d79KpQ7rwH
TJmRFld149rpPagld9uQy1I7n+b45wjZsmxWa5El0ghxDamNbbniu72MW45Px4F1bOj+CXa52eQZ
tjDiliCTCB8L3qrfkxUSsid7B1IIXgmHA+lYDftTYHU5I/LNkHILX490FBsO1sO9DgYnmXwtsVth
l/m3vyLP5K/xwQTPu/qMdqZrLVBfRgORtsABbUC84fyPghjEaROxvrQ0rK786AXPPbYbBDuuYdz2
FQ22SJuJ59xUzjCMp7AGB4q1EV/SXWFvr77hbY2u8fiNK3bltJscXS/IcaoJ1Dqe1msJTz4W6xA/
t8sAteGdHSgvBs9AOO/U9cmciMw1c5CsEocYJmjptRsnftzy4Om214QlLz9tMAaTfZsfoNbaSQOk
Pu4O+6/jM5ZrIKTg0t9el+LcOkQGRZJWGUqphMWfPec1xNzk+u5x8ZCuPx+Luwf0Jl0U8vlJiN2g
xRxMYtYq3OW7SxDwTpbjChtski5rEJ2W9OqdnHD/euc93mNnDx793dZYFDbHGeZdu2skMPmQFyUd
iyNVWwi8OiFRoLg25ablfEzOK8Dm6bQ0wz5pWuUGFW7vqGuzJmPhiLy7zRPDxEhZF/2n4OJ5WoBC
umU/EPv3EjV83D2eC8q5A9fQeHJ0Y/xfIAnXqHRH9yCMu32xeY4nm4jrW2R5Gh237OI7SCjdLTKv
Dd+B+nTQgdfrzUEsNht3LmptNM+whHT5iVHxD44uvE/DOBtafVDiI62hO2jfps8J2sd9l34ZVN6e
OMLoH7txmdlEXHIuBryW0AVMBK+PyJtGq9W1zBEe3njppL9krv7xAVgq2EttpUpNbbs7OKJGSj3I
tKA4rwprpxxh60fVL9uHCwbeeKvGOWfKJufKPpfEXoKa4fAlv5w2X5xbOzPfPM05/LH0suvSIiup
23z4vUb3eW77C2+t+h5M8SH2UX4mGxeDTAP5QoMVx/q5whkfpBbQ+3xqoF3l7lGueHz1nFBdS0dn
sMfajbqteWdfnp1t8LUr1lkF2Ar/R3Rk03Ztl+mjiU4JWv8BKTO8ZLR7FPiHo+tf0qz/2NB1Tm+C
JadSkc6NSr9k+httZIYt79G1xpHCMxcmCEJUl1VYYIven8quA51UjxdezzgHExUmcLkkhpmKOdpW
EJWnS8MPeCjFi/vZ5XZSaWVa3EDCfn3YiPYrqZGTAiG4Lyw4IMIBRLYFrlPUttMpkchgY/PFKia5
/+Dfb04PqNxzRFH//QZeXdMCk88f510+DHhOHh1n0MmIHnLyG5nMhONkcwxAZXImhXDs2nSERggm
K9DaIlhROTUdTnYNJMo/vTZFEGuzuCBJOtggtnHusLE1Jp+IpwmmSDfZtQ2hwVo2Hkn8fMiiYCOb
pWGIzrwazuQM5ViKjJjCsBU8ebn7qDufSNS4qNrTbAm/p3jWPZ3IY25TdBaSJivxzTQSngPrV/52
2yjmg76JAOYutRiNKDBhDkvHFJD3+oagD1XHgpCXDWpl2/DfWeFEIPNEl4qRm11ET5AsFn7koWuK
RO7l4bZes9dqIoUa6eQ7mfWhPFcpdetHBzxxPMieTWpM/jzrx8dFkVhHepX0beoX5FoS4AApz9ZY
Hx0bJf4TLOxDsHTR5vhPhOMr+2QHO2SGeDrNZhm+dWKd9GFUzGSg2fFk9YZPY2APdKiDy8VypJeG
V4mbhfCJMObZ1USrlOX/E+asC098DxyePrNwNxHBuOmFnltWes1yqrb08IwsPwJUnnt+DXv/ANWJ
FPWnoXVF3xxSBadWOK9Y5/N5Bv0VAT0PWnji2r1t1FxhDBoc4+FyUUwIc/b70+pAwsFW0RnqqS+i
eXdcBE3ncSTSn39LPRYejqUMGj1IzMGUX/kE2WGCgkmgLXjWzvtcDC5g3xdcadrQiyI6BnXQEuVr
KDmvUCxBWGotBgy+Pt3WjmeEDEgIaB4pq5beYvVEhByzJ9ySE+/8GKBQUqvuLWqE5SJdn0PLPqN/
+Is6dxn+yzH5+RzNtzGyrno3nvWjZUHa0xp5fRwhOGSdBxBg4R9UnijDAtYKdERESfr2Uc6XaCei
mRc5l3Mhu1gwlBNoSilRqYE86WBbu/ouJpf798Hrl+NSWcc5XOgguC19flphIp2Fk/xY9Qfarxq+
Hj4bT4OFbk33iUebMZ/ImMhhMEUdL7FcjThghUSgtN8cBizfWQa7lJeMnU/QTCQxuJLKrTVkKrXN
NW0PBJN8jruwRF0t4PG+zHdsTWQxsKIelIMmJvABTs6+c1HmwsPcEqyiwJgcSkCcb8W5dX9471WM
BbAU+h20Pr7FcNwWDyiEoHUAG+e5+Mx5qVlPXtO1SGgvkNbZ6yOJXcnHghvOvZsvZU0OkAESAwp1
R5o575bFCmsPvpRQO5AYC/s22KHzxfWheEoxqHLuIlFMDci7Tk8XjvUq3N/+Sjy/kPXix1yhSkGE
d3dwkeTqyTtafE2yQap3GyiPt8VxbIL158EjW5pKRBVaF460KYn+wM2gcFxCdiilS4eL3NJDQ5cd
efikowguupXd7YnzaPIEMSBR6VZjGDUErbHBdpFy2HR4f50BhjpTZMWkCetQB59ps7j9IXhIet2E
MXGcC9mqy0bGn+/sYemc6cLz93F5XNghz0Wnl+JP10JHJKVadME1g9mphg6pY4YYzvzsHLtysMuB
t3FxNkOnfItgvkQk6HJllhDhSaF8XxCZCy88JZiv0YyY9z1E8FrQ8rxed6+Zo4Cw4flCSh+b2NAN
hXwR5wvNO0rfSjFobZr5cFIuECm/FlgjvLp3X5Y250Gdjz1ULIUCmyyIc9k5E2k0E6mvO+r3HcjF
XsMfQ79MSzD/hDlAPEMc/2EWACbyGPdBGpRDS0cdH8f3AoM7yhK4yTk3ngjG3pRTnx57q6efCnwC
aCO7w6zEAtlG5NvwsOa8asS8N4b9PoqlWCBbZrnItOaiViOlB+3sA0kbMgaUToR6Za+JY6Zh9L7c
YUYj9cq1koVbXgPbrGlOxDPGf9Gjsu8SiL+Lt3BRvmLOQz6fhJkIYGxfSHSzlyLKTEqS1Tqx77zM
6X4tyIP4gU7As7/D8FXxi5eCmc9iTsQy9o/DNuLLqJ8fz85IDr9SH322TQuvlqPfrL1M5Og/I7vS
OgviwcTuvKcnA1/NdC53x2eOTc4+5BMZTNBDWwxb4whdQicCYxHaX1D21l4+OGLol/gDaidiqKlM
QB37WU+JSvcOHh9SLGt5uPYwomS1u/AUopfoliR6qBNJKFcNhXGAQlkPTrK2sYmXf8Z+rC14odW1
VPR3UTLbmyVrZnLUR5hfiKZQ/TOXwXetpv4pRva8Sgg2t1CW78QTNx/O1sgwmx1qHBOZd/z+OViZ
bdoq07ZpLhIO1nGKmhA0+JWkfNjtuOt2OFYvsz1bNbhYcivCusGw7kNUzg7AjsBYbDmWMutdTBRi
QGPIikHIwQr2mBVeXMak6QuSgca3X6gikaRl6ih6GLX7X8J43yreYC44P+C2qf7Ja6G0yVhm9Kuu
Rbt+adJNAf6Ri4EcYeQaNS9una9+ThRm0GREwfAkWThXNV2YYkmk3O58+f301Cm2qJL0SM7+Uv44
h6OrJXudF+fNeigT8QzIWIMR6YMKQuXDV5qT9H4Z857y+UhyIoLBmBh7oo0mg41irhg0T3mIp5xg
iY2x/K24O4c7lMVTiQGbXCtj0SjoF3SG39gxTNPjg3N2TySwOcAm82QxcNPHWJpjppD15NA9D5WL
3S9OtVm/dqNt7ki1WK1qt/P0O+0E8oLc4SUeOPLZzqz0pINku4H1lE77tnHxDN2+DjwF2Z6s7nCs
Byunj9B+Hy0XqQv89uQFCnc0xeFUQRgsdS+wHW6qg1reDXhlm7POILtOK3oxnHX9sTiTx+4zJl4d
RKoNau1Ae7yt6Xzg8W2mbGuWmWfoMDpf5VVkcBPsxchXulciTcaRdPthl9kaTp1q2NtKMY76ZRcb
K2hXdfBeENpxu/ldYQG2w/Fu5/NGE+UYlKkqvarVFNe8cp/Ur3ZZF2TJneW67fDJ1+zx5O0trLTp
1BEOHybghXfVPi8PPfZC3z49zgNxxdOJkHNvjnVGb7f38HX7L8+3OEwOiQGOuhuKY03XGZycznAu
qZ0/GKp/itz+SOona42mqC6oeDx4XMNjMMQ8ClXZtzi2JIGTR3zAFXq/kNjjDc1wbhRbz+mU0/mc
0++T/8524+/g9vFxoIgt3yilniriBR9mHfme4R04UMsxLra3yjTyY6rSU0LfX47C/gtI2W4rwLGs
a7gxsSztIkhxXUGBaIHpj2Z5+69zojEQoP70TKW+6y/GQG/Hfj0saTd2uypTrylsEEqi1XS7s233
ZfPg1xoPcGYj9m/DZjussIZItrSWAs5yb24RKdWD88GbhZ0P2SdSqPlNzk+te4x/HaAgWJYl75US
HPggVUb5BPtubG4HIT2vG+/D9eWaiAN1SDqkOT3Pwjm1xJYJzhHZYhQmuW427wAZZJCEGHNYApCh
O5H9vjrs6iB7GqNdwov5eEDNtlnlgt6eOgpvJ69ZR0h2nHw+EcXtqA/bvX9+KVmqolih21IuWLT0
fFwfe2Jv+WI4V5YddizPjWx2MmKxYbnWbfM+t3vU7zDPdXFwcqFyz+1v5cVDLHetmCticVAh0giQ
MXYJphkCO/Y+eG1bvLeC7ZmyNDGTGnqlBs2psEZ3s/vQPlBQo3XC/zEmYtumtEERx2ML68tR0Eqf
emzl650eq8Qu4Hg7EbNduqJ3G62uPsiN23UlUJ3crjzNqzgqIFPpQB7yUJD3FlRNoB7ivBoc0GWL
MVWnyKqQYamS1ZI0Ig0P1P8SX6GLBJtaTEtlp3yOad+XsoWlKWALcUpPeMjXLzb2vi13qedw+Rfn
yxYg9fyvOAblO6MyO2x4p4UEOlG4zcNHc6G+p1hVaDnBMiPBLthynsa/fKxvoYx319WiZB3oUpLx
LvQWnmCPD1hm/8VFeBp8/2kU33IYhG8uh17pBXqWIcg57xaRg5Zxykh1wrY28OhxBc5nc74FUp9j
YoUtqCzrJILAE9oh6fwbBjQpgSb1lPGu4FnBOL3DMf15R+ZbKAP2ImaSOsWEST6FEOmthwG7Nu+j
neyIoNO3t8eQtzn0L6j/LZJxAY/isU0GER8QBDMNMe9XlOoOJF8czeafzH/EsNFiAka98UQDj6di
tb7Yo4d8UbW+pHTNMHcclGMsV50n385qBEWTM4EuB/O81/JR/Z3nJPJ+V53L0Yt36dhQMc7FtlTp
iirMDcWh5nkYPQ8WZIleg92vTbdQ4Bnw2nvmnenvs6TqT9QTailSzQpWcjCcCOunk5SjFQ+52DDR
iLB62ugplGDXqkz2qo/K7tNg+rqHdLrDeWV4tsFgSGXl8YDiG4A4xKhf+nzb9K5v/Q3oYGPDPlLi
MteuEOXs5SW2aGPJ6Bul3Dpj4iS1W4yXrw4L9PYUoN9yCh9zn7d/Avc8GTCpW7VO8zM0rFeHzVvp
AEOa1ep5hecg4LXVzob4hmFiy6WJRaess3/EmlW5rjP0hzbgL8MmBQ+UJsgA31Zp1sGaSGG+WXEe
1MMggyNTaO1Cc4+Vq2EJWLbI6vDQcsxxtlFd0xWDbjvCljWWpR9MBMdEv9BpeQcY1b9VNujLgP/W
5lN37tGeHHtdGHv65iMG4anpcj7f3H2bimfenlI7mqhzQTx2qFbozEo+b5/lbDVpKoAxDylKLyAb
RwUwXHtv3qe+aAPa0IvSZglj/HgSvNsCZzPqU4HMOyMZh1IfDqgHgqcoVN06SO+D8Om2kDkLmcpg
HpbzuVUtMYWM/d5zzuCnyo6cqHk2fTERwVLp5+1pyBT6YcJ1vcuej+/oz4gb+4O7FHnuXZ4KokHa
BHH7TurNlNI1YEwhWkbOPRqECrKiPmmgu5yDo+bE4tVUGPVMJsLMc3dW0jOENS7GtV3e6zEbqBiK
poH4X0J9m82WSHEngXZapG0OBiaypZaYIF47QZetUBOMXnD0mTOEqTxGn15GG/eQQp6Skuy5IMm2
BC/qbWObvUJTIcybGEun4dzLEHLy9iG8tc59LV9SV35pLJIuWg1J/wG6fQWRaGf+kUsMcX1F2K82
/QH0kZt8tSFuU10TRoBEjvzK+u3oE4SBkk9GNwgkTosS9xsy8NsMgobCBtSFMHftgNtdf6TJuwu0
5KDfrItvqDJqy5JuKLLJhOyKLAnjcaDfD4rtpf+AYLYhl2ceZlzD/z9OcSKLuWgXDBgcogaynkKD
eK/1vRFkd2fU4pwT6NqcXeSiCXBn6x54AvGocfPI8wc7+QGMseY5JugGCT/A2b9G4EFEhBHAGzZ4
Ps/cJZ8eKmOvenyolEMNOSG4X+rneHf7PszeuYkajDVWuXCOzif8+QJxkrjoHDc4cTme53I5Ux0Y
I+ySqgKZhoSzQrfX64Kkfm+rzuq5xDSt3RFpMXAcxdnUx1QiPdXJJRvjqjpGFSTSdMTe8wS38chu
x52B4mnGPMjnVB1kbIihFE+Y97YgxV6qD7c/0ezrNVWGeYRV43KWCuStqVeDkU0spFeJ/MwBxlnX
cyqFeYaHWhpjNBBASo3u5BHmcLDL0Hd/LYPY40EFvR1/XF/4aGiaMk2MCTHC9KrEnJWmQFhLl2i4
EgqfAQCRc3LUsG6IYZOIVmRlqiipEEP7mfZnx9ioBN3lqM39q+P71ohNJDbnQovM0aAaeevSQS38
ZN/bJIFL/XH+/+jLn0fbiUAGgOJEzmUtlul4F0bI9m+KozoFOk+/eKrNtq0bE0kMBB0KMbPyHKeI
q4RsQ3LfgNVgRAtJeC+icg18TXdiCLkfusu7yBxDYfOKlVk3ZnTUQbHvRPejv9otgy9tYdq8z0ff
i1uWwkAUGOitfOwhJxyWloeRgOdxK9lbDS2Lt21y3gGZnCYDTWkq583Rwmk+5cjTo8HOO2Oe0bJ9
39/grn1tA9O+LZJrKgxK1XpbnY85TMU5Odq1se/sKY68KJ9kZ8k7yVlInOjHoJWSyLGZtLgITk95
DJRNtRc0oDy3wZt3uRkMUUf9WGYmMF5E0qFfCJsibN43XwNyl0fulhzeZ1MZ56YXpDo7nHGGx1fl
GXNfqkJal/xy/RoOfgsqjMBU/S0S7YCaIzdDPPtMfx8q2/tdnzM1lU6Q/tS4WCkeb7x15ysHgp1T
4/ZFfN4+8TqP51+diUgGXyJQgpYi1gfT1jGA5sMLUPMLayCeuB+Sc8dVBl+KA2ZFj42Go3UpvWvd
EsFVn4OP27dgLjSboJiq/nQJ0BIpVNGAe3dU/LT1BcxTLsRnq13fFjPrr6FfGwvHsMlRE5nrDcfY
NEfZROexP24C/mjo/GF9/33mLuetKOu9jr9/dB3wR9NlGZ13cTCHeluPeQd3oghzj1OQUPSRBUFo
cred/CFexutRtPWOnNZbVP432uOZ07b/F6D6Vo650kZ/KjJJgUwN5NtEdLHIGUXod5MskyP5+OCy
CszahK7AjEUJ52Yyh6likXMfUcs7wTN9K+8OvzTMVbRIxba/ajsGjTV/5JLq8MdLo1umiY5+5N6u
BGkT11TGWEJrRdgvCjIF8H8LRAsSyZYX5xMW5FxI7gXbwpbFf/UGTMQy1zk5jb2VytkITxV3TMrs
51920IWBwgVmjd7XWxoy91lpsYtHziDK0V8ronilg+Uj3gOGJJ4/UWC9d59fLp5kR+TXcrlEx+me
hjZwYVD9+vgAl5u9eUEstQXQcN7eefuaHAKDATES/rlZ4ZetlUADom2wQBF0GdKCc3fo37l1Aow3
0YmgWRPpN4Zq62otKyRe2LX9pdxXoe5yhM2+gxOlGMQZ1F4/ygWUgue5x9YjJBM2Eg6wsHnp6VlS
RKxs+8d2mfsSjUlv6hcqCiw4pr9XsJMizt1oFVBmnyCwQW7bEn3AoD9G/alfiMVSGO/oQsTj3PzU
LNROfg2LUEYSa4WIpbl753UMlc6z7Ovzn/xSY8KdWLq6mrc+KgNOrWC0kqxAHK3Sjk7iLR4WyZ1Z
2siKpZkTABQj25SDGqwUMOPdkm6c2j7xPOJZV+BbazaXKQ5KIuUpbAufYHBfG2wIi1aKj+l61Dfp
Hq+PfxdGTURS53kCWWOTmZfiAs2jnHjHpZgRAT6I76bY1hFoLx23m4DzZQ0GrOIowbiNAIGh6sP5
kA6ouSzFMMUGKvBVfPCySfPpgomCDGKpGTaFjj2Vhzb5bHe5CwKQeXLQhwP8BgM+eZ2eK82AEBRQ
D6AQRZmWm3/mQK/BAA9S9XLWtTFdUxx6lqeJtouHDLyvPE4MHpQaDOp0At5OoYE2T/BHsVPlTGLw
8NOhd86xXdPMN+4duxv7MBg9unsj2jkw2NnKwFwSUAcZW2kjgrq7WXxtUcqJbN3leqYcHDcYhNGi
rhGFE44zx7IOJ90qD3TuEuMndimQ/w3GDQZeMlWPcbGprBMJ92u5tMWPGiV2rDAlmvPvYsJvk2eT
tXVZtkaZ00f6tfHzX/EaBIw70DcNRFjxsj3zbtY/z4bJ4EdaJod6qABZa2CW91Yi4i1DcJymuyD8
lx7yRDMGPDCTe8kFsOvQJsbkbkRIjRPkDY7x7N9kION8tmSziikMO/n2bKAuggZJB/kC3vYJriQG
N7pBNuXuBPvHiNU1zQj+oxWKBSEX5+nJ3LhpJoMeRh7nSqYmIwpK6J0BNRUl4YbfwuuZ4eGtyYCH
XNaFkCmw9XDfrHtSBjUBH5HMnWee7bqYOCysgx+pVVkeepzdxU8qAmcsdQXXsOxoVbakvjj1ieik
WcFb+giTdGP19u1bfW3mu3WkDIIIhlVF2QVmgmQPRkR1WwmxSblwUhc0aovoaEcgO/YGNIbKqRvb
ZoAXNYYvQeMdPlMS15YYkOkk+ZDrR9z6y9LzjrZ1wap4cCsLC1RIsFXxtvLzKeXvm8huMM5HaawU
EfaEBOUaC6MWYHhePzybBLvLrMUHRxo1GvaoTRVrMHTFxB7ua0A78VKOnaz1o1HAHVScaq1gUNAP
0rvS/sjWHwhzONLm7spUGmPCI5J4VW9BGqZqSOmk9vMF3gk3Qp3LS07FMB73WFQ9ulIOV6dBIDn4
IIPLG6/GNGsWUymMlZZJmZaDdvV/0OCfgsMN5PSoZnEL5LMN2FNJjAFejpmU9xH0OaE82I5Y+Ya5
dps2OiJ++ELMYmHdKO9bzUVIE6HXHzWxjEIro0ui0W+1d3oR+q0SypOIAOmDZ4Q8UcxTp5ljCYoV
iKLJ3b1jIX0xkGavHiDt6aPY/29WyE4cGBKyFyf64SI/2Skj0Q+o69JqQ8bj75jtjpoeIvPgncCC
HpsNNLv4R4yQhR4mi01svkCvY0w0yzmii94WQyreWBhoMY6uSV8uv8ysPzj9Icx7mCdyn7T05jlr
p20JpGNNOf7zhZwBErAfTxwHdLYJxlRNC9GdpqObjrkdyUHQUqFu4FRjghrW+l+mJc63pL/7T/z6
FsNcjdhqO8HsS+AXZrswcA+6vF+0nMPzxjhy2NugSqPUmvQKIg6JtzHWFaUgOyQ4uNsKzT6+k3O7
fsjJtTMSNATEChTCu+tRpqVzcAYPPLJ59M1BWiDk5Xhn5zinIilqT0TWGvZYmQVEorEZVDava8U7
LLV1txBRiUvxrjq3dZztip0KZG6F0veCOQxUx+LuCBrlYHvxOSJ434v++4lOw0Udi66rodN+XOVH
Ym0zeEu0b9T54G0RkuYf0X+MkB3DKVQ9F8Uetv60B2Q5OjoCQG8UgHmBoxW15hvWfp1cn2ilmWKs
y+mRxo+OaN8ldnUkp0B9NJZfO+OF7oX9/9gMy9OOeU0FTdbB4wSh490T9jnQFHPm1GG+yh/Bq8Jr
fZzljJoaBwMccVulZSFRa9x7/S6LHLh5WNmFmvDzx9cXl7h/3iX5/nYMgIhNjAq0CnGUj2TvwNcM
DHt45ALIrE9iKjIY0S34WyJjkJfmcNZPqolUMtjLhq3maks7k73C58bfsxpNJDEBSSfnamxCKRyg
9pxhgArDU8ICPAUcqJordmnogJVULHqRTKyq/HnH5ORQtlGr4hqr/mP9Zj0ML6cj2obC+O223c/V
EX9IYhyE80kXhNLUICnc33lvj+3zg+V+vhNE+iCxL+yBaFzPeOauYeZNEiXT0mlxhflgkZhUxyq2
xkcduZongVT2cbBNkOm6R+fXrl7X/n9mOT944DXn76EGBnIA2VBUEY2EPw82vVwOUq5WIgDZi5aP
dL01ebk4m9/YAsLl9rtONDGg8kMaA/9xXZ6Ky7kTrynaCivJcMN/W15D3mKSeQ/gsSmuOwdffp82
poeRv9oG/0oQItS6/ZnnQh9dhuIyWCgkQ7+awQTe0l6ru3JIRFTPwrXsHlUUwuFVi5AYfFkLuoiJ
I5GCCaP7D4nMR27FS3o+Y3XHY3GPwrBhgG8V6WD0PF2et/Crn/iJlhlf94dE5nZeeiGLxygTaSly
rTjRI2U+Q7qFu9x4zpP4IYni+uQ0y+IwguQ3hxX1yM/ejaMjfzwHdhdYjx94B2VKMGijW5T3Sqkz
D4YuS7KF6jAonmDCPwWfKllBmFfAoDRy9noY8bgCnY6LVfcGwQuZ2bQ6iqwMJgWOvvlioivgrXi2
fDs720MYYNkNKLHt5Kl+sA93O6fnpQ3nWt5//ELmI/TJYThhJRZ+YbdEYQKrKtawt/Hkty64AnE0
NrHN1UElGt21ab6BkbHn9b3PweePH8F8n2Ou5odExDGBzlojGN5FTcIzScZ1t+h5/2Hkk+/BPOBZ
FlvVySqhLaLufie/HB7dX1/HN154P1fp+qER83QP4wjXLoFG3dJxAqsF8TiqtdF2HWpEIQkGG2sv
X1uYKoBH62OF8xp7SmAQwpORBza3ajwX9Pz4PczbLud4ifWefmbHeVNfxjfdAQ8L2C5b0mPkkeaM
wsjiJHDmYr6pVLbpRWgiuSkkKjVcXzbpVj6CFjBx7tWFH6/OSBNgM1fiXggWR6B9rwk/YucSdm88
aJsFmu+vzna/ZEacnC0TP+OCIiKyIP4piLwztqxaWL3GgVHqsN+wMJZxb4irwtKLo4j3Gdc9ypz+
IUBigjvoNo9pE6WYyEHuEvUkdFdBHtLihUKkGGnxsy1gnAMDHTaUi0vurrHrYd1SkIG0HGRMYtXX
ULAiFzdfVvYYxOTtzktqoqH1ZlMUpHLgpNb+bnn27Q04m+wuBR0WRVga1KNkb9r5878pXv2wNgbK
6qYarUTHnQOe7lG9wowXduvx3y0OiFxBf/KaGFkeg2UCJx9tL1JNDlFMzOjr4MSZl1S/h4jEoyNk
BOs0rOVFfeUY2IxP+0NLBsKq2lJ7McL5Ixkl2kLqqR9qii7RsfJ494bzeqkMiGHgsCglg35qhy4O
dWNM669oONcFic+DTPq7/7ArRdFFy5RkzWAbn4RO6JrBwKkWF88ixbDRo99iaBjuvzm/iRzm/Iyz
FOH0IOfJc6KMIEsioneY2iVH0CwSTAQxpzco58FKmhM9PfrA58vOe0nwGtwWM9ddC/fw+9wYZEfG
sNWiCGI6u3W8y0YJI5A7rsj7Ai9LSYJ2fc1cFGtusmTWEr8ls6O2mWrGfd9B8hlr0Z4/Iy/+yMh4
tgsAEHcN2+ylmwhjAoFOBxeGZFG4k93GTvFuRYAZLE/acav5M/Hp9ESv3srkfhd1n2C9CvRSyDqU
0MiuuS8nn5fA4J0eg9+aEWmaWkOKcAfv6gXT0Oh3QfuFfds+5lJaP7Rh8do6gQGW2rtu2I78GTng
01ZrTCl3C8EJPmirS3q33XKkzj65k8/FYLEpl8diSOkZ9nZxZ646T963G6f+9SU4H4nPXV89V4L4
oSbjQh7Mg3SqDQgEKYHkNOuuI7uv7g1YxV07Ls3i4kQ5BkKaphTNg0ZlYSnV65F4i5gU4HrbcfOD
cwSMP9RiQEQcMwwhHCCqdlqPbjlNjzYGiy2i27krPBzScLRP26/xV7Ar/S+Dtg5xXgEq4QYuX+1r
chuwZSixLGo/NA6tbP39ideBNhfkT5W8/vuJCBMsHIdjCxGdfd0AjGhbGDHa/hWAP9P+4FHdzLtO
yDuZiKxFSTKZK3HINaEZMKvyqC9PNRnW1We+Pvx6T4Jlmzu77g4xb0gLmpyTnGuJ1eWJXOZSnI0u
k+oWcpNVuD89IiGlLJHIsHdoIuRcwJmUzQ9RzHUQ4/MpbQSIyknxKG1Q7t99cK74LCJPtGFuQR7F
p9o0IaJ21nf9s+FiVG4XFD4vXzgfok4EMXfAPIqF1qkXeAanAInJA8m/UBXC3B7tIZTdk0mkh5Pb
Ofmj69aYQfeE7YAwn/zi9TTPXQVF0kWsT0MBCakZXJWJnaZGIkaaPtJkVJ3bypE4PCdoNu+jyDKi
MQn/o7JU+k2ex43YmvS2eQ9R70Zo6j359td2QBMKRoA533DO6ZqKY45W0arscqkgLifO6+tI7nyw
Txdk8yvgdgzNhqBTWYyjIlwEPOINVQ0x8Hp/9+iB7tqPAhUMJ0iec/2v2a/1fZRs8Fkg8Wtqxf8d
pW6fD3CGEGk/xv7ZBcXqxzbh5VKusR0LlRMN2TizUKIRsYGB+50S5S0fl4LkptjVvjTDpetjvO+T
rCKyWRLKMqTry62DVN6H/gBatN8x2EkcztedA4Hp76EuyMReZfMkHCV64uLBPTWh7z8k4O99f7Ev
aIX8slvZ+1dDvPpUJuPWCBcl04oGZxDu9wmSxOR5s5SDaMNxn3iqMRBuKsLhdCwgBre/k7DaKj1v
W/l3LNjiybeM1e2T5Nkuy9hvKHoco8MON/8xJnQRmmtl9sL3CVrAEeqVdvYJDD9yeXrmPA1FRkOK
JNFksM6cZo9aJPaGRAhWBDArkz1I5zDtWJ3J+WijNMMzmDmfdCqOOdVDj9epaSAOTlS/Omd2Ftjb
CGNsi9vnOX81v9ViHsLIqKq+oYZpPOzQoIiJ0dt/f/alnSrCPH9yVKQg3BKgiHOW7WQn+fp+qb5h
730Q33GHu2Z97Kk45imMW1nPTAo1WIpbOE6tBhcvtt2L93JcLNvXgDs+Pse0iGv2fYIMcB+ywcSI
BBREobp0sP4HO4goZaR/T3cH2LQ6PhDT7Yju8s52LjyaimZw/CLnsWwWifT4dPHxHGN5Yz4QnWf6
HBNh29RPldkoVY0jbXeDA3IKNBj8P9a+rClypOf6FznC+3KbXmoHCgoauHFAd+N93/3rv5PMO9Mm
209lTM93wRURJUuplJRajjgmZPXlvGDEoIwuzGPVDOU0Y80LAhgKVQmAc5sOU96bR4BHYDff2wNW
Nf/gnt1azX95dmx3utJH01iYAQTodK6Ak0PWbsML29eKx1+oMKYjn2Wt7nNoyJPzmsYEe5qDO5E8
igS9E4FDt2Pxwlv6i7+7v390ki0TjuZYKrUFeXY1kYi/mzPaq4EKAmquH5zDWy0ZKNibgbqKis4a
Fqonnmu9GrVMunST7YiPEq1X3RR3tunx4PvWuk31JSnGmPRtK/e6lUrUpTlisIswNOl2t/tJcrmt
ZqsWeMEWY0lMOW2xPyOHbjw7iVtvFdsBbhnncbAa9S2IMMZDH8ZBbjoQccyKiN/17UP2jWOAqaf4
TRcWJBgj0avlnCY1jmeALmwD99KQyjZ3xqtk71udC/2yru2/6LHmoipFuR5MnBHqacpB2pZ3ZWaX
VekKlhNmh3F2+4HUnpU4ANaXS0xuKrFbdHfX2f4Mz6+wzZqUPMfODAVJ08uhcTHqXvawKnRiugvI
k7/BjAPJ3+/vUUx2Yk8DvJR+iZ4xQ7bbu9VOL0i3Q5TP7clZNdgL2TBhoJ7lZadNsXQpTZIM23m2
kWqayIeecdw676YYjM2xKg1XRcAp5LITWhgr3Ybn7f5xX5WEi71HNeiaqJlYRUs7I4smiJrmRU6n
XQyws55sjseX/Z6L0rjWw7e0AexgTCTMGVK5oHYaI4Jdl7GtPvvfeBByq5kJRTMU5CaAbaGz6871
LmiVLi5wbezgRnGqjb9T7vPteK/Spbs1HrWol6F+ovxIiP54XXnX/eGCOHNno7jXfTWvJEQxgDc+
3er2LaLd+xa5rdodbVqd3zrq/R+5jV9kWZCNMpWqFtuwpItWbvPtjT0GtnpAWwVdLvJHBeCFgD8r
lgufP/pSq/gSBIxGllPvFQTrt6zeQf7/wAU/W9VQXUWSCfh4aNph5KkpAJ/wp5r6DU92dRsP3vvv
BOvE9g8fAEq9fnrrDvEXNVaMkeyXXTY1EpJLtCgX7Md3OqKalA76CDi0Vh3IghYTOVmZVc6aAs5O
pzhw9MFVZTTRVt5j+/qQYC3Mhuex1vMiC4qMDYtrP9fmGtwppPdy2T7uAW/rjq5soXjj/JgfrnPI
OTqFMWRxXfrFrAzSxRs2+Vb1HkTOdm3ucTHmK8qSWUgHUKgFZ7prgS+bYIPO7sCbGly3yQvJMW+t
PIxVpcshOQdpushFkRhjkOiW54Ojr4bsC0pMnNQ2wC7QmlFCMunZoS/Vi0Qu1WNh78zj5s22k9vt
Q+o+IPrk9dms280FaTZs6rQhkYcWTB5eT6/eZaoINikSO92GRKS9+uctz2zx7gATRM1JVvpqC24h
V02yxYpEj/mBTv8/TC15iPfde/F+XStXCw9AhfjborDb5UPJCJXSAk1xgxc62tMGNzpZtS1s7Kbc
pzY/ibYaj/6iyCbROmXIjVCDmj4BvCe00S8/b6pd827ynpWfV+o3f76gxNiUuP5bnloBVApUODxq
nZ/6F3QlnXLPutfuf95fsFWyexy3QogGoWKnD6he8d63VE2vfQhjauSiVetRoroEVIf6NvVyQPo9
fx4qhThFLwfnVDn3hsUvMYK6LtIYN7RF57732u4s0iBtfxgQaXh7/R1VOg7F1ZfaQtaM8UnrLrKU
saM3VbrFguvpswVNvcw195Wt8MTJ2B+5CS3RnEGrcmuPLoV4zo+TbQKbuSAYopM2AHF7GV3320YF
pBBma7AQF6Ufy3EOPEHzlJkxUJqs6noY4PrkR6pj742t39a4sNwXI+Xpmgox5khCC3zmW+AZQPbq
BrCJQF2Lv5Xwkblr/1d9ZQxR60tSrhggFqf26eC9V5pdlhvzxkFXamxHf4KwrS+MkMqENQXFbtRF
qOsB0SHedRGxbHjIrY9s03U9/Qx3r8iR3ZBZNpOqFRH1KE9OsQ9vmxhTX7vdbe5UtqCRdmMjSDyk
dngC4mZ6+sHtiv3csHHtCxirFGR+rOvdBDftnQ7Y+nK6bez3iCT7HQWFd9PtviSy9/L4wJ0644Qg
GmOGgmw08z6AGTo56MdtvvEc2BrMyvIcP/+/CIX9XsLqVqnHOfbeCb1qild6xeNguZaLzim82h6G
99y2+80eLaCb7719d3+XbTp0pD6GwPABQsdm3oi3N72LjeepvX0ah83IeVCvZlaxhlWnryE08rNd
QVHTGkI1idRSCVsMMKe70WkSR4s8ISXDznra11i3fjjz8kurNeklYeYKj31otVLwSVg8aySPCAY+
nk/iBPCFffciVieM1vNSkqtR4ZIqc5erILWkCmBDF2QGn29P2X0S2FKGbjqVc7VWw8IlJeYWZ1Gr
AymJUrLQ567aeWv3kOVecaWT8XL9Hq/2gS6IsZ1CwNXu1CIBsQNGkILKS17DW/2ShU63swsDPqdy
t1gJljk37o1i73N3i4utG4Tn92iBlr3Ny+9gbrMY4uFd1JTpOnSE+3QidrmnKEbX+V19SS/pMHdX
CvJqzKwZ/GKM7Pa2su+x9Wpj2C7Zw7fR+ezY5pWO1+zFkibzZOnaog+rGbyNnf3uxSgGoGF7z8VI
56noZyPOwmxUavJ/KnpoH5TNCyAHz6bN89Q0ALl2UEzQkMVzoOOwIEDr9nRKMIuNjt3Qom2tP/g1
S3oc16gxcUHcF5Ue+qDm1wTT9ft9v3kr92eO9q2FecsDYiyKFfVt3gaSdJGTnXCPevQc2r7Am/he
GxDSl2QYE6J1ltznJtW9J7Qm3aI1aXdP7r65gFYCotCBD0jNOyvGksyjFDdxSs/q0DqOBuCHR/RX
31ZeqKH/lptVWYtdF/yxTRjjkKaYAAc5oChZXn7AiAT2zaA54vodXi0h6jqmnnRNlSWNjT2kWQsl
BQiGl2LeGjSNG9vz+xA6j3uU8GPEHtwMzlqkvKTIWKdWKoSwkBREjYcaTcQCGhbwmEQm7HwWOAXt
VV1cMMcaqDKcu26gSgIpqrmtQYhP1wW4ao8WJBh7VOu9gG0DsnQROlKdtG9A3OnsCAtv/8iTLQhR
/VwYpHwW0zjqwctgO+ldYdc1oXO0By4q21pUvzwfxii1QWj0foTzOfQ+QZS9v8F25+T2/EDRg7iV
oFU9X7DFGCVBEdp4FFT4KuN7+SJhIUQmOYnoIHnCxU3kaR5jmsKwb1XjUx0O3uvtTCqoAyrIgDfg
vh54bDHmqRILCwAHEGLpAKVodoqN8SjsYSZ4BUJ6W34z6gv5MWZJBEB0YbYazRie+ot0v5edR+p5
r2v5auZpoRQ60xNWlFFtRjnIIKGsbp5Pr6+3O4xhYNXp0UVF8tE+hJvrJHmWiUWA7BMh78UEmgEE
yFONp6zshrUX3xzKmOAx9B8FqTO2YjDrTrFEkHt6Foi6Q3cBOjaus8QxR2ybS2hUYyvFIBHGZPgp
omvC7mWeRqx7RlSMDTpTbWgWY5GCCYtkEiD+4kXlb+Abd97u511kb+AYAb5kYyEpP3+2GnEuaDLG
CRsc1TYMdNxijH+99sfpRgDEPy/2+wy6flf2X6wxpmlsRzmsGkoGo5uA9ZtJ6WG5NnJVvs1rrqHG
4BotxjBl9dCbGV4PF4DxS/c+2XMffevq8IsbxhxFcq1JYWVQ04e3yfOpck9jCFBf5aQ+Z7fl5mPL
j2LWjfsvmoxdwo6jGvj14ArpxudaJm1IDDd9C0rygHw1xzeu29tfxBjbNMutHrYpGKTETtHu+m1a
TRPr/yidLjI2aeyGOE4U8GJ472ilvr/f5VuaDUffX4H9bjaH3Gr4vCDHxC2lqQ7+rIGcgGjieXDL
h/RQPwHLxeEQWjPpBoqjFBxZRfMmoxfiEObphG4MjPE6/std5iCxj7lFDpU1D7WkwmjCiCmCJOtA
BaUEC0l9lbiKi314HG5WewqXdBgliNNqUKYKdD73yABs5LJDPyzmfd/esEid1wy62py6IMc6qkSe
AcOfgRywdxwvQDxx8W4N0qGH5TSd0axgkFs6ykDum5fprtTInTsdayxNxUjwNj+dq2/AO7ou6tUk
y/KbGM3JsBK6Cht6oKNzumDCnmAdLJqGYJEBRvrDOnLunbpmu5YEGV+mjUaioMYuI/qQN8lE1FdE
B9kHKgyDe7ol0em+sFPvsru/B5z+aMdPyPFpNhDaMwuNrK7kujm5sVE746H0rVmE5YcxvqnURkGu
C3zYU402EIuPN7hm35YEGEc05V3RjSUVtXdq7FQkyuYvZEPpheeNVtMfS1qMN+qtMW9Eek/RtIrB
QWRAcmd3AeCt+PI9/qaTYldi3P6p8nktaDwp0v8vngJqO4xaT3Vcwc556yZ1r+vrajZyyRhjgOQs
DZvp85QOz68hlj/fG+4R2hpj0zw3LbHmBQ3DsmQL2+iAHsBI0WglcRoRslzqbg88J9lr6aGZydE0
OEHsakS5JMXIrRe7dsoxEnM5AGPw9TV3gGrjWpvMweQyx7zyuGJECOjhcNRykBI3T6d39ZJ4HLu6
2qqzZIax37PWYuw8BYXyoXcxWUABJTh6sO4ifh0NY7otCtBvBCDhULuBha07NOjwe2BXHxcLVtiu
tnEuVSW2eqrPnjedLuHtT/KddjhhZvVj2m7jDe94/odJ/oc1toNtBgbQKM4dvNLzyQPmImzh5g4h
Mh3c42U8Vus7S/4Yc+zLZq+PEvgDMMalOAck2KchmusJaoEbrFu0H8qKfAD4XLij3cw/OLq4mstc
0mesLp3yiWcZ9KcNOhZgFNGsilcAz/dSdWAj5iUZxvYaWmv4cwt1wdxLQ4JTS+slHJ38H0b318Ex
5iI1gTYRV+AFaRBszSZJB1DJmGSeU25ae/+BMbrzR4TtAJy7sBb9LZljbEeJWL3uCtCFusDGmy/9
Vnxv3nlkeDJk7MY0/m16D455frbIqXtrt2qLrrQYpwbk4Q3tnuHwtvZ6W/LGmJJMGsNUjsAblh6c
sOyvIOEbjzGe/Bhbout+UpbUWRYkvVNRAfkcXONpx3rg8492sHDNWl0nnalABaHnmrd7T/aYGpiP
CPcsG9c7vL/Z291BPcgHzEhwpMjhkIVv1nNNgMWHSTl40iHYW3blRd4BUIscOuve/xePjDVBqVju
pBmSPKCSObZkEGgThYNcFiA037MW1XD+PsbVSYyFjrBAzrM1iqLVgTuKmobeo0+gQuw+wzjG97vN
8cUN3c9hjIb7UOFcCXaMVSy1CaVpKtdxdrwdWguBuvEg3NH+fiBWc6vxvHNkLEwyzJNRKJAvWjOw
P1bZYg97Y6PL/4Xuagg8dHZhB/X1Q+X5IxbqOZWNEtkNMInZYMBAwtdefm4AmXN0MZLPE+kqNVMS
TU1RJbxodZUJIK04E/yEsniaPaSI0G1AKuebttmDQ7TdEg53ayJd0vtNpK2ppvQBBCS8PZKHDbmg
NdyZFKLZN6K3tzGoaKERhpfDWYvCMP1syJpCg0tN+sqnnJZhP2GnM5TW614NNKiXvGu/pp1LEsxt
1OIqkpRGgnY6zu374D1wjPNqcLQkwDrv2QpkLQUB5LzoIwNtGXg/Y/7JxcwJ9hlx6K1Z0CU5RjWE
oq9aIYLIzJr0AXrNf3IIrPa4LikwytBp4YjxD1BA1RiVu3eS0QgIIILXlY5Lh/HYgCPr/a4HHbzs
n4GcGdqXjXFG6AP8Ag4p+sls5LNkifHaYTSlSHN9suTAMKaetAFqHq4SL6O2+jRbUmJcdVdXIfbK
ztQ4oVtQagDRrrbU8odkD2Rfh492vxYcLCkyjts0+qJGUgXHVRH1goCO79E415TN2RRtGSbaABId
bdBD7IhoHBnrb+iROH88XT8rjn6zVYW8rJTYiEYIcHLDyDMl/kLodWv3j9VhKwmFkDVF5uOMtNYV
66ck3hgjCQW7juxKApqkkTqyU46X64xxDBFbXCjqycoHKkSgdcSApdpvbd42h9Vc3kIXWL+R5phG
xr2iGY/nZ91WAVMJU3R0o8sNtjJztX21lLGkx5gKtUsSs6fGyHmWnsWPgtS7W3SqZht1sGeMF233
hUQeq5CcH35wrxrvGBn7oTWzOg8TJe4M2N1EERt5dmMtlFvyx9qNsZpSWYSmYHSiuW9sulYtu7vZ
YpUsupw5ms8ziDpjO/rJn+Q0pBryfBoBzehdTOd+Q8bN4w9OOLOanFgyxhiNpsyxtVbBLQO6u7Jt
vmsvP65r+2o8uqDA5gzmHisTsFsazJzgd5VtRDAc/HBPJ0/QtoDOvc3DgGWrB15ll2Pq2cRBro3z
LMUQYrQ5c5sheeadnZmVlD6pxA6//uRo3w/hDvlqVCP7i6rZaQq4O6R5uFW1/xEN/mOv2HG2MPVN
TQg+fQryYlhpAiDY98B9AWbLm2s3O55n5phgdoBWAfT4aMQ0oqnvorsHHp40z0qxQ2yJZNQpGnWo
nheILxI32zbkRKKAKAFRe+DFdwmCAN5t5sqRMRhlkowKICGoSmLL9bwNHbq4+w3LhrdndO78x+vM
LnwS+zHT5xI3APHNyZOcS4V9wxo2he9gqn7wTBXHR7M7nnxt0KpY/rxvmnd6DX8E5+QuuRQ72Kr/
DxeBMSClLgdZNVJyDoLE59OTuHm2vFiyg4L49yiIRdg6ed2k8C4fmzwwan8GROynNUbmxbu936iX
jbvffw7ocZHeOO6FTRdUZqRMuQEOBzTVPJ9OPsrMhbu1YvfM23/BCQ1M5o1SZW07q8rn2fl3xRHp
AV5dZ7UyvzDHbHqgNwu0HNBnENDi8VgGovoLalsPKBfwfMtqNnVJinmhJFlVTmqOa4aeLgCT4W2O
9G2AJah35pGQ4wv2pGBbD3b10MVAPCghnnFhlz+hmzgMZAmMAhDCS516u9nYLjqk8IKhnRWcR8wn
cvKVlwWbF+i1uNeSCeQ6G4lqpMaxIXokGLG825Bvx/wNcdfD9O0hPZcUmZ87cbYK4rAUNhOhpJmh
j4YB+gnJ0YGjOn5EPvAI4PDJCxhMJjYB6kwkCAq1naitZ26IXnteepqro4xNmXTBwJYlqqN4Ysxb
ZfOIzhGH68R5oQm7z0lCqjOSKtCpvWc0j+DdeUlRifad+11LVIeguGq79jYRbF4ygqcuFpPw6IE5
OicKSD/TPhzvfYclaPAK45Zult2MZ9/b6GTEzpSjfYPBB9IchOOPdCC8jA9jcQxJApCZBXgvUVVl
bEdmjjPz01GMgzA9qsWNPNvY7yO8xYJbZPZ0UQ1y3XAzIdlvxNhzFeu5NKUgPZaxeK9UFjHb6iQP
DSeo5fDEvlKz2ixMtQBPvkaKmcwimbC9J7WDmNSFjRG9/8QV+1CtesHPRBFc6V1K0uZUSmfd4ETR
zPvjU3KY2DZNDMnpqsg69Q7zKEM4Z+lRjLfiW/NqdWiYmH5eZ4RHhDmetsHq3VQBkUzpsfT2XsoS
W1cTe7L+4IB01ZAsANcZQBVlMmUV2Cn7tEiPQ9YQPdmNJtH6n4Ok7Q1B88pMttMs49BcY07XDA07
G9AdiBzj1wyjVOvGOPdlejRitBz5u9IMvKiPnUbnLExfU/IlIcYQK/ogD3LWpEcsl7ITcV9EP0Rd
4XCzSkQHHB/6wLDCiQ0ULG0WDY0SkcMQwvrZyhsr2F9XhxUaEqAFZayuMRQ0OTEmqlHMLhYbMTsa
auzl1X6yUFGYNc7tWTkXSZZUCRREQIp9GspFi0Q9ROmkWWp2zAfhrI+FYzambWgv8bi5zo76NfVH
rxAIGRjbsgxVVdluS783uxzrC7Nj242UncooORToyS5CgL8oyBimVC3VxI4F5v6YflvHQyllR6k5
J0Npm0Ftp9GpsgKv0Tiw22uHI/9Ni4ruqzqPk570sYjDyVPLHWK3VVWnHP69KmPhB4QlWqAlKfQj
FmcTAFSr90slOza60R5zpUg9oe7Fo9r0gXf9dFb5gRfCQjJk/1UW0C7OxVyQ+zQ/RuKmbTOns3YR
Guf/PRENsQn1dIpmsUKLTM1U2jzOj0F0bisAAdF1a5Ji/wEV1VAhOV02TBarQQ0yPYRjy4+O0Gzf
pWT3Bz+PERBLVSURKDrMyffWUHdlUeTHOnQl7WTkG7X4g5sPs/wPCebmt0asTkkMDobZVefnPN2b
3ccfcKFLElrVNVNSRMZKJoCKE0sFJKJytgURlkXVbVHjKPCacdF04CACkFyydDZYjXMJAU4PKo2k
O0OkEEE+a9qLEUd/cuYW9kchWyHr2A/09aYADLw0mkDKj1PhWio9lD5/uy6xNeui/SLxmdRYXEaj
byo1TeT8aAX3mvrYKNpmjnQiYgJUEEr3OrE1wVGpWSbiQslirXJqmDWSM1Z+HKN8F6uxjfsoFbkT
zj3n4q+Z5SUlxsZ0klDOQafnR4m8DJz7zuOC/n8hskjPZjUsjfyoYU2uempCt8lOY82R1crBYMcW
VBhrkTBo/gk4sKASS7lphaWQHuf0FcuadlK+ncVom6UaiSXO82uFoy+0mGsjTrophAJoDXt1ipxW
tJtjKvG0eY0KfIuGSTOg/loaI7daboRC6PPsKGJHJqmEAKtNq++YnZIdQ8x8jvzYdBz1m9SV/UOO
YWqe4jAx9ALkXpuwIQ0S7FntqYFP2nqjVhdt/KHVRJlIFntmcFQ3uuA0w9FSAhtmxBGnrcCTANU6
xpV/+ST2WRQUcRZbkEDYH7r8OA+3ob69fsVWFB8kDMRw6HxHS4b8VTnntFas2SyzozwBQTq4l+rH
6wTWefhFgImyi7TXhpASMIyGxMour+8Gy/tvNCiTC92vjFqZGqHOjp350AePg+kTXLHrNNh0wP/p
xy9GKKMLIlKn9ljMhTBE1vTOlqWofTAby3R0DdBcY1G1t0oZFF6iS6ELlD9kPwRR8iK1TXbtaKUo
ssma3eV9cn/9w3gnyFyTIAtMI6ECNs2HfPoh9O//7feZexGJ7aQC1Dw76unsWlpz6MKEM3e5qiMm
3XxoAidTY1t2ZqFJ9E5ERDS2m/5BkPbnP2DB1CUKloAhCY05un5MjEBI8PtSiGbGcD82vJu6eggL
Cswh9EqUG/4UAUGlq+0swtgA7+GwKiNE8+JfzyA2ClbgngIdeHtHIX6Lxr2YvzY5xxbQj/zN3CxI
MEygAKfnUw0SHUbmstLuZE98mMyG4w/XZKWICjZFYJ2NJbFwTarY9HHV4YESdW9i+9ooI4fAmqgW
BFh0psnvBkmM8Jiz1HIjDN0p00UgsiUf17WKR4aJTxs9CeJBBxm1N0hrnCTU7A3nOg2OrNi9WdOg
KsI4y2Al6IhkXmTzx3UCa2euSACuwSvBREqCud1532liT2WF5vOtZMk/deGmNIIZW8R53VWrvMh4
wSMvoeOmM08GKVeNEOVkvOPKp7HHvIPGmw6m/pBVYKCh/EOBORGh1KzRCMGMP1cfuZEkWKS6K6rm
YqjPY3KajZBHkceT/NUp1Fk/d4ZMeUoTIqaPacdzO/Sbf+dJsTRZUy0Tq0a/UuiyGNAng5Ed+yDt
nVoKf1py7cxJoxAF206QixVNJ56150KcdqJvetf1g57/7+QBUYf1rYqBN/FX8vlUztOomhnCyhLp
yzDcV726N/KneVA3tTjmnCfMukB/0WNMdTCXeD/p8LK99hiXP/ue4wpW9R1bU//mhxFnI3dzoQv4
fU/+UJ9fOL++ahIgcGQrMEprfg5aLWIErWtVBRmr7DgKnmZi/5h4SAuezq0eCc1OiHT3KxTj65Eo
AR5chRHkx2yK36sUqeVgdPVmm6Lcwsv4sgjCn1GPogF3FTPjyM2zaJ1S0gVDGyEjMqR9uPHVKSD9
FMzb2Zx6W9IE3xYTTX/ASDm6KJQi9uKmOpdx/NKbAtY7lrNq90EQOJIVW9vEb1PTrsoosq1u5L3h
VoWvI5Y1ZSA0YRzyq1wyvay7qk3wzuo10vyMxQ6S+fdpDxm9oRiBwNZ6uEomIh/TQjXqLEckEfi2
NFt2AVpj/HT90q0q6YIK847Hynolk1VQKQOnxZCTejPXj+b360TWxfUXKxiGZdNQsWRJE7ZQ5kej
3beWFw0PbcwhcY0PSoKxx6IeD0lApZXk7ljuc/VUljY3JcFjhL0PyIMKQQgqVfc+lY99fdPVm/8m
K+YRo8WCYmAfPRiRz6jlWNJ+nt0/IGFa0C6UBTDfxshKzYsiNsM6P/qmf6NMWkQMQQwJ8l/OdUKr
h2LhsYclRKKKmPvrNQl8pZqFHM/JQa09CbjNeSgRzFtgfwYnrKdqyvoO+nQ3DRODesjff6Ukxq0s
Si1sh9HmthB45uCY/g9h+j6Y8TbM3ibD5/C25j2WFJnrmZrTMJdNlh9NEQtNrSe/KjixJY8n5mqa
fYnFwAIoCMO4rfs7QKyTVt9XpkyaGr21bhK/XD+vNXP/aW00w5LwhGGkmAaxmCcW7uko4v1CJozi
mk7+qvqX63TW9AJJdmTYAekt/aaAylDMRllBAWdzW8a36aGbvSThEFk7IA1KB3BLFSOcrDuZsizO
ulmFZTN+KjFaxuM/uEZIgJmmDCevWyxUeNNJemyUcI5jmGcvRlrVQEzLwmPcdzNHFdgmhE/fqGMF
vIGSkapYBqMLhoLl9sIMq6BhwyopzliA5wVx5IrysRSl85y2pNZ+Zibvsblm8MAcpl+Re8fmLfr/
RZRRxYVRNuGAe1VNbhmHthX9jOd/n31XUJBH5Q0r30ydjdaNMB6AnjEmR0NL9Ye6DEZPGZVxX7a9
z4txV+J2BLi6qNK8tYoSz1eGABbTDYE5Jcci8r0qjG6VEGvB5daZq81o7P1iRKghDqRVHuVRtw2r
P+t9R/KTaVWkTaSMyBba9Qq/u/3Xd+LLh1F1XkhaH/pWTKw+OUqS9RJaPYkwealH8TY2OLaSRR6k
yvSFFHOomDQGonDXJcekm7xcJFW4j+bHzrSIotxKytYvj/qYOnrkjkkM9xM5f8KqpeJpZuECfUJ+
LlgttF5MfWRK4KsbMgUfciLihbaTec1lK8oLPn/RYUw06oWT1ehacsyGyb9thyzbadF0aXqg3l7n
aJWSLmMNiogbaogMJVObBW0o5+SoBLmjaa9hWJNi1L3rVFhYkb8ObkGGsQJ9pftpKcvJUZ9txbAi
G9kGMue+N0v9e9KrsAGVm7T1qQ/UG7EYPMNqN6o8YkWyOLtm0NniYOyuf9Qq67i6MOMWXAYLRlvr
+lwZAy4U0PWIvPP9hMSc0u+KW4LJA6YeYEg1BXHL16sxp0KBPjMJd1Y0o22d106qjY96XZ0zsXvC
1huRo6CrBE2FBke0Umcxd3H0hyrEyy05BsK3sNAccSbFC+CsnGT8uC69VXO0oMRcRUVDbKxXoDRN
Fxn4LTHwoLHOTDeR7McaxeFyndxaZllBYg9/SIoYsLpfRRknVhxWsZAch1icAZmexa5WAlMvVcTA
bsfUx16zpHWk0B8xv5z2OyDgVlu1zNE1HCbvftmOToitk39yfywFgjAVVbPYrKw5yGOvifisJt+j
zkyquSZy93Cd+VVNXRBhZT11XSjNPogQRIPqcZDs6wRWwhoVga6Bwhhigt8AC3Mz7ctYMpJjPNWW
o07njmbSgvIcombpXqdFD4oJeEFLhSVHgwcCbCZUy7G7WBxL2DYtV17rut2GXXN3nQQ7lUHNDWgY
CAYRRcFpMu+EuOh70cghsHaudrmZEb/Ho1snVpPYuYxen+qpSJ7mDFDeevoiD7EdjKNjoAAxSIWd
TyhbtbxvWjnEL98kf1XgStZQqDOBwWElyvMczdsUTRNqhvklhQzjQyYDKVjqnb69qesGyiy+xXLx
qsJWJmrECSZWzMSXb2HsUuuj61wM0AeHdkJ1p/epQcRkKvdGV/oknYXMG7N52Fw/ldWDl1WgpyEp
AIBg5lDyKCyHdsChVFrc2GXY4PUhifO/t+oq2kb+ocKIGdtrS7MLLIRk4caKb/Vml/tP1xlZi2m/
0GDEN0SNlZolxJcNjxFiKhmxl1h/mMGHL5p2PTV2aChbASA11wmvXlPZlCyN7ryR2fmcpJPrvEMX
1lEVN3q2D/u39lFsOETWLC24+0WFOaeyABYwxrTSoxBpMtowxtZN0yjZ1mUrpU7US/PB0K36WzzE
9a7sRuEG2S1slBYqAE4LfmybcdORIvZ9Tvi3rkC/Pow52rQpwnwo4vTYuP2dwPFnq9dzwTVzpnrX
TD6MINo2xZw0WuVM48+Ih5bDO0DGiQ1qojS1CcXpgsANAkBoTR8NsG4tM+T4JR4lxmWIeWuFuYDG
2nn0Avk0b/t5Wyv//vnzRVPoRyzC4bZJhi4OoI9jt6+C0tH9nZkmHH1ctVV4wCmSpqI0aTKhY9JV
yHXTnt029m2t82Au4+bdSvd58Xb9eq3q1y9KbLuWnLUzDh++XDKG/dzdx5H+J8ZpQYG5WnqAvP0k
wzg5uXgj9XcFbxEXFcZvznVBgLkiQdbHcRtDWNKgwbruM8xxZsZdLF5oYBKoNcGCmetSWz8fTdQN
DRj7Eptp1wvJj8MJ/a1znzWbufGDc5P5m8DySQZjhSi+ix+vk1y9q1iiraJEYSFgYcRYwAxCIfCa
qNSXxDo0ekw0gdeByA7K/hVELKgwspx1Exhaow5PMoRHdbSL2BnylIyqSEp5zMmsNtg13zx0CECB
dBqSIWlIkuPN0iOPa2WNq2jAZtCwk6weHQUtWa3m5J2PXEv3YEgY/bgulZWIHKUOWr5XsJxBY5Oj
/djTbiB8b1SGRG8mZwi/K8o+FZ/bk27wnsKrZ6AjVtQU5CIAfv/17kdtDFY6Go+b9UmEW9q0nWxX
6mBx+qh4hOj/F0amN0axzQrETWgdsDXjbLR4aQQTR3ird3/BDmPKQhnBWaqDnUTcopW+48Q+7MzP
X8qEQ8FD20Tp9XO+ZcGF0KDzLK7BRZXvpSq3pXyX5J3dZijBXPJId4LWfTBy3ntwnS1LRdsImmhR
b/sqvCLNygZxZ3KU5bNqBCejtzhOeVXrkGT7mwKTQEgNY8QsAnxAZxVkVAwiR+JrFByEskqJGR5H
lRdI09v9m41bUGQcwpT7UTnR0ZQ0FLalHmak712jyxHZBwQrg7b6sIsl0ZnD9FtT8TLA1yWq/VYR
UuVUTAzwW+v5Tm6zbVFxvOqq6/6HP40tCNVxg9BvBH8A+STdHNyZkXrbqjpRY95sAo8ZxsR1YTda
CRVlhHrNifds5f06E1J1QivO6QhRVftxs71u7NYvFMYp/h9p39XcOJJ0+4sQAW9eC4YOlESJUqv1
gmgL7woev/4eaL+7QxYxrOje1b7NDBNZla7SnMSiYhRPUCO5luw+FsphTvHpZd3ZNOk3fak70TTv
ill6j0sFE6BB+0Kt7iWikR91vK7+VeawQRg5VRU7Zti8tjkIhiAtgzHNlDVExrjKc1HT8ft9Ntca
LpG/RneEDAgScMlYP0uOciVLisxH5tOeUS0fAeU+a3g1hrJdVge00LVTQtS9OpzjdnbTXvSCLNq2
qULQ0OVNUr2jieSNdewPkf7t/uetHcLl1zFWs2qLPIlHfJ3YZCRsTFKlb/cprAU0eM2Ly6ZmE4Ee
Y8CUzlDSqsYsUJ7tQtq4SVx7/TARcYvoAO/5fluoiXOf5lpEc0mTMWmpbhalYCxnHn5LetUOU2Co
VOcAx5k2v+/TWpVjCbMuaIiwZLgJRkl6NaOJISF8MpS3HA2EeW3tynD8mvaaPRf6Ue1diYbuGGkf
cVrygjd2PvvTL12SX274wi+ZZRLlZjhlPubIVMNMNyjdY1yt3vS1eGzb51CInFFH4y491KgQFUPU
E4rkgdNFTtRRD02cnoXYaw5mWy14uybWfL+0DGaY5tJ4zBZxpKgdolzD4UiTV8YP+TltONHF6lse
izFkA9yZ6BRhKr1pqiu0tPDaLWssNg8iu2+eJa2081B8bkxAywSBawISSOg5EcdaMQNl2H8oMxZM
yoA12ssijO8wk7iZSDQ8FO2vsfpVj78UZSZigQ6z+iAgrJQC1W14xuVfeMd0n2hgDgK17uvLF+XQ
LHsAO/idWNlGfSrNYmnItftptmcZPetWvg/bA417jvVe1TBkgFQsfEOfG5sXb3Nt6PtwwKEHsp9r
mItpFLsrKTHMZlPHvCHGVTG6IMcIORo4MgrsWEQM4XM61BshOlncuRIeT4ylnmOqS6XaIW2iYJ9t
bR2p9E3K99h3u5PS3L1vNlaJYQYLI4XIO6ssMJFZDjWm5CA7MrXseHApVswk4keFRN4cc3wQjxZz
egAvMwu65IPiwk0avOea75NAOrx+dLWuOFqxFvxIF4wxp1ilI3zKQizKe08w9hi+9tDua2fQhftH
uG55L0gxzkuJezEUBRmJBf17TstDKh8CTXDDpLQn4ztC1z5Br3ztV1XPifBW5VEFQqyKLk/5ZsB1
FnSqWwWMrmRiL+rwm8a1PVQcIqueE68zGWVp1UK98lq5zcwqpbbDSUqRuTHDfZPkTtrDmAde25+R
SiStJHJyNau3d0FzEaULb2Kgu0wH1mPmW3SXyx+FiilrJd8Ajv/5/uWtEsLRoafAQC3807JdEMLQ
GzYctjVcdDZOm3Lqe4RB1ew0YmiRtis5b47VCzORHfxP+ZlF4ojakNbtAD+UhTmR5Nc+pkTnJQc/
Yzn2YSOheRUxrYqY9mYyTcQ2sbaCVRyszGnNptsFBsqxWiXZeWeSRs9eaSKWZP6RNNmmQjtFL3lR
nm7n0Cknk1faWj1jCw5Kxug3zpi5TNqKWddZkFLaPdRNPhOz7Iiqzq6SIAi4f59rByxLmK8xJV3E
85gR1lALyi6QVURB6DgFqb5/7bkavxgq9nwviTAMqbLYNvGoYfo/qhxa7HP0dN1nY81UXlJgIkdp
SAa5jXTcYJnZcvdT6jfYRUda1HllDP/dJ7Z2P7JqilhKg7ojWmmvlW2y8NIOEb6h+aS06yLZV+O0
a6IHpYM23Ce1ej2apCmKaaDD+RNP80LdKrSQIAgwMz/VE5vKTtGgu4o3AsgjwkTCudFOeaTj8DTr
teixHDZ2szz7HzlhnJkaSIMRKwZwLfq9KUi2XhwFytOcVUG7OC7mZooUw0AVxXGJg21u65zDwyJF
N3KMRncd1464TWN4mLsk0awZk4W9Xp+RXrXpnL52nbofZXHTlNWPMLI4JFcFG73aooantogOu2tZ
6+VeSBW8Rf04rn1NR2uNsosrVA7R6Ywk531pWz0+He3DkoGiN9zJNbFKUYO6aVMM54stfLFoDBsz
USqOr1oVNyDYGhgGxbwTK9N9rhSRMOaYG0ytwk7kWrVVvZPgj4dic5+hVU3VTcynw1lhWpvJWI1C
YmlUxIiiNahepb7RKPTGLiVG8nCf0DpP/yXELh5s0bFqBCXG3CrsAaH96FrDa9rpnPvhsMOiTdRt
gzfTXOe+ZgRkyM3v1HyKstrN9dC9z8+aJCjignmD/KJ2M0CfTmXWqHqY+2E7o+NKB3jlD0wm8ARu
TbpVuHaEZEi1iOyxZb2idp0O7zNM/WES4GKrsPoVddKzSlEZz4OX+2ytHSAstmIto+7oMmYE3Bzy
MMQ2u9yvKbUL81ciI3siNF4xnO4TWq3lXlJiTEVuYAxhEJvcTwC0Y8tThI5pq9FOjWrqXiiaWPU6
0XanhmmPOQzrV6cHod0pogDsHctPhFq3m1wJ/0IfLr+KsSZCjKWL4wh9qJQ3w/wpid9QzotyHoDa
mjaYGoIJRNgYzVAZ5uWhyCM0J8KOpJWrt/vFmwwtD1NozRoDogJ9uujzWnq4r62VnpkmQDkxECiX
TUjMzgm78sNo630jC27SIScdSxy1WJMf6ASmBTQTrVCfO5Mv3DHVwrZAHTHHIOWskKh/khXTljos
oRg7npnk0ZKv2UNDWWtqy7gYum3ei9jtssQJkRAIgtm5L6xrWog0H6by0bAjS2zTDiKnUhQmLfcV
efQTTfIDoFtJTbvJMt2rspTTA7P2PkIvGTaDowkaHd2MUVYlqlZ5iyboKQeUlt7pD834rnTWIdIO
ClqA8F/trVHnWGh2b8hnwg19bLKO+ScDsCOM7qtRpo9ChDFbLUJWKWpPQdw8FkgS5KayUTRkbOfC
zsvkKNbDQZ8DEg/NX5gfy0JHNlJqkmix5k6ekniSDczhWlO9H2rjS54odpX2W6PmVYdWpQeZazQt
42rR8nUtPZDJtJQ0TDcU8+SP1vBgoDmwn7SjyY29V0ihGgO8IBPN+XjWM/dZtAVQ+Sc0mpvFGxby
2bQbnbow0C/wel9OVwnhJYhACBBfmGK75kmWKq2oDdxgLR01U3sq8t/FtBd0488fnZqISQMAiUgS
8hxMdk5rzBRpMUxRqIK4C9HWmIsNUK85tnjFSF5RYbKQtTpGjdljcqJC2ioxTrEGDOjyL0LWKyqM
FVHmNsLeYFxO3wuPPXoydeFFFtqlQFi0sRMYrX3/ktb0DBQXWB/r0wcwt1RNw6DF1TLBY+gdyfTM
ttKTrr1NOjx65ZbYlVaGPanFLyFg5jCgs7v/AWvnCuFASh95a+g7I/mlVQj9UIrQc3UkVf4bD42/
Af/RLmkwz81GR2VE7kAjVyuC0rhiqkTLOTWeVUZQ41eRBYDPYfs74ixDLbICmE0i/zYKpCLoKbF4
zRZrOiWLADAxURpHiZw5rW6uxb4us9KfY7XcdJNekSBXflVi/QhELcrxNKvUJFECygEqiCB3rcFd
oo6alZqYDQnnHZVbEtb1S6dETlHwNp8sH8681TRAh8DUojsGE6KM4IsaQBtjNSz9yHrFZu453yX6
wRi2SsIJyteuSYYfQ7YGKSSLHUWpRbmq9EAofL0u3SJo98gPH9Neef5zsb4kw5iLMdEtFGTT0m9m
vJQ2WP9hDZx5kkUzb47sghPmyGSzGYF0npT+0GdE6n93df1XZwX0MhOdMngBLvJxET91TSSWRgcm
9PoNBHTrVex/3z+nlehimQX/LwlGoI2xNecYk7C+hAFkEk89JVY7oz3BTePxYIyqI9TVQcj1t/t0
1yJ+5HwxIyShtKIhNXTNG0Diw7Y1NIBslFTZWFVebapY6UgctMDBF02YXgRam3GUtbdBMTCCXBl2
WiSKayaGukPpM7HFagJo5f0PW9M5jGIb6PrGpCOazZnvokM0WMja+nI9bTTLwGNk9iblWM68vNha
9zd20wADbwnr4KIXVbm43lHqGzwIoApSou0ms/bmdKfUpmsMlm22tohS6hBbWyD92OGT1WpeYAzO
VMZPgznaMn3RVV6z1JpIA5jAwAQI4AGQTb3+IjoBPSKMy9Ivaq0mJlVDO1KDnuPz1kzAJRVGcegw
yGWvQObGsaGwn1Sz5QhIkGYwVd7921x1r/CvGCJUsBEbmZprjpSylGNpLkokg34b2MAxoM2sipci
5SACwehQSdtRPmAzpF1Zxk6vx78w4ejNMxfIMwyafI7kX9xxFeaJnhe0ROlyP8n7/KOpKsLR4bXz
xLvOwFNEwT4nNs8xDQVQvrsat9YITpxtZho40ch5hvCIMJemjTmgIwwwUqK9DfGXif17Mg9cb5UI
kg1wRYDtxBvk+rYsMWiUzBhBJDohJ2DX9Fj0w19cCfph0ASKahPOi7E81pDPJUKeCgP5TUmM7Fj1
yS9Zw0Ri9jfhAjqkdBUzrIqJgsE1P00CGLq2rSs/oc0mKYTvk/xDyuMDlPe+nK+4b3gIVYFaoYqG
/a3XhKZEjIG71JZAyWkDYlWCJ7Th3jTwtEgGR8u/3Ce3ck9X5BY7ciHVRhvkyIM1pW92EwnKb1KK
OlNZ/7mdwETuZ6HJRGDHts8GY16LUSBCrtETXLTNJtzGWsrx4mvtDbqJGcblflRMTC68XvASiBEk
eqwqvxHMzWCpT1H4WnXxUcf46txUTll+QyutXSSUNAG2zxSCnWYtR7tWDC/KaUCR/UQRRYPH9Udg
kKLI4q6pfLOsdiWl+4IHvbsiIRjwQ04crZ2LNWJUC1WLLuuSrPJpo5E6eIjUTRgWRMkjEow817bC
DpLVCCtQJ1MMkx0AMfSwMI1sqpAakZTZgfTXH1oU4cl2Xw7XmEJVXcPdgchNT/egdsE8TzLshdVi
NVAtFzt9KBKvL1SJBBXm/Mw5UjliucIcYnFUmMAdgLNZWP4cdb+hB0ibr2WVm84ddqYk8l+MvuPo
VFzVMh6psM+yVsJaFmu0KkxgWOamrYR0H0eWsFfLseFowMohLreky8swjaGxOLkFFTskdVEvifEv
eNgurezVuouJPuuKVxSxRYyyVThJg7VDBEFk0QwUh4Cnei3wY2t1Qh4UtZ8F9JsQLS3qVrC5Lx0r
VgpN9xh4R6YOk48sHGIcaCIdI7X2o+ZoAnqDWliUgPGPP6eCHJn52WCJLilGdVMtSIrSSKivAD3X
mF9REqaC+7/RYJQ3CUe5UZKU+lmp2Jsa839SymnDWLsQdA7gVYtoydLZDFjbT3JjDjGFV0y25kx/
5cnfDHEDqgkzYWiTw52wj0yllTTaKRXFJLO+CQ3BkerQ7bpge/+0Ftm5fpiBCXHJcqt4WgDQ+Fq2
ipI2M5A88UjXQ5+qH7pECcVu1D7mAW7yKC2qdeE72qTK4N2jEqMXL0byNQ8wY6c/psLX+wzd3g0Y
gh3A1eCxdnM3TWLo7aT08O7fpYm0vCc57+eZNEMFXKewQ0TkC6nhaIZTpDpHR3gUmJBLrfU4jDow
MLgNdhTdP51bNcdTBXj3CK/gdICWe30JaFiY2krH59NgY1gFads3M+LYyFUayNUia6BAsNgubrEu
kBgODdwAPZnxG6CLRfn1PhtrZwQb8l8SbIAt0yasRx1Sa06k6N8AQHefwK2wAoUKBndRCzhMVi2w
NieaMlUq/bQZKYl0sfOpVKEqX1WJPQrDzPGTnyHFtR5eE2S0oxoHjCUBisanvW1Om6pymte+dmno
Cfu4OEo9RxB4DDJyHBaFOoqoV/p6GSi2qdbBbsyFr4WIxlSF5pRjMRehvWUPKBCY4TYQ4i8XeqH8
eSBERafMYE9QBqdoMWqlIg6QBurK/c9aaZ1RKgUSTAPHvt067OVc0eAiIrzSMD5+TbgP5thQAryS
0LaTV15ehA52AgRNZMfp6b7MrPG41A8WTHUMULFo5xgdS7pCRoBlGdTPgX5nlPsAuxvM3JODhJSm
QXReUHerCJguBKQQvAScts6uiCvTUkGQIza+ovxqF4htTiv1yvFd/T5zfIWcGEOq4PeHMUbi4SEg
SfhYxiQ1OYe3Io9wdDg2RCDoFWOhIBaITkuZ5QZB/c8he4AsaJjJy7mJpFWGFjIA10acw+4+yfNG
M+YxaPxI17aVAVyUcyeU9lz3+0zj1AWXw2GEHi4chBAo4K3EtqGXE17Pshi38K0xKQFro0Z4TXy9
L3WrRLCHZMl7LlgvTEhFS2EOTRVEQpxXmbz1nZc1b/dprEi2aV7QYEIqAXvviy7MWgDKiLaZJfsa
za0j1kRMsehG1S9lSMnYyjHnxbIq3KaBkBexFjSLET7aq4E+TXkL9JHnojgNAy9nvCp0eM0q+Hlk
8tjtS5lZYpiubFpfrJ+yMUCOZnRgkUZZdu8f4AonqA8bKMsumULlhpOiFpVpGDs/BoSDqwx1v2va
2OI5kcV7MwKHvhq8WVH5RgcU67VaoY0Cq1M7fypmO7OytzIyj70keUPaEj0fnqcuf1bnYq/FGz3d
S+ab3n/c5/RWVNB2hfaeBY0W7z7W0MM/orKpKz2wU4LCjdBZ4CWCjKywPASEymnmRiFK81htstPG
Kd/dp357oaCOxKGGpRbIJbHa3VYIC9va7H0M3Nm9NZNM3MC9k0rnPMluzcg1IcafSb1ZBGFg9H6a
bIvMGypvwGhPeBR03p0u+nt9p6i0w3Gh2gisYgTp1w6siQNqNno/+O2Q1ClAvLN6LyqF6RYAzrXj
GQiWlpUHNrrPKanGUPIEsSk398/11sjgIzBNgwcvXiOoG15/RCzletJCgv18DpwxBIJEMhKBqhyF
X7k+5GXR3QNFQdGQTUCPQVBM2gA4RnNwk6cmXEYl/agqOGRuZXR5uwMAFFsj8PjRls+4CEYa1E4y
I6VAFdRq8VAp3XyMBMw6KX32rTWAyq1PYrNVs+kFjegKJyBhFyMiUQuYVkznAGIOTeEGy2Q197M5
lobkawAumlQsw5rPVXbMfg6Jkx6s+XmSEyL2dtB5Wrpvn/FDmyk4978L9SUNdqIe2zwMtttzN5cx
ZqAsYi4Rmf/lwC4OJJcLDRPFkezHY1O5ExWpcbKKpK9tLdJKDOZVqOhwTOLKoBLA9QDkswxM4KrZ
8nDfyVnfZjPWGRk9UTB6lltYRGmYBKCmRK0tp8wMd5oTl+p/bo5RtMXOEIweIhGGKb1rfkMpycom
kyRfyQVswUt1zW/itj7fV5qVU0UzEDq58HwAtimbK6oz2qP/PcSpFrG0E3udCqTEOB7pFDy0B0AR
cIzSrZbChyEeRBPZgj3K5sHqZB5NA4tufUxXyoDs04Gl9T2jGs2PyVjGJkeSV94sqH5Zn3hhqPDf
lP9KirpGUjaSL+pOXtuqgW1upFIcwOdjwZv1kGMMZ/xjC39NkwlFxCTQ6GCW0icYRjU8dU6p1TYw
yO/f3YqJAEospBK9eEApMeVrCUlrPCqQ6ZN8I1d7as9aK+V2VtIC75YsrUsb/brYG2JW7eyE0YwR
tFwAdOP9j7h1Moi9/zM8AgyIG1xnLC4zhVHo8RGCJG+QYzKdEZhnnpRQY6fNsTd0asxRyzWaSwwO
UDbkT1CNu2YcQPnzCHg9yR8n05/06DihAkhKxaJY9SH6oZVwmFw7aXRroOBnoH0OEHfXBDNBadQW
WIZ+UQw/ogjDikCblHO0WAJ2clskqS2UDalTypHeFWWBF4D6w7uiDYbt15VoJNN4hM1Dl6DgmuPQ
fivl3LLbpOknjhNfsQQA8IATx/wPemRZdHQrzxFoYpsBMJ7C57bHGHtau50OLCLEJvdl5jbShFdD
/RRpF8wR3IDmpoNQ0R6AcNgEoEbfap32nixQkXN461SQKEZTJ/Se7csLNax/lmCBfPRVxySfqm6b
VgOvU3ztivB6xw9BLFAYXI71wi0NQ1sOmZEovpnlsy8q3W81Clu7Riclx6qsU1pGhdF6i9LIohUX
lCpoWpqkmeIHmfZ9HLSXSWsfhD74df9yVsnA6yP4QIgOzLRrMihHo3ya5QoabWQA+IyhtVmyJduq
FmdOEm5xYddhI/YsAgcYWC5YI3Yj3nMkakIT6jIw4bM9GqNspf5SU9HO+ydFEDb4/x+zhoocrIaE
qSVDZVmrDUOOOjTi+934tZgzYmG4TebBxtyKHarQkDh0YCJ3abA7pUU1izUAhOsAUVYxol5NXxN9
TDkGaZUIOq5QaFlWGZiMQSpjCnkeQxBRm0506rpE2W8wKzP+G0IAB4eSa6gmsSMxVpdWZaHV+gKu
WdtykSPuCeei/fmnN4PrR70Uq05g1jH3dy104kzVBEs+dSxEbXLRbSyjr7f9hBCIdEUtJc9/Tg5y
J6IWh8oIHtbX5Lo2oMB0iww/M2hHeqN/USNzq/85VAf6bv4TfCzTogpDZu7qASDUseFHQu0vVADC
9sfpGwu9nsisYVsPmhJYeB8ry/UyE0LD79v4FY+WAFU+42edmbxJvFv3sBACau1nkhJG+/rI1ATl
38BMDRQVP5pUOJdYcZSrXizxEgRrhDTUs+EZVGybYjek0qETgyoChLNeWnY4AKE3xFi7CGRn3vXc
p3Sz6nNAi6bYibgewGa5cvuhmJUzdEDDNHm+9TZgQaDyX56wAPL68KK2tvAgBSUlOEolfQAWUyU0
D1JY45HKyYaucwWjgFV7gOtm3+JDDTWea5yfnMSRXYRy5NEqfirzsjgUZsNR3BVDhOYy9FmgyxRt
PixnHYDbu1wcEDVEqMwTQQrfDHQ6/7ivr6tUlkoZekcQgbFT13Eqa0Eh1zKQiZKqJoUi042E4O+P
XR9g4j/btnF8iC0ZGa8rqQ2rHADxrZFlTmJhbCcTRMWudWl0/4IjjIAAegVzIOi1v5aIMpalYmha
RHZq3NvACO6B/2GYnIrG6rl9Ln+GeYABX/75RcgA2N3ZNKMeUBdJbj1jwjLx9CIynfu83Eg3kHth
tDHAZohIILIdlsIAIL4QoEd+l4eEBuozFsY5jQJ3bqgvStlwjo7Fx0MVYZEBOGs0W2LCim0DQOU+
pVkvyeeUOMdjv6vJ9915R2qHVOTrg2bbW8E5cXhkMwE3RJe05sVRCopUWXIJotGudZx4T3/vt4ef
9w+SUd0bGsx1jehOSZCMkc/OxxdOMMz2Td78NhPWSa0Rp0GG3/aO4+4x3CVkb28Dl0OGTRzdkGFU
qBfkoLHQaH9+O2qkJI8j2W1+PPnEfti+bB3OeX366YsA8oYaExK3wUypsVzKwXmXvI/j8Py4e/6x
cYXNQ2sD+svmicGnP71HcQlpL8RgQh4mrZdjdI6SR3ez8xHZu92OVFuXFKR3Ffs1IS+/rR2HVTaP
ccMqYzBmVZxSkS6EAdX8ZYaQD1sud4sf+nfubjQ50P8/dwfgXhHHO5Nxu0uc56cfXybPtoWvP537
Er9+g+jiXZbUIxuuMyESWu67meqCfH5vnaPXkMfnyHne/CBuRSQ7IPuT8yZ4HJqrXF7QZFS5Q39t
ECSBfC524rx5mPyvJnlwS6d53NsDeXkRycv27T5NtjX8P9d3QZNR7TgbRsVCpu3sRDv0p9ozUX9K
+/InhGUbOqcTb/xj3V5dEGT0PRg6HPpsyefBDlUiO842sH8mnJzB8iM38nJBhNH2JFSGpWoln1Vb
fAqe/9dDY9TbKPUiwaNBPlcOpDGd3f48fp8Sf5tttq82fT1lNo8k8yS9uSdGv5UhF+IWocF5sssM
mf33H7ZdHI3dabtHX4V34koj4zxvCDJ6nVodkjxxqJwd/ef295vESRqw2C7s77PdbMY8UVWMIXiH
o0Aau8Tf5qvs7COydXji8Dm/dEcebsYN0lDU+hnajN2O9jEnx8fHx/PuWd/9enoitvvtG8juB+L8
5KVC1/3OP5LIdqJFQtQoggTKh/fROUa2t9s9Ed8kX0Pbtn9ypIQFR7w5VMaCSE3XjJqIS4v8g/Px
0dghGcmTft60E7G3p5/hd+7RcowW20RBKSYfelEHgwcPfrV/yZxmEzkow0i/JzIctunLREIn2XCd
AkfJ2e4UapZKhrZ7+dx6b8dj9HRMt54Xkt2z6mx8Y+Pbki071N7+PN23mRzNYIelQiDklWkOVfx+
jklIeB3a3EtkrAvaEWhWLK7n6IyO583kefNEXNfdv/zmRirr4deFfDJ2xTDzOCwGSMzhozlhMeGT
EzpbTozwL0qAKBH5JwuTz4zNn+NEShQpVcDRh5c5M4Ry9wRfuk9IZZ+2p5NC7l8RO/T1f4rwD0XG
AWBIfpSmheIh2330O7WwEXj1x4lsTzxQhX8JFf6hxdwXjbtwlAAves7Jm/MhOWfvGZblx4bYmfv6
cjr95BznZ4fsrTX7hyBzZ4EqFWGtJzDNzvfu+XEGrLiDVfd2PZKZ7LC5h/hkdL/F7/vtSxiR3xHJ
TsvTYzs/pQQ+ivOwX3dN/3wO4ymsoVKltAH/TrqdBpLv8heHt//pX+T0v0TY2e+2LoK8b8FzmW6r
Lxr1yPZ1v33ryP/GzKcoX8TRptwZ7VyCGe17erYDuyMaJ7Rk50BY2fyUpwsSlUqxfT2PlPOb86gn
7uDs985Atv1AOIKyHpsDuOT/9I5FlcyzIporTDKeFaLh731w8caSBsfh+B3u7ajXr4++KNokqkDo
ILxEL0HnBmQbvpxikRw4pP7Flf/DE2NLqhEw93GyCP/xHQvTyWSDrZJ8iO5H/podwvOpQrBs29nD
V/sl4UzPfCYm7qgem4kZOjMPxCZeVO/d+/B2509btiHExbP1Ff4Ofzx5Wfdz/3DM2JfeCJvZWGh2
9pu+b1TnYY9wRXg6/NxywxWmYeZGNhnTUk5dnaQVZPNwmOyjJxDP2216snHxgNzjoXzfTHMsB7vX
caiHekosUHOigEin9m37m8cRTzSVheMLbUMjCxBnxIUjrB7YH5e+8HN1wABeofJsB5fWEitd0ipR
/x2lRbOPng4Mbhv21xPOvDcUz5+y+fupDfRK/7yl98nWN8eP7+RMnr58/To43/AA59wSly0mqgSG
CGDo0kXoJYR4Jt6GduxktsOJqz4LhXeUS2GsSGdFWSF+OpL3Y7X7+C4QvPER0BHD3RCTfEvIa4SA
YSIIGThmfzWmQ1JfAwLCMuHFsKhhOk1R1FLBA6Fx55Nz4Pz+4gNvWLv4fYY1HUswc+CiIzC38AJB
Kr8l4s9px7upVfW9IMMYRxU2ONAWNt4QDBvHB3d5XN/X2fWH2wUNJrTqzThoUgus5KT1YCSOXkz6
gxk76Tk5RpvKGTmdOVyKjAEc0zAIi7xYLkfetM67RTDDPdp40Wx57mU9cLzgjjGAcdca2KyXK2fq
UWe5qdGnmfP6sj395mVVP4dy7wkFEziZc5gPqoqT7EDH8SJH912o74nHFEf42CqFrIrqrOrgKcFg
xPnl90DC7xyh4AjeZyRyafmqwhiqHCTejqpdv/Ykw0y16XGt+aInd47s01Rd0JHTGlugQ9CZNod3
ffOR74WRFA/bbc07tPXg6R9JYHtcLJPmZaDhdo7HBE2wLqKKgdRwudy8H+/wGOOQBUINOFtQqt13
59HzRvJcHH5kxEWEax/eyu39y1p3HxecMVYCG4mwZLTCISokJ+9Ib+6enw37qSVP/tdtZps299qW
bOm9a2NsRlrPYxugd+Mcv+nCZrTd7fZknfMvaOfjvPy4zDHGoszCMMFs/2IsEPEaBNztNs/qUoVx
7T0sBsdrfQIr3OONsRh1GcSToIMgVtB9HI6P3q4l80Pzw97+Pp3+4iTR7ICCGfpTljIq+w7qAws9
fGqLcGaBOfYMop6i2unlPQYKzC/3BeWz2HfN2jUxJp4ZMETQS2kNrT68I32FxM5us7FOqJngfxwP
uZKJvia2yNCFaltCXwN0fCGGFCeZfeyPipwdcR+abikJ8cgtInePN8bj141K+3kAOSxgb53Jlvc1
AWqwYxx9DOuctRFvGJvjn3k0GUUP1WJKk5gqZ3Ts5YVbYnZ8EF/Qrcu5t9to5vooGQWPijjPRgm8
Oe94GQHkJXabydsX7st2OwvcsPfWfl2TY7RbSgRLGjqwdXg/ijopvok+FO0+T7c+7JoGo9YF7eNw
wBTcuR4c7z2y1ScRy6Js+z6VFfd/TYZR5omOpQnwEQXViYMIFCC3DEluT49qZ3cSAg6eFC5Sdk8K
mRDAMJNWFxrQc5THIz2nApmPyIdxrRRH8thX0DSjRZbKn1eU/6KvPIFbjuUOG2ybVIUQY9Zr3E46
kXcIARQYkdOP995R3Tx6Njj0OPLNvn8Ey5Lnajm141v8LfKGp4Jn1Dn3ojDWoQ/TBhOrYGg6vR+S
szo4uuBlbxUSCweOZK+Et1cyxz57BC028tkErbejI5AjCXa9jSfWy0B4KfOV4ts1KcYwGJHc6maA
g0PnftKS7ikCHV42aCU/eU2FsQdRXqptaYLK2/G9e/uYXIvM1b5zqL48HF9cWydfM0IehK+H40F4
PB4cu35E3RiVn//VX7JoA3pcAt58XAQ/1km3+QXgKwRWW34fBk9iGMuRipnZzRMc82CjJjgkO8MG
plehE8d2OOLPsYUKYzQ6KQmbNuyRoyQHp+oJes1/pC8808RRMnWx+hf+eG4AgDgMi1hq5OiYG4t8
fDyeyWaDtdEReeMY3kXy7lgQlQk1ChpEKXANlfP7GLoaob5jkRAoGq526qMjv+6hcugx0UYjl1SO
AA6GksRjVO99VFMN25GeLKfjJfBWCgRX+sAO1om13IjZcpJwKsEHQu6SeI87lHXCXbzz0RvE9ZY8
P8ZCshpd0Ib1APYcmOPHI8mPw87mhr48EWHMSdjUZtDOoNLZwz6fCJJebU6I8KptYClRaOCZZU6k
wTa1N9NkAZscUjI/vpmnGqWqjpsKWnn4XV8XE2rQqGyDYWiWgP7dmZHxGp1gc0wj977I8w6PMRgz
ljO2g7VYyZzMh4Lz6zxTfzOWVkVU7Htwkb+VOjH3cWU35k7FLLVnfbV4PoxzMSyCctE0ExD9P8+s
d8Q3y5N/djKRt82WV3DmiTYLQpeYGWCMFJByjghuJccTj41Xf4Un4yUFV7L9V5LAIr12E43RTQ9S
OnoG3nUgVuLvEVWuhuzCvfhCC3fc1FDf39znEM9osA3udaE3ylTBnygocxw92UU/V4wXUX403P9H
2nstt44s26JfhAh481oFRy9SpETpBSFNTcF7j68/A7o3ziQhbGKvdTq6O9pEMFEms9KOoVl1QyhP
LrSmmZ7sFozxwvsypdPgk7AO4/EpiypDHOiZoZGqS8NSNLR4khPzwTlwSesCcvpR0Twd4VdkImcJ
F2thRTOptvuTnLgkXDn0sdBlAjp2XnYYoa5P0n54R7LNReltMeE2U+K7FzcxIXyDybN8DMDQFLHL
PlUyOnObxSr3+NUPHs3pCD6m/+OYlSCmpS9X5WDqvNHWBopRg2HYlUQfG6yZTMf9qiZ+R8GnfSiP
IfOLxMG/3wwZYa2WAn3EwIQZJQGxbUVXl8SOT/+DVU6BfN1IjIEZNW4mWJYyh1KWhPq3ay55x/MG
Gbh4mP9EHWDaLhymXVC0YQ/nuKZgDmCOYkmXnKr5tfyTMXFzGo2re3A4jsZr070aSHGQ76U6yv+Q
tvknZOLb5GpcdIMDIdexC7Skq5ii6WiPjqN1Ytn/ZfzyT9wkVlLCFhgnPbyAze66i3e01Okz0ogL
Wzcag9+34J+U0aG7cUdlORHkAQTA55eMJYC/WrIQ46Y8+v2JMWoqXg25Ar8fkpedoHP7PWIwe7FD
a15l/y1jYojytOmcrvu5AOWHZg6bnYk/0GRafWk02ec+abe0t/GaqSb9Di4LKjz/Tv8TPzFMvRI7
YlFDvHkw0QFtYAJ4wRWY6UQercQ/ERO/xk9y2ROlcYVXPNBoRD6cz2h6cy0DTfBoK11/a/r3wuWY
N7hAOhlxM34I/u5vBxOKLUCeB4REHgm24T56Y/+Kh3qVGOADdp4De7F/cWYnMcQCEpURwg5gl5Nl
dlKsuU4zsOfeKQfwcgnumxtWIJoPMhY1vsHnt6mq9bav8SCjwyjoHj7SfzhlhXI9OKEwIC+NQ5Fg
up9oOvrEOIlhePaclccgcomQGGr6+vjOzERKYwsJIFEwRDHyk95vreI7PZuWOX/uwrPMycQHDuVj
CT+jPxPdg4hxMOj/GxabLEOVMGHA5wUPtz4k12iFrP27W9BDhBqjuz+suM2JoVZib19l0uoZwUp5
s96W271xaaznhcs0u2BgHINJboS9moLhhwBylpI6Q/Owh5SBkOtSuYTVMeePSCzgagBlARYnAIPc
b2oUY97ZrVx4dxW9ArfUI5pC2oyELUGido0e+i7Q5b2zsNMzRhTAbyN2ryAogEOfvOCuyrtiXfAQ
KwokbeymA0reooc+3ojJcQJGEEDRwG4Cie607QgzQ5GbpxoswCF/b16dLbNefwPfX3rSH1+cObW/
kzR5FEKpdYfMg6TC3CgkOGtGyOmhbm9qotLCfCxtLhzAhIikgShhpCGZMpynUS7CQYBlC0lIdnli
NDwZXCRGBHTJnBoqYtKiHPbMrpNJY11Q4tIXruZckQQdK+wIUzHib00PsHe7rhAdBi7zmt9/dnbl
E9+Gg66wVryivplQfTgswcDNNICokAqCF27E0gT4y/1tDSS2Gno2Fs9CsQo0u25lygLcjwanzNLk
bd3TWgHsAHm833OBOPYa01+4q5hNnM6isS1wIRSH085IjBvNhl/lK4/wr8clW/7TZzS5sOOY7wgv
BUQbzLHfry9mAjnpcgGC9L6nev7Bjv0FxUtEDvLKRVMlQ+KPBv8k7DiPvoIpOdeFNUvQTgpcOu5p
6Q2d87TvPmhiHgJOS6qI4bVzabj7XWT665K+uzZDlH0UkWYfGKlHjkudieOvPtqGiXVwWs+RXEyp
nyOfaKdwC0V6th+f6YyPfbMwoETf7zRXAzgxAjb1uW/0xAOG/KbbiCtfWvLmZtysOzmTG6vWWlly
LuRsglVt9BptWlPbi6Q8UyNKdAz0kzVojR8vbiZuvhM6ecaCSozdGiP+Z8gcDADyNKyeOh9Vhz5S
6fxY1sIV+QVGmrihJOaZPN5Zft1+CHpbksCMqSST/VqghnxN9cU07eMbIrMTe+u1ERMMMbZVL1aM
0dF9Qt0Fmz6jjCAHwsA9MLMkIM1PpyiZsmSitHW0s6ALJLHA5dPpgzVQ98IcqlXzKlnlJUDkKRFF
2rkhCEvNMKQuCnSr4ZS9R6SoSBidXclaQqD4vXqAmrIgrQHyEYvFTy4VW3VujOl85zzkulxiGDde
paIGRha0CUeRqSyB2f6+T5AHNgmgd4zQUvIkVugSFsQkeeicr6xxPnsUlYvr0mMtj0d2r/T3Qia2
T0bLp5YVEPJyPfw1zY1KN8h1mZzONSS2U2tn6psdxhAOK8y0urZ3eHpbrw1v/7Hf74V1/IRo/Aj0
c7Je+yZdr5/px1Ly5qec9+gTx3O5Cf1cf3BlR8In6uiw//zUkD1v9BTtzLucnK39Gk1Tw3rN0cGw
0SoAJpGlh2hU3F8fADQLDTgGaBGcvrqD70p8UTgOqoGDCS5hyR7s9i3rSWSnB+ZtqYdl9kj+iZsm
PGKAjIVDoTlnUc1oIF+lfAGcYcb9xKHfSJjcZDcXgA7TQEJhJiu/JO85YY18nVONenv3LSPdS0H5
Bdv/0xw93Ubgm4DUGrBlLDbz/hz9PFO7JE3EcSo2JTkR6cEn5olY6Dva4jpd0DGzdHlmpmngQ8AX
HQFJgH3yU329vTxl5ASl34pnBBWcjoZStOfkunPYf7QkNWpDgS/3/PHYOP+UbCcrvRM60VzMsjuc
WEFooUNrSoKxJP+vo6/M3XXzpelfX6mtt42dp1CbdULpUQZtVEaO//kzeL/4iXKDz7lhqhzfISIR
ZKbrSPeP7tF5WpH+mhjyq/jJnB8vfcZG3q18oqs8q0p9kNfiOfHJeyYQeQUU5iUveEYf74RMHBU3
4MsolSBE1w7v8t8TIHM6C0W04+O1/HZW7nZv2mvllYnSFXwjnlXLO5yehDXz9VjA0uWcTpv0fqY4
rAYJw4F9r5AIEnRMFKwsIurbbt1eI0Iv7YI1m5mgwLJkMD0AOAzQCNOJvbCPAXsb9dg9jIpjhsE1
zuXuTJhxWHBzshRqUYk+s5ue+An5PgqrhUXPbuuN/EmmjRE78GZL3agcMRoQxyqOmdMznJfdKqRP
r+OM9f7y7K09A1nzhTOdSY7er36imvDQEj8AH/m5ufof8hqa2dlouIRRN55et+lqD6AGb6kNYc70
3e35RBER6+N/j3s+DqDq5kGyzyuZwRzcSTEMNJWsv/vPccddXV+sYs1qy81+T1RS6EsZ6QzIRjuG
i1LgS/S8IsPRMOKnD3EbIAVNtf+mH+J+nyc6CubTRhlA64YQxkz0M4yfJaIF801Zus8zMTEkIQUH
olNkVACTdf+syJofJK7K4UShPp/cZmVFZAsgAgP1CF/vyVL30QzOx73AMf9x86SkvqtU3ACBG333
jlIg7tBJ1U+ybqHFlB99VooExGK1Z9a03qxzdBtuxaJdAc39EIv+kl1mcuIq2vPbL+W8OUbv49DT
UkFkzvG629mJpipDnCpaB4k13ehmaOdWY3evKdVOf9E9ZFWoNH1cLsUuxC5rq6N0UFaqERnifsHg
z6vPzdInSstXnsR5MT4kRMfLzmxWwJvGYIjlb7dbYZ2Rdaqjs4j9X9Rh51yluz2YaG4OVjVOCiE6
N17Qz4a5itQqeji8rH1cnL+a8fjvhE1UVXSEpmtKdlxn8NQk5zqlkkIK1gjlgxwuhKsz2bP7ezxR
UZ4RmDTLRmkDbRLYQfb5bV2izfE4VkX1x2Z/aSOnWOsAw2VccGRDa3YIL1TSoMKGiZ5xngeIIQtm
fqYN/G5tUyA6tQDjsVDA6Km7fA2UF0IsTBNhmA1jxzQxfF1ZeNZmGi7uJU7MUOqFoR9WkCihgPRu
WuHKXtjB2YfznxaoE7tTDlWsRi0kZLop2eDo3RvGfo1wB57PUrJz/p28ETaxNr4gFYKU4LgaXV2X
hKf6+cc/eFJ1i7EiOzYZndGXOI7mnZMbsROT42lxwHMhxMZks9thmAT+kLlSdUL+kG2rI9Rb2675
ZS8N4yyZGHViYiLQR0V9CsEv1w1cEtPkYGHSC2MQ68/WQFS5fmb0hEY0oEt3dTy3X9HCzZonJiao
orIVW4hOifckU45gYgGPyRZtksaHQZ+R6juq/0UIeGtqpoQbca8GyGVDKDuOVOFszzE9rSzHtPY8
uqoWru7SEiemJvDCSBNrmJrNRm5pgQLxWIn+b8Yj7pRwyhpRSYUaegDWP3tv3jP/JaOGyry1ZHNc
uqg/7Y8PDm0KvdtpHCOzoYD74m2lQ7jHbPWufim2nP65GvkdyOmE93G75zGKv5cJ3PmtoVhvwPH3
R+SP8PP/bYenabPAbbmhHvWVNziC4yQhtbaY2vUM8fRY1Exr0v0mT+xQlUic3NXYZGgoQ9gPc9UR
QnyK63rpLMxoHr+XVOR3tfVe5MQaNej3ithEQsySmdEB+LLsCv0MNmV0TW83z8DdcXXtjdmWS0WI
n07JR+c8MUhB4EpFVGGxYJ7UwZROK0Y/mUhO1lbuEPT3om95rAehSxZ6tNE3z/YzfXt7hWsy0Lc9
Wowe7/5Mu/j9VkwMFWjmCi9j8QrIu9z4ZBC5rDirMSiyJzX5eixsyQOcVkZUNiu9vsS+h99APDWQ
cDOBhbXyLS4m/J+3cVxR2SKZodv0A/lgGMrHHzDu7qPdnzhEshfWSR+IeFQ//4RLVAYzBab7rZxY
pVJIhdZtcbYB1JYAn83YfxiPF7AQLIAx4d5r74bK79gBlk9yN2ZOQtBqPHkUYyUMyoYMaWsLQVh1
CoiRazZLksuC6ow79GsHgX4osyiwA6GSu5fPOrXrByA+OW+SrfQp/gFq1IKEWbfkRsLE8Sl6oUJP
ACSE3pGPt02t9wyVGPLyeCfnHcgbOROzA0RpxRMG3EWWov5oWE+vrxwdmy/hqy4F7PNX40bYxODE
Fficx3DrXGmkyA7qdxNfQO9MusQoz/2mRkPtEvr4qLiPTmpiaTS1b5KSwz7639cS9DPMul4iipqP
lW+WNTEehReUDherqOSS6wiDNeJXnC6XESRp4biW7t3EqWG7ypXLHhu48RN92Ij6oOr6ope6dPcm
9iHhwwBsOMroLl4xa9SxJPrsDMBj+Pp3a2sAM3pZ7Eecl6kgowIqQFGdolawgYanSPQkzGzp0QGG
EA/Rd7tBEGN/LRb8R+X5fSn+r7Dp4FYhNUzahoGEqELf6REIPnSVUGBXLEqafWLBI/D/L2s6w5Wr
Pce7ri8husAgkkbS6yKO43zEeSNjYir6AhTWEu/8pDDeG4+gecLiyRrgRJG1cP9mmhZg3G9kTcxF
OoDatncgS7N3uoC+LJNfdUb8tq+XRsWFec39t3UTY4GWEHBU8QwsIA5pLE29H3a1ka30kprn0+lk
aTQzttb2rd7ugWKx/v4GQuDinMl8BHqz4okB6TTHc50CF1Mzk3GK3FmZ9YrfLDURznT43e/sxIiE
vljXgeNCATaNDqRoBGgjSkeyQT4ItaM1fU7o8agvAW3Nez4365uYFK5tIkfosb6X6+6qmPVuOO4v
4/Whi9HRnPUa23zAlc2KwLOfnGhTN7ngtJF0Ltcoh6YgNUJ6hHnxV+IVjhacza+N/vh5G39xquhg
8ACFAo/cqDhFNnDZPCuKWJDOopyCS80n3VIbz+jNTCWA5hBdgqi/AWB+cj2kxHVShR3XRDKOFIR+
cH+X3rBZd+dWyORuNLUXMWqTSphPJ/p7+RHuWXrdxN+7K+idBaR69H77v4C/nTOTt2InV0MUU9nJ
hlHsrtI9fxz8LzH17JwrUuoWwKCMiq5xKb8eH9psluRW7uT9EdN6YNo+Ho2mgvX+gCUBU3JrXIBr
t+SUzF3KW2ETd5VN1aoq4kw6DzVV833srIcPL7I0fQmRYlbT/kn65bRWpdQ4IOPEdl7RCy28htt1
cwH64NKKZtN0t4Im3mkTh5JXj4JCVIKAIGwinw50X+sJUwy8KS1jGY0/+D8rAfr48P9vkuiBqFZi
PR5YSIBEiC5v+v21jEKxuIGTxwcE4E1UImCFmEK/qpaCcreCNq5s453cgOj60k7+DH0+WtjEYg2B
W0sCuMjOyNVfdxJS1VfGZnMyaLr8h+r2y4hV26/xl3XEpO3lsjYG+ppEaMqmgLdZ+p7Zp/72ZCfW
RhDyrukFfA+qTmZspFZ3agxbaBfDgrkTBScucJtQAQLFyeREC+DB1V3cQhCTkJ125QEna7qoDzwv
Kfuc43craXKoYsOoWlBD0vAM95mJqEI0s4GlQRsozOmYyCa4TAsmZk7rb6VODlbj+1jp8k46Bxrp
Qz222Aqps+EJ9Z4RDYtH9vdrqd4y/ub0MoHnQkVjsgRc92mnUwOq9KroJel8vXKAW0rR8Eg44pmS
pmd2XugOMSRkYo+0tmMHeKG9tbDopQ+YHCrIS+Em8qJ0Rj+m8wHuYf7c2KxH3fhDZCn6a1NMEvS5
JfgLkmcfsNulTw45KDqG6SIsPSn1/AUVWvZNo9ttjdQzXA2iWK+URV+kdxyW2NFnA9xb0ZOTRkLW
lSMPorM/vNEVZ5FfyWh1rx30wbU6/6a+aRplnU2IbvFonWKmbGHX5y64MnYV49A5kCtO1s5qCRY+
eAoS0QD1Ouxe0pN79CJyubSvHuqaX4/lzQC+aYjN/smbLDiOMc9RK5C3CTL45x5HZb0hDgYBs1e0
MyP/3Ztb4DJrWwnIpanhWT1Gv2zhv5hs09ByyIsiDyrH0Qu7fxXclg0lgPcp5whzS6xIPOXYmtK6
Gmsrvd1+Ho/iQNC4s6RnM7p9J3fiPsSF4jmYblMQjgOXGqAZ1xwjrefPAbp2Elfi+U8C5N/18L6u
djaz+lYWZ8WWvmDiU+Rgj+sTHl/g2tIrxpA/MdN6fLmK6+umXH+5Zm8vHPrcLR8nAxRw8oG/CTM7
93vdZ8DViNEmdm7DJ//M6yjo9JvYHNM4x3LjWdLb41v2g9UxMWZ3AidL7KPEd6OGwS1DbzeYCD16
6HTfZhuDucSrj/Wzs39eG8R7+akvoWkALQMVAKtDzBAsfMr46E0+RQRdJ2aGMJsJmpDJp5RgsOy0
tmTOqmuGXUxE5ax+FoxV+E8S5pS4bN0Kb+mgEKn9jlMzrI9Bq/taR3w2Ixn/kWc7KShIABMYAQnU
DoNtCwq55NCotOlWTFRTXj0XzN4bjBywv3/jpX7RubD6dgk/dZEbB6rP0r7KwMZ55p7Lb6Fa8ZoH
yN9a2zmckR2ZVe7Qpj4/3rc5N/FO6MRN7AeZa9U4Z84Mqxfwnczgi+EMaTPAnTEpUQ+U27HnC4te
luNSN+ZcWH0nfPIWRV6seJGGFSc1mo2fw4jV3SdZOPWZnuagDWZOfLKQ9p7p7oaK/LsoU8iIXFBz
sVMz5izxNC9NR6UcD1q4v83mE5DBwt+8WNV/HPJHkcggwibmAbf0GCzcVXFinIeIweQbjz0XeBrw
9O/pMJYmM6NjDIyRgo/CXjjkcR/vlANagbkkFYShYLH/BW2m1irLsEXnnF2Vmrt0nz2LRmAqColQ
L9wbtDHQ0UPjw4JS/tzYR3Inl6vI1EDyeMgtuVX1WmxAJAcQ+ZIKNhIp+nnHoqAWmcQqTeuc6Kbl
WgHc58BbPUeGJqN5M7EiKjw93o3fCeif3cC0DTYC4ExTMymxaSfLDu+c8xfNJ2oZkuYTxafPPNYL
7ZlhayJnC77P75s+kTkxT2pTOYknCmi0Vv4IG+0o0fVlCfLqd0npXsivjGYK7FBM3jlnJMliG4+e
Qq6bTG88Q34KLQzbqE+KY0ggTgYskIkXGEW+b8BI8MN/fMPHL0FrPRilJYHDv9y/RFreNxGfyFiu
4KDgf/g8jIDSQaknDiZs1l63cNN+Z98nAif7y+ZS4cWN5Jy7wq4qNFs3X/VO2Q1Gsd/HZ5hs00d2
kLcX5P72s+7lTrk2kiZLHOy4c96E35truE9JbIAsNnx3zNfQH5vl0GUwRi/a0/E5Oj4fF+7yrGb/
22hlomFqlEacUKrOOZUIW5KKJZXBHOMneDUw2I+F/Z4fGReLeVXwuGoySIgnGajarbWKFT3mvBEt
5xg8JVvH6ElgoKeJimvAhKPPFKQYrjVgHugtbsb6PGa5nr8ff8dvP2fyHROfEty5appyjAM4ASvM
QV5t8Fsa6r7um9+BUeXkeyMbj2X+HqSdyJzcaNVjONAFu8xZB0GlbnZbM/pzNv2QnFc70r6LAvmQ
TZvfrPvXo21HhvLx0esfF3i5S57teJWnRhWM92gvBvse4onJ66G5uVs6PTwdzI68uEgCDufm4F3j
vUjDtWq1u5Yj68goEUqKtrau3oN1Qdc5R/SlqbZZq3b7KZNMRC90BePU+JQysqXqtWOpJGzaZ5cj
QYdpe2b1+BC4cWmTpWuA5kTsMq4dgw73ZiVT2wr0Q9By+Cn1HnbU6EB0gZqUhwLR12NhvyI2DTRD
eC0VRQbdIUg972XFrBKnmoxLJlW0Bz5dsmFUzELttfNjOb8TnT+CMCEJajsBpzoRVPlBXeRKAIeE
6PGpfm9CpFflg/T9weuR0VxspPyVRTCB31mke7HTpsEmVFKkPEHrmSFlhr0UA7LNTdmE075EsTRn
OEbabgRk+BsPB+R+L8Ou1dIghaxm7O04NrYp2O0lfD+P9oKgmQfUX8az+JoeUK9CW80n1Kbd1HSp
v3ju6b/7EOH+Q1I1V+o0wYfkMhH3gbaWHYOnnXqslT8VjWuStQu8Br+zh+M+36x9oq5h1rPdEELk
y2bX6dmXab6/7zabjZ0Bza48JNBimR76v+cyJ/XFiM/cmBXI3/A8J8tJ2lkNQjlNlARwImNS6X4D
OC4NUYCRmHPkGnUG/KoN6x6yCqTmZq1ZakTlbu+/aR1tG6vUzIWrPhrJX/qLJwTpUjRNYP54Ij3T
RK+uWxhRhTi7BDNKPnUDvTV5YPp+pSMnyBLE+eyCcQQyppB5TvgxKTdBVRIwYZjWCthruUODrWXT
ZMkH+FXexc9LGpIcCD1BzSxP9zRz3K6va+/Cq3s0GdA4WAnhMWOusgjw28RkaGzIgANw3JdEeFM3
wkCxwX22lviNFBiD5ix4m7P6hnlyRcBkOSAJfkzOzaJBW1+kPno6LgNz9KpVlx/F9tJ1ryWyexlV
U8rnL3xfEaG8NrweDIrRDGR4CdoPRaENZpQVN9WFgWTRX6alvubTITVbeacIOljiC79a8hdHz2F6
MUZScFDEiyAVnbbSuErmgES7cS+CqTjgQoiuogKHsUrIUBMxpapgJIWVu7RHiBY/Re6CS/HjkE4/
AIAKErjOeQBETHsOlaqNyyiXvEucoIb3pAKBX4cfl6zaj0rU248ByNN6+TJkOy5/qzIAZchAllc+
05SidSXIA10yY6AUmGpFa2HMbYpGynwMp/wSa5RzCSufRI34RtMbrGTEigmSWc5ytppKNbMLV/Jr
NtBh769qh2ACndP0dO3JpoMJ9S8HiYhztXMoKIeCmAgMqX3d+2jB/eV8PVbRWXOlCZqooqVpvNUT
38ora0diHdm7MAH1DjkJrjxV1x6NdBOI8BQKpBvoR0zI00HUIzvUjey0Ds0P5cNWVpJemZrduovp
nZlHUkGtDCgmY8wGLJOJ4Y55T1TcXoSODTsuI/5As6daYYlUuHae75qdH1MmIumzmuoJY0vOc9GR
5lTJtBaXtOu3ScG38GAhhBuMLP7UDe5R5UqGPvAvFSaTs1XP6dEHTjj/KwVmH3YkC8+FS3lOZ6T1
6Ae1pAwa0qOk4PoGH5nMSpNoEhpc89oyS97hb2OEBDP+gC7Bb0E1+t7ExlmQh2kb+xdvxVw9M3We
ysBmv0uE3nsnJxmGqlMSMn+Gv3H4HrA7LcCwAGvz/3ETtIbvEHGFMF4NWjJh4i+nXScXVVv4l6h/
0p6hPtI2vqDMUPdHpvaB4mMWf2Vk4AedVa38WWkW3t2ZyAxAM6iwcOMzB2a0yUb4TDwUnMcElxwN
Bg0tB5oqNP1bOq+pwfSbNgeiyLYhRb2Hu8oUpy41c9doVZJ+uodQ2jkM3D6zDA7BqSqotJCEGJ26
e3tz/3XjHbux0EXnlYMwfl2FcV2PBj4eJpjgYaelJ4clTaU/1uuZAFnBi4CKgAAm5RHZ5V5gXgx1
Xw1efAn4bQY+jA/WMepAz9lNunMcEybGP7OFzQnEu6QBHXLiLnUw/E5wgmkblOEA5mFRAeOmbqCT
FAHbCGFyqa0EbDdPzhtavGBd9fa1XkUX1l14VmYU9U7e5ArEMki2nQDyEvZbw3OHzsnHu/rbnxkX
JMJ3hyclg0D8flO7OOEUV0uSC9ArXRACf7ef/4vptNErmtyVOymTu8I5mKqU3SK5NOqqPnYbwaw2
2hrJarewU13cMPWC7ox3YSpQ0FQFJAjoaOGnSQX0e1SMIHjpxSm+K8/sqpcm3T7euZnQEViiNzLG
Rd8oQOqP3Lg5ZGSra8UTNtjIZ8ZiN0WPqtRjWXOnJCK4grlWREnRJvvnaLHLV02VXuBL1L2BbFcC
3PHS4F6YxUnCubO6lTVRs6zJg0gayvSi/GkL2B3CbjxvGwYvTHWQr2VNy8aMUuPxAmfyrHA84d/K
mPzHq/SDRHGzmUGdC4nmK9nFA6f8AAdCuYbJqmFM0A57wrYp9Tg02CfhO48Ggnx2FZ7d2maOrrZl
pHefCwjPkdy1VbRjtUQKdD6mUWIryrViXupyNZSGWq4aH9mWdQ/PBCN6PfzEgKb1s7OUK/19+5Cj
xOM1qhXc6Wk8nCVC4/ltm188X5ek9zTZifVCIPLb+kIEcgjIIMg8Iu7RHb3ZrygpHcbRhvwCtG/S
dc8F2gz8E9tKdr9KjvLp8fH8LjloKgDeBBnoUvAbkLm4F4duOKFn2TK/IBna1EThaLPyCsur9/Kq
1IsTd5IwmK2FIfzNLzm3mCVlG+3QvULjA6DNGrJ38FemsBdBELcx53dYb4dmO0CiuUj/o3O4Jc3O
Kan2VNuZuPDi/Mb0Gld9I3SSmlS6lkX3JoTuujN/+TQ/g+do0KMNB8SZdYXBDtOgigWQk2dpRYPG
frzpc0esjdEE9B68Y1Olz8rGEbi2yi/SoGcOaTvVCjt0FWuannz4FZVKlj6W+IPE/GuXZR6LBgAI
B9zA+2OONKFy8roHR5MudGaKumKScITjDfU7f6kBVZQTzUgY6rB6lBicb9YpaUU6nNBnQ/xNL9ME
lbePPEAOl+91eGYRRo0KkAZ5tIjo4NLyqfubZLRDy0i9yoB+69N62HWeXcS2/MmXtGHsPDMyxCaL
yFm/uQcQSI6gc1iYApC26SXiOt5Xh0YqLp5A2CqiUfEaxNTNzSLsqdC++6nFOi+aZ4ZvvXTqRF1s
n4W/KDJJEkD7aaIBwc0UVEOL7QDlnRIN18WqQRsVr7MIRVEKU2yt0z1lU3N6qpn4jxLy2Y8P6Wf4
bnJId6uY3EoujzKZleTigpF2X9MVNBwpOwGoXMO2/B4+0S2BEpBjJX/BBe6+DeoqCExOsZyeKqpd
BjQc1jxr9Xov60Flt4mlDU8RuxUZI83MwqHeSRIO6ZPy7p+EzPCFV7cFoyQKy73hHsQ/lWMo6RYc
ic5rx2wKS5DXsnZUENT9zQOriHXGfwk1qwwPIWcOjO2EJi/RYp8i5s72fZAZYZNT0SODhUEJD7/i
rRmJBDIVIH5b5gZbmFxD+/bJ+6w9Pdd4pHLw51OL3ldPWtjO37Odk0sxvoc3ltSvSkEuVLG48Otg
tWOuh9qKcxIhl2axOsA7PSLDtSXD3wyUvYhejcQqLN9cKv9L47FNj1XG0AC8SwChcD/RwM135A3j
AZhMLS7Cof1W/qT7fF+tPJMDCIR7jrdmAq6ZQ08HM9y7RNlJVrAHgyrS85eIvFKgXYKSiAUHGWYN
WfoCLt+LLVm86R+ChehxJgWpcrdfOgmM+iIVwpJRigurlDQpv8dxbfk5OUkWTjU0vSV5v72fe3mT
9HKedYJQuNgZ7lCYJeo1I2PtAFgQVfdMZ+WY3F48ROAurhcs8EyZ5k7ytBwpJKwcw2bgbhzDF3fT
SKfhTdy1Ki1LItdvQ7+C35HqQbhOJVwN/vmxqvMzr97tTgsTVW9D2cH1x05rNk99l3ZIOqMb6OpC
E4hvoianC6t0k1DpzaHlOjXSjbAam1Mef8f/cDdlgMliGAzAfJMTkFAJbeN4/I5N/iEfS9ptEr0Y
TF5G9LmBurAj32O0yhJSf7Ov2VOX6zkSLfvqiw2o9kex4zgm0jq30sYIQuIQpiRaThkgG9XmeGvC
Q3tmOKsdtg6t9Fhv9i5P6s/g2MCIrEPdURbWNOO+42wVAT0F6KbglZ9S9I2+cW0fabHil5e+1b0O
zuO3nGpUTSK75rcsm9MgZ/aF8h9HzZAKHwo5BVVD8mVyoirbxJIvObjLouFEpH7pOo8o797GbZ7l
JUTXmWrTKE1BmlpF0Kz82L6bNeYij5YcJigvHrI75V+v4k252hXpKxqDxMwegj9S45NKsHwwFtQ0
ifgFj2JWdW8+YJKLC7zaa9k0LC9iuIrQJAq3e1WFK7XcdAtWYibtd7/WiVWSh6TwBBVrZdc75hCc
B5P9OAA6SKaxXY2jbMj4VePYPn2tAeUTrxCrkYgmtDI+MpKb39HKBnMCnirqmktR1UxEcHcQEwXC
xKDQx+L4ceGKy+w4EIncnR5r6W/AKLxkCtKLCAgwm/JLS+VERtqzcn9udFC+5dI5kmzpEIfAX1Uu
cr/Ja4vJTAVIQgw6JnZ5hTytUXVvHXAR+//D2XXtOI4k2y8iQJN0rzSSKFFlperqeiGqTdEzaZPm
6+9h7cWulCJEzGB6dhdorILpwp44sRXjx/sftJCxmT9IR0yHz0HFZs70XV4/I8xGpuH0dZjwLnoY
Nj38PnhNLWaACv6EET6qaBsmQDyWEDxltvon2xdrAM6lO4jQEqyMGt4dmJWvvwJoZa2s1BZ3EJz9
XbUJoreJ/g4aAAyCYSVOWZKFPlpd1+dxwYTPXVZlmva9FrVn4LHb33BkBGS4kSxE/QGZ75XtlRc8
BmNGpgKkosOp5WLASG/YQKeqPSv9wZDejS8BnMO6DvIfKw23itrYRuhWTbqX05X0ylI8KF2K5t61
pJV5GRdle65/S79SRbGV0SGqTVsD5FGx3Vgdceirpm6Hh4bEdgGUAa0PxlqgvVACBiLsYgu4R0+L
nmKocdOeMVnYOyWvKtTcT337aiBZ/Kg78soTW1Sol/K4d8xIGZaiBHmBuMewwVQ+VpgxWyaouDy3
vWd0tpRaomTrbKefTLaiTRc9L1NSZtz9twHhTtxUpoAKbdeeuxwFlfJQEpdUdjAcy1Z1azOxGwlt
AJUVaKeVuzb/Mu+dXkrmDnwsOk1q0GJ0Tpre6go4xXpu55MbiqgE/k0bZ2o/i+p3Pr423UE2vXD8
kbf28PP+Z9wywMylQHjICnSKKCrfDtOFRkmlaFAzHRswwgl+Ags6ceTCro5jYpnn8uPLeHhWUcOJ
N5J9Vr38YLiJ21nNTvXktScwr/hmR1BmI8gEz6yV8+u8+JQojTulolDpLP0Yj6xykWY05szI2GOY
5vQp0ENKPD2y43fp0egdWu7ub8a393fzBWAdRYLAgHXXuTOR57HrcpM3Z+mduupTj4RgK2cWEV0x
PiBOAcSp2QIv3Ayb8QBukW2QoSSf/G0Rbe3rGnWw+B0Dd49RaKuDrcdbwAdZ/3z/K5c0InJ6//1I
7oWWQSWbiYptqqk1VnYM65ofqhJl2tCG13hf2G1r1Xw/TBmTD0Blj2Ph3CtVyjHftKlhAm0QZGmW
N6FfAIGmM76np9GLXKT+VupViy/jQiR3Dzq9SMFe1TTnNkU2EYFrFDwUiZPoK8HAQgHxem1zsHBx
4eouoZg9/r02E1Qjpd+hLU5xkLV30RfhgbnUV0B0lrkFKKXv7+viIc6I3u+WdhBDXovOiozpZcea
s7GXHvsws+sJUpLuMdNXDOhsjG/u9IUk7gClqS/NLIKktgCRfF8I6iZsqh/3l7NQxpm38n/r4c4s
VBKJEZCpnZFSOwu/tK+k2hXAcCi+Vlgi9aJjE6wkExc8QHDVE0nSJFOVMZfjegu7Pg6JzlTQU7eR
m0A3puVPVVm5I98BKbd9V1I4ldAFgxGDJKs59/vRJm73t5q5sEun21Vu62RP4UH5NSApJ9nihtkx
/lOxe4+5ojegD3Z4SF/XEPILVwe3BoS+c7XMQA/e9brNWkXmNhGac9b/iHWM2mbPDG2p8UZBDN2z
4d9s84U47v70cZRVkxA056r421EMVzF+lWm88hwWz5KgIWg+Tg1zVq7XBA88mVqM5j13pp0GX7mC
bop0DRC8JEQyDFgWUUKCX+WOspSGThiTpDuHgRsSTMxtQXa+1la2eGEA+0E7F8ovssHbEKHWiABP
sTvXTuYNjuSQvxE4SCe0pdZok3QNL7Zzz3hMPYSM0QtYxkFvaCuPgFa4ZCc7tfV1/20uIH8A8Uee
X0SqAVVePg9m9oFhVpR2Z6mwqm11ln6JnRO6pt1sWuS4dBtJaTQcExE0Ho7qH9B4pW+IfWBoDBus
6pCtGfqlG3z5Qdxp6+lkdgUpurMuvcSaTbOD0O/jNHaMxApJaAGOhnTGJjcsWen307u81TBs400b
V1TjkgHAACMTbXEogGg3gcwgDbXBWN2dDzkK7eAO89jjtNNfxscR3dBIrmdubjHfKffSsV4x4wt6
+Ur2fFsvjE+gVAZLRZzKgKL6JB3bga7Y7vk+86oLI5NmoBuml+g6p5PHiTRlPnXdWckBNBuObXkI
ul3WPJFgs3LFZiVwKcqccTjoYUSNAyg+/I/rxcRMMvSOhP057J32HXAmQLK2AFYUIH88opFz9EOw
0Rh27+xQWLwv/CbvhPoDQd8GkElAkRo6j1qdBkqmMqvYiSbe+4Qn1v4KHkH23ft0xRrwF/dbkoYq
IYayIAfET/lkWRfQLJG7U5dZcp/vy148RgkmiUXtczJ6QM6ubCx/Sf4jEGSFM2wGzXucytJiUU7a
2uhOgox8MPoGGWlW9PuiiBk3jtI7MDk8KAejxLMiNWN2ynJUeuUIzS//ULl/LwLNh4AfqSYK4VyI
p5mRUORxzU7SpG0E86lSUisMq5V13JQdZjGAkOBo5j5H0VSu72CndRKbZjG1o21r39gae2Pfvxn7
cCc5hSO4uhtjpk3lSba5pV750HnRTrZ66LuVC8kbmvlLgJYjIkFZDKzf3IKlyWgmOEvshEJLvENE
ZYCOwMoFjEs6ROJO9GXqdb/ooUH145+LNkzkZTDEAokZfAe3CWKWGLWZDicNlYTYHY8U0+GTh+4l
Ja9qcyKdx+SjJj+phZs8gGlvRT6vcrByA9gqpEcVGHHMLuLEm2VUJbQaTnEc2ZUA3KNxRjWqIV6j
r0Suynye1zpnlqWgsQM4DuBDufM2eiL0YdhBli5aMK1m8kzYkaBYJ6CnGfoc1S+d5U6CCE7TtzmJ
bNb+CRpXU2prrH9EzT4t3/rmkKHXXTmk0pYWbpBYZWtr0h4w3Fep3WvUlVKgHSuyZntuVeb153Mn
pdZBL9Q6tqrVPRk9sJKFil/4kppfWWqZipWZdvbxb26HBFAtAZgCF5S7mHFEgjSK2HBKDadtdo2r
dIfywPYyccsfVHodwZNkeix9UH92QAf+G+mYMoPgGp6IyTuu6PVvdXFqh1NXv5Chs2v0H4+Bheds
BYA9KpIll7vCqJGH8YTElahN+zfJGFa+Y97Y63tjohcaJhFaAt4m4e6oBsQMAstBPIllKtilTHL4
mmOxogTm6ONKChAcAFqD8V9EnwiqkNcvoaKyMA5oyT5lRmop2XEcN734JCXu/U296dXFa4Mc1OC/
5UCLX8vBNQrSGH99Gh7NV1pbzX7wGhvl4FPgG4JVhxbb577/s/fGQ7SPpRXdfmMRv8XrMLwAUs0p
02vxTGeYrEchXvXD4Rj3bhn/ZBLKidIMyJ1WVntTPvxeLYEXC/2qEiA4r8WNnTYgGoE4qTxV0k6v
dk3h5grmMCVW3Oh2O5W7CEOUm7w8Jl33GVfNJ+Zf2cm4rdbU/OIJAzepabhICOS5nVemtKDS/C1D
DfLiIdtOybEWnlJlddXzJvJ3CfBIRZPRZwf1zm3ypFYEhdNYOqmNS8bn4kQK2xBe8hd5ru9HiGHq
0Qm7x0GQLICYnDTNV1z2pWNGIxKwMzJyFaATuN53zQhKvS8z6ZT1X5O5bbNnuYNIEezz2UmtxBW3
5yYrOZ8z9tVAUwjmDGg3ZoyORToEugiiQfChWG8HTLD5eHz0Th4DNbX/o3MA9rZeIzRR7p7f7j+p
pXO9lM3tdq40shlG88sdHrrmrT5UAP230/a+lBt83vcSDRWwNjh3c43peku7JI/7Vi+k0xFrAzsk
2SLOwXg7a0PtLcj+t9sUDNHeSbJSd7LAZndWXPz5nLvuR+trlULoJnD9zwfBhwKrD46aR0cxPUiy
SgvEk8NAqUzt08fx4/39mNqT3W36beVkD/X2sHt9fXh4BtvWj/v7cVN4mMVDh2EqqWlg9OFN12wP
MPKQNtJJb9zmnIOuIdNqW0H+PSkqjDtULBke5DObfuZ6sTefVsQvvTEdiDwYRZC13XBw5SML4VrW
0klBSjMDvLve1VEGvNKzyT6GPkej8nmQVbdVMawwdZT+VOXzJLT7nzHrDP6lz9yxMrSbQgAMuL4U
OtqS0ogM0knWNjRzqx5V7c/yTU43rD/HcGbui/suyfPyAMWHEkMLJap5nA6rO9VoylSSThp9SCVM
Qd1Ogwlr/ID58G2PDoBJ3SmZMwQbM3Ca8py8EUy809LtoJ2U3NJCX1PtAcOHkskVmY35cHn9C9iu
zKPDcWoKa8zdcm3w303NaL4qcC5xWNBIiN/l610ahxbMHjWeDnyF6H06xCiKkZ0Ehq3XLzAh3t+j
hYuhoxIIXPI8/feGQAW4tzQTMJP2pLwDmQ4O6r/3f3/hyK9+nzuCSQurQolbcKj/QfpDRa+uxw6G
ut3dF3Pjmc811P8tg/dHTJRWEjZiGR+IQZzR6Vbe78o28cCaXB/DqhLw+5ITOOZR+nn/828KdTjz
q+/nzrxVRyZqDL8/80Pq+Ld/IHvmWVFs0xVZCwbgShQXWJhKX+qlCVHB8Vfsqsfk+f5a1rZqdlAv
Mj9lHKjKOP++/BVtUKtf7bNZEzD//YWAeEy7Tp2vVGqhH82afAPtRk7no+/+a+YdWGeFW7nE35St
FxKnICp6YNcIxg81mPJmWo+ShQgM4JDfwNK542Z42H2tgagWnJKrc5qv/IVQtCgqdZ5jmRheodnC
5854+XP/pJaMEnQM0ktIDyJi4mPMVNCadJiHZx3FY/Eq2XTPrO4pwRC5Q79S9Vp4oFeiuFuRxPGg
k2LEKLef6UF3SWzJhzWi1TUZ3MUwGbIVkQIZYmU3thU9dGsbNhsozqAYiK4QEKDzBTE593aiTBdb
IZPmqwdEnQ3QwBYUtaO1Jucmep5byC7kcLuFSRAyEWBGTyHK1uTTCz1lmz4BQvuwxvIw/9K9FXF7
JqRlUBcxVgQ2/mAlFF08j4tVcD4gAiSVpgl+O28sYGN7fzUftLZP3BshVK3LZp6ndMJc1xdAx8lG
QV9B8bL2GBc0wNWBzI/14jFqgLXXUwRBh/Bl8yu1Fbd3Vpyjhfd+JWL+hAsRoYpuhUQAt7+2P4aH
wGFu74krZnJB91/K4AFWCdhRtQRUiKf4pdtmb6azNpZzUQBcbFANwcfWeTdXT0I5ALAK7oQlOSGA
z/c11trPcwEyZhaVlOT4+eYreaLbacRo9PsSlrwvYM/+twLOEhuBJLcBFMDcsE8t3KqXwfq7N7ev
u2zlwNcWwykTfaQFG5DpPDkqsiedTU8rS1l8HRgwi8oj+kFukjRZmkesk8BnDw5XasXW38aRV+e6
LVjjOfn9XyHckbTFWLGsh5DIKV3zH6cRZ0V48evcaYh6pVZjh1+niJRlewO6HRVDqta84JsCP/yv
KzncWYRJzNKmAL+7g6nAz2+Fp26kndSvkiEv6pGL9XCKvZ+UHkoL65l9lxwT4U/l1lk59kW1eyGD
U+k4D5HGCdby9oa0PJAf8Fcwy7sNLdl/fn5eg6reYPv4vZvv+YXiMrW4DQZY91O88476i31+xYyk
w/uD45+/7i9tUUVerIxT93Qq6z5OTbiWz9mGeP4EDre15aztHqfpSZTSxGixmsRrrNjffz3fX8OS
q3911Tg9P6ItGWN0cTzHQ/hQeKfTSwu+B2tFzPJFM0F+BmpIGTj860OZUqOoW1WdJ5MW6I78i8aY
M11j2VsSIqkoq8HIg1WOR9cxsIwkBo1ArGsb29GVEBmBBcCqV/yIJUV5KYZ/NCU6zMYOExGMbbxD
rL4NV4DHS/fqUgD3YoIm1IV2ggCgYL6qs/z+O9mPa89ySRtfCuGeSUD7dhxECBEzzGNsLOWZetqj
tA+dZkf/hZ2/lMU9lKQC15E2QJa8lfxgR701d375SFAD1FELA/KC0/rgPQKr84D5HpOJPlKLeMkE
n2jlpSxdLxBfqMggIoNjfrfnXSiWVmNJWgeKggjoXXHqH8UB2Ri7tJEThRY7YCzq27+RiJyLAew5
0u98vn8Sw7GlGKtwii16tMI9HbbDnj3YOyAPn1Xnj7Dp7OFx7bRuZmDMGhRMPf8Vy12NkQZJICSG
glkUjipayWuB1jew2zlfz+B3+/pC5yH+aXYGsKkqOM3WvNvvbCwfBVx+AHdfRMxEZTrFB2Cnpw1M
4Ntb66RH3bWenl5epIfXr8iN3K/dn/v7Lc/m+0buDFFB1+zcdcK97IIFfS6WyWwOIRm9lflZA2du
CWrm/YPtSjju4JSgXgcMsbW66qVo7huk8v/SuWevMjlOWhnS394g/bCRUjvwNC/c/tyjTe4VnLex
U2zXAG6LvsalWO60MdVCarUGYgPQghl/ij0Gls4TXO7v7eLjudha7kiHuCRiWEOKqDmPMwvpYCGM
lKIVJ3Yxh3C5Gs5e6k3bCRmDnGYPTkRqHfuX7qhmDrBVz39WdChZMs6XwjirlrZpK6gZhJHjnCjr
M0vZBU/myy8wjH30bvIjcOCuzx3fA1bMDrn2RKWZg7m04xJDnFpLeCr+ggI0dF6/9ufPM0oNK4ZX
nV3FmzuN+ivKwCjwqBqnGtug19TU6P/j4r2/Z56OJJVuGduZD3TYzUdx8jzyNEqAoIt2mrvW798p
yMoxBrjelW4LuGXjJK6B67/f/fmaE1rhprC/yu3X159VnbesfJD8B6RBBaKDB+EocpjRMUcSqHHl
59IfMAznRLfRJvpRe5tm21ihF/wutoq9jx/Br+hQBy3b3v3LeoPD/taAFx/B3aJkyGk6ZfgI5THz
FTSzZq/5MT2bxwrSwk10qJ7WqBVn3XJzTgApoOaIbjeESNceUtXrtVJWE1K6JSvtmRjKhiNVrjzD
RXdPkRQRPhjGUYEO8FpM2RsUTXwVJke9o/nVm7yeAJ7hAFzlrty8RUf8UhSnWOReULRcp+QEiNrk
qT8KL7Klamt+fOkJQJiyBZqdL2MTOtoK9dGS/3QpmNM1zAAhqzKV5FT7sYvXZ2toGFhTaLdAOEzg
gpGSAU4zRWChuBitbpIY2CN9OpVNZanjj6R9HZNtRdTtjyEDNFmqLVKslawWloZ2IdS/AcDDf/PQ
3WIgY8JaJp4Opuo22+A3aIPo4xpD94IlupLC6bWMtCWTEbedEvUr/BQ6m2HKy7TJhj/jnxZ0FXq0
WmW6Nb147XMvCliLVVXWuReX5izTFYSjpxLjRoJM2ZjTWxOh1o52u7CwS1a/AmzdEDtQz5G8WXnv
twu+ls4tuGyrbqiY1J9E5kzofqhaZRPQ2CqJV7bE1vRdncoHUDKtyL01IJBrqKAyU8DGKBLO4eiz
sTNGgwKWNG4ythf0xproBNRm6ZL0IRq/anOThKAPGw6qipkdpv4CKO+2pXbA/rTdij1bcAXwOSAB
nDuKgWP9tiUXHi4JQ1lPzXo46b8b8jzVz9W0o8IH+9IYaBdeYUO73Ro95IKauBbK7UFM4PdKBNAs
QWxdQ2rcurPY4Fc6hlMmu3F8F1rQBHkG7X9RZ0weewm0hEJsTcXnSI5tcV45k9kgXivi6+/hNKRY
sT7G7R9OU+WMxUFPYRipqxVo9nwOpafRkhPqrOKkvn3LW7EgqQF9AlJMfOvllPW0klg/nMS9HNo6
edGbYRvK6rYpPxLjp6JvKi1/SDJw8r+a6Ecc6LFsvHTyFHZUMjuvngapt9ropIxbjTwacbXiWs3r
vveB3DmxCC1tjQgEYNIr76UpRNu4iw5CIU8rr/GmERjIWFzD/20FdwJ6OkYC6DyHU1i/pcGrDr5n
ZEHRh5+WG0E76WgeHB0FsCdsQb6vK1sOjkLzkkjPdfYqyRsx/LlyJ5a0kw4YHxomUAxHw9q11VTj
qTSUUBpOZhYbg1vkZWqHJCWf5mhMm0Kt/rbAhj/WahW4ojQchAQoSZSxP/vMyFeSkLMuujgHtDmA
N3/uqACRHEbdfaMMLh9p1ERNTevWz7KNWu0+xnQb7Br0wRA3/oc54W9Z6FcEbgZAJECK+XVj0OQw
Bm3np6JgZZJpm4Vp5xsSjiuXa7483KKg/wAJAQHpnMHhjGkwNGhKkeTObzv2FhpjvjFNQVkRYi5s
HThvNewgdm5uO74+xm6mEwi7ZvJrlQrM1pQxQ9dBwcivLMjK1lEToVAeBgz5yw4JeldeTCUyzG3K
tEw/0oCijcWoFWOyiInRbrBGg/ZHaUu1dANVjz8MNZFONBAl0AwNZoue/aYjD0rfp51TCVL1ktcF
ulvbkppvdIiULzrS6rfaytMjgMTpqUjl+jlrR8HNwgDTTYiulK9MHphidQrNqFNOXf+SjF3+iJ4k
MDomuil0LlP66rdc0PRXPgbxKQmirLDUoqTPQTqRzC4nVTsqpVhF7shAMmBXdRy9R6ksosbGUElG
G30/buSpYeYWiLgMRKqMpvGJ0CKigFOa47EmtUA2USwLe+BylF9akIjgLKatIoKPNc6eWS5MxUMR
CxhCM4lj2LoRkopgKMhBNhyKcfo+6Yx+9Hqje4lYje/QgykoNpKuoLZS1MZnkWRZ5TY5ZeDtBPI/
djPM6noNK5mJaE1Fz5uTq1KV2G1bwDRnUdvkVtXJ2hlEjkPnNkVCgW9F49xnFFM13XXDiG6BoAMF
LxOTKgdna9VSx2wQ8LpplZiBBTal/mdchHTyOuydZqmsx9yXcQjzNewmHyzObwldrvPcTQyrBvni
rGMu3m0sJ1Ej90Pvgyi5GGxpZLRBplXro404mX3mBFAaL11NwQ6WZ2b82tJWj7EhCibiso7iKKTK
ZJjdMUr5Z1BmwA7pKcgkZQxIASZTArkjdkUlmiOXmsHcDGy7qV1qcQ6gW6q3RyPVkTiKR9AM2IGi
zzRGMEZHsNrlbl1O1e8umOrKMaWp/SuUYZE6BTNicMn2YBKckdnRAe2NUMhxngs7qcvyboMm/nrY
tmYNhKKSZUNhAb+pvwxNL4qOMKohCNSHacRMcLUJp9ICUZ6Ohvq6NsYVr39+vJwKQWMRsstzbwxo
5TgVkoysjApt7P1eK+2232pKtGHVXyFbAxvzOYb5JEGBgoScBPpEovAhqiGgUNaJ4eAbSSi9TII2
WKbZaBuQQ4mwDRXAuN3QJlZVGAiywYvkdIEubKg+VmhnNMFxSqpkrRlgQYOCS0BF3huMfXDeOBd2
UIZUa0k++Aqy07aiY4Rfpmlf9w0h569i5YhMsb1oAUX7EVi6ru/w0HUN7WIy+ZqubjAK1Y70dt81
GrIf41+M6F1R2Evi5r4KeKOaqcs8hn2aNEboFIo+BTL4sQsIRuaUuLx5PbInmk+6rWAAvXt/jbf3
CCZoLlMgEkHzEW8kMqPR+2YQJj8uE9NVuy7fwd52e5hz6lA0xKwEAbMNvb63szwcGWJIDPbQuXvL
moHiUCPRj5JYt8OQlEeTCQxVWCasBHZc9Ph9fOjgEEWoaHTKiJwLp/dI0NVyIvqiGoyeqhWfcmv0
2yEG9QIJpumh0KTWziSh2tzf04UnM9OgoxsUFn7Ons8B2IXyEwXMKaOyMvnDUNlmJbuiwXZ9Zz6j
K9weCfguhxNrgX5VvJg2mAk2YfRWGayBwfjM8rwDM/UuKk2o+iPPy30HfM7GZG0h+aDnF21G4V5Z
eq8xjMsoQIGAyYEg5a81G6oSBPFTjExMwtAcGXcp/i9DaOU9+1vFOrE7qS0OeScKR1GcpnPbN2jA
jvLaQTEi84p6MHdFFZWvKEi31liMwabIk+rBCGn7en9zb18+1jRTQCkmnBq0H3J7W8Zy2cid6CvD
+FDK1Y+2VMg/v6QarqmJbUN4gkLLtYxyjGuMnpkGfwrb9ihjopSD+xz/0uXO3N1fzu17APILuQAJ
+E9kVfgei1xhMY2UUvZpWhHLVNtx1+RTbpOhHVbew5Io5MGQTAN/FiwGv3OFRpMB3oOPZIrW202w
BfT4/mpuXU5s2VxNQUfwjLbm1DLG5UVzrKP4tRhXB7lt0K7JVO2lAPL9AI8A+N5OAxnmoIW2OY2Y
G39fPh/T48bPH4DWuPkPmIy4ZFhtZrWqoGrlS8NGTfvRCkzMe0h/CYQ45ug2ILUhE/hfxH7DQmoX
o/dvPgA07UhqIrmJEefXV8fIDcXMtXkHSO50Q+hipK2didVeJ9ObJJ4rqfIKXfETwXgU+8ZicbOi
0ReOGa4XwjfI1+cB4ddfUHWQPzIJao/m7FxLhO4TPTMIqC4CZOnur3fhwGfvAK1y83NRvtMdF5qu
V/SkTUgr+rmo1BQu+oSpX4yQjZ42/VsvxIHbyCzdFDrqS8qE1MJ9+bfmC225igI/Yh6ZA5T59WKN
aBAC3CYRnMOSeVDHmLm45Q18Wi37KArhH3bpzvdL/ib0kVCiNMDecC0vkARxqkxV9OMi0Xa6VBT7
MDCyjRHK7ClLg/xBCHrkI6herSWY56VcW07sL/ZZJkjEzpyh16LlLDB6g2GpmRzZATWfx2R8ozPV
Z9ejR8l8jmh0ahL0lpO1zN2tJZ1FGwbCydmg8ZYUZBjRYID9y6/EYnYKkI/7SROfaKkFOLMdN9v7
p8pnm+dtvhI43/GLa6XEmFlOOgg0q94Sqp+pkW4aJX/EHEULxGz7OIr3RQVK/V6XVmQvPB8w0Wg4
X/hiCAjka9FTmimRJlSyr+VG7shpKKFKxHLcajVdEXVrygjRiYbu67nMjqzDtagRjayAzheyv8Ho
kxVnkk8rzVt4+eO8DYtL9LMh4pf9gVIE4VYxdHuj0I5TkP0R4+ahRVuikFZeWcUv/RS58q++Zz8S
swFLlOAGKXqBRMCsky+5ApVsrz3dP+KFh0vgusMrm51OmMDrtRujppfJ0Mq+qqB3VqN2XH0kRW+n
oDq6L2lW+dy7uZLE3aVuCvOg6CFJj9xSANUPypBRdjjfl7K2Hu51AvSlYShgL/tpyhyRHVut3QSq
V5prM6UWBSFnCA2PkgxI5q83Dux4ZjMEtewXjfnQ1x9JW26MXkVX5ApofEkQDCgme4DVBP2BnLug
JsOA9mhD9rMkcwrtk5baTlF6V0j1lbu69A4QWiKWQ+UWuG5OqZqBDq4dEiq+mrTFLtTzM/yINYLu
BdcAo3awHtARgJEMc8GuN04C4F4Ks1TylSYI7d7oeq/JpHCyak3uMBhdnVwNY5N2tTEPWcFoY3eE
Gwr+WLM9m0RnK9t7u2iUtGZNjlo17Cbvx7aRQFhUp6LfNPJksWZqtihCpc79a3mrzTCaGIMVEN2B
Ch7EiteLTlMd1hMH6ecs8SYtOLZt54Xaimd5ax/gwEJVKhjegKwEz37TjrmQitEk+akMVjOMO65K
FVm86YBZZJ/gFHtW1ghEby8nymYYlweKewxYgP68XldOzN5kyF/7pCimZwn0605aBNre0LrJF3pt
jd9n4bRQnVfg2KEGilVyr05AwsegUw23rpWLQ0Q1zHLRIvRE3z+uWzEaymKIxeeROkDmcO5MUqOA
HIsD8WlOMNyIpM22p+E/f28AjsFNB9QVlVXci+vNy4Q6ZVEDKRHJgWcakNGhXW6svOrbqwcpM68m
dNRMa8K9t0nPi2BoFeIbQ1D5CB3BDQSn9blqmjWw2q2KxzWGtHmgFtppeK+syaUpTrJE9YWyTbZq
mcNiiYW4yzNZ2aKEPL5FQrdmvZfWN3fuwc4iyw7CrOtdRAtxkBe0Vf24JuiejLokwaRbZJiJRRoa
qv/4aqAFHozO0PlQkghursXRYuzKqa9Uf8or1TbY1G26pl0jhVla1DwoBaEo8gU3jC1mmbKpQn+B
r4eFRadHMwXDSSKvaKWl80L0DnINPCVZ5lvtcwIGTLnNNT82YgwRYCTztEzpd0ZAo53ZohgAAqPQ
vf+2FpaGxoKZjBMVJRWdwNwGEm1gZkdUP9VK5hhRhCpz2pfWKJntiqgF/xUoiZluEqubKUS4w1JG
Na1JYKp+ZejZluajcAATjrbTpLrzO70OvSKLut0oaIpNejk55MMorWI25hd27flgkqgIqjCCRCbY
ybgXGA8sFFlQaL4pFogKhn1LQpcUP7UMzHmSRSUwLGuoXFhK/qqvBg1L+w17DtIkUBgg7zD//YUP
X9amGAaTqPpRqqOJt4kGh0SYSgbfu1zZ70VRiLVRKwTBLGKUa1HhIOhC1xmab2horj+oSjP0T8kY
Z5i0LrBBWalJ3mppjHNBQpyANkkjOo+FybMsqggGEfgCxSTmOtObv+UQiCvRwe2iZinwDlTUCuGz
cB5lM2kCtKuo+XJt1J8yM5VNpqDcZcVps4aFWFwR/DwZ3ClQoTzROdUB7MsE8EOabdSDa1Rpegxg
xDxasmIUFgWB1ALFXDB5gYXh+qSkylCLhuGkYKyLtyzQ8x1GxZcrlBI8cwmCn9m6zeRk3+gOg4MB
NgkKPlSLA18NTfpulrlpgWxceKz7mu27XhUP4TBJ+2IQRjcB7/wmTcR82+R591JJmUeSJLPFNMBY
5aQKtobAyIcI+OOPpBzLRz3qNYfVbfpHR2lxRc0vnDqmaKItFEcB4jN+HqLe1wj94ybw9TwMbBoi
narl6quarULib/MJeJzf8wQBl0RegfO6O31ABVaVA7+F+cLcGDGK3jXYalCSFkL8u6JadcL41ArT
ZTQWYdJk2tM3lqrS2pJ5/OF8WnBQ4Q7jRqAkzhdzaCaDPy+JDD8wksQpE3E41UJkto4Rppsq0YMd
w/RtJ83h1tVgNnLbMXiIc7N+7KM+PWap8UbqRDlkUPwrYerCccB9gT+GHl1cWH7imih1zGy70PCN
ThtPWoiyJM3D8nlCsmXladwaRURzmPKI6b0gMkIT3/XTaLs5y1WU6bE3c1vLfyvoGao79LpihuI/
HXqFLTfReQyKIlD3AR3JM0mOSth0KtXzIzUeNLO2pAk8Vh//1ODOJQdkB5FFh57ik8FYCqprKejM
pwKV2XyQ/hCwqNlaiJzVfUk30QDagVGfRCsE3g14FDhVqaRmoUQhzY4BjOljlsZz6jXS7SxQkz2e
Dtvclzeb7yvDOgNRQLCEA0N1ELrs+qiieVZ3h+r6schF8joizeIw0qEbPur/TkGrAp3STo4UKeaL
LA7FivSbaOv/SLuuHblxYPtFApTDq0JHTXR7ZuwXweOgTEWKlL7+Hs1eeLvZui3M3l3YC+wAUyJZ
LFY4dQrS4bgj0Q37gOqEsFraRL3W9kN1N+SxfpcRUCHVKufbLul/51KSPlSJ3HqJkytfbi/7SkNn
wXB0Z2QQ3gqxdqfRUoun0qnugB50JlfTYkzxkqIoBo85WEf4ppz69ndW8/GztxCCYaCQaUash7qP
YKpSDMUYiJLUd3QiwJnAowygTqlrF6xfeXWvXbdZFlhcAVOEBQbs6PJsM4OA1E0Dx5PRsMgnbe2E
PYebplSK8jglcvLHBuD+EPUc6DQrTtVHxeFkd3unRZggfAp8xTyNAUXEedLefBRnzhOz4wRQhrq+
m5TW/KJLgK3IBp/RCxam/aqYwpWxkWxkkHx+KQ1qMDcF0djTWPWFOzm5eQBU39r0kfOuxhPZTA5o
EswWs8Dyvv5x+1uvTOTHp6LigMILEm2i9a7TwXDqtK3v8ijTgwJDqQm87G1NbO39tqQr5wGSYIdR
zQRuEDV3ITpG2SdXTAk4uMlRUr8xB/DbyrxcscPz9bm83PPtmnv3AFWdy4CXW5/aXdSkZqOhAhr1
ud8MREX2tzXLp76TM+aZpDf4/vbKrvcQDBDgo5od2DmtIdh+xOJjgVttho0+xdMX0uQYNEOAL2oe
al5hltdnxekoC8vQLNzna9Ivg2ps6mlhhzmjAFpZqNrad2CFlg03lZO4+zRaY4af4UbNE/rwiom5
rlpvu0YabSuM1RyzzyLZzoYNAXlnvOKZX+8jSHtmliUwusyYXuHyQmWmNiepHXJA/Dy0WySpC6hY
/oVFibFGLH2tjpfChFcAGbzEIKB2CinwPS4iKnCc8sz+tLVH6AYQH1JCQN8AHHypjnZXJVM5SFaY
NoO61aYWo52hRYOb6gCMM4bJDqbRo4e11cx8BWR0bfDhhiLjhcoPnAW41JeyuygbW2YkTjjZ3K+H
6JjyFOiA7jQNyraRTre1cmE/wQ0GejQQrqNJV8xVxv1YsQweYkibYrTc0ZALyettM3dW3IUrLQH7
FWIc0KgChDmnjC6XpduNghikrkLZzHephfdapYoUOOpa3WxNkPBSm42tRcSoMIDPHDD64k/Fnqw6
XXkrrrYNq0GEKBvgm0RZ4KMH5uypiKKxS9KIV4AN9dkmq6oTkWm5kuFdFPIBt0LiHI3N88/PhLSJ
VEiRjVGCdEgBZDRimt7LMSFkxfguygF/7T8D4TF7/VKO4RRIGTl2FfI4jfasxCge1JXXWINFvcar
Dp2GGwNQF/oQxBpf0pf2TE9mHM3Rq9F4SGnmRlnQWuOWx5807ZAFmB6I19SZsx3Y/ssVMXO0jNqI
jGMhP9o99xrf6nv/9s25chc+hJhzwc9BAgQwkkshYzHOmQrHPMqZKQHDmmQvk26RlwEh0aEZnfit
R6x6mIDR28balHq21umvMjXjJ5O3mMUn2cRt9bg7kLpoPV7qP6vK0TA3L9Njc8VhEP3X+WPRdYHg
/IOOXwxxEd9FmT0R8xi/WHWwMbZKMNwN325vidhZBwAIalPINGAiKwoSyM9ebkmtTWNrl4V9BLiv
9CKdVOi/dCQPNZ92i4og98nYYs4Cb2w/s9P83uzQgiD1JomREqTRoVLtJoisKrm3ui66s6S0OrVy
1T8XpV37bGTSdpqSKPPbLpb9vlcc6pojnXk0LeC73UQBonfFcom+CRYFBkML0DJgPpE3FQwKwNXl
xCfTPurFiMBwq6jdXqLfc+Q3bm/fmiDB/6zlEbiOzrKPw3QEtAHzVjW3TB/y4eU/yMEzigwhstoo
al6e0qSSvk91yLGM0ZUmM3BI+r3Wm4BP1ua2qIVLj/DwX1GCaRlNWsllYtvH3qGPUWm+WM2mH+96
Q3ZVla3YyzVhwkFJFmjSVDAJHnMsK/bvpPZ516+xZSwdkoMHEWQDiBSQprrcPLWgqTYA9Q2W6Yl4
TCvJvqtae2eP9F63RmXlrETbPCsf4B8W+uXnjkqRBF0etCRSKohjrcPd3CTUb9WUrGie2BqECAKj
gODAKRb64kBtIahEjpxX5lhNEjI1rTGDyIgjzMxJ+uG1iwcLg2wspv7oWDfb0rFIuMc7tM94Mlf7
0csrh56oLZPEb2NQeLvIq2ux5o5VrmuuFo/T+2CWxZNJMCQ7ILmuRnCfYk35Kdct5mXII22Z7aPo
g3A2VeNmrSp2ZfxMBSUxdPvCJM3IUOFilZrOJyMzpCMg/M3XwXLNHSaQSRmmP61s5FUki42Ehwui
9Ln/w0K64lI96s7MiG3TOASVZb9p7huXvM/Nr+VDvfb+XKkGwLwoXKpIlSH4voJjKyNNI0vhcehk
wOQM9hMQ/Tu9xZhVmUhur3wfGkx30TJUxsrXCf8rw3XX6RCM0hp28+rmXX6KJay6RLpGqVIWh710
KDHPVKXNtgD7LcO4L4lsP2lTPoShQwpj4wFBE+u1rK9GI+nHOEyL11STgmH8MySnAlNHBv52W5To
S+I0LXkuXFk4zbmp5/I0pT7XAEef4lDJGl+NDhx9DmOywsVyZVHQkYqsB54XxL+zS3kpxDGqQZUr
Kw3b0r6j0Uuk5FuWgECYrkQWV/AkLAeSsBa03sJ22YKBHBwnihKMyAl1RToaVsUCDXFG32jVF9ag
qS/nFQ8KxYg3Zqzkjzyxu82YgO+cJfawRT+O+iQzwNYrBa51A8/lMYJb/0CJ9lwNaBwFQJmtsswv
bA+GrcP/RdPWfARzXvDMC9Yj9I6kLM3CBK03+l6JQ27sUe8tH52DkvvGj+5XFPmb6In8xjffPv/5
d5+nJSAQshFBw/7icMRsqkmipFNQmAgphnZjfnAVTk+gV3CyLWcYpHNb2BVY5lLaFWXxmALC3miQ
1mS/krjZp/Xoq5O+hZnZWA46kcbjAKJ/8gpbWljTyloXxaM4jE6AeQIX8jGXG92g/acdZSMLlXJw
9aYCKC1C+dIYXLQquY3M8SwYj4bxLW5faaf7SQaE3u0tWLAjzvknCFehUvLcyA0T+z3+iLMXa+zB
f+4Pvexpa0irhTdh5ooCIgN1vjnMv1xtwi0d3FpYbTTuWPOHRyA3Hb6X6HJU469GTldirGstBmsQ
dnauAMBz+GjdOtNiRrS+aFWahEoaDrbptTaYVoAJN8r321u48AJBkorwB9AuQPXFsMSO0ljN4EGH
w8YAgVxzV7iNl5gYcdatKOy1dUTWbJ6FAEgL3lYxa8ukWrYrXUuQ0VLnjgtMRPlargkR6STgmkAK
rPCci0GSTizJZko3oYIYpyELeBgdTO/Z1IPYl/zWX5vbvnRI56IEPyErCHpDC4hqqt+S5MVPxDn2
7UokdtWoMi8IgGLQSKnwuTSx5mRmY5dWpEtDdds8a29ygG48t7U2T817wWe6lq+3NWLpmM7lCR5r
3oyGmlHIq5TOK2q/SFB6GtfSm9em8nJVwn3KjbHDDDtISacgDTbAOClB++T8Xp2zcu32AF+PMBMW
2UICV3TAJSvWrMg0UvSivFpa+SjH1baykme7zTf15Hgp6bxWf3NicAnYffswjdKfBn2oEt3d3tcF
g4kICoEhQmvAErD8SxPSwI2urbLMQutBeTBf7F+m/7Py5R0GeOLf28KWVPNc1nzIZ/Zj4mPtzHCr
sCOHWkVDk/XeNtRlfI0jaklbcJ/hISDgQLA7280zQUXaJE1hsyw0pcwjGGlHDTALZSs+z1X5eb4E
aJVAwh9TWefI41LMDAeISTdlIQrOT9mjeQAmtHwunzESIMS8Xr/KwTW/oysWa2kX56kmaCdA2h8p
z0upiV5JyaTrWRjL1MW0IRftzi5yNIO+4motWq0Z7zdPPgAHjuikWojjFahpGr4ZG3N0pyPD8O4i
6PYIgFb84UU9PJclvJr1lHGlkCCLgfjScb937iu8BJAS9h5beaCXLt+5KMEh7loQpyE7nIZdYAT/
6ZcDOIWKMhA4eL0uT0dWBjWJI/Q4dFkPFquSubNj5n/+IgGT+1eIsAJEh4o58RbuJCZhm3X/UGuV
mztPcbtGzr24V8jiWw7CNGTeBGVTQTjiODnNwswqwTIjZQ+yBD6u28tZfO4BvoJTgaFZSOMLUnhT
1W1b4L6O6sC3baLgmXQmw28BEEZ5wv45SpqMmqlRBD3hThAxZ21g37XXBh8ZED9QReAqI4a5PDeE
89xE/RB2MDUSX3LsY4s29CCRtT9jVxs+1xFb3F72kpVyYD3QIQwePSBpLkVGk97yKJ8vcuZskayZ
dgh+cy8Dq+3KBi+YDHg3gDkAz4debLEMbtYybRiJ81Ax/lTYP7gEWt56cyPtp5d0IUg4yDihtNYz
KQsNtQiAUT9EzAhBiBHcFrPwTs+xJtpfwDIyt0Be7lyMLv2hTPM8TJnTBHVEYuaOk/NuZhgqiWIk
xl+DEdrtic1idPmzVQjUwtFdfIBwdJOUtghuqjzsFPlNleQtlY2HYpR2kWwyl9v6fWZqr03c7MZ5
ZhlKnMBPZg34ZzJQuvKixFhTIJP929uy9FXIscHsoMyN3l3hq0gFLB7YHfIwaTFigWdBMT1btbGS
oVxSJpTbUHVGWg9JIiGWbTItocCwzWvv7prmR6I9KGq6c5Co+fxyMA8NqSggM2GwhSuZIg+Vyk6B
5WhtoOhoD7beu+bTJR0Q8p9LEQ021SwWdWUe0sAEBiIhX5Xud4Ue66+3VzPr5GUYPg+zwUxAB9ha
4KeE1TBtcDLWTkUoqQ7x2qGuEJKy4LaQJQ04FyIsZjT6Wo8ruQiTAsSuKnH/w/22kK5DKgw94HB/
Li9eGbeY52zUeA66N7V4ydRdm/25vYQl9UIlCjEmOGRBoyDEL0pTRiCUaCAivi+jZ57vaeSb5f62
lKXTAAgWjw1ABZjaI2xUQyOj5QYsogZ66t9oXus8w0Cf84rhXYqTAIz9V47wUrddXUlMSfKwfivg
DUqJG2HgcTRErhz3XtvI26gsDkXduNMYFlZyTxR95b4uva4X3yAcWtUVtLZkfAOSYOQXqlbmb/tb
fWxtP6mC5On2xi68o/MEgbmNGXh55OcuNQRRYdoZLMvDSgrHtHzgBSZXdjuWg4q2XmvNWlB3JFCR
KsB0bjyiIjKftqkeW5mSY2T25PbmnxjDnQrLWLlUCxqJFh6gZ1HzRwZNETRykJqERe2IM7TfZUwn
leINeGhwiGt41sXlIBmM7jAg1q4GX2WxTZuOq3imaeuqVexN02Eka5jHBdWfi6hz99PcR6kJy2EN
SbvMsmBWbRPaGHty1/6HHcPRo2YN7I4OdP2lEhSsy+K+M/OwaX+m09MwgIkMrIB5++W2si2dDBrz
0DYNVYPjJjxFGIqBwXGGg6XAD9ZYAp6g2NOKLai6Vi7y0tHAUMzYTQR8oMe4XBEKPRgUSuMiNDCQ
mOqvDph6rOzzkd1sKmYc70x0ImLc86EZonLoIMRM3dgOnPhBSe6aYg1dsuA+oZQ0I7nmYhIQtsJi
0FXCuxJyujxy0zQP2jbd52aD8avhUMWHhNoHNEJsbx/WUogHeehsgVrgRb/qHitpO05MweMUqk/o
GKCuvCUPNthVfPpryAHJWzm06/TojJ/4V6CgHrWcocEqnwWe1KDwpa9TQAJt5SVZEjKj04CGQ5CE
tsLLzcyNSS7LYSzCSXnMOQbXqzXwfptfev26sn+zhyB4EAZeReQPgfNHvle4VRlI+wFd1Ao0q7hl
YGNczgZTea2X6TdG3I1rNYulu3UuTdB4IteNhLwplHGIgSp/12PwTcqdt54cnX/TrXXNBussWzNV
sZIYko4dpMfJKnb8O55GwoLe9KrcG/Jjmm262qfNId/c3tLZ1N2SPN/6M8m1qWkld1R0Nd3VSciD
7ldHXfv9/ydEuG1DPE1pbOHYeLf9nv3Iv02gJX2+LWPJPKERGqEznH9AVkQZcptQZyzKsOuzXxWa
b7oJ3Uxm5///xAhPh9TJPBmlsgzrztgRkuynYvxu6dma27S0HLiAH2B1RBmiIQTULdLIlJchQxe0
S9Fes8lZPBcajLVs2tJriPcDIKeZVxGu+aUKADUCAJRCytDRMtNTIjTqmph5fXvfFu4SIPeIyIAj
RWJI9CB43DoOm2AjkFv2EgNEAp3qoTQKTNyKpI/QV1BpdALD6Cko3qNII1xby27sgtq8CDN6oF3i
Gv29Wrw21ZbWQF78lIfDmL6X8Q+UnhvF8MZ+zb1YXOtM4oNkzsyjI3jWWdRWGmdQ90reWQja6nTD
otSL15ylD52+WilqKnD/AFxDz+TlySUduB3xpwzBvbjRvcl/Lw8Y+uRqyFuTwPBylFduH+Py5p6J
FJRlyuMx11laouoxbOQDC+QgdZPefVQOzZ5viWesSFy4CKZsoXvcQTAEzMesvWcGSlEqwxlkmMao
KLcV+MBQnZKSx9vLWrCC4GfRZ/K4+bxE5iFq1uj76KMixAA7tO5up0LxWu2pj16kbiVlvvBYwq0F
c4eO/hPwPAkGtwczc2PkuG0E5DfuUMYZKAGzcluOOt/XFPFkiR7MuxQdmP9hJ+fpzXPPwZxQEJ5p
JGtUtcQ/oaWHw/CbhtnweQAJ2s2AV0eNH6YExGmXh6UNUVUncZKEtH+vAcOXDbRC0kOJ1lUHhejb
h7agGcjIAjgC/NvcXibcc3CYdaY0jWk4JbVHmkMX6xi4vRLMLdxleIdwoQHgRTgu5mVB8lmquaGj
HqY/lRP1ZeOP6aCm8Xn0yNzn9a8cQS1SK4FjqKMcZhnPZmT5VPqRVc8Ada9YxwVNh41H3W02jdBB
wSG0FYO3oK1NQ1CeBjYCBj81FJTmFTifZf59Gmpl5ZgWd/CvRGCGL3VC7xStRt9BGtZW4ekI/9Xs
mYBj1cQ4of+gEGeSRHNY1BlRSISSYhcBSsVkLND8wam1EqQsKt6ZHMEGOrThM2VgGpYNKnha5hsl
wsg1YpD5rgjGHY4M0jM6oINI0Al3Cf1rUW7YBCCK1uBbR8l3g8bWwtRlIUAmolkHqETxcHLWGTLL
kM1CFXYy4z9g1P51+1AW7B2W8a8E4VCGOM5poUBCLndBof8Ag6/XytZOUu7AW+AjtPNuC1xaEiJh
VOU/QnyRIIE6GVqATQhEqfeBgBlBHtuX2yKuFUCbX1sAmWaIBjbvUqXB+RNxpYQNl2rbq5Lc7ft3
vlYbud64WQio4WY2YGDTBSFDZ+UTRZ48rOpoUzjGfaZ9TU39mHD+kJQ96Fqs3e1lXd9UQPvxQKCW
C2MEm3q5rDaSdAcY7jJEk7Y74CHij7F9GrJPG4RLMcL10alT9BKtyhAdBOBXtuj9VN+bayi5tcUI
r0NaR33SkhrvrBkUhZG6aYcMY9kUbuv8vr1v1zYVC5oLS6jeWSgTCwtSHamwM5mVQAQ9RGn90oPb
puYdlgUMbWL6t6Ut6QWoBpBAn8eXoTHh8pQimUooFMCTTjJU9lMkxyT+0ui917T9H/Q7rSdlrtR9
vr0omcGbnZsURfY8KbZ6Lk81DfUia/0OEE0fTF3VTqN8jStoQRR8BzA3ALcAB14MEyxgq6oxUYYw
TyOMSuLFG8dk1s1kGXR7exuvzASedMAiZoqPuZVJFh7CNjJVqWmGIURJ1Zes2k+KlbTI/BsuDPil
BBEbUUaF2bU11oLbKrmUyjSAxHYzkbzfAbyXeZLcqhvd6Byf51z5enuB18mmWT6eeNRNAXzFtI5L
RUnsSiFwQodw+KmrT7q3VyyMRCLAeII502u9bmW9V4r5IQ8JE8RcKO6IfU52WZl5Y2O9vPOq3wnQ
UOChp/4krTzzV9dNkCOsa2iiBC2fKuTwTWw0rqWeYr/V7tXVovyiNlr/rki4ahrVMzVysCJofPMC
Ytl9+tvBnKs2SL2vf2Q/36yc2drS5p+fBTtxnCYYpgOBd9PPx8THjMWVx/HKKs57B/ZvZD5RNcYT
dikAHnvcsQZ7N/2sUm/yKtUPbqvdmgTBGFY1Mo7lrAWdeSxAaxp1BqhNwZD887ac60hUWIpg4NG9
TdXG0HC90ues89P2UdfdfhdGg1sXLmZDvHLMHjcw+vD/KXi2LGeHVBtNPBUxBBsPqlNjTC3bJI33
yjaavDMO39oftbuyp4t6eHZq88/PJE59kyuJglPr5Zdcu9Pjl0JboX1ZEyGoehWl8phmOnZTexz4
O7PvKu37ysZdZW+FExO0G7jFqSxn5cuT0gftl5N4+lvdubnfPztkG6krhmLJxIMREQ3p8J8Rkwpr
Akt6poF7dQjllLtyhMdYW5uStrRt5yKEJXUJ2qmzOGWhyl22N4/pymO/toTZ5p6dPIYxEMjAEvrs
u9o/ZMPzypmsCRCewURTpK7RExZGyD7UezQONMm99oOdhjv7Xj5+TR8yr3i6LXRl00SK96KPAZ21
YhYWpPErpfEq4BPJ2my3RSng2wDR4Zxtseefn21dnYJ7oCA4moh7qgsgQLtiS5feO5BM/RUgqBdI
dFjR9TkLyS9gN7zMOHXldhiCNt3qa6WIRWuHEA1zQWwU+0AOc7mahBSRCiYhFo7Kd3mmId8gQ+Um
Lkas2p7+HYe0srol7+WvwLlHWhA45LxvrVmgV2uenHrWew+WFobRMsiQraj58lb+7+og7OpZojmz
s4ohkTn+cVyX//mxguRc0AYQISHGRT8G3GPRR7epxdDMBp2r2yeSnYrkbsxOt9V6YREXIoQHqarq
2spBdhqqyreq+IXr2lQPHfr/H5Vq5drOqiW4lhei5lt9ptsqrdF1jBEvYVl0SHT80OxvHBNElLUY
dFkOir0oxX7MuLiUMxs3Nmi4Q1ABh9kesZHIw2QY3VnTgAXPByv6V5Jg6GYGDGW0cJn6KvNyzOvR
iRTkmidF3DVXdm/B5oE02kZKBUM0HWB5LlcVy6M62nXBgHGnLtEnlyH7dVsXFjcOs3s+wmjwGQrG
x1C0qc9rKDSTD2UTb0CZ6OrmTufl7ragpX1DwhoVZXTBoC4vaILdcIPpBeVo+qduyvdF/WqTb3N+
TaGf9++RHkd5fp4fMeNALretqDKWplrFgZMfTp3kEiWoGw94k/zT0CQQ6Z1LEhaFsXkxk/WOh5h4
ACYqLUs82pK1QPoaFTSLAdQAf1A5hGN8uSDQPcWWkWKCYK95dSgHUbWVpR033anYNvtqrTt3yT6c
ixPUjtkYcSpxHFWi5Ufzl6TGfjq+qnGgKFugjD9J54J472JxwmmNyEs6PMfijCHzy0p2S0xt/iT3
IUBqKOjhVQJeGEAatHNc7mDmSJxk3cRPQHZhnqBB9L0dm2uFC2HjrqQIbx/JkyLVCszUM94ytgWV
ClNAs/iMoXoSe7t9ncSGBlGW2D1nZq1WSh1k5VIold/sEqRk383vKglTVNX6wU3yXXZf8S/qeI/I
dq3aJaLl/pGPYixIrBC5XxUvk9RuNHC+8RP6w8Es55dD4IJjzthnd+j6tTcvt9f7gUM6e0mu5AlX
jZjESnHI/KRvi/6LMfkDBmluMLGZoJZHtmw3vuPPLt2M+FvaF1vfDG5/wscYwlufINjKYc45dQbG
+tjyt8J+6NHkU5EhqLJdh5bV7Gih8YIp6QPNe7+tvpn9jxGgvYnsUTD07OqYJ7+rJjAxbJAf+7qH
d/I8kW3eGfe2hHmHNvNq6bHrm31vKgemM29cqQcsKw0QSzay/sAfiNY+6k2T0sTiJ0yXkL1oO//b
7jEYFv9NPN5uuLpNDv7tfRMs/z8nB0jeB0stSjqC9apHBz2WqsRPHDA33a+rBgWdeNRTl4HJ2Y+s
cQLnG5rWb4td1pgzuYIZ403cm3pu8lOnIrof/JSwjQH/QI8eUeDJ9XzDpFel3sbDHXX2LAYBmOOm
qmsyw0/MtzIH6tdgXopJnORYrXyd2LDzz65YqOSCFdNE0Ce4rYWN4VvTgKNo9cw1019FfY/8XmGj
6rQHR5HFJLc9RKtFB5E19R+5M/POnEoEZFcIBAtJRxNqjNMwkmGTmWB/AdOIGWGAu038yBndOC4w
9i6QomOLnIFyV9cnZC0UcEBMNHXLSTtaGJZuPo7VoQaz8u1DW9oWREEAnSGtCqYQ0eUZTEbMqLbp
qeX3JUYX1ekzdJXrqZcPBHMCT3HtsjFcG4++oKNo0dLAB4i2FtAGibtiNQRT0qThNMkvnVJtJ3Pb
Vc2GkzLQ2OcClvkEIAvEZeApQWlHBAo4TolWB90eTjp/qPXEHdhLLm1MFVn5I3pl9OeVLRWyGf/I
m/GjgLOAd06kNx10iRiTog2nMafVF85jNaghFy3euiejTSjQCgyySXGYX9SYWYeCYH7l7W9YeBhB
0gsAEJg0EdiIQ6FrvSjUNnWG07OdqMgw666MJkrpVzG1XrHWVftRcBTsNCDAwCTBxsmgkhSeimJy
qERKk51ycyT3k25Iz4XVS5hemMcmKFT66sApNF6r29GPe7AtE9T9yejQIB0nNZQmG0MWTW30xggk
W3CP6w21MtujfUOPNLW/Ym6k5lvqaHqTBcbvIaqJ1zgwZhhy2wcaRn+2SldvJZooG4lh7qc+9rpL
wd690eURqeCOarA3htZMKyZ+SZFh80AFghoIAL2CIvNEbuK0zJEWKcgr+NefdOndYk9Dc99pX28f
qpi3/1AsAIaBOEB9EaPGBM+tsHsGbpaKnfQocPQ9ZpXuHQXztpLardmfAaSDQIO9jh3zSksCqnit
jC7Civ73A+AWY7wuioEiyrIeaDxZUsNOjb6JuL2lTbKZR8DWlQ/yw2M77Ul6KFHJN/WfMv1SURAc
NyboYt5IFj/e3o0lFTfB54xZlZjqgDDw0sM0yGQMulGzkxR9b+jP0XnIa7c1Xau6X3XQhZTHP+tG
4Qm1cAC3gai+lAWysZIlhLKT2mfvgGG6uWXCB0sfzJ+DVHuYAEzVFTTQ8mGfyRRe07jlal2pAztp
kfRTs7dZtK1qPKHxoSq6LeAt/kjBpqNwNyKTr/araLl5A69uNfpYnLnULINF+nLRU92DzVLp2anU
j3q2b2hoFHc5fcC03j5IuVehS6etj0oGEzr55G5aY2JaPOGzDxCuVkvLRh9nbdMSKTCK0uUG2USP
OsjDKajFLKKv+PhrK54/6Cx5gifczDITx5yNyj1Xun1TOqFB1/KPi28uLvDfnRXCFolhhJqTYWdH
qdspeePLiMprc59K3MUYO2Rr5nlvySYz3NLY3r42/4de/RUu5lgjrlps1LHIvtjcmaZXB8i222/B
9PVLt1txupZPEJMR8dTPIxsEHZaiFkn2DrKs8lsj7/r8CwG+c3zWohdnRdTyps7Eg9osDXHn5eGl
SczVVG7ZiZHfLL0zwVQdIXonPtrXkAuros2fqv/zXzYTnVjgq57J8a+8p6oncj/gklK8XTbodjYG
wqUas5Y9yXEHY2fTfk/7XfL7tuAPquKry3kmWHgKMK/KLiqD4XJOYOB7BlXl10kG3KSGDYQdTOb5
xVXmyimG2cUYk7Fn7K7u7Z0D5471mYexpPtMPyXNYyN/USMK+uMtcl0cSTWqDm6u7+xhJaKc7cWt
Txa8hK5hPacV9grcQsXeRoYtZrteWutZXNoapNXAcjlzasLdE+xWwllFJwyrOGXOnbFJAkI9ravd
8iUytmaM8dZ+AV4AMA8X791Xpz1JBI0PU+RWTvSoSneI4M3qDkRmhxbYk0c+bZm244jvb5/gwtUA
fkdGExA41hGNCF+JTuREqaV5N7bldODRk6HtMQTdH/WHxlhjOFwWhsEEoBvGayn2YUTpxHOpNHAP
CQiQd7HGMJnANfOfMnrwyZCteJ8LJ421/StOsG+AjCugctfZyXHbMNpurPE/bd5fASKAIuOGgVnj
MjvVRec1shmM5Ed8iLfGhB43tkZMPyumoLjny/mwPGfPQiPVTO9GLOdouMPKVn3gVm79csFE6rXW
52TAL1ezLxGAcKrVId+i70nc+K3e+13/IPWu1e9t3JSIyyBq0oHkaR/aqD2oaX+Xj2spajH9Obs7
WDD67IDOQy+S2I4L/mU1Rv8adFOuHh0rqu+TsZgnyPeq5dlszL8NivEbzr11MLKuJa5BySeB1/98
A/ok8QFAv2IW1KU5H/SaOokGla2bp0R9Ri0do8HNOPZ0dX/7Ji69iDO5y19Rgp+RNbxyWs3E7Wis
h4bs+rcG+dAx7UJZOqQ/W8PP7iLwsERrU+AXFQuRw0d2AMUtwSJqeRS1rSJBMK1sV3IYZhXzrF9T
sQW3Zg57/4qZf36mvx0ndTbaETvJ485Ox83QHSuP161Lv8V029IHerQnF9RExQjySfJDWdngj+a1
Kx0/+wDhLPtaydrCSJAM3vPNcML4jdTNA7rtvP7xwdhom++SO/l3meyO/v1Q7HqPb3sPUUS1e1o5
6/ksrz5F19Ftbs+pB5G2JY7GkqKahIRccc8xpxwYFBlkoq1ftG9ZtoX/53b6c/PWd72rTV403Tv0
ufdo9O32h4iEnP/o99mHCCFFk1fVVKYV0kIPQ+W+Yf+V567c9RaGE2xLTBYtcCLPVuYNiFtVFk75
s9Ju+snrcur3zQYMIPlDgg5V8kk6qX++DNl7BHhzolkk8u7gAjt2mvKTNlRvqdP8GvtjUv64vf7F
c0A/1kwpD8ZoMbiwtX40lAznQLgiIasL8uRITn2zJUEV9WC8XMMPLt61uZAI3DQeXPGuEVQ8WEkz
fgLZR3bQuin/MSYZWeknX7xqZ1KEq8YdLSospcHe5VQPMbQ4PtZakmwqo3e+3N7Bj1FCV6qM0gqc
HQcjzkWKFJvKpE17bCH8qWHTb8aDulW3aJr/Km2Sbf0Gbdnwn362lw9dMI4P1TYOX/P9uHG+0028
rwO6UbZsQ/4kPwzL6+gefw/Bl3RTeGsOwZJz7iBQ//utggUAPysQBTUsQKYmbjW6XEFWILrDzJ9c
VV272UXxc3/3XzJxF2IFyx6BjyM1e6iyVN+l8vcq+jJoe5s8GICBlY+1Aitz+1AWz/9snUIEWeW2
kid2wU/WkI6HivM2qOjQ7k07Xeu6XkrGYHFIYc3TGXFPhcW1YHku47Tlpypgh36jbsmj4ks/zS/z
6YIWPzQ3ZNvtbi9w8d6eCRUWOEh8bksgsJ8Si46YCJZ6dVvpYdslhptUWuwCAGytuHvLL/SZVMGh
LMGmZ5MES1VZFfCd0U+ANj+0O8xTa8kdmI/UCFndQCrXrMbyef7dYzGoVCg8zQiV7ZNs9A8q4gYU
mGyJrRjD/+N6/CtGfAwKTIqjfY1Cl4M0/2Pu2N4gH9LIVa1f/0Pale22riTJLyLAfXktbtotWaKX
80LYxz7c951fP0H3TF+pxBZxetBA3wtcwKkqVmVmZUZGeO9t6hOFOzNLuedcawJlf37iksTotEQD
xhOXj7gGNHqXgF15iaYrqJnWARRzAwPOeC31o167FuDJdpl6BhBIhsgdq/Rdqz4KZc18eMwfvt+C
c02XxaUny1zr7ObHUcebK5k2jQRcpcQ1vdCumlMdXlTRGLp1gtEAHeLlmSFF27BRSQ2KI+3vC7s3
9qmTzgQa9K0ZfPo89fTATLJdpJh1XupKvtT/n30vIe4KkKgDAxMtGscIaduKJaKGK77xw0pu3mUG
bDv246v7Hz73P2aodNOVvXScwBOXkLFE0DSgFSKq5zp5wqiPWWBYCSkPD6iIasQ4axIOhAq4Wob8
I1FWbPbUMzmJgy0XtTofcAt3fGkPqMgZMGKh8m3dX8ARp4uRr6euJTHZqVkkQJx3nFfbTQWj3s2U
lmMbRIUos8JgF2mHogjfc+2ohavUy7cj+y6Mzwm7CeuV2zQGeC83jLortCXA+tyiQVeAgDFJUd6p
+QaqX/dSNsC9KEX/IQbtZEfsjT6XuV2bJNLSLk+Hls4Zrg0K1FOg1sTQLwAi8A6VfBTYmoAItwms
INsk/FK7YC5WoLXIgtR5YkmkGUjUoRb4PnNxgz+87LPy1yzowptCsbvPxyd7zhB67Cj28BpGgump
K5eROnViMrv0RWGMOZwY0zh52a3GLHhSxSVvPdPfA8oJRU3I7036UpRnGCK8z90WrdExU+yocbo+
gUhbq6vNRtC2Ws5thOCPlv7lVOtPXn5tlgqCHlcLkeQrwyUAQ0i1CYq3aInzYe54XJmge+Sj1A9Z
ykCTsa3euvapLHvo7VlBLBI1upTRUnSd+26omnJAIQCRAQ6A29PIBG4hMBkzXGofZZwIzz7lxDcr
tWtWPjqFf3tIMHgP6jf4PzS7obR3a8xTyz70fahgigCslFbLfwi/Mp4o0ULcuL/Tt3boK6ZGYRx4
sMNom1r5NSpvOWZBnx8v5v41c2uEcuV1G0OAMQQyBkiHQudFl90w2cBaj63MPNxhBuJpU/cH1VS6
vA2xw4FtAZW/SD2n9+onsp+eByetOTKGV0FapF1nb3zwxQwvibRVhq8BFYTcZwwJqIFCDFd+/dsP
vkVAG4ZNquYrXlzzmeEh0nRNB6WJhW25P7+3v5fae6DFA0npgDpLsuMwnupVZbQywSiL7C2ghpcs
UR8gAVAF4zKwVCprX11HUmFG3ivm8nQ2ZIHWWMDszWBrsDIECJTDMF+KKe3b04tFMX7Ua1hZFO+F
1l9VuVm2517oSdE15xRsQarVVSzpopEAVBKKrI4BWxK4ds2um1bn0o8wBR9hh5bSml8aUr/Pk2W4
efQ/wAGmoj1M/byuBU1qX/ED+iCca6plMZAoB79wG4XfC2dy5n5NIUUBEg7c0He8VkLGqRVgPvxF
LBGie53DrFdmKsNZk54hdZMXT63sk4g5l56EKUgiZaecOdWAGQV/Qmkb+uHvRP1SMPcGze7mDSKU
TONZWb1wQBZ+Jq0T4nE5XJgr8pdWjHgLlLRmrRTBBgXX6OgP9dI4yA+nwW1kR/wDwGWiMp2abdQT
AhRscRIBy3rZZgTltII8yfrn56eofx53r6+v7+/vh8PHxkGJjfzpSKx//fVngX3UcTDfN/Hs0KOg
uS/LHWhapYu/A86CyHZvSRYYkfaeHdj1VrBdS3hO7HElrzkze5JN1lZCEm9CZ5G2+z4+TypkysS/
DtmNu9H1QPNUOYbm2UUCMIFYNQSnPJBbMe/VagmiOFMqR1sT8QQMJBNUmFae4fxQCcpGkS/sxn/X
rHEFUpdDasrgCH+8wdwU3ukPPNHtgF4SMyt3ZbmBFUJhaDT5kpGnQQczuP725JFvkRTGcfe+8UlH
Xh6b/MGu3JnEmBQ4ZKb8jSYlUzAakYOLXL4Y2315vDxZv6y9EeuDrgXk01o/YXSaXCwCt/JcHVer
lb7amKZNQizeOG0X4urMgxBbffVrqPzHH9E2Z7NcvigkMLPWqBwA+YJLuNL1YtdvYlSTNkvQpiWj
AtVVxomGEG2PLcCD80X/NXwWsSm8CrvxAEWz9qWGkvTZOy/s+xSmHuw7DeBkgxBPcL/Avht749f+
yXp6Sg3rydcZ8qsgn9OmWwnU5ki2Lg8G9v0cEv2DJ9nT6iQdG7JaOAi0rgxSz2nrQQyDV4o2cePd
Rp8yjWVv6Cv54u6b571V7uLA2r3ylmbamPvRue8T8J1/ho2yBE+cPfRXhicve9W6gAoQysM8DI+c
wevZXjuXrV1EeP9btfD2eNtnqkxYJQiifuaiRYwE3RrrQd+RBWyNG5aQcddqTjeCvOPYe3v3VQn0
8NmH8NjC1t6nwIAGQ+IJjFAYM4AO0a1NEBEzXdB76iXHF5VMJ7ez1cKy7mPzrYkplbnawzSAknLn
usqFtcUNALdmaAUmo7fk9RXdtJW4WoRiLFmkbiqACI0Qe4xy6Y3W6HRvxRzKbeRwz7yRWTigq3Tv
LrjHn64EdWdA5AqgpwaJYXAuUEdU5oqB9+IKqwRHfrv1dc0s9E/fAF+5HhO0/63MSslzYRebwq72
QENY0x4ktkdY6zk2glVo9OQo2SUJzfAElmwSkenXN/i33A6MmDD6K+CLereV1vGeWde6Z7m6vy7A
k39mLHVhRbMn42pB1GmUkzIJGKVULkZueScne1qa4/tpEFBbBkS6CnpGEIROirS3B0NBm75OWkW5
1IaoC1v3yDznVmhhx8xxFf3yjXHlbSqbe62skqjbzPK3Pqnt2o7wEd1nHvsAcu+Ve+iW4+qMC0Sv
Bq8XYCtn6B5CtQ1SNQ7UC1TmzMb8Va4Va9zxJvEucaC7r4/vyExpDNiIK3PUHYG5JB7TUL00JubT
Ac23FBN1IKKZH5kRWKHtm8ipiWI8tksPb06O9cYudVM8t/LFUsAyZVvd1OvsEJCetKAReC3Wrd0e
XPOxwRl/+oO21iBaAVYSenZzLCHEHca9enHt0BBW9RYf1mJXxYLPWTJDJaMCRMNQNYUZpIGrfu2d
NDtc5bry/ng1M+AJaLMAPP5/y6GeHTEknpWi69TLW7rGAI4VnYCIffb28m60GyhkKAiRKGq+c0uG
pz9MXx0wz0E3HaNU4GulFigjlc9iaVAv9a7YyB/yJjZKUzQUezhHv6Xj42VOh482BukFVC9EYH4V
mn2HDd2C61pfuwiFGYgEHgpNNA/jAUv6HHPZLKrP/1ii9tOrBR9ieKF20Xyz0yUfuNZdJRhRc5bN
jtP5hZRucmH3C5OhbgF2Ibjt6RhdRaYKoyv1mKTaJd2FZ/nMG0uSZ/M7928DdLcfQoLc4E4G5D2z
AjL82duxlrhw2Od3DQ8NaGVJYAmky/cApWhKKxfaRdyzH8WG/yr/gMjM5J/5hTflrCVkCRM4B0Oq
KGLdbliTuGKj1J12AX1G8Rz+ViCfZqGZCXbn8UNZOHazzunaGlXjqCO5DSS30VCem+BiGJLJTt6J
25db5cBGevkL0pN8QpZe+DOBb0qF/r1IKpKHGGB2eQ5mtSfwGpzFL+67WWI/nnNQ1zao4KplucIF
UashofVb0n1gIuyp/JNZ9QJ5xkyvQUUMx+wPXqMYPKJhB1zgQoUpSd2LEVUkPnbOmj8Ohi7p1Y4z
N8FT7Dz2FTOFIhgEgItDLQZDxjSLZMy2KaPWMMhuFFLYPp6k0rZB/PTRFQbPPOGtBBgAQYdgqd5s
u89FFpTZvb36BdTeQnvYg5gVfkFpYKDrRBTTt4TPypbXrwfeALnHe+yE9pK44r0vAQ5iap4BUwLm
JpF6qA1qmXAgg3IvCjtaLr8uSm4z/mHqznq8wXN2oJaOvQVT4iSRcHsFS7moqiavmAur5Rvkob+L
0VNWoHxrzZzv2YUEYfprNx5SRHGBQxUDLwSwUdHDY4MQQeYjj/hLzMAJR12ZGhnUGUxeaISFfFO8
+24ow4OyDu0oqGdNCNrblfE+4DHDKEgXZjxwxYbNt2q4zjWiYBLNZV5d9yuAkkm4ZwEz8c5jf5Qy
IvEOsjRdEez+i/U+mpXinvNYHx0OHWz887v8yLKVpp67Umcx8+Rthx6KY67lekZTGTWGF2RIJ4H/
LyHNaxSTujXlAol5gh6Y00dbwVtA6NyFBKwSIRR55SRseBdzRMizJOn0okx91TWLaoDQqYIyYgji
BDMOwmLl87lnFs3gLpycOcuqODH/Q4MGZMfTybqKdqLUgx2QKeWL3DOY6+7BL+8JfL6uemxyIGmJ
rVRRepK0YanRP/dppwklFGaRKqHZQsWNjikLDwoKMuA3wElwhHGhsRFtpNQROJLvE99qsg2I0uVw
P3qbUH1KtUgvuD3b6Sy38hl9BFnypzZsx9GqSuLJR64BGjP/xXurSDUFUDVXFpO9xH+CYp/ULmY4
7SZ+9xK9lUgT6eqWf0s3knhi1dEKQuJ2VqnuBPzb48t5n8f/nGCwmkko/WG4kFqoLIKztB5RjoOU
7RHvpxLYY3BJNkXurfKqHoyyjXkjKoV2XUjVqY5lcHUNxdmTk8bgOVfVJc01uiT9k0wrhF5MptdC
ogSEFxKBFODDI22q9OvHv/seADJh7TQg05DPYgl0Pin4fCePnho7QqXGa1D8JQeekdd+DH2DAAD2
todinuD2lpbjriElzi0pCf9W3BruSpEkyBTjMThVkmnn1mYAyofl6F7yEFIONZedQlxZsewIKExI
gS8ZyfXRV14CbsH73BdfYFrFyx1U4xDFYOlcUHRloWBL1nOSzHY7XVh1nNWydlcbgdPVG8AxJfdb
XJyymg7ErYOFWawZsjl4B0u0JIscZQIbVannhI2mmiyDdlHnsq45ZK1vVwEHUd62qlaj74ob3mda
C3MlpAnH3FAh3G5qXVEvpZN3bwsRjCq8JkHbFfogyPopP9HW4F0PK88pIxGVtrDSZTaS9Eks2yqF
bLAaQAqNqC5UW/PYEZpoVWrVQRiu1YFfQijcFwnwa0A2j7Y6hGvgOqh454VskINiw3O4s+rrSbQf
/rAg5hp1DJSGeGeJRteZaWAK7hMnmpVnAZqTiQVhk6c4+83veMx/56sEelsxCdEd+xpaWwo3mWQq
3FYSDE17URxP1BVmaR+n9JT6tFOxErM5iNMgtp7i3ZW/TSSIM2RJhxP14srE9/DeFXbJqVEOhaiR
qn7Luu9hG452Io8LfuinQntnG69PdKjw/2ASubU9CB0PbYPcc3j1AOfhGt7zwAAaR/x806g6364i
8VhLFusavFF+xCf2uXsRzaE3pHDL6Yop8kQ4SpdENTrXaBlTA//+ktO5D/j4tFc/kg5ITSEpfpF5
DugStSemsnvBFJSNt5fQN6yfOFPcQlf+TfBWyomB1y8NTmelhc/00xiitgrMCLiFE4h1wm/cbpWA
ydCukVTPqbrIzE5D8ZIWZu/ZbqbL7nfN7NrcLpr3dAyJIO784XfJGjJnK8AF9RLhUhs1htaEPiKU
tQmbm3FriIw9DhhNOMSxGbpHCGWIpclEq0YjXGxKJ+ELHVL3rD3X4boElUSN4i7zLconHxQEDbdv
NmP9rmikh8xrsA7O0QA5lnRTS0sYzh/a80eLp+oIIpO0YgKhJkfeV7KFYUdS9c+Bt9daPdoE4WtR
kHSVRK8YaULQxnD+e3oMs1UkGaO/82pLll753hi+ZG/tMc8ikOHZRhmMBh5bq55kNyZC+QxvQ9Le
wRj6ME2P6EF3VGQLfPbKL1dcK60TR+sifQLK0J80yHeyYonjPs23MXClAWmZtafqORrH2UtaGrli
Fv22tAPllL9hSOVxJJyJ4Gg0yQDoI0VDbUWiCuKDUtUey8ieU0eWXOjAxhfeGkz4rQGwVkz4wFZr
fdhnNcbVTIy/VXqKea6NrOrysBeXRD3mwtLNz5mSuisnEqcQM+oq13OGfSJi7NeqIqNDE91nSea/
1IMuiqbIRobKL9FpzNzOG8uU+2pivh8TkfEcJiVJEoPnKNe1SiGSbIFZqUwTgonzhd2/f/IjN0b2
D2c/cQiDnup2uRjvFsSy9HynZg8MIk849nvfU0mVA0+RTjSJZlQNBMxJGw5Jc6viOvrDWlMXae3u
3ln4JcK/BpGm+ho9cp2EOV+IjeA7mSp1IOkLtIPU8L1dtAqnd0OV7iolVi8Z1x29mq23qeb1RpYM
IAXzOf4tkxtNH9g4MviCy75yxl2Cet8/7fELIUwKlQEeJHig37vdK8wjKUFS+YHTuMKqDEJDU0od
UPZKsfPK8pvWrJh1GrZQknsOmZe43GmlFSmAK38+vjP3TUo0u8G8hbQQH05VZMqRy7koDHKSRY5s
R4A0ca+KNezhrCJR5901L61Kwr9HT6AKch5bvgcITZah5isgwgLCKFG5SgssBl9pfuzIxSHVrNID
J88qi46K6wjy71DZJxVxMW7BHmrZrNTKSF32LecvPRgD/HSS0sgANH3rWCCrY1dX82ADU9ACrHVB
+vJVcMX4Cw/Au/IS9ZOntOHqRnNiLDLIuyKHlxPB6eGGrLCrKqB4YkiIlGGqi33mL8TamdOMJhwy
EehroIhLVyeYFBjfgC1jpwQkYlctkdtMR40KIzd/ngojAd+VwKnjz3PDQRleui9F2OSHVtWXCvs/
PaFbS6hCYF4HYCTUvlFjut09pUzcTPCj2BniceOFe3HYcKWyd5td4RSjaHbZez6sWh25hcGI7uXx
ebsvgKK8A4QLuFwgOshBmf3WfMIzYuP6ru+U3ESDFXYkGjDxabXxPi1DkpQ2uzS7cn9ebk1Slyse
wBXFtZrvTGIiEd+QWOAwgPU+jtI3gyLT4xVOC6D2F8VdBT0vkAWBUo+6UH2S9WCqVAJH8LvY8Jux
ImzG6kynRPpjS/dNfewlZCGB7NMEeA06s8+Kyus5JQydLN0O8slrR9D+YNaM/0ZFR/oAX2mcmoXF
haTbyeqTVlvjHvw8pKlIym+jpQ7uPcAFvwe8kSihg316Ei68/bZKnYchz8ShUzP7bqKX4PWEeZZO
rsWMJE/XyZOKluRAqqPgaPKx7FdejjIfZOXSha257ytNP0VE+QBw0YkgnbpPOdsnZQauLKcUv/L8
0panijkKCSShfNMLiOxiqD90pN4Q0CsWNy7k+pBe8g0PZUrz8WeaO36TwwD+Er0fBJvbXYmyou84
KHE4jSAgHdKa1C6FsAYuNxtXoVLEBpKEpffLnFGQM4HTB98CkYUyKkWVzyV+EDmxr6orsa3Ydde8
c3W7BQppxBMv1BZeTDMVkB/+BHx5CIxPXBG36xwKF+IcA3Z1FH+Lw3pQOGgy4L0hViQ590jGq8Dk
GlNdggXPXTgJvD0YwWen6hiVZvFdk4d4hIeOIrfjngPDSZRg1qUuxwXfNcUV+mYrIKDiUGABiR89
bCM0HTsoqh+hwAH5IyGA81oIMnPOmb82MX3Wq9Dmwjdjyj+MHL/iCKdGpBmRt38JgC68sOn7IBBo
SlXRLuxJv9Camjsx16apZEj2BA3pUBE5ai4poGbpGT2MOUCScgXPXSVTQTuVJPbf3w0FL3zMLslA
PNIZ2Oj73MhqVeTUQ4iB2YsrFIYveHrY57iPydIRvY+ykziSiIRHAk4IkZza3qyN/DHDGjGuyllZ
p/JQUe+LzciNzxA9n5QclMjwkKuuuCYHMizEqK7oN4FRMyWoENQxNSNg7K2mkr+UcBBAbcUE22Tk
F0faJwd1d9jQbkKhG+NdYPC5/ak1iDHyZOTwOZJtI6HsilE9ogqHCnpw4wajqWxlR0t8PbPnD1sE
XnUomKHyQXlwNpMGQRykyNGSygCVN3TPz8yoJ+kFtW6htBq80Ht1W7EGZn5ZbykLmq4qvWjM0E29
UQ2kGjTbTM26fD7yeeywWRvsmUzFCLUax8dQ9J0INPZP6QgFN0l1E33Iu/e/PouoX6DvBoQm1OV/
cvSruycJXpT3eR07oCbCtO1WkIyuMMUUlCy/Hlu6Hx3HEbw2RblKMKtCAEqoYoffY+Zy/abEVu2a
r81boINAwIwtDGFu8khXIPWXPIXQ71p5T/JiN/o+pwXiV4UzgxTlJGhNXXnI8QpjFMSJg/J0ZWQ8
B8axCBLTfx8Ab8xQDrpQszgJuyhxkjHElPIGXFM+vwV7TL9U65x5R92siE5u+cLz2UaFKeHM22NG
lFf1HeLJKlRg9NpECSyw+o6g93Ve+KL8/ckFVhkgQGRik5IylW+Axz9syyBPHMDNTBTcPwan2ofW
d/hUESs0VIBLOqM6yluIvw5bxI+l5GsmON38gOkHXp/eQQ4AU0wTp2RTjQyyFpteNKTW43XOVFOw
wVfrpPIKT8yA3M+zxMkN2T02nQHqOB5qveDCtBh+VV34ciOnqwWrM7HpxirlDGW1KqF4gsUpT1/l
74SgNxUZ4luvoxK8LnVho5vD5+mx0ZlYAZugwgY1HR58P4WWqw1lPd4Dh0GdOEyEFyWoUT8RNKBk
0bSRHrQBYzcd3+timi0BSmdKz9NzHJgaAMtQU6V139HB8dAoamInBjvfU1j3OYdQ7ImN7uUMBzCW
VIzqeaq9vXhsNNSkj7NS2uVZVmd6METJi++F7VfEaFX7hfdeNaAU3TYMKDk0tfQxPlKASbbkxLw0
2FBWxr0njeARCcoql9GM6LTfDKSDJauPMjFDSVGTTC7u/U+hD7zAaPqwjPYQ8u5TPUtlRARRqtPO
eLz9s1d5IgFDlEYARFPp9kDzWStJRV7EDioJNdMaakU4D/QI7knR9G4noWGt6lEANqhOx3wvJlsf
/wB+JhhBpe2fH0BdaVFk0xCiWHgoh6tGYgEhbQJIU0ebCmrsgh6BcfY32Cl7SwW8FK0Ry6+ItGUa
MCzXf0rmzX/BLsf1c+1hxwOiJedC3qPb8l/8TECdQY8K5nlUcCgn3mHwdcjDMQZ72Hfwwa7CHeOL
IOUtraAx2s6SS9KqBI8kvfAavZTeGPeQAInd6loZ6z2S82jtuibalBGvl9G67ddlgIhPCoWwSzoK
99ReiHwi2ufA+AKtiZfZ7VdtUCBnxp6LnWxYFfK2KSIS+RbqgwJmmUPhu+kCs0Ztvw050kZvAxjo
3U0ABZYI4z9oYBZrVXjRBl3uMM32OoTPA+ANiVEWDOmWmu5zHgBvKDzk8Z6fnm63v5Xxy6AbQi12
0NVvDa+Rc6NIBpdo2HIT7VSZxHGSrcqSWWLHmnnSTEhB8CZNAzlQuLm1DG0lt4hkEbsks96q6oUK
QINhPEhJkS8E57kcAI1HSI8g+wZnGZUS50rhSeUYwKELnAg+62YwQy17QZtnw0bFUrtkNn4gqYWK
NzD6+B91qRjkl0EDHheHTTDmxGlW2JAatFj1RR4s9AOC12g0Bn8pbE3OgkoshWuzVHR0VT9ww6JJ
nEImcnFUpH3DblULF5SJtnlvD+XCw+YexYWDDvJeVJbRdAWAjPqEvVRUnA/JPmdoUYMAsghqWZ88
wOoVafhXNEPUo49sKDSZwWgrXbFYRFKA+jVwWY9/uGHjigs/ac6fAS8DmlsF0Bl0qG8PFVtwTNAw
DHIjX2s34KEFdKSWzjxTSXuIUPtbLis8nWWSQG+A2F14Xs6VBwS4KA0PL7TGwZV1az5SXB+c5lHq
QJSIyOGbMqC7J64YZSMIdtrXduydSrUygyWpt9lsG0Z5cdKBQO2R8pAilwBF1MJyJ5G+OFVsamgQ
BnFDM2oTvWQzvZJf23qHWX7iJZYkV3CNeAvmJsbsRw6NPB8ineAVO/TBixobrKuDhe+xG5+5htBp
RQqO0iBqVvQ1ZIZaCrmESx0oVeuMsPaqFpwYe20JXzPTHwKCCS9ubSpPygCJ3H6GomhkNY+E1Il3
5ZlZJ6TSIZ5Fnp+5598l4Ze4HOdqgjf2qFPXjWlblz7sZWTvW+KfaWjj+Xs8HKOdTF5z6Jk7FdQS
F6P3zI2/sUsFmjTlKnUM+dRpf+MdEInb1P9IFVvKclBmQMWpVIkr7cHRxfbnitm6+Dm5EUdmj9Gh
ZpvlZhYvIEln7t/NL5qOwFVCyYyi7OLZmTpokk9TArnRsglOfU84/7vqF8lCZu0BqsaCnxJDnTS7
0DDEgVLlsDf0GJ9codhK1pntn3t8cyDrdZbo+X6akjHbQtdXHTG+kq1bkZfHJ/sHKUH53ik3+ffv
oK5f0mLk2NdwAragISEaEdAQJqBzxbn7bt7tytilgLTmZOOcu8/Taan8OlcKvrFPhfEqbYWCK6Z9
J4CzgoOw3OHVkoV2v8lcLN/HozAwTt7n43XPdTqu7dLMQ8HQgGUiwLobfZAIhuzxyNZjF/IWtiGs
HxubeSDd2KLDqtgFsepjjaqybcECG9ZHd3jpve9FYMxciejGFBVKEzUSs0HAsoSnBOM1qMRgMrjd
Vh2etqQUD+GvDhDFvbtU0Z73XP+cI7qxInkekgofN3rgVllBmkxn9+wLO26ibyBzxshgQLuSmcWZ
lxfqNbPO+coy5cNwfLouHrG7rHCSOUDpQquH8Nxicjzrs6ZSNkheAZyg2TTKTmZE2QOmU2K2E+ZR
shIOww5gwF8z0B1Wpt5OZJUf/CsrNTqrWlp4QH0yQZNQK5fYy6cjc39t//kxlLtKGy72ew7fOcz3
rW/2eNcwOlQXMAYfA7ezTQxmqS42f4r/MTn99ysPOT16QS6DfRakHRdaNXhRxTfgirlFKhH6cqIj
BLb/K30o6pOWfd9pg1D3O748AFIj63hUtgc22eMRx7QmszAnQzuhO3tUOOpcTu46CQJRmdliqD58
yhzULgyX1ITD9KFPvhLD32urx26BCgH/axWYUPD3oJhAX5mSA4Cuqst+NxTbwC1BFIxaWPFeFkRw
v9TYEht/IY+hPuFkUcH0EdjmJwQoUu7bTzgWZRQ3aQfdLaPY5+RjszTzOH2Yq2N5Z4CKJpUgtwwT
9P2uE/aZ5JPS/fs9u1kBFS4EFJ1ZscEK5Kg3uyjUm5yAfSCSBBLzCuJF7uXG489EPffoNf0c1qtz
34OGJGoYmOQKaPFJezwMIMax8GVox31nhYoRgxe7Wi5CNQwoQEt4E6z6cydthrfadFGNzF4fr4kO
+/9rDg8OiHSioE+rWtagPk7EDie+0/0jpL3WkLUkIpHsypJs0QhQJa1skCvuDmMPiTYGs6gJhou/
Hv+MuYuOz/l/P0Ojnx0hhr7UHGLmuyhct4NHRkHWC4wrtI1MotBgvYYooy6w8kLaM53D+3P6j116
t2O2jLwWy4/X+aUz3fdmlz+zC2eVjonUJmssFYxBsBKOiQY1PbUCRb7BNYTvgknB/VfRvAlBZrJA
WGbapxhJZEAZCA2vLloqIcwf33+WSj0pXDD1gvAcS70c9SUSwYVjhLLRrUNxs7QEyzX+uMeLhIF2
MchYDNnf11hqyOgV8vhRMdzkufBN0ByNqVVBS6UgMZDKUPZu7LawstZdi1Guj6ON6YVaO1TQ3Hh8
zub9HqpoaCBN4lRUtAQ+vR1qDVe4Ye0KMDaMXWvoLZouZ/7/DFEOtpRDtQRRGm6xBb2r9aZZLQk7
/YdD9c9aKBfL9NAsiXxcmRqMDSFuLWcphDP8jxaUhicDmt/64zXNX1LUStB8gzYe8CO3H1nlvEZ0
Q7bfBRwgilBfKOuSxO13A8CGgnFq9xDWVhMsQRaovO5ft+fKLOXqR1BiSImPvezZs+ZlJH71RJcw
3tItnb0g/7ZzV/rwNVllSxF2BO1Dje34yLT24GCccDrB/nvr/aqMvBXIWPP4Z6AvTQXPpAGoYbJI
AFCMAvCLKr3wueSFmJOBlwhYzOwwZpf/gQaHNYKQng9ai+kdxl0vfNPp1t85wCujlAOMm64GAApG
odV8UhmgBH3MaGUbYBkkaeuBbI9/EZV4zeK++ileRdlCzkXDo/71eeHeUbxSMP9At9A5aFJ1/MjB
9UtJagv1pREis3arX1xhiWxrNsqwLroCpVXDB3VdCimciDu3GJbi/WwdeVBD+qVo+yZ2N4m3EB7o
ctjdj5vOzFXM70ooyoHnDn5NlizJTYxaO7qNLfSGW+47bMkzN6xzCN4//izTTbr7KhMXHJwyMjX6
UZomWeKO3WTW9fTRs2tBjxNvXzLax9hLpqoyf1n3+9dCryxS50AYfL4cG1iUzszq4h65Tb/hj4Wh
rYOFlGPecV2ZoqNhEsR+0cNUlZicdXEN2ZDsgwnRVzs+7JaYGOa91pU5Ku6lRZCGgD33O4YzhlGH
oqe8Y/4wiZGfUn2pnEODle/2kQqEvqpFAcbt+12eSutxbFZeAYQtT6SdDHILf1+JHP7Ti4ByZooK
gAcxRDRzRoSjUvhv8tVp/hGkWRqUt6lPKkNBLMs9Hj+lsfl2L/GXXFg4NvfnVMYkHUR5VLyGMchG
ueasynvBy7hh9wZohAmPuJRY3PtEGECnHjVQ/Av6rbf3bxwqIRhyGFC89MKUegUSOtQzAtEsigzK
0e983i7korNrmrTO4IMxHEbPybhgYqxH9HF2wlsH/FaoQ7bg2Ezwjsd3/Ge+7PaSY0lXhqjvw7M1
JPMGGMLt5vX6EyVGYTW8CAZHgo1i9mawrqzv0oQEWoFBBEM7dp/nJY2s+dViMg+NPgSTn07QlYPD
QIDcSyU2mJd1Ty91ccsYS6CH+wCOhUIZcpoFxt+jeRs0t6hSOZaHXaLqLhQ/1MLk/oe0M+uNVNfa
8C9CYh5uMdSQqkplnm5QOukYsI3BmPHXfy99Lk5SiVI6+rQH7d6tjsHYy8treN4yac8Ch398l0/j
nOw9Bmm8WbnetC/vTD+u1NoQsXpU5nVnyzO+0Gn2H/v86zudHAyGxYtam8G0H1csDlO9AttnDbHc
i5BMl/EMxFS0/EVUCjoKYesa9u2iii8UWeg22VkP/Lvz8vV5TjzbhkWSWSLE8+CqxMtV5rdQ6Dvz
1j8PAsQkHAZAFk5rR5ux5w4dMIjvrjTSvNOMr6jPmK0fDPbyKv8d5cR3jlD6V/sGRnHLxyq4GdYV
hIXhA3HnZaBpFAjijN6ZN/t+MUD3IMSegfzDVsA++Gpn3DycoMWDMQO2KqO3oVwH+rKOSIRm5N+3
/Q+LFOm1BaK8TCMyPF9HmizhOnXbjPuMxeouA5pxlx3VRXT1+zA/fCog1vwFC417PbTivw6jrXCK
WMvmfV2amLPuWEf7uWjS30f5wT9C0Aq1H8sZg0FOD4Cu1noc5nLeB/Iob9S+xluJeuN0McoARwDj
ATjn+NWZYb9/roUsAAAFFqHlf0uHB3AYA1bh7cKDER+rrV6ZqUxnXIKM9G+3cnIyAftxLqj1/dN9
HXX5/U+2Ep0/81B7GLV1PWLLXYWampF4zh0tS6KLzZmXXByTr+fD1+FOVoq7tIV4GsPNbJXlB1eB
P6Pu+uEiu2F83QVG6jqpsVCWc8gZ9n/+f8OfriDKfOgnajHv9Vt4P6DiSCILvIJmkFrTFYASBRzw
c9mDM9/1FK6qG/R+yKqa91VRE9d8avzH6clELGgYPn5/vZ9HgrwrOq5ROxKe2Eu37ThOCwPLpLst
jXsze8nVh5P9lecIOD8E9PAZF01y1Bdgsf4T9f20asKo74p6yud92QVJUxYpa4oYB66BQGLbrxpJ
6oyj9Xg/WcZ1/dLr9gzT2Pp+/i5PAFkq21tqlE8r4meOYt1J83mfb2Wq80TmG9SqqTS7zW+ii4zc
gmt8nf9lj79P8XffbRl26XlByT94CydTbAtTmxHF+p1QzeGjnmJtzdBDiLXmpAku7Jvfh/vh3Pg6
3vLJP020LTotVAhbNJkHY75tXyVB/BRNzEUY1/MW8ZIzh8bPE4sJBZ0edUDfuK1ARAgZ1BIMyxWA
BelBHVF0uPy1deMsfi+RvKVnTscfbdCnIU+MQtg5Y0uHet6bxNoBhHbhbYP4XCTitCwGawVT+d9R
TmmsKqCsz2eM0qXV0SZ3c5yTeXO8+dPHzxTd6binE74GsS9xyBn3+8fF+mnok5M4QC+pZiZMgJ4b
UrjIQc8KUJAjul/PrJfvR+TXl7RP1kvka8uTGMkFsNOmiS/mxJtXzLyT/AlYpTr3gP5e2yYldW1t
cVMgU7vV3RlDu3il38z8pxdejoFPy1a1VdiOERZRlD0X0R82ntkXP1q6Tz9/Gf/Tzw9ndDHlebN8
S1HfhNkDd452kzD33N33h0gOOlNQoo5/QDHGvfPrSJXyspYrrJpxBaTLw7wZ43qjNzwJVscqdi4s
AkOwAp8GzTGPZ0f/6bj8PPrJPA60a3ujxOj+hbdC9oAIAkmFg9oEaUFGggcgGVGJeyjBFHV3CLHH
Z0JZp1U0/7YNSskWPxKXVj86sUDAj1mStphqvWpT44ia05SuvKRN6609ITaLckgdxAg523wFPVBJ
zgY7fjIP4NWhrQ4iN0hNn0wC0l9T2+f9vJcPuiPsRt1VV/Zr0CfV5fBo79DtC+kxaJPuhuO5Pm3/
xw/waeyThRZ4PKxcs5v3TdrEE2qA1VZdjdvsA6TPa4Rd3AR1RGtKXp9r8uDhFtSRd8A+0/v15f19
GBckIjc8fqXkeX3XxlugjmIDdU/p656SMd1fqkt75RG9vr0fdv7NOZ/yJ7vzeeYWa/Fpm3QzD2wp
MHOgqu/1TuwhxnHG4Czr/3Sno1wU9ergWeICeeI/1m3FJ97OsN2UHzyZCyCP2nBjmCZH5eFsHMSA
nk+nansifQA2AtlshepKpIeos/r9YX6yOuiNww0E1WXoLjk5nLXZW1NT2PO+aN6C/FjxM9b1u9XB
S4K6iiIJVK2apz4HR4Ff5uZeuNcuQRFZt68ADv/9FX7I1qPw3wagEcsd0adTB6OwW5cHQ5ntw/vm
wQT9DiWChK9GYq7s7ZT4MSh8PB0efx/2BzOHYcH+Q727ZS3M9q8rxcuB/mttle1XdZ7Oj6KJt/0f
9w4uFURy13U8bd1HlPsDOQOUinE1nrnZ/XA4Y3wfnhU2OMzMKT7bENQZOsC/9ruIE//CfjAu2Uv1
Psb2NnqJDkMi75orDRBsu/GIc2Venmvb/W5kQCIAit8NTVRdO6cla6hgyrLa9rM9FQByQANhuvKM
KwTIENAc7DNXzH9hyq+75utoJ7vG0rUVSS/IkKGWsXEsXo14wejY6yH1VsUNaI8rtvaTMUZYML67
8RMaX10+omrx0iLiatiOqZnYq35toihgTiFEk/y+Hr7vJGg9I3SGHm9U7KJg8+tyiPKZBZLRbJ9X
TeyiYfmc2MppjwWOla8jnCw4gAl5pkcj2rtrY+U9tWt5X6ftff8Y3atLeVutrav8XHTyB2/666An
h3km0OQKYHq2b2/0bgaXeU4rwuKKnCur+MFSIBwCJBsAWJALPT00w6HOxRji/gNZeahWXYrUYdeu
xWDpf/9QP23cyIR+JwbDd7L/ufOfTHwm9aChBm7sBahEh/yq3zo7fisPtRm7W3ObbfLLae/duzt6
zC6N/Tly5umLIqO4NJajhTYCdgcNxF8XiiX8fmxqx9gbCNHR4r2q+5hDo1M5LZHNmZf9aTA4AYjS
4V0Ryj4ZLDMn25dzSQ+63VZXOF02gs5xWKFxdz6DUjg1B8t7fR7qZKXoSSk0gzJ6cLJsC1U79Og3
xqppEaij0LQrESUw6bkryunl8nTQE0dnnGgNNA/eT90dwzIpDv6Wwdpiif75fdV8c+r+M5K7mHvk
KFGh+/WzIRTpVJBawnqAmOneJvWKJ2Widgjpcjgt0FdNVSxX4hhdnRMB/bYJT8devvKnFeu3nVt2
6AbYR9Af6uidP6+HYUMPxXasP+gMpmTx/vvr/jivcN9RdY58Dpqvv444STsLWgPzaum17SXNaMbm
UylpHGQ30zYo/leX+d8bwmgi4w0bimPl63iSDTafGRbPXPBbPsqk6avYainCalvnPhe3dnFPs6Wb
uZHHkl/zoCYtiO0LRAv9R/Vfey7i36fgm19x8kynEBlujQryHJiDKI8RYDxmF92B3U8DrATbyz0a
Ii677SJ0G58tQPxpL4E9gXQdHKQlpvp1OnI9VF3OaqDhUE55KN/qx+y5PnbrgFBIr8zOqs1jY+/c
Tytje06D5RQJhtMLI38a/OTbW0PTTWGNwRsoAYh03OmjePWJJOxQ7L2cwDmfdn1q3l4aVz06uc41
/p+64BjftVEJsGAGIvjHJy64dGEeO0g5H2i1Ft2xza/H7Mq2zrVtnRvmZEM71TBZTYdh2o/+YiZn
rOGpO/DvJYC+RXv+0qz975b0acuanlVUcJBgeMP+OSvUlnbsTEDvX/jls0u0jOF4IJkihQB612l7
Vg6dE9yz+/wAFOW6XoUXcyIu2oO3ORip/94eJDoaL6JkPtTXYMAeM0RpNhukG5Ck4ocIOf3/fcN8
eZ6TE4BXIfpVwHE9tOqhD1+QB4wlEHlglj2Hzf3UJlg8CrLB6r3dsy7uwVoV9x5iO78/xw+b58tj
nJwJYVQERmFjWjiwuxFK2yPn2jVA1b9w2Lr0zoz2LX+Lr+AhwQK1nkUlCtf+r3tViRxdeXIsDrmE
SBQj1qOu4mmKwfCFesAsUDRcp+5xTBFw+Jh2ZpI3sUTrBtn8/trfkjD/eRCEd4HgRPjln9/zackN
AZ+c3B+KQzTe2l5cOZcDhXxuMcb5hh0R/Dx4564A/7qxTpagBxcKJPClDh4xn68vb43oIBujqQB4
bB+smhFN/CsVXJTuqrgeq40TrdwGvecQEXmnKxHn4R73IRme+QbfguvLq39+jGU3fnp1A1psA/Xn
4uDQ18FqSY160aw9iqsMsLNx19V3dp3U0AlDW7bhPf4+8T+clej8XGqoQQ1Hju3EXo4qB4uCBuWB
+Y8hcLUZ4LFWFrMXCcW1Avp8VX2WovPNr0NdAkwLWnJtRGi/tQtB2aipGW/Gg4glAiRg1pI29omd
9lc+mZ/wv1/+XD1PCQjCZI4fVcwSaMkgflKjjmGGt/L3nyLRTGaCguJNF0fJgIsRSUw49zua1AiU
AUQFTZ7f5+o02IqrcoirOvKeCEz5gGR//VBzHbGuQwnsoa/vCoPG0Hf28jMb4ZvpXcaAh7905IPi
dNpByPO8p5nsx0MX1PEAeCND2+rvr2GdtikGy4sgtmdGaBl18B4nH73TxsCjPJ8OE3k57PpkQ55U
Mr8BJ7FB1NMmf8b4sYhfBGbwyU3j46pKQORHXS853h3BRY3j7cvd9g0qKsnjIkBze33txMnFvifP
HyK+GFZu7MdXCA3hAsvJZimqubTW+E+VfPTk9aNLGWT/OBnIh3900ZLl4Jfv/crDnyVqdRvGIwlj
tuXxJYJs3hEh+vXeWT8OyXMV3+95nHbk9zn5tg1OZuTEhQuViUrUiWJG1nN75xmJ+TZWWJomGCXb
qDoTD3CWCf5ieb4Od5qXNHo5dG6A4XaHl4NJEhY/yHh7eH/Zrm8OyeG4VSn+3qcXF6/r/V+1ftok
v7/vP93h357g5G4lirEUg4Un8F90ovY+2b4cV39Xq6s0SWHz49u0j9d+vI7TTXq5Jw+bfRrHV/FF
vH5NQnJuSf5kET4tyFPFUn9yXRrMeBoWN+lTQM6iWc9831PWe5/7RRkNGEBD3AL1CjjkPrq/xpvf
pejCrLDot3Pa7twjL67RIWom1RPkzH+f8+8++clXPzH0bRiCEd7gIWR9ZaI4F7XO9tJAF8NHh45y
/m5kOwl+A5pEKWp/kDpmFXqDzzl35yb7xEWt+iyjlYvHWD1U2NSHp6OMTbJj8QE0F3IXY/MRrIGn
1epG4/zfr9Ori/X+9tEhZHd/jR34fu7zfz+JgVQHyh3pBgSW0Tduf7WsWd9HU10AzChs1Mds2/a+
lVXSvBTVI6jqsi0TYe4BBKmmw5ARs0W1fYtm/hiNCFF5Tor8VB51MY8QsVx46qg8BNz2ZG8ERlAO
njHzw5MBVbdEb+muSoxLfhyTKow9iL9B8CCx1moTbjFBeg2ibQZjmYB7nTSrj/Kg76tzZf8/zJGN
WwX8NDB3UWT8L6T62U1ojKq1qrw9FJVEETM66A84jFiS1Zm5juxMp7ZHm7U1jToFkU6/uZUdbcEk
Fpcs4DzhU5WvqtAu0iqaxHpopXEwA5+mc2Ge6xb5flLiWV0Q8pfwKqJVJyt9tN05kHbZHmr53DkQ
Vha35Xiu4fu7EV0GwZdaQLY+ripfF00TRHnTRxjEX6K2d2i0nwGlCWP/HCsM8IDlZ301l8gvYE34
Dgpfl/XxdaxR2rJxlDHewasB84SjRG+GNAnU1d2OWq/U7cu3OR+5SSDrg5ZUw9B/pwnSsmu0JmXQ
W51EtVcDeKlJAfGZF1U11uU0GcWH5MxftGeHCFdjB72PvIY7PkQyO84I9T2oaqjB6Bo8YEl61aOK
sldGTzcOkirrwbDpuLa6ubrLAUzzSOnnI6QnMo5CGw/SiutpxlqKs1Ea1pZ7PX9s+iEEBdtRIxqy
B1e/N2MZPijZ5M62Bnq2I0A3AlBsB3x+MJu2bQEHa4Sc6r1Xt4ATxQDameVH7gQZRY9fmEHQCiWm
7TCvpOtVclt0kZhWBQsHGy3PXVf+mTrDgzPnOEonpdfP8CSKCbAdn+p5UvHEnALomJq5AO/4ud8k
vC1K79KVoRTbNqrQEGfVBSh5mdMBBOV7fM7INJeovmR965hpv2iGEadhoVjbs98VGzwKym8MKvW7
plg9qFJ2JSfI7gLZzk2UxIUBfjDoL75+lGE2YlN7uvB37mCAZy6A1Niiy3m8aThT6NOXXr3Pua/7
pK+t9noUJn2cS6H/KFfYJpGA6h7skkUaVUxAJjWBHTXr0jSlEfPJ1UNiTb2XeJKB6UTrtgRAvw4Z
8IPdoP6OgH1ZiRdIxRPoQzU4oJypLFdT4bAMdz/T29Za2H8bCI4Y68qtDOSfKwMMExmO86oKls89
Ol3gxSEXOgf6zNB0DREIcZcFJvqR7MKjQDOVuTISjWb9GRFbNrhER5Up0qWl48Dbhcw9KFYfqyrn
t57mkscUfeXFSqg60/E8cXUts8IqdzOkCPFOda7XxVBnFpGGaU+boIn0bhjNaVGAt+hf5svC2DoS
tMltobTdriQ6T8p4kqb3XkoVQDhkkDxKbcPhTqxGtD0rB7wMkvdeNm46yCV3sWpa00oil+VvUoTd
W+T0aEgqjVajN9sb0U4jq1A/GK3Vgxnoz/helOoOoua+rYA/COdepLwGIDfx3T5CpNpl6p4xOzCh
0hKBgW+ItnASFfkUAl89IoRgZlkTmaYejJAyN/MPD22SQJaoyVvXZW5ZxDECiSFNFEKFBb7GSlro
eEi6IkSlvDNb3XQxQO3ZOATojQ0PrYG+tdSqCokIhje7NkEmpn8dBxXdjZnpXw+YxuvO1NGaV6hl
JoCBj+89wIjQTSsQIieWOSMXV0jtPMxuUd4LAzhx6vl5FttjhFhW11O8v8ywxOJg7PxHUwwBvihk
D/+iN6LCHUkB6EjLAltf4/RjsaPRS4Tqfd1CfykD1QvUkjricdByiZ6hcWAPVsc0I4hVqz9jNY5b
yxBTAXiJl++qII+atA57GpGlV20zygiUJ8yiHPAEE8MCMYUdd2EdPBmNU6mNVXa8Rxy2zOZkzkSe
mo1aTnjpGYeptBB8AFK1ua9rT3T7PrQ5ZosVxqKmY4t3rocGyJiuw4MWs89Doj1hFWB6FDbkaaUJ
nJOGItwdKjsaJEQyNA8AtOnhroaOdu/dU9kAIMWQR3hp3xcoRsyUdR+gfXFKEILw/6hAw++bWwnR
ktws2F1ViPG1HhqWozu3DKBOki8flUcFcpJBWQNqNQA6siwyGITI1urCyNCFErPKh8HSNveqdA5m
09mU6NP800HAKUDjV2Z6qWM1tNijALYFAGnKkLvBfXCIB9NhFrQCJnyIfogGP7WscvIgORQNuCe7
s66JCaDik29p6QKL3sk+jtRkRmk1UhvkwaINr7uygo9ZMtptKz8vH3LRBMY66CrxGFWOobZh1Mr1
bI5dvQamTVoxvonBVlyKKDzkeVSU11B4oXZitAIkayRiht3Y0XKJD6GVK1bc54d2bqS/nkdD30Y1
My4REmb8dgDpB3Aws5MWKgXdRYTIoWizg9V/QkJ6mGLHmvWftgsinSJEULyOKEu9nWTZOrHdh941
6Ki6IWEVqLtZc2RFnHr0PIKuYgf9S4Ew+3UIp3FOedQholzQsRNb181acHdCWldro+B+H5e0kXeK
IfG+sfzO8NetN2XH0cJJQ3zW46UNVwR/xrZq2HH2ml4TwdFjcGt6CtkK18ma+jC2dXiofcgcwRIF
Mk8cyW1GhrDRXWIPHp12kI7LIR9sWpAEaienqtKK6gjJ9AxPTyysz5r4qGDCNJYlB81whMQyPA3I
a0G31pt3Im+gRuAqNwSi3Na0JpaNKDLJHdU+oxA6uJHFkD/jzjaUOKAtIIG9qBjVvh2yptswYYzX
DEWa5aopTPhA3IsksjrzZKSm2UEeA8ytARj0PLSxx1nobW2qa0gn2aUZPaBVZDbikEKHJvEq1fVx
aOj5hXomJiHDRIPPZgzuq9PXhkMqdP9DCbEW9iqvEMeNM8vMxq3XKCiRID1YFPDQu4neIgwfsUR0
Lbh5fQ4WEYyC9PkFnRgNrvsiwiqqhRlo0tdmD/DYUp2dwJ57KHIyg7xCtx4WN8mitn4IqW+Cqd6O
BkqkOdXl2tW1W6UmVfRj9NhYp6L0giMKipbIiRMMLOGDwXXc+kODDVqgWizJEAxViTFIu4PQc2CY
EGZ2MMq6ow3qHWwDLs2oVK4v8C3Mo+GXU7ZrrU7kGyhKGHQ9ZlHvr3tL6rugCKuS9FndmqvGF6zZ
0aIwdkZG6/eq9PjN5PUQ6dE5R1mBT+uuSCOqB7DAGum222h2XbGXxrTQEWgFKgQwAAh9SsfurRVw
6/01d3VPb6XDGnUM6zand57W9r3QMgTjGrmzdudre+pxmk+APaHLrjGLh0qPJqK5boY0EzwPmBs9
NtMApRt4qWTSs0Zhh667RwlY+Mfc87oCNsa1hw2qYAsaw3GPrFWmGw5fDz4oKnmE0+e4JUu/X3XM
KqBuA/RnKoMmrNF6rAdvQ20QUW/mKrLzJKybCnc1Bq7HbTZmFk3MKQOq3QzkkFAz4+4+6IO5TOa2
q+l6zpVEBSggiNEWFxpcgq2R9dWrQaOA3mbYQyI2DJSFJUMXDiY8LAb/Cd5CGAzTrWSyty8rPJVM
+mB0HjVWx4ud+Va9ymb8a8g1FdeywBUzjlDO++RYxpgTBw01N61B5zdPm2GeQs9NXAtkDi9kH+Ku
0hec3dLMK4H97IR544whksDLoQu3ktvhOwIK+QsSXdN0IzIW0lUlaAP3oVNevjLzaq5J3lk58Pi1
pCUpqr7JYwmP4QAlrvHN5X0YxkPRNhH0uYoMxXa+wjdUOMScGCp8Ln7XpuI9h6JAsxKyUx+Cy+y+
CXqrTRuYRk6cwguhWRyiXw/ZJkWLNBOBk8f9LJDmnaoejDHlmC0pyoBelqg2guNiNvYVzhCfxyyc
qmc5wc2J26jHpWIqBuyjkc1A5wuKWY7Docgj3D94P/21dFBeWyyb0eynxVsEq7aoIvYwjNBCBM4E
rkb0aFeeD6/D8KsOrQXOdIiKNsfdxXRmkdolToNa59F1NwbioR6tbM0qGxkdI/LWbDbDRwoa9743
qv4aEm9ZRribQSzM6ZX1EuUmIjd515T4HDp0wRT1XLaBulqADyo7P18H1Gx0mjfdWF3YnVn3aeFB
pC0ezRkEEuT5XTdpXa2GS0wR/O8iVAirc1DYkG1qauOCergYp97ImofM7hAEz0O4+fHMIUIQG/mI
frpW2+GY6pFFQcqUzHG9a8CegjOSuUXiddKUCS4zcwXXfUaiCAF1dHHxIK9zYpRB1PydhgBz7rQ0
ByezLES57suo1TBbOH4OuH5JtValJ7YeVQXbOEbv2oltqrq9DlCbKbAxcWbxtUuNvkzQ7w3SS8Ad
TiqzA/CldxFKMeniadgOh49mjlB8JBCID8JYWiFkNXF2+k9dVXmPji5x4ajdAZq9Rlg2qI/R/XBp
dCoS8eAz5iEHgFI71Pv3oyKThPRgLGk9px4sNYSeFRLuENLxKoTfBwhFxL7tdDvqoeNaeAJvFbmD
3NtdISJ4VlZ40RTdiEpJH4W28Rwa9RwzMxqRbCyCJ2oXoHa11dSh8HacQPX33Co6jo5065g31Edi
qvOYH7utYBCL5AuxE5mR6S2jATdBn414meTa7yW6PerqWjJmvJthFyDGFvUCCESteEXApgO8uMd6
kiQqCrDKPOVet3zQYeq2KmjjxqAjjZWwg4ORR15BJheJkhhN28iPNLqAJzqgjP1DIXUDDoTbu7sG
vwexu97jR/SY4douHCb+9vbALi2W0yoNa4UtWfpVWBAOr4kSXjAnAAc+8NBDUVZ4Js/tpyvTzEu1
Mm0YGliUJrjDystv+yEPEaszc2okVsTBduaVrY7jKKlK+YyOZGCpMAH4GXK4EtQ1y5Q2rMAVqg+h
rDPbjBPTr6uB+ENXXXY+kgvUKgFFheM2U1xjxx6Y8H4woeGJXoRH7fDyBlh9H3GmAu6wKRm0/MQi
FAJ5OrOBvBN2A0TrXAuTJeya/S2FsiCc7VGYwbwPoymN/Dl/m7p2vtHF4E6JkyHEgT9SljvMrALj
1vLlpfBwacWsB8btZHP31ZKONFNTlT76LC3m+ImNmgMaWxDLe4C1HkXCaMn0JgvyyU9C3OyeQ565
JvTdfHEUxTz6aWTw/HnCbRVhoc7TXtzUcIdA8uXhEY25FYgEfILVtZVRRDeD1zly7RYsB3rR98wu
HTqvgL4eTPBGIJOKynoluRXbbkifLdftqwtcJqQFl7BD3LIIDVxXUVg5Q8wg441Mg8miVkodn23q
oZyCFHiv/K3hvbiSiEfnG7thTrNpRNvUt3VEOQ7rzmwlGfoKRSS8EYJCt6pSxSrMZ+0moWSi32pL
qCcwk0OcjK0HOLMQ9UyWIzSI3dmscQ2GEnBOqHBrazPzsWFraAFrZ2Xl8HfDAlxcIgGNmXF4OBYU
pg3LOvq0hOUeK7M9KtuScK6ZYWPfQy0KNDtp2PleKkt1O091uDCiRRD5ERTIRvD1EcDfoO04n8FJ
sbrFUtrokq1zF8DkXAunjn0sQYTaxzLDdNlu3SdtProhUQXuAQliww/4ceMazTaIOOXU6x7nUMqR
6EZJXMYMpCqPwjBbRGA0wlFxNKK748LxrLGAR6VVmEBII0BPF1aCTSzlUgv6FehLiIOghJYBxfW5
gYVq7Wrnl3ZmJtIc+KUTiaiOcTmCtZvNynXI4FC3JE5AUe/OWiqDNJMzA2NFVA3qMyE8YsH0FU46
WCWbb6tBwpeslqaWeHIyoyEt95FDQIQdifsQ15O/5iyN57nxtLXy4V1rHJrMdSCUjO72uPI7HR3r
nEYZgv0sONaKDhHChKNVwbtkeA2oKIFIIhW1ww13PPESWc38YBv2hI6P3hg/bDGPuMs4nQVYuQta
dZhN2U3UGFjxg81w/gUOxTHeoaLg0SjDHvcLjyH8FSFk1WAnV9OqDmGicXnvFqs3o89yhft0jeIw
7rb+oQPgCyz0iQcQCLEL2NgOku9hyksDCiH5FHQtGcrRDEmZgf9B8tHXz05bAZOXl1S5Ma7XiPbk
Qze/hkPnvFeT4yN8U3n2bd9MLcBkLXwj4E5dbGYZ5NIBWl4ynKGRI9565kcV8RcPH8FBJWDAW+os
5Riyq4jWFroBeMRhx4YCl6dMTIaBe1cfoMPHZvKYDVM4p6E51jSBuIjjHK0xGzVhMAd/ec0iM+5d
Ux6kqhyEBgvZPtqWx4GLNWd9CMNGFskkEaeJixxU10PEmJ9v/KBvrZU9DY69Ko0e+eCciQqbzMqc
foVczwAWibew35itTJoYveWUmx62/SrySm4kduEjwIRQUlCQZvZkcfQmoyx2g1NWNG4tCwQVNUDd
CNJVYeGSqen0m5Nrq048hFbCNLJREEpqSxQh2Jqu/SdEoyu+zcyaHoB25drp7NBWkV7Zw2PYB/2l
gFwtTgGg9Tti00a9GJ0RwXttOw8U74pD0LPKS8g6DVbtPw3eEoIcUQm5lZEhh20tzbwh9WQ5MjWq
zttEiOZMiUBbgBVXVFiboMMFJI0iLop1NQkRxkj9RLCl1AgvG21AAKnJ4VXJuB9hGhLoCzroD51w
YBsT4jMdVfymEYwjZDxIP1iXGlRPUsKxCuN+CkeFcL900KCD1idolJRumBFLUBPBZYHM6ipqFCLD
De5lOeQewSsEXdpgCYo5BWJ6Knd3rdsEakPpcrVo2IgtluGIQLE7ApqolwuE0sRqxqBJusoeX0qs
MgmNcs7g9NZhgbhWlNfJ0NvlhdH5wkCxjOEgCINJBLSd4QSEm+XWO6jAIJQzIlh6CbA6dM0j3No2
CprxLSQqR3NA7FvIvc47E4/gdSgoAEQCeJ5ZFm9hHsIG0sl8QFCHTYkFGCYcpgpNn3BlGgmhS7Rb
asj2wWtDpEiHH1YRAcJuyL4113Yd4GgtJ5T6J4B4mNUGjoiQxMIafevxueAV/B9F57XsKo6F4Sei
ihxujePOOd1QJzVRAkSQxNP356upCTXtbYO01h9tWCWnxIILfy2BKn4xkdkqrxpT0+45jIM/nXvj
UeWejK5wbhpPjvq4rfzLDiYJDi4NltEn3Qds6pp3kwIL2cUme9T9qTpGcopf29Frb3TZxdiMh3CM
aKfEI/tRrqYdnp1uLT13pze39ndpk9H9YloE1KMx1kJZLQWlu6AqOfhKEO3crl+3vWoLIm0TIOIv
WxsmpL5v9Au13MVXVG3Rn7FoNvnVSsbMp4krJHrzubTtZStar3riUxq6wdwp4mojp86/daPCL350
rzZ+MDkOd96gxZrLrCv7nPdrJdwsSEbqekgK+VYYp3gYQpm+jTrFLlC4q2A4cU0hX+3Qao41IUjZ
ZTSyZarzbu4F4QnpFBNnWbhp2D/q0Ez9pfTn3iPoqo9H+dpZx+O3GNa4fmybpnH2EWMuv7Tq65eu
62tUWGxL699ONnMKQA5ZwJqPyEPEdyqQVAUV1eaKY1FUTpZz72nSRZY1KpebuXESnwNbVs7eYVrV
N8SDeO+g4/P9mLDAnVqmCOrK1NpE93bT6nfZpcpiCJfh/BB0LikJQWUFCDbbIqt31qew9Pw/iYto
13U8z7Ex3X6ZErPerLBVHNPXfAkmN2+5F5Oyw8dk464Geehj7Lsg8Dg/pyE8d2ZxxXlee/TJuyg1
c3FC2Nt6h7EpUnL8CEuoaKjZ+LmW1XG/mXXjZtekrUvSRyoi+CAv2K6fiQb2XA8uESui13y8RcTJ
LYDdNB2YTCOC0OUST7vQU6i7HB/II2/nNR5eFDtSd6hTztE93TzFeCQiuyxO+EOC9zBhSuFrS2tn
X8+d/aloNGWGXIaiWA8bGjLqZfXaNZc5m0J5a7x0ifdVQ1vePm5nUX/qjSPx0hSMNwUYn/Uqb8c1
MUf/Ajd2UdVtXnyZy3COd1kfpN+4fL0v4UyD/VvPZVL8AakzyTPXa8ASYuVVmagEQ1LlUSgV9n0C
d1V3TLESpIbRvnLOUxj2AF2q6sk3LYC2YAUQK1oDOKbCbDtzUik33zJaRf5Ta7+JWyeqhD5WQyIf
KTMfkcU5W8CUpqaNRMFK+V1ej4PcXlrmkA+nYcDLbRx3b5DoUDkktvbWucnqbE0/h84nCWncmCU2
grG6i934efIhdcWwLye3T06x0H30mGmvJktkaKffXh3EKHKt7trdQJFXfE7JNX5M9NTEOzvN3iFu
6Bou/Fr6h6Fg5DsEvdhuTe+qeFcWGfLIkGbHv37Vusn92o+LCxYFEMaQGps458CZKjLgV6Veot43
8By9cDFYNi3DbtmKEEjapAKEc04rVhEfV8UqxXbxx7R5q64h14fOiZF/Lit1G+PS25eV6bq+IGkA
XpDcjfFuGHo2oqpw/Q++zPSJDcPct7OOf9aMH2vXh9V6SuqtSHdJLKbvLcrmYCeijpGrGuOg5ClI
RkT6Qz0DkGoVP3vgmAK8IE5wfYxjanaAAJZWAx07by2Qu7NDxVlw3EvKBwheLFmfs8HSVwGLESo+
TY8bJeGO5i0afXtIOK3ftB3kLwV899SsM3OY46o+DymrvNQd2NNhsGx6udfOfKY67NRIf+Dq/ieF
F8y7cBi9r65y+l+l3zrLbliNeAkZsML9wtJtDpOv1LMmfYQ+L/ryPpdOMqoNqYwOW2VHWhuvAyb8
Rdx+VPHGUi7iCqon9qvio+3oCqjlFaifWbwPBtFDzSw7NnpfmbXW+7Xt4oz3IVSvGRw0GNVcW5SE
ACkyn6oh+7IVyspLx/D/sGEifC3rFQ6v8EbamQq92sfOUUDQnq3WX2WRMO5XdYdwwwM5u5lk08ZH
7cnmUkyafGAMUhsZFUCZ/I4s8jyjTpidoYAiBppGxE8WDOCDyyH4g84HZiiFDYdjK7bwzWm43dmY
luEj4IskC15wp+8cJShliGTt/4qXKX2YunGAwfDGsc2ddF45xAJffcyZWzx7IfkL6bxlbzYtWhdq
ZyWM2qsVQH+3dCB2pvbUM7a2qDlwOjKViLKMPhdfV/VpTIh9r8LIpY4HHurOaEkBl9NaSnRNNsPO
9GGzqjxmAryYLBQ9YZfZ/LdM4EB2gJ/iPS49CRAGaPhCFITUB6T/U5a3vXWJtfOqKcijjiGaHWIt
+KUrG9wkRL41u9HU65/KlfgouZQBar1Ij/rMDLmGgPRQ2TlueQFpNoSmOQ5T4T6NxegmO23AufK0
N/y+S+jq+aQG6npoYccTZLQv4JLXzry3a9H8p4dslHkp5wQWqZnjN+nIPiCiLeg/YPvppM40O3Au
py7tT/zV/kNZhfW2m3SdnZqAiQEOosD4LOr6RY2bP13GduahCuk66lkSSX3jJbf9eRgb6qKpaGlf
q3HaBBWbmZGHaCEkKncDm/7ZmgDj2SIK/YJAoH0SfMzHpYw0T8R0ZTVYiuev3pn7O4CB8q9dq4nV
kant1zwG271ofSCc1MY3wrt6V9Y5i16DqopwbMgu/k+azc8Oa7PE8tUEUG08g3a4LDOPlXJD/5Pd
4gqZrwkas7WU/e24VN0E4OZPzEOuf6k6WySHKYgsSrS4rX5lnZmfaabjT53Zlu0RfNIUudGB+eWE
UsqjXdTwhUqCqSctozreM1Y6ZIeDB9xo3xKpqXVJxr90a/pzWmH1cGwYeV+TKtjGbySnCw02Kuon
cQocNLS5SJzx6JhSjbfLlME0x4G9PmXNuG7nWPtVeIav8CvocleIyzKsNI2Z2NDkUc3O5p+bLhOf
Da9aCFKrouA3WOzsvWOqDdQ3s2WJukKT4gP/HVRH32l6L+fg9r4B4GV8ms1Uu4eu1zNfoDKxwxrF
PxowP0FctiweyQ1IoOfoyUUXwDhYF8N4E21MsnsfRvg7llDj+4Izyj3Irg2RTEDvIyVn+6jP7GWF
zlOji+y4bTPJTGELPHXKGq8b8ZfZEZAi0f2/NIOAAnlr5o+EpSzlaY/5IleEi23OCzH/6dJUCMTh
G3ambNGOdzMy26tjIBZA8J1oRvkuS0iaPyn/dXI71K5T52qgZfRAY1u6QEeUIthvlMc59c5CfSR7
tfF/eMeZFma3QzE1FIGBn3OeFMlTZOPwv2W0bnGYU2/wdqWtk5+UuguwCHdxYYNh4o9x1Dj63FT4
RJBDs5AiZnKJQLZTuNKrqeYeyIAuU2c6RNpwyBoHePKIPTmeDjx2oAJw1SE6us1KDPWrw4sqrSOe
gr6t68cp6sFGY9ATlBAh6pob5taQgLC6LwhsrUMURAVXrsi7KKxlHijfMrmOafTqetlG+dRgWSWj
aWzh7UUyapa9rAJKC9y2OyKDwSVvQyRHsJ6JhKpbUu+99b0rz9GRsXMxVhfJrk/X2OPczqI576qM
5Wdhok93TgJEqjM43hw4Pv3Ne2wQjQzLDCNp5qnck1KS2ne/Vdz4qdCzc0A6NTQ3qnYbHsytghZb
kVHEhzVma805UJMFl1Rpgz256TVfkG1Ev2+FH5jHUk8eDK+Cn9sOjj8122EZhK2ejCpjUo0mGKin
KED4V3GersnypEHT9F5G/Vbd9MMq2kcVu5V7WsPO15dMaeB6MTWu84SkylTnOu6yhHXTyPt06suZ
IdzJ1uYdAK9dWXQG1b8EytauhfEJh/rNK6I2u6R9AumydE4U8Q0DM3+W1eCNJ+kJMPpsc/VbwHoW
7ypS9q/hu9XU7Y3NtD1lRZ+A3zUO7vPeGcxftGLAYRQIJ+sRmR8deKCVQX9s2y2djoWFbO1Dq3+v
gbMsR88pZL+XfWpN7myK4g0d9gj0LJ8LgoXt7klU61KeVwJcuZ+kLswtwruZSokUZjavohU4wgWC
ArkUWmb5ci1fzJk/ND4k4eOTE/MGIpvOahheSlGB1HPR6u3gtRG+ibHOrsIiV8f21I7p/M2WUz4n
poQP8ZN68vMJHcMI8kH81mFu5Xqv4Pm3o3DGsiREgcHiq1mTGYdePaTFkR8ZIZzsYH/pTRvKeT/o
oc9QVfhbBvQhi/Eua+hd3lEPpZtDbXoeJjEHBlGZGnvz1SFVpDlO+dP6sfFX9s9TgTLvsEQiqF7W
Bfb8q0ydNkSEVhDgHXl9x8xtOrE+KmwD9yMFTfOn52/rQN5SPPK2rVy+eTHWhMeW3kSU7VCSTZrt
Corh6lchYGjyIsReAAwMuQuoVW3FvZV9CF2UJG21g8eI5QWtpAlv5ITM9gBgXZvjsGR4QdchM96R
CTWND4A4EosBP3lxsXWpHh1IrP5ssbM0r0sGmPXhpkPl30iunurvIpN0vvUstuVdk7iROVvdxnde
n8zVqSyM2HJZWY+U0hghyn1hOjzaqCrJqlq2DXSuctKNfRtSoX533CSYaGxI+uxhzpx0+Q6HoOHp
Ckvt32zMOQS+FqFSueKPFftt1g10JIKRhVyozuPWaoskvSNdKclOi4FfPHfdnLVgpTHTXD5PvD8n
mOBp2QXCD70jMZaNPYxBVGQ8ZXOCICOawupGppqnUiOyMqexd2P5zxvdrUavFSB0m4csE3BiU2+c
9zRsRXRoFqdoTqg0TLt3otUbHjmVu6dBeFyDvZcM+qnjz8vOUpmu+JDUNa4vLvnufHSuq+K+1QXj
rRFr+cdz8GXfeW3CyRyDUTu3sIfUFHTgvYQ0DJXX/NUm9il9mPpAHUrTh7Cn4PDFpakBBlBsbAZG
ioPbdIfN6M6jfyyN5jcHSme+0jbwfcybKZpEQOqiuiz0Yf4BidDS2SG6CexeKlvEuxUOr7ssMAGw
yZlQ/tGRmaOPkRsRwW79Ji1vYqef/VNEy/JbIot6Ozu28avTusJ/7yYVFn/auESes+A672BJuLb7
HVgMwC6SF5YN9uMFm1XiDMseZhw1vrPOMddHxmWNOE35VynJlMxnp18cdctrjpAh3UTY/pYd+9jO
+qMXHXS2+vE+XJcImMjzh5jYNCOb27hP1ttsbFgB7ewQyzSHW2ioQmxoe3GpZ6+Pjm0RjARRH4a5
P0UofrkluVbdwbIWqIJZemxhYU892mOzEww9aueu6ezshZSEXi+FX8FsA/pAYyDQwmGTQX0eGjnG
zXfbz+6PDMd1BHNQ6PDQXWRqp3SSfMMQhzRXpb33yn5ExpEdm5Cjr5nG+gHSROiTkVA9l0YG13d5
dg3vfiNMDG0VG65pFcZjPrZK0U+5ue7M4oYD/MYpHZ+HYIsAt/2obbbdEF73K7X4gUW3Ir30IjEA
2LOz9Q2UrCgZyJwwCq4TxMQuiv06yvayQDbBGtilxBEtW0n95DBN/4meJrsybpr4IOBWnrc+Bq3J
FuliAy6S7YOTA6fRyB76HGSQoaexmMy7dioM/lkvpxcA/eExS8e6YAWa7GtNoIc+1aNU27Fjud9Q
E47BP8nTFO2AeZhsai+wIZTpFkMuxtpDXZSl83+RM9nwXMaLxx9P5kcLOmRrcjuSyPkFiTLXqO6G
+GWyMG35kjVK5IWcUZSp0l3vychYSV9hQvHOns0ysgpna6nMNHP16daZ/812NjysAo33btGZ2+Yr
amPvrKDd/jp+2AwIx2Ohcpd27XIP7zrhKUya8Z6Q4xJjVdUg8rEQB+8JQsD+nFg0Qr8VcPeCNDDh
sUU/LuobYIpwJPlSrO5uMX2KqqzkmT+gGdMzE6DPA9eq0QVdmGLzL1m7jWJBml2d41yuqCoM1fLb
CSWZe7fy9rR7mUWaEZbfAuYpChhe1VT7JwJAM6QBMhX+QQZga/sFyS73TBjY+ly4veqBH9pZnmRf
k/3H64qzOonnBkgnrdzLFqQO92YSdCtxDWl067oZOkU1UETCXcClhcLAVOUxXprUz1efoYMXbJLD
YXZ95IgmhsBlxbrqB2N/MVjTenRLsAraszR3FDzgxWpZeJiNXHOeRLM+VCjFJVAcEwRhWA1JGApo
WR8YjZuzk2XecA+Fnr1l8P/dIQkXB538JOIoX5xuCy4NclRzA3PA2+BsyKoPotbMAjoYJTrWBlgo
j+typDhwSMx7GrMf5aCcdNPquIPDb6dM1QcVi9DL3W11YfnEMr6ohjrNXZSk8lvH0YCk1q5FfPaX
lM+szPQQzG36L+ob5xVJTvK0FgqtwTCh9rvhw4B/mcbvunyI9YrafEzJcmINsH/mZIzkl1GDO+wS
af1p18ZNGT1BVgQVQXrCET40Sxl6/qWDo+Oxg1z2UOGjNT4od4q29yoFvt2BQNVEUs8BKadtOCzd
cYq36MHj18nyPlL1eHfV0vwCEhddLraxnvJA9uVL0SgmesGTdQNRwrMfROyUR1lP02tFSQ+tLxYy
8TTPpQPaObnFF+f9lh4ZQbdiL4oBaE5NvOF5ssnWvZdJYM/BNpVobe0sGbXrGXiZv7x1vpJkU2ye
bY1pZtVBWPzMMEHna4lEhFCDR9ieIldMaPxVa14dJ5xtvqZAHj9yDhT7yjASwEeOreORvs9JDJTR
2mdRWInGK1b0TyQDvpJj4PnK3AiOuDd4mPSPilA3Xrp0Wn5GNBTVfoxC3i4ffbE+1yoRWKSTya7P
PTVFVEtVdqo+k1BX+sh3KzkG58D5WKcxiQ9NyTmcj90cmRvdl4VK0HaEwZ3GzbEixlIBFsc6SrId
KMK2HpO2yOLjWrf9FZZps59k8NLfcvHNgApYBm+OUNNXODq0W1LCZJuDjIvF5ku9pc/T0Dbct5w0
6tjFjedgYC/JmELAMUDPyrQNigcEmfW0n9eUqDLGjmh8hU2JydjrGUTzRMdEyrvDAKI9W+H+LOFa
PTVTFVCfFVigxq5jXXvws41a6aGsDWoY7Yyki8s59fdXp8cIgmHUh6+lP+boQ4o3TTHWgAC2rkuu
BA6yA5uxuBXJnHKphSUoNHMVBgzg5O5TusP8l/m5Nfd9q8BsEr0u6cFRfl9dan6Ff3M0tO1P6GIH
AZPi5NmviwatCJTiCs0Guof3U1RW8yGuprL9xQ9YIc1mQ132Bgs86bfcxmIfB2H7a+B6fHS1a37Q
4LZRnm4R+qXRW6Mp3yY3/rWYYIyOMydnzWIYj867115dclDP3NKyLzL7O8DD8NgOaM1+K9UY5zKh
inb36PXq8bYhV3B73UqozLyOG1AFWF7w4AMmGtFdQJOL6S9jUOge5zQ2/k1rjBweHU8pzjWz6WC3
Bhp+JFIq8FA6eEUb3M42moo9AsElJh9nXsOXaDAhsR4Nh8B5416gfKPUNVq8wV+rk9om3R6rcBq7
czSVIrlZuaKdCxgxBCitsPDwsRfO3p7bsXKPpR/Bj5csY2AeaTm/1FPGtu5G4fihqyG2uyFOYXw9
NFOvcTbX3p7LsCM01cfWjrSigg6dRTpyuG/x8DBYKtYZp1S4HpFge3zqwiKLp4XDILDbAg4NyPBV
nkbl9OEdj2NSHszMHp+XHkD4bsRpEZ44B7clF/hnnXPmeqj4ZlRhfL3tQHW6q50fQhzG107NannO
pi4ID712i9/xhOKk7qKu2GtZVH9LExbBrpyDur43iXUAZLBkVXc+kci/QTay32ufsAK3xo3Sl45t
30VqgqKtPbXQZUiMYQqX1wL/E1KMSkyMn1FkeBe3pHCPUz3b6qIj5L+cU26l964KRnvs9JQWd65b
+NxcOvWHJ+pRKvrW1XTV7zVxMqU/ocOuwEPa2U/dz6138jyF4D0thsy7W+MN9sfIzQb3RYgA5ugl
/sag4Xn+mgwHicliXFD4dAjcQMGkGapTVNtoQNDQewN4QBglpDs2m+Wf5CAyliILnXvPA5YteXu9
CBsyRPTwJqAc5VEACGz5OBU+Z0Mm2r81zxt6SrjThPXHm5eDcGTrcM9dS5gat9HBr6QNJsxAWaBx
r9HxPpFfMVUb+DOzmNar+j3Ag/3LbCgxEfoEG744xsqy2g1O2gFjDFa9tc3sZgzhju/0t7PbthxR
XTl8KkxvkEer239vg1nflGuX4CUzJVVQ/bDIL1+JJcxXMWt3F1ETG3/RLDCgHK1R8+78yggewE2P
QIkNw5SfaxPZ9BikBGHg1Um2/mjsZG79ULH+IFPbqkcNUuWxMtcgNAspxP2fcNgAjue0nylWx70R
iMOk0+3DVln6JDArKeZlv0nuXeBKQdlzMZd3q1816QEVV93eh66S5bMJ5BYoxqesFigZGK8sAsre
pM8WifP6DjHufU8uDNGBDA+nO1QzWheO6SrhogVf0LtSLuSGSC+q3kiba9fz6qGyhuYxRjwGhX/1
2+C50yyAdGUcis7h1ii6qvkDse4C7yEaWLKnWBEW99qlBEbmPIncL8ir0+95asRbm8Dx4KQRAliW
/dU7Tm0W8zQV1eznCGHnO6hfttepD8UD+uertdpMvt75no2+VeJu4gn+k+nJELRc7hNvEj/gVgG3
GFwk2p8l6nFOeADva9zQihxtdYxnQl4Fzm7t6fQOPQJUW7ckE+oolrAuL9u6zbiXB7j/IuK//Q/4
tywvMShSf6xjpEpMHQjtOcVmb9xj/PTEfUHvpXeomXgRwaTdiiiycwOhH0smxvqik2ZbTq4r1U8D
e0306hbYlb3fW+td0lTjPxOZ+Kdyx4FjQnpN3qxp+9QXOv3ysIL8JE6jECKWuJ33XpJO0V4uPfZQ
5fXtj9KL493WkYdPAil7vR78MpsurZ4j+orRykV3wazr5atR0VLseIUTOj0gU9U+iWsUzkvooP4d
soBE/kZ2AVz4aNJPxmoKRGNMCaQ8FSW+NBT/6CGzwhp+oWQpzNWzYasdXz3z1trO0Zhj/55dhvSI
/s1hEp7+XqYAeJDWe1Oe03AI8YxmV+cdZBIDfe5AIVX4Hy3+Mh8R93Ok1uAetGJewFi7+Y80aYLf
JgIJBW7CRrP9Y14yHwaybTmWw8A4eiwT9LNyxy6l935cdaS8sd+xfIetWfK0LqifmMZe+vuiUtgs
ZFiJ1z6LqwHpiIhVPq/NSGy/tzo9eo1CPuPb5GHL/NW9YVAv0r3rjNUrDQehc7v5wlP7xiyFfZji
SjD7qiEL9xkgf8kIFnNW8VIg7lDKmz+p0prifElg/AqialYYutR8FvVS6c/NbIDRyo/rBWnX9THV
ZRv+A67hd2jwXxZnl4ZTZm9ea34lswV+DnkY8UuGK60iIcqsfTKGDlkb+gpwFNt1VBrLAKfulMFq
Iqiv3VtbZ1jbfVGHb2M5jvQ3pj5CnLgsJ/C00nEWComW5Q3iV6LJ6fAggP/XRbFPfKVvqYdpgEX5
Jh/ZztvHeC6wFIFE9SKP+kUvB6qz3XW3TFeXdOS4ULo1ds9wB63p34KNLD9r6616Z9bG3guWvpoL
sCjMSa5XySYstPtsXL6Uh3WGsbhAq60DIYGT/IN4fmBNjyL5wBfYGFA6tK3QIHWgjl7W9vAMa+hh
MELWiEei39TT5CxDty+7no3fyfgQhyhU6a8gWLAbAIWiQhehvzCKl4TP0ty54fnmdRAj6oSrtFM7
gvXRTaWLfReRYA6smX3GSRb/lm7T8+9BtT/nznXvWGPrLe9hnT7KgpE5D/XWYx1YivZ5wsTm7VJU
i6C8gHM75OTgK1xKaH4HYOY/nL5jeURJj2WQn8QER1MXxttFQWd538uMKHCmpSW5rzd3fiprxz5V
vifdPRS1GE+xyMx/YsSRsmuiGf4wZUV9h8cY3rEgcU2lQddGZ29ChX+rYC7/iLbAtbC1wRodqrhq
X4hVXVn5x2B5iAZo+qscgGvYTKN4DY3q/AMpaSgny800NwU9bTjypEuuSzxECcu/FxRScgTXQ3bP
Gewg/ioiP0VL4Dn18BOiRyIBB5fP1PyqUUQiWOSJEDde6Ix6r6IowzhS0rfw7Lrs4U/hKFN1w9m1
/kfqQDjesWgt1WkUkfw0tKBF6LuafnprhrB3jrXs0ocafJK7tXb5YflDENWtLtAIUQIBUoShCSH0
WFPn8NbDEzlid+pMqA9CgmR+bCIqn7SB2LsD6nRfWjft1G2TxaDaczAE9YNOpkjdFjK4CrOXzKsO
nWF6x4jUbn+wEcMfsecw2LAGQjxDFJff6cTsxP+iiP4LEnBdft2qpxaRfwzU7ozo8Kw2nWa57Pzi
kXCpejmsJpuetUOL8iWCLfa+ClUEb+HcTL+20NMjOqVlqHZhN7CyIljI5gQBhWidare0GT2ESVLE
9qLczt1uccP06TP+avsayBZBhGlGbPfXwWy+mYakMvyMHTY/3B6waaZrUmffDGpEQFnroDj4ruCy
QEhVnKEK1vfZl8En0EtDb9AyNwSrT3Ga5mVVqp8tTQNE3qtr3R2mj/qX2rL5O2OS4wU0IXYUg/j0
r8+EBI04gePkyKPN+qmddoHKWzgVjzA/QXg3eYa9GE/RfNdhfsUil5UcRyzx7T6zvQl3ZSqQTK8A
ET13wgZFuAShi2uCdMz4GLrM+c+Z1ln2lOAaQuWX6PLFATVcH02sM8IZAlYbCeruILjF0FkQS+VI
RDUCk+qcu2OvgnMYVCjRWnaKZG8h9rJ8DMvpTbbRin9uwSYE85sUhzUM3PAyTv0AZVMl6ntQzjSd
VtHhZa2Wpdt7qo5jTu9Cjqjz6RNk3HK/h3Vz4aPl0AO4NoE4e+C9VxubEgeQiWji/TGbyNfGZ49b
Qr86647D4gY/fIG+vW4d/cW0I4hdguyqH1oENPM/1jhJiEZXEA60AyPtEu71yj4MuAg+tD8jnpUz
s8Qu8H09vtowC9HzbWhK+bhp1H0wky71hWyv9W9bYVDaIVgaOR+GJPiOpGMfWtfyEPZ1P7THdVyG
d9MY8ZrU3QYkoUf7s3BZ/12RqcRXo9TyJKvaGfZkdFsfdb+LqjdJTfQaFRYNYaTS4LOrhutRYJNC
5JjuZMfvwaiHDhBt5a4eZ5J05hBZ2D7jcyY7y1n0EZE1geJK1eXHXFRt/Rqg54L/51ztXkffVO+t
SI1FqzgvT6DDauBR3DDTLKWbrmcIIYD4qJxFdHQ97Lq7AQDyX2KZM/dTsDUPsy1w6OI4m1C8YI17
68igK9Do+kS3UDVqMdnYuvuZtyHFcKkd5Kpcjb9cXm+1R0QqfxLwd9Kn8CKue8wc5BhI7SY5FLX+
JCHOhngRm+aRvP6M8r3UddzTzIh5jzai+kSNhKI+GraGeFWiOz6xeK3qSERxOZ4KVE8lQvGpHX9t
3OPMYG4bvLJnplUuAom2360n9Yz2xNQ36JZK/uNYG3mJCZfp77ZOLOdxU4qnBEqp5tkNY4TQEAOf
JPfzEyTTvD60Wx/+KB/R6S6h+5gQXaWBup0MQw+CohjVFNDw9BaypP/B6SHmkyiU9x+5HaN/MHQ/
0QoER09r5lpef43Fr1HYE2q2LTB87hZhFhkGCN5x8PsgT9rBEp/OH+A8JGrrPwDIoH7KQstPDl35
YJgJ3BycNmVamurlWnNf1X84ARZvhynMZHeW1AoIY7/JbsCLg+iMFFa0LyGpACt/Zg8aqJY5ZUzM
Wn2fhKizOPIGUkTrkZFqV7cdB87a/U/aeS3HjiRb9otgBi1eE0AqMhXJI19gR0IltMbXzwLv2K0k
mENMV790l1lZ0TMQER4u9t6uVfqnFl224Ae0FT/YpHobPQKfUizqiygbcWjBZuQULPstxZWi2FZB
g6yCFgGitHU5YqbWoIqGbI+50cEN0FLr94SwOrR0EcTNWJmdRsBeDOXDVEv+ESJYEQNRMJRPsSZb
1M77LjBPmdRVxRPdKjhmiTlJGwhhLJXHq5LWsdsYqfa1jvwB0WGis5NH54lYHuDT11waILW0cjrS
NBfCIWXE8UCKbLVxSwcg868plaMJu0EVnoPAVSigOIptSbxvFIN0TKvRP6HcEz02kg4Pe4WDK+Pn
BNqeddSNLpWI0uoI5rctqqIgiUdEWEgj1llUaJ4JtLfRqp9jwjy+0qF6C1x2lZiq0fVr5r22QnMB
ji8V0tkcGvhVGymQwwROD3zAxH+yBhQWigdTARlMpki+pfiuDqNeMyCowA4Pd0zzMwXmNmvSVSBO
LYPih57ro0gGCOrJicM2h5ie6oa3Dj3G56ROVsoysqSRSfSNAlQrpn/zyi9AZtK17rqDkFmq9QxG
fTRdOes6Ii8xREZByWrDWzWKNPxR0G7J9qNHwEGLQc3Tly70knwf4Ak1p2H6xHcL8SbxXNHPn9ja
OHnzt9AmnX+WjcGic2PKsYVCZR9em10sJMa4SZWO+c+TngiFl85P/B/joJfJbsi7QNnW1Dz9g9Uh
/rlH9Q+fKVdjkDidGBn9c82dZhBxaug63AwUET4XjRyND5UZa94BhhF8K5kEFRYXPVHAEBK3v5ZX
APKgZa1SbpdG3AqFxKXyUQpPFE+g7vQxDdy9gMRmvxLRgOH2jGgUoGN0BZzj19bAn6WV3q7IvLup
0FcwD7NLUiBxliSdEfGNQdY3vTRCJbZoE4C7iD5pban/kCHR8F7knfUk5WPKQGOZkudAgxGy0DWJ
iGx4d1ISccvTVrHhDWfV09T2RIOKN4wbqX6qFJMRnD53/NgKbYvgAdtt7QWttH71QeH/jPkAoxsA
DBcpNFDZcZtSr34lQUf42KkhhVAjoYvkKR1/M/TGDuacKo/f8tEXvK0c50K5pYnXf25To1unui5X
m7ry+vaY9iXSKyaogufWotAHeAIm8Lb3clinqP90nBUjRv205QQex4wX9iEwAAABnsQ7IBgUeS7t
7nI7JmNduFldZE/D8PreKVL/qVBoxTmlHNDLhECT6naAXcMOOkvqqZRrMVyTolH7rZfFwRdER0Ky
hiaxHqGzonjSqdfMvaqSZqzAW4BVDTXA6CsKuE22xb3n+Cy1Rf1nDIILxS6pXJG2U66rRDKwqXAl
KW4FE/OZRj4NaqW4CqchCCjcln4Cdd1rreZv1+k16SkXKHcjUBWk6tSLM4qE8NKOPhRRD+GHTGp2
PTWUB3OsgU73zGhngCoaPvJDo+QmYGu/AkEh0qAtuFBJH7mBklcszffq8VE2KIZCTi+91u4qatOo
i0gjCUmF/PD5Wip9uDErM5hoWkUhPsot7AIaCAJ1u7zs294REzIum/xXBEExRCCyjKyCUOK3CC3Q
l4tWfiUrmSPHfvcHAD25nwfsFJHMwGjUTVYZPkQS3utNhrTo6KIOpj0FBZoJDsod7UXsTBrdjeeR
OIHS45xdQb19qr1CpWVsVZVjqFScAdCJ5QUBmJB6FsSF8tFAaOzzkHW9d8yYOvvFFIfSiWW5ab8N
Co1vqumDFRH30rXnftOthS6LICgox7K1VjR3xNRGJhSBFymiFOmCPAHpqiAxAOyC1EyCsVlqX/Ip
7XE8DZ1gfrGeJztLHb1PpWjAeqZ9qz0buTg4UMvbU9GW1/UI3NUHTa/XvyHxg+CBH0IVHp0+ko2R
4q/oksWLJ+RmrImvTLd0RQUyhrEOhVtyBVhOSHeARgZJCHICcmk+0m6Xk/L6JU66q/dgXq9CD9L7
KjpJpCMXYEkm/2zlGipnndaNh4Kk/VcG2QCqutBFT8FYajJUOsgxK3DIjUK3EoTxOpLo83POrOoh
EyVPZvKJVaZPuepTR0nFtPqbSm3+M6M0zC8oU5MknYrB8LPVktJwTavoTwmlrW4Vpp5i/dFFgUaS
Qod+40uxxfimQaqfEZHQc5jjZkJWVOdpAl6gUPa9WtJJqVIt8HeZXpmjY9GIyl2zkZmrY4K9f5Am
oSF3yIL2hGNtY5d2E1g0CXcgbKbJbcoxT5qhe4APAG2iQ4FE2hUhDDGLpBo0oFhVP3XDsPpHeCOW
fqZ+bamwYyF2GL2FoFQrXLlycA0DIdrqSQMVLFSN4Ae8gQhccGV19Snwe706KE0/odNaKTyocCiC
U9wkiXoQW6+nbQKhJYzXoBlMDm4XQwyU4AD/CqkB/7BgXpxBD4H5JqBoDWSCLBiP/LOcHQwIDsKO
rKWVYQfX2dUt6EVlKEJApKEoEYJUW3nEUoJtMWMsXpdXEiduVkhv0A5LRZAd/eqZ3h4vh5KnpggT
lAhxPdRo2rFrzsDyETLn4Ocmkib+CO6vtrVQbZSTX9EzCFbwicOORy2AoVHaEs46eaIGNMLQZPSY
tu5qy8+2lhZDT6Tl1ijrEW1O9WHoaL1NlWCZw8vz65CajoEdXqX6d9cUyjlR0bW+2lZDlecwMGgQ
KapUFz1cpj/UxQNQm0T9KiEoQStYE4TuQokqKD+DmQwgVBtgCVQnAvQCJkamSUhtEF2V9HNotPqv
K44GDIhCj8IYW5WuT6cj/giwzbg6XQkYHUw47dd1kse1t7t2emts0Oopq43VEbDwIILksGwxKuMc
xLNuoajZl1Gzz9IETnLQlsqh733Rt6hSB5Lyc0zV8lFOqe5/NYB1SecaAKJol+NQm09RXhfeowVV
kupFLgjopI+Y2RTQboWvklq1GfN8+WvPV4N6/9YqSlr6cGBkQHiQxGM1cWTPLy61UKfyrqG2YCLB
JMvPkRz6SMGLMsF1EXfge4SJEJnSjBD3xLx+tOt9buw2YFee6lIiy7TKGqmBxDCD7ySYfbVBNrM5
t7JRVG7Y6U0LWLkW/B3MYl+08zYb4HRBRZCEB5PiPaJdnhV4Fy/O5V9RLvjFLjeL3ASfbpGFQPDV
v+NSavSFalp2qDn5ZhtTbDAUkxZaBTCm+JqNPIA5LLokiPdBEIn1d1Mk3qY2AA/ezcKhUI4a6nTB
NovAIyCMhnrUSqOQx4Dga+THXxBq6fwJqauJT1lR5dmJGcCMmCgVtarOlVUAehvZMnEHW8gnZpcF
TSle1CbXaVQ3FUWPtkPxzUmqQE3OlM37fq/ogH+EVtHhAxhq5kFma1qVSLHXugOi0+Nv1Wy1EHBu
Hf1cEMF9L3AtI2EIlkQTZZ5feSauGreJZIJ/qg+gh5vwWb4mbgISD4NAnMTVKPgv/nhdN5m0M7e1
bbNTC+rL0j11UlMGZCQyHIQpIbOfUOipkfcWP4GpdgNy176LkIgDOuSQ7BhYYfvrxekCk4DtXD+U
ccnaJOmtQFmcCaIKLKu9Gn5z6K7F4LYlE1BKgFh0hTvGC8ImAFph4dXivmjWgm58SyGu7cQ2kE8+
RAVvQYr43fgISbbAlDLv3hCRUJ0rmWsNajpBljUH2h9uO2yj5I/lf0Wma2Gz30sNT3YQe+djo/1j
zr702EmNDEOpOZiXvn7J7KHfGQdNcGvbkF7C9FA6ir9JkGOwM6Y5npKlySx3dvqN/ZmuMAWQQEZj
AQbqDzLqvGaiqeZC6ht+a4duDcB8S+ckkNaBtfCBpbsrp4hpMR1bZu3zlRsho/jEumH+Sm6PzXFE
NYNkxxc3KBBYPJRaDq/gL2knZWc3n4DH9W5Q/sqdsM6zeOHIv/8OFOBEcdruadL06yT4G+3gsobm
2aJcdqC7c/KLNS20Q1Q8fbzbd41IDG/gfBu6ND9U9GiV/gqN4SCpyQVE34PSPEXq878wQqpKG4DI
TJ6PHo9TX6l11WsPiNl+tnTpD9z1ixkoCyLZ87VwLQhBIAUaFnVFzZzdV12wKtHUcrSUwi+l9CQb
n8xiwcT8hGBCEoGYoCasETNKs5lrUt5aTBaXoxNo1Lx2S0il+ra8bsFYfPzJ5pd9bmh2FAmhtdok
KjtF+aWOn2Lvr2z9LJvTx1bufLE3y5ldtZCZBeO1lKJTVf6Uw9+mdRqXhnQtfbGZ4LMWxFd6lXyx
q2pXzUnh8RpcYOB6ueA3ltYy2/1c6L2gD5XoZISfPO3oqb/VbGHOw9KmTD/h5kYixdarVsvn6ryz
5h/ZFDF6Gqr/8LbMt3423iVoFahWIlZQErSvEmIZ5ldVv/x3Oz9t281SQtgCKjDQ6KRAQImFP4gI
Qr9cOF7TJ799QP9nJQSWiiTK3JzZSsAH5EIu6tFp0iJb0TjbizV03I9XcndTTJrxGo+iDtbt7UpI
5EA1MxDlFOQnE0XZCMlRKfxddvmCoXfPw7QcWcPBKAaFFEWZ3RajTSUxGOLrKawfqW6E1aPZIOcM
inDMvw0aVTv6XKhkrkf55BlfYwS+lcS0ezozAQhMCzGwj5c+F1Of/6DZ3errUR0Ejx8UjLJ7RQQt
1GRavb5TCjnEOoapfPnY4L1vffsFZneMERieXlEUOrXWRv6Roi+ZmPQ1F7/0tGfzg3NrZ3bRRqOg
aFr411OMimkCchm+HeggRN+sDaJ6FgTMuF8bMCA+Xt/riZwbNhWDV0+RAHvPT2xjxpIIO+R6slLh
BH0SXN0ZiT34AMj3Cc/xk/GTTLF9TPb6Y4JoE2XwpTkj976xqZrTNAOCPVWffeNICbRmAMF3yp2g
cQOBWSrw+7V0aanTC/JuqZqky/AMNCb7zL7xIJke0MP6eirqJ0q+KzTTriRp0jdvZVzUNbJaAPqu
9sIHns/0MGQmNxHO6CIBli7rM5cQA/EqKTANZxk5D5E8tkIbggHNUfukdy9S9kBhMKJg0xgbU/7Z
F9fztBcAYAZEwvItVY+11iYLv+rdGzX7UTNnWIfh0CP8Npwb6JdD/xIih2AhMNZQvZCy9cef4J1T
nIwRWyvI61gyszPe+qscDVAt8fgChv9E5WdVln/+cwM6f38aDYUM0zxTomQJxEjLh3NHF09REOoW
vn1s4TXMeXN2WMOtidkahLbXTFLz4Uw8tNLNx0D9zZqPaux2iHfTFt8hBNIW1sI+/T/skokZhkYA
Zs3uBjVfFBDTdjjH6bHNvyGK6AgTec86CSZiSD/7BtHJpelu7y4ki+UzGkwIZNAJIezbDasgtBT0
9MezgKR0nUCQ4E6CXDmowcKdvGeJ0dgS2SYjMhgc8taSWXhe2fmFeFZ9BNgRlvKiHerhAKUWJlgv
GZp/RyvtY9W/iucGjYEjar8C5Ur0c7m41109WKbz8YG5a8+Qqc+/JjPm7I0eKC6QEffiWa7i1bV+
toif0Mgvkt3Hdt49iLI+1QhUWaY8asjybKs0H2wSuBcRGrxxqrV4UxcvflEirKTSnpHPbSY+f2xR
fu87MGkQ21CVIOmYO7QEhnuldoN4NjLUVa+q8LPydPNTMtLqSVD9etBUJdtXtO32ajVKv6n2FVuV
KqiDYmx1TCJaWqMES3jl+VHy0Ndg3dFw0/boiayaOv9ew3uBoK3V2xZ5ilVN68MWOuGYmFq0Q9kz
+AbRPFi4afc+pAIXBlksTryszU4iYJoMGoosnqXuOf0WxfhBe2ydujzmC0fxzp0mt0UpkjoL7lCa
D2KlHSNkVW5xvdAOj3Npneu6G457xeztHI2dHqZON6LuNA7ux3v3fusmN8JMcxMnaRDYvb1uWRXL
jO3ox7OhC2s0ENAAEdZtsg/Ar1XK94+NvQ5DfOsz31qbfVLI/hIvXzuey18A0+tv42/pWdxb62jt
OepO3rU+Oogr60fy6L80L/m+XH/8A17H3bz7ATLpN3mrpumvA+ZuQn5VQMAHMOp47vb+E+2EB4ZF
CkftSXfGTf75GJ4TZrtau2obHUBkLRh/F23IrF5VTEaKa/yPPHmIG+Mx4kgghI3x7FdIOMGwegh0
batGyVcpofeL2jMKcfVPZlFsYI45tTJ+/Te/wKLQyrmWFYoEb39BL2ug4VEfOVeVwOUqP1O33Xm9
00XaDrr6d8jSYPF1M141xLUfG7930oh4GL2tSZM268wvNaE/RhVd/7OSVi/mvjJsK02fk/GvmW/+
K0uvp/DmOwd03aGv6K9nOlupMOfpx++T8boTOnhOZvr5Y3vvPftUNiJWp9Cp8TzO9jVVgD1ZsS+e
WeG+0b01UtAoQ+RPZrtg6a6joPwL65fHmMd/ZoqiczCqYoJPOhV6BvHjV1S9MBcugvImePmquIpu
kRlL/unuCm/Mzs4NCoNKEpeYFYxqXbabsC4hsOSHa+S9eJ4MptwN/Org5yVK0Q5aX43Q7UMrdnOq
8+XS+PEpKp9fYl4bKpSGhkSbPjtJvZy1GSqt4jntruHGavu/jBvqtn2MTMDHO3vvzJIBaaIlMchI
m5+kRE410KysW6X/Fo/ING8BTubdJw0O88emXkuZ81Xd2ppVu8ayzwv1GovnTmtgfTFZxqb9vFWF
9BOgimMnK4Idqf3jWJQXmloPyag+J9fxMULTykZnOnKrBDC0hsj+yrDQ7EolBUqXePIRiw7G+uKH
EiqGQjk6GRVEFC5ozHjS78DUNjLwRruQPVdvO0DZcrXg+KX3AT+tWrQvTEuUqX5as8UZRRQCPy0J
SmQNXWOlPjZx80XUxshOrmlug5/8iSDyLivU7/QGD6EZ7K9lJsMjVrbgsseFt/3u71F4ASiWMkTY
mgVjhJ5UwL1GPNfEEqtOkyMbbK26YOXOdTUJEDSm3yike9Qq3/rbvLGYtxUL0jlboeu67zZZ50Yn
8MBRsUb67uMT9P6SvjU2S2ZLmPyCovjy2SzhT+TyY2IcR0asgdwWtx+bur8wBgfo9IUUUbZmDkFB
ClLJIfSc4YV0+jpyjO/BETkuCPOf+n+1ME2xZFkkeLbE2cIARI9hQ0Wam0E+iqZigH4qQAOoOB8v
671j4QsSwuLJLTpe84gPaaHrqA8YGpsK1Ra5GDc10602fqb4C1H6XVO6SOPcQjZFl6fg8+aNEqQh
yRsSoHNJ//svlLHQ9sMu/aWH+q+PF/Xeh7GoKR0A6idbojnfKmSpNcvHUgogA8iGfW33wCkSlLSy
60JrQJoCuLdODGMWWs2WbkokIjPXHF/VuGJsiQxoIkcSGNSd8YnhUlvVeKmN7wkggjD8DAsSwdVt
DM9TCRbGs7+/2LTNdbIQ3LVJi3B2VtIABmHRMSjEHICyE+IkdNsT/V8cFLI4QyWUkcBuzqwgcSbR
mu7kM0G9CDJGBU8op7b89PHW3bvRt2Zmr71aQshndLN8zq44wb0QXlB1BQv2sRXpfVzKN5tCGFbE
uZ/3ePNqzAUPSbpzpPwZwEYK8UuNoGqabOPrHwBLKzVhujoY78vHhu/dgVu7s6845NTfFWOQzz4N
XDVRH4xuK+X1+mMrknznTN6amX1FRc+Vbkwk+ZxmKBuYnuJkzCJzq5Lq/4QKZaJH3e7IgsojYt7h
HgHK5BAbcfg4IFGw8GsmY7MLwsh6S1V5e3gW9NltVOsU2n/nG+cB5A61BjJfVHZWfmkoLhLEjfvx
4qf7NjNnGeTmFs8POzs359FG0WMVEcA2+q6gKk6tzPb7i5xzYmuYPX7zEBTVwh18b9QSIdxrqqlT
3iPN4Efd+DaoNC00ttg4h4W0FdLV+HxVzt0gPcbRk6nvLX3B3p0dRrFCtQgFFRJZxra+Nah4UQ+m
srPOstS4BQogVXgp4h1C7kjSlauiBXbSfFIVyTbg/OI8Fr7ynbwWkLIJJXPyfMSl0xG8WbEFhcaM
1CG4JM0PzTpBWV2p0UYCEhf3dgO8p0eFkU/OlAMhuYBfHIeDAWsKQagC8bBGTxhM+dvSCufj7b/3
ZQyTrMRSGCRKzjs7+xnMaaA8kneOodwApRIr4sc9wPQWYHzAZFUKQ5CNv+rrcGlc8zu0yvQQIAou
TZk28dR8WHs7KjXIW9+/dI38OS93eWzXzZoCIyr4B6PpXQuB1lJAhMoaN1ly0MKzJGz9sFq4cnce
JQAcBPEkZ4QsJOFvdwf2DSQpKfYvcCYdRfssjlRVyufslwx24wCAV8x8G60dp8u/Gf7C8/u+ivTW
+Oyhz1OtbtHO8C9xaq6LAZlzRBcs9Tui73YO6k/ylqb+Tqf97Z3nYyO2r/A+iSiOz25DyDAT6GSK
f0HCCeJhCKoNOUlri2jKUp/mzk2fgguuHchC1Zj3aZjfNQ7GYPgX/YC4pBru0v5odNbqqsduVnwT
zIWLtmRvtjQ1YpYKo9r8S95MzSjUZdLHhkF9sPkdpEQ/vjzvy5oKwBOwRhRryLeJct+eG7B8so4O
SnQZh6O/vaq7wT+o0d+WDYyjl0aly44ufr4edP947Sgh21L/K3LQZhJsWdhYwkOFKLKHjmqRC3bR
bWAKBiiaX6NwKdF4t+dvf6oyy2cYqYg+f9xEl+xz8I0NN8/Fn+JT7za76x402icPqPrC53kXac1M
zrx8x/BYphd20aXqvimM9G7+fPz5372Us78/86mIyxmV7vH31RbREbOwIQoX4Y+2+faf2zFlnSqv
zvuozENWsy3rdBiH6FJ3X9SyOpo5LinRh0vod8LCPr2LxVmTqXJfCBx5l8XZNqWF1tVC7LEmI0k3
Yp9dkSAtyIHHPNtWQ9Pu4H0uRFnvczUFOBDRBu4Ab0yJ/u0xFgcSUwTkxkNjM8vE7Taczh3ch3AR
tvbuemKJ4qoyJdQUaOZhcaJBVAxbXzxQsXb6nXAMbXMtbsOFV+39yXhrZvaoDZYRJJHAtOtm3zvx
FvCqvJTfvj/ckwmLpgaoiil+evvNrNBIREENxUO9ozrtQF5aVc4v/2zvkZx6/P2fnsA3xuadIeqV
zM0b+WzxNnAsW36Udh8beH/s3hqYXdXrFB8N4uu+dG5gm4/ABxb2RH7vgd7amF3XQrSQSOoC8WA8
wwtJILXAv3nqH/l8X7xTaHusrHPCM0XvY/fLunirbgcHZW08NguX7N2L+3oK/3fvTOXt3tWM/i2S
LhIPlWvRV7Bsax86xsJ63ydNMyvTCboJ+TrYNRVCo5wQp3NRrVubjvprJa+oZS2s5/6t+mc9s0cP
4bOkaSPWA//sIXIE27jIW8FZMnPXT9yceXN2rZAwhm2csoOVC5rHoSCIn0h/tJul4ygt7dDMI6GL
gZZwiyXvYm0bd7rE8Esu8af8wTrKO8Uu1vIXZn9ZjrLwaC3dhFk0xgB7dNRkLMt2YOcPiusvf8el
1c18x1i0cQGfSzyMa2ud9FvlJ+G3nT6oK8lGrtTWj9YZwVarcfzF9d0/llQ0CcgAsxK1vD2WRRqp
oRZcp2PZuN7+6si7wgFHsmb204JXeZ9cTFfgxtbMrciyxyBCBjYcpk0c3HhrbD0n3QZbxc2cq/ux
D7vrX26MzfxLqpnKOBGnDrun7dILOf23byLm2UJmHqOkaFUoQAEOLScxdBPOfef0rk1e7oRfPl7H
/Wum6wboEYoAdMLe7hB6OIkgpIUIhjzeotji5g/xOT94drTgNxYtzVyUKqBIHyhYmi5YtfIc9L/2
6d6zl27VoqWZi5IQOxaLaU2d2+6qVegSDzrqY7nJFgCud33hzceb+aic2TRXf8gnH9U7qj09l8a+
/u8/3dxDpc2QmRoLQh1x1+8ip15Jf20EvZ7+y9Mwc0jogVhSpLCgco2Ow6paWcfYlmymSy2chqUv
N/NKDUPvUy9mRQ2v4hXSCDGgXV/EhQXddX7/bNC8seLlQqPoFuvpnenxlXc08e0lz3PHi4MKJGCX
cHL0sme7A1Sf9igEZ4wEdoSR4TH5F9f0jY3ZxoyRygAy8/VIozPkrOrVKtsJu6VX9873emNmti25
xQAsiCbTtjC51xZ5/JhJsbD379tvAO1uPpg+exV8NBDCMWSCd7GCvm/Xj8wZdSJ8dYj8OGSSq20u
mVTe+9Q3JmePA0O6VOSmWJhy0i+TXxXsFCX5VeOIzv7vkl+49+7RDrbIbqh5gBqbfUcJbcAoa43p
3et3+bf8oecWGT9Ch6l9C0t7X+2bvuY/tuZo647Zo0Zev9pKji3KzU8d3qiiHMEssUf52TtJdvZb
Xl334oP3tOhsJ7c9e63emJ99WUb0lXAjX81Pbv3qAB99vc3FmtkMdkCet+Ckpr/4ziJgR5CafF+g
wfz7m1hXlnTpikQfHzdcwS9/yF111duMfLfROF7w8HfPKtkquFAKiJqqzR76uqL8XlexdEgSSNYB
bX39opGCfR27i+bvq+Qig1BSXhiRu+qgfBuCvrTeOwnmlDD/70+YzvbNeqWgCGO0ZiWeM9m+OtYx
/QnBuvvmbemr2uZRePTs7KcoLth9pRDOv/Ot3dmDPfaagCQGditXOKEsXjqhY9rjY3fkXX2UP4d2
goQ2w+sc71T/QJPKqZYaeHeeCRpnlk7eSyv0XTUE7Re+PVhPcmuN2b5O8BI+hU+Tl2Xi0jp5ZHYb
k8eCp/RYrmJnyVHdvVo35ufPh1BdKbgxevQQPGqn2jmUj+q+fgy367V03DCc9wdT3f6OHL10s3DG
790qzdJVKJ6QG/j/2Z5rXSaLQ8WeXxpX21aHgDff205uRF7JD8t5wmtN7t1u31icuSxRbwdfCWvp
gLYec4rdzjaeu80U0qTbyh5cEksKNqhWPfS7bjMlst52tC0E3X8xWfG6KtbL+ZF8JxQG6vK/n0Gb
vRSREEIuHvkM1lY7mRe6+5dmP66ZAkOwxZj69Gf1i1H0m9xmrgUJfUFisbATdyL9Nz9h5t86L4zQ
RuMn9M7VYTaBkx28s7wb7WibHhhMbQsvSwHFvVTmjc2Z0yFdq3SB+dhsQ56v4q3ymmjDmXeAq3TP
1nZhjdNn/GDv50gDo1S0TjFL6fBdeQiIy3sOWW5bzqKhpf2cuZSaWfHJVWRhCtcpO1a2YKMJayOO
0jnM0t4trGvhFmmzRKBEjMUbp3V17pTXewQZyb5lecnZw1/4/yoJfbNzs4yAPMsok2jaOS7LlIb2
j5VtPKXbwQGbvhRFLx6UWeg5zYdRBY/DGTy2TnJkoNHr7nUOWkT7fOlBWPqcM6fU15NqvIGLaHiI
2h00NaaxObWDVpUr77ythxMQLhohdm4bHB5mhFPrWtzVu4/CjVOYeSrTR8ag1NlVJvK+1oVQmbLb
0+SsVAfpa7s6T37AcoTFYp4yvbUf3JR56KozuZDZT+yvefH2xRFX6DJp8+h/qR1g0nz1E2W+E5C3
rcVc2VW7v37WS2e0mVXfrox941yP1yMDXP9lDfD27OkzT8WYdNPSWg5D5n6u3Ioa53mjXcTV0rN4
N7oFNWxJOnwPwurZIYdlH0dN3EkH/TD+Ml49BtOKXWaEbBcLufeCvVtbsxNeCk2nV6ifvJYBped+
3W3aHdN08f/p1j/XK2NzPU7PYsSFRjJm9bELmY70+/3+Z6mzI492eMOkA8w3e3QwbQrHPHrREqB1
aZGzEx3pihci9Y6fsonc7fQUXia3yBiD07/KhG4+6PxJxddL6M1ji647ddX2xXPa6fVk++SV+u+S
PWCWUBaAyAIum53Kq3KlwDRI/3Nbo0fzgGw8/oLN27XcB3MduB9v2d2ojZBRR49BRdNSn+1Z0hl+
kjLY8cDwxL+9I39W6t1L4Uib4lEYXOSWtvkhWweHjERT2GhLMeu9zcQ7IQ1hyAjzzT9wMyCDlDBP
7WBxM0xOKLhXG60shyh9KTu593Df2pp93KIxxWuN9tRh2JCxHyy7f6pX6f7/Iw+a7tn8ItxamoUk
iAL2lRqxKuOEWPyP9sXYRjyo5mP9t/yRHou1ShPAs4enjzfzPWxjIuXdfM1Z8oOfQTS3ZYUMB71k
x5aYVHvwnPKvsfdt5Y+4qlEaWbB5dwfB0U2oKMZ6zp2853lSXGqNzDsnrNpTtvdddnEDT1p8+DcO
xrqxNdtBCQmZsBhrTst2aoaGf6odgPaFIPbei3lrZLZ5raaVUowg4eudn1wnYf1GI8D7+MMtmZnt
lVZW3TQRZvpuMbX3do8a/AoU98IFv/v+3C5nilNuEuJyyGUa1q1MY7c9VRflwXczKlXtRv0SLvDl
l5Y0iyBruZONkSHerz1kRmtXDvOSOe1LO7S4ptmbGvLGmbTjZd7UKd733ckt97a3kg7Fl4+36V59
HI7VP+d79qbGzMrMJJ9FlQ5km2PoBrQXgi3B2395IGaeOEtHlJamw41c/+NUk5r8PotacoPTLrxz
TjcLmr2fWSZV+jRRkld6etPirfpjOE5JKmKKDsr6zphtrN//3Vc0Zrmp0npSXQUYnVquIoWZxB73
KPjZ3oI/eqWBzZaHVIuoUKo2GQswx0wbCQrIV3WQaRN2x3gLmOFRcX7VoAA6B274j09cNLd4fvad
y2Xp094JgN7Ynm1hhbBmAjFCPjx8zc+yGz+MKzS57dbGsGajXusm6+tm6dtOnuKjFc82tDYKJZd7
Vjw+0vZFL5fiPWNwHpNzf9QJMpWXhc28U2O7Xea80lMhbCdrV5ZprA6S4z/k69Pu7ObH6vxp+3vh
m97xKW9szVx+NIJ/ViMW17jMjCVhix+jVbPVFi7fvTjojZ2Z17f6PkSPlzV9RTz8m2gLwALG3e4P
QN/Vt2/yGrVNhvtxXJegauqd3ZNeQT66AdJ/DvOswriWrb7gY6rNMSnKT/E13ixs2J03WpZAL6mw
FWC7qdNvuHkDQnA/kjJU05X/n7ZLfMgf6uPUpV8EV9xfzz+2Zo8ACt8KMsuTLfu1BBuskL6eIrup
9ERP1rGExSTr3oEEqzoBpS3wfuJsfU04lE0jlfIh0isokK4gfjOSv7qxKDpxz5AsAo0FNalMsmpv
P2STNHEiRap8UDctmTxdTIpruyfQsa68ptboiDzhC5t3z6nc2pwtTotVJsBcsSmdvEvy1HxOd6Kr
OC8MTLJLN/18PSYv9VFxu+3Hhu9t5K3d2UaSimQCk4bkAyqjDGxYV9qfjw3cC1fhBf3zNWfPOBNj
fEONsSCgxTjpIRuOlz+IHqNZMjdtj1W7KfOfTSrscu2LWTglI4CX8Of3/Mvtb5g97whoSmkNw+Ag
2t4+fvgZu74rHqb3CfFO3Gjn0MZg7CZok6Wbfw9L82b9s+eilRuGyrWKfGBgrBsf253yKEFpblft
6rpCQ3hw9LXiljbu7mXh0y8dqtmboUq5DIlgeql+Hn4iTLt6edpszjQG+s1zt1rqQt3rjtyu9NX7
3jigJOMgMVuG1MvWN6Pzs1idvl+dHZooPI46L3M55dMP3er3f/uRX3/ajemgRplaGvjIDHOiTyus
xt3pZXOeqiA/mJ9E8fayVDZYOFOvhfobk2opGz3t08nddpiM1giLUm1fyiDeCzqhQ4raxqQBANVI
mSsdGqUQMidKm84PkySix3Z9Wp/C1Z8/pVu6jGr64dt/F87N9AzOY41bk7NnUqnRQQ99via9WuAV
2b6gzFPvyyd9m9uLHa27LuhmgTN3y0C0ugkKFhgEVKTXhxf/9WrIX8Vf2l5wcufj1S2Zm/79zb7J
qmCESYg5Lc5Wo3hUs2jBwutr/tH3mzlVq42YOuH939Oo2qobupnNfk034Lot7b/MIVqwefeqw2K1
GLemQi6YeTiBEgu6Abp8SL/6zCVsnfwLsNtCcRkh/PH3m1mCGgVAWtPkqY3/f0j7rh3HkWXbLyJA
b16TRl4qGZZ7IcrSe8+vP4s1956RUrwi9r6DHjQw1dPBzIyMiAyzFqYwJcqe8TxAYbWET2wLoPg2
B4t6AHPc8rEQOlL7R8qIMoOSNgbf6IRqy0YZF2ZiYj+j7SY4eKihA6EMhAj6GriaBAQey3Z51lvC
JXNvCyqOuhNNbaXGKK4bKUJibwyr/vGMAe1SiTUQtVklQJnW9d9ol362melaYanPnCMNgHEnndpe
uW7bMKmw8OKrNDMfo7QxqS+68IyuDK02C+vYkuNYqFnOSRZvb/0/ktH1hgI3BsAFmbr1vsB4oIn2
YzsSvsBW1QF7Xs49Egw++oRV9bn0gCYZAdx4BUDrYuQIn4Pi+xuqvbo4f58AGwdkIZlHiZdOMyli
1AJMvIjtDnxe6qIEWTVAC0ze7IGRrvc/cWj14JAJF4O40hbhrjgUOSrNoiWD5H3L/QyxyS/LahP4
y0R6eqySVFT4z7dhAlNVJeDNaCKlFm3gNiBPZGNb48AUzqQqj2mhBKKDTAfV4FxNZ7QRd1uB0XTE
8ZjLZ2nInr7gxFzWpNiOux50DFFCxALMOSq3eLysP/BUWhBMBq40ZGG8lIrPhD5MxUauEltGieoT
DHcp84TRHWDpsM/AWcsJ+1NmwMRvQbe0DleFZzGFNcAffHXdAmM9SmBEjjnEANZfuz4Yo9bhC78V
TxjxBSG9g8LprxubQ2h47fHxp9NzY39Hcv3p1JGAbSWE66gTW5WNtosxwQPWTBK1Oxbh1IYJVklO
0mV7mEsy/wHB3O2ZMo7jChjYuEOp8UOwQrkKbKAj6wo4AsglRPNmYzwBBE8H7la/qEBdT/Jvf1Ha
I+MOODArJAe+AItdbn1xVUszx0j3BfyzF1efRPkcdPx5XtPhkyrL6E3R7H+slfy0SOBLv7JfcQnP
HVsYb1pg4uz0+ByEKcuBibb/3Q5KhTyuUrycGxI7WMnH8ONV/D34J2Ujr+KtrxcbN1hU5i8Shfo6
PvuWtNpjxvWAHhH8d4s35hKUdOLwbytgvzTM0mOM9w5gi2XSvurzOLVFAGHmK9B9AbAf9JDxa9Nw
7HPlg67TEACRjpc+7yfneojZZ+DMx6+poEXujD+ZshtIUkkCZt3xBqHjxN7Dz8DAkNp15Q0WW6YJ
iOnjr7JipXNTsHPD4qPOU6oJPGag+IgC0pkYs8fPr8IbrVNAe14qqY2JcnGl+hxvZWzOGQoD7iYh
B8djVETijPbRj5xxy4G6jtcyOj5FwLBTCRy+50Iuq6vU5iNDlkgRmLiSRboUTgWadBZcfxKNfFfI
G4FbKujfKFAcmQvI6Uj5n49AfUsEjKsiAMfodulC7/W8lNWpzSxlbseDnVgk+TYHGGNPsOtobFyV
opmAQqm2AAeafSmrxxdhSvNgRDGNBNxIVBRpsC7Rc3nFk/LU/sQTM9fj9/RSYVbC/5yRM6FTkDMC
yYog+r1zDlnCCwPrYaUO+kSw0HK45B6Y6aFNeQguXJBmgJyOkwD0ypC6cPVhMKXnEKAzufSfjjb+
bTs60TiAOYywR3eLBlVn5IoJzr6wqnRtr8+MsRa3HkGQ8v08kymcsvmYEAZIDSuwMtD6Rlt0pd9F
4/mdK/WpHRIEJggBNgVITxJd2oNCtiZKYmUMmQuNqKLiP0uEOQHsNyDIMS59KxT8CwxXgwnUbtms
NZi8Vwhfc+IyA18gYdKkJ0oDGrDIUy+t5jqLoWHnSnD8xMXG5cJhI/RQ2Ttk/YbLAwc3H9/gOOxL
57vMd9IJmmAkoF4ETkKRAmseAVR7Ac8kSrpaqpbK3gklDTylThOGRojRXFDjdZELuvO+roMtBtvK
0GD7kH9JMkF8AVUq5uFZr2wxH6/4HHyGknJbt41YjWh86z07GS89F0nZoNdQYURbaJJsboh4ypdh
zhP8mMBixJg03eoXgQi1cLSRLhZ9jbIJPjelAShSSMBwozP5J/+Gz2HWvEDSpzYHyRGny5/ta27J
jq5yOsDSiMxWM+8euu91VAKAJeB7MKCOMJAGiOdBfFnUHufaIwePgr6/kEfTo6wsOnCIrV1MpLQg
Y4s6cxD2j+/73+vt1qhjXlMCNj2aPgHr/Gf5rpQ+r11RDcEvbRuv772ZrNAxUK0Y8p6Sd2wEOZQY
Bcv1FGVMdQV/T4h+Nn6PR32NIT5ju4UZROksIm+6vjzin2VPzudEP2c6SNXRmbRer/Xz3Hvi3kbh
wgjoiUGPKr6d9ntAhYxzQXOcC5e/gTuOlNUq9J68bsb13F+LWzFU9sBzUkmtATB9QZrNdKN9CQgR
AAhhYncjgMr98UHQQ5TQgVtplPVx0xyOJ4Q0tzV6PVspBI03v9l2t9tZYKFY/Xz1GunWnU62w2/4
NNdJMXEzbuVThohrqqIFXpVzMeQFer131mepg3iIrMSnpxfWyoiMgApsRzow/2fimPsHya1oKshT
+VBVwlE0aAvF7JcLDyHIVB/v730geStjPOwrPQeljRvDrDgXL7LzOid+NXOT6NTMPwcoCSOcDlIl
QFe5lcCA1awdhJS5xEvn6WfRrZv1HoCW36hmbySjn9GX+1wJ1iMhMoa4kZOB2jM2l91GKGrmAugs
0lWrkXqtB4lo/lnJL600U5mfPCHYptFNKaDB4G/X5vCFODB9A2kSpg7KRaw8C2gHf3xEEzGOxgLi
C0YQl5tFWHsrpR9Q/1cThrmkZmjGC3WrkvWvi67fuaTulAHBvojocweEBR5at4JkNO8pZecwl86N
rS5bB6VAynKXV/95yIwVXQmi9k0oxRTUsBCkJS3ebmihEFnwyCrEZ7+iaJjbwCmLdS2OslhlWYul
U2jMZQMOSUym8Ed0ixK8r7843UxMfS1vZh7KU9cKISmAdxAvAWCM2slCyIVoELHASGtMGWR5Et7t
j9ViQvcQAHJjbhAVTuB63x5WFpUVWHRj147k4qXwiy1Ya2vi+bH5WM7EjUIdFeQpWA6eHH/tv1cW
QlWCNmiG0rWTMl0DOOfgSOGrlvifQt6TPG4sjmdnrtVEVkq7kUkdWCd2nieoqWvvrAOw9gE2gN86
ZOBXZLEicLb6eunsI7xpzzPR7t+kEuX4b0RT5oorJLmsWoh+fWX1Z9l8bnXwPS4lYljWSjPxCZ9I
l7sE+YYC/G8b0ZAxwKVXC2QJy+UmM4zfmczshPbefNGoCFcHoDCCFkhV7tq+ry3lAVzjErvNO86I
i0ovS35m8yfFwciMryqQSsmUXgVcpjp87Lp2CFJl3vRrCZhcy7DaZGk8czGnnCvqy5woYFQZ6c8/
53+1NL4Jy6oTVdeu17mqly42VCCJSjBeeqieEkNy9NIhFUa2iYtZUIeIzgXwtR9tXpD0zSlnvodu
ZR991c33UN4DbL2A12Z418akOPe6C9AaYYE27zdA15DuzHhGqpx1J4xyvWDYlcIGtPZ2OSzyU7Nl
uc2HhESStOv/U+Cpf2QBbBQzXKghIOt4q0NMV7FxHkaevYnJbiAcZ/bf35vnCLmp73YpzMFTTkVt
KCT8K4/KqQeOJzUs+tTtNlg11QaQh+HGaywFjMss8Z0l8gP+ACz7yIg8wRDETeMfOPY11lZ8tUEn
E0syZq0kJhiyjS7Zho4yE/f8PSDpe379hVTWpveiwWGbwLMxMw2OQwtFDyDFEoSX3+5a33Pv/Djh
XJk/l8PBOm0ZdHjr56Pxutssz+Knf/CNRF865rditKQly7n+uOmr8e8O0h28iaBkg+iFns1Lm4An
1UsJAljMkct6oKyBTZ2ue4Ac88WKN6JjL+/yS8mR7qM6MYneK8fMm0nGTySccDeuPoiyC8iN+H5b
4kgl0B04bxzDmZK2FJzMaCvNllIrBWqsgNwTWwCze11mBvh1tZ9C3YGpnkTOXFVs4nWIDwJMAQhD
kJUA3P6tTgPEp8sBZOnZrK6uRbNcDC/8k6+zr60RG46DQUx25sZOucJriZRb6hNeiysv9WylWMq5
3peYGk/6d6Tmvbkc5vR2oxAhgNBiBCukblCNDG8j9djuXLQEwC/Ehngu9h7mHTWz3UckMRTvULIo
BiwG0EaTCHNwl8eef9ocSvLIAwfyO4SEtztcj8zj4ADFkVeLQS7Q/yOsA/ejdfWcR343CVaxGi54
RwFbfKlLcyXJqcAXVWoAGQKyTYAroqyW1MigqE4gv19IJP8FQX1AwBzN6Xpozfh9umnmz0Jis5Hr
AdkAwAEp9W4GEOPmSe/ZmLW13PIZjOGx4xkNe+T9TSCPfNe6Dz5P/i3PiMsYrKJLyvPMhk/FdNcf
Qan0kGkjUN3g2bVyrlVdU5ccphU6oqZGfwy9Y9+XBpf6AHaz+hWPJ75c8DM+8K9xgzaM6O8EZQXM
N+DcqG8Is4GLhgrfgFKoFUcGV5E3DJfuk71t27EVGhhbIL8wecf/ZvFjJhn4yaDzpGfIu1JSK5eV
YfH02FQAMcVg0GXRmOaHpH+nn9JM6njSRyHI+V951In7pSLmnQR59RrNrMUleQrNaqss051seB/F
UtgPa2axB+sDWLPWHqk/MUumzx35uJ30dqOBAOg0eK9KAMe9vWOFW9R8HJU+OFzP4L32j0phgtyN
d9eKto/DrfvNrIU5Jq3JKPdaKuX9fE8CbmADqZ6gW6/vO++rXpR6SazRD77iZZ6sel1BZ4/sm08y
kUnvo5i2t/fg9SIFsc/9y6ae0bwp66pivh18EFC8O2xBDcTGWqw4nu1nC6+6FPUm4d8UDIN2KZnb
9dFS07s+GhXk9hQOxBNUTA3qyWyIBBbpvdb0ibvudz5RwVC754kCnrj/xnfCsIx8sZjnABLs7SFr
BRpQhZDx7bR2TUn8chUi8GbWAdtEs2r5iU11HwPu6W8FjMJtHBgg8NZlUY+LRaTNPb5HYdTasbtg
xhNV1A/vgNxQBstz3+UDW6sWcrTk2GPrLAJpJsCaeEZgaByZGAgYgUYpDeuEQBDAlx3YTbVmBL0S
jNDsvSd1+H5sNsa/h1oN2lUUEUqDSADx7e3W8mKtqpXERHZYZwa6jYEyS8R65e8KYenzLkGX88zD
e2L/BBQVRYySAQACT7NbiT7XyF7YaRHs1KFa99bsuNGEct4IoCxwUQa9k9QQkO6HTWLwP9kGvR+I
99BXrF3aT8Z6vIXTC0KmG5EUWkFoUM88QQhQiZAn9qQpXyRlnwzrIPl4LGWinILEtCzIsO3AUbhj
6eLiuODLPIhtDIamBakMhQSXattsAca6xZt6IKeGZOZTAlSZJDGrZw5p8vPy8VeMz3daXa4/grr4
Hhqc3KbGR4Ax3hQxTZW6n48lTOwmaoToHmQRmwqwMLfq0fK1wrVljkatDo57WPlARG3zozujhRML
gdMQEasAhhWELeNnXD2di8SJsj7FQoomflbYSrW4osjMx2uZisBupFCLARKT6IngPLcj7dA0a2Hr
+JEOdp6I2/XpqzAsyg4MjHOx2H3xD5Wfq7VRPrEuQKU8ZF6MyD5UztLwWw7HIN8n7oUr8R5aBe1M
LDBhRBDhijAigLhEcwmVYS1SX2uSMIztViJ1FZIgPPXdW1FZHY/GQe849x6/0xEYRAgCKDGSxni5
UIfXKDx4BeU0sf0+AEJulKFsvABNkq9HIT+jKHeGmJJFHaGoFnHHBWFic6ViBCDm81grRgu4D5Kj
mv16rDB3WglhCKLHtCRgqLC4W61ME6UvFR/9QeBK0tzmsynK78cS7p99o4ix8QFzAsj106XKbMTd
4bgGfYporPBQE2peXzlAxUmW+8RvNsycMt7F5Jh7wPVCiwXo6MAmS52VkIGoBSQOGcrfMFgY+2YA
SeaSHxlT3wPgPhAMP17h/dOfkkidGOrwchcyQmZvsm7zCX6IRYNu4J/AagjIzvRjTb6XevhlpHO3
feL0xqQfnBpQBVl0BFKn5zt+GLh+buN1Y7xrG0AJORZxeeOjWmiBMdtEfnftsFA0UwAhHo5UwmPj
Vp7rp7LqdG1ui4sUxW7Ts8DFMYQk++lmkpp3sSUlaXS5V9YyiDWkGRVIqv3vSDbONUvOfT9z0+aW
M27vlRApYPikGYXEROz1RFzKGrFVx5h5KM2JoV2YzIR84XC5nZtj43GARLRmhh7h3qSL71uPlfG+
+2PcOWDFo8igwmD9efWrRSFOlEB+K+dQf/ldfbfid63c1ytgoJ5bEjVzKngX+0CciHo/i6FnEQwG
1OLkyiurDH2XNvpeFbLxP/LUKkXjRU4IRgvleHbG6T7RMkocaZt5HoEkDMvtqbGOmJXAtS5sVNd6
MuC1B84eEOocFGStMGQgXjBimBqKozfRuWJO0c8wF1HeJ1qob6A0p/HBxFaCQczGNEU9AocbWUwq
TwdGx3rdSTN6Ou7hTQxESaP2OFOUxsm1rrALCxjumzlY0ikLfbOjlMVkS08VUrks7Nxf4V4TY2ep
OWHLty40lsKTcpnlMBxD7kcroiwmhuNCPnXrwk60nSQvmleGh/YE8TF31lqJtlkylwqcVRsqRgmU
TAorAWojpDuOMYYY7acvopnFVvCVYegGI/sA4Y95dEujMZBwTKgLb2iVkWavzF20hOMcJ/RGBkVk
QiXK51ZtiA5EJi5tzj3FAIhSE6Jw68HRK8AmtsfBnKux33fMwwuCrfmPPwl3/y+XdmUTEMP3tR86
pd0VryHa4ezoRUJKMh7b1IO9SpRdsgFp2rBWLQGJoscWaSKeAUkU7BHo50Tg01N3hWUbIYg0rbSz
+jWo9caQm3OcEVWckTPhMkCFNrYSKIhoMORB2QWvjlUujSs7CE6DsFRst9hBkVridTNoHcJ4ISj1
BS0Mh7qMhuoMOE9vRSEnkoMdUKhs1qyRg/lEn5FiuWvfvuyCAhPWH2se2RegywBsbOEeEl03T+fi
Z4OZWkzPzQ0oTsUf+BzkosAEB8gUuodiyHtNclq5sqNa98D+acW5mWz9jdL94mSXAKxcDNomrFbS
sOQ90iLfzhjiXv2NXotwxiHcpyOha9cfQ11td/CDpi3UCk61+cYgIWD/0OZKACSNMAwVD0JC9KV5
pkJaINJt5lI3ozbRRyPx0AEEmmDBYamj4cpMbpisr+1CBuuTowmDHmcgtH6s0/yE25PR6YhX8dhp
iADvVgOKNhacGmhrdjEUBAxB/HNUrEYiR1LGZgDYzqUH6CaFuIMptosczdQl+N8D0nyo7YunbgJx
U9d66r09/q6/rPft8jk0NGPef3xi4nfKVeAxH9RKzHd2wRH55IAPetEUpvAFmKMl2PoGd+GJpM/0
Nt8OvNGmJiccooDE7FJJjDbcoBm8XvSckZXfjgE6aVEDL6fpDN8hP+iPv3ViD2+/ldrDOArTkHPZ
zi7JDlqJBMM7qgZj58AIF+Cbl2ST7SX9HOmIJL5nhN8HZbfCKTVFltFX03zo8GR9j/RdbyJnGYLy
4XNMnl52Gnl/8cnbh7TgdFvfv3zMyL/vxB5p10ZmBjyOxucXlZRiNLFL1FzqEKaBZSA0h2WM9sOw
MBIQCriGRFrM2Dv6jNh7w3UrlbodsaBVqihpnV11+15CfBaVYNJcxtxcZ5Jwfw9vJVFRGg8mStEv
sT4rJtbBeO/1zqrNAaNiFdovTH2LLPUnIBlJvMD4NibGC6KzGx3Wmszlqe9nUai9Hr/1yv1pSdzJ
Oed0dvycbIUXETDiw/IUQZQHe5TrFRTO/dYCYhxRNgAqxoxnorFTgKB2uxnUrRw4tB1xNT7Azb+5
apN4pBK3YS0SPnkLg2xs/AQkOJlR8XsbBakc8jIj8TdghakkCeO7gAPlGCybcF+Wd356XzFf1Sqw
ZJJ9fAgKumGdg7MXSLRgXTKiUs58wL1HxgeAKBXpSLh9WKTbfZdcX+MH1e1tiO8jssNM7iVcu+T0
I34vTqvovMCsICaPP8X99/IXULxzRfn7ya1x49GaBLZhzJag9er2CxgmCkQnjnv7efN62PmbT/Dv
7A8oVfnklG0Wi8XePPdkvf4oV3t7HZkeQdPvcfn8eCPG46WN8vVXUMfPRRWfOnyEfQACYvGilCEB
QtzMcU9dOBwnTnzEtkBf+O1S0XqQKUWZ9bY/mE6pmBGnmY+XMXWc1xKoK12UTip7Rd7bZQzIOSki
goCLGy5cTjGkEM/NfpYl+T52HMv3/y6KOj+uDzpgLKe9nRnPux2KBSnZ9MfX1927px8u+e4CF28k
nH7qyGogK2flkouwWcX6ghDTtFOO2B4gLdG++rQ8B2RtJnsMx9q/if5tPN6cKcsqjOxsGMnEeCid
IRSZsUAb47K18UjGewyG9wxTzbE6c8yTctBijbcD2mXBj3Z7zIEzDEE83qkMufAx9akiuGJlNFBU
v49XNKW1Y2EdIzRo9ALh462kzBGyptfC3sYfaokkYWBQ5lvSIAP6/yXoDkanxd5F4yXV4jeH31Ss
LXCvj0VM7tq/a7njbm7zElS1QQ8aaiA/u9sYDwMufHGzuVrdzKbRDcZNLbkavGlv12KHB1aCe5iA
jjQPvdXjFU1d96vT0ajLKFVpz/QKBDkt3lQa6vxp9V+cC/gvEeLCdI4TRbcKUKu8mLJR0dtNWBtc
hOZRdy8FM+laGkL6zzdeS6GcRKuAgzZPIAWpom08Pk5edwfWPFhP2bIhp25zOgE3qjHfPkSefLDE
wHzG4638q5fR9vn6EyjTid6JxhELKGBmvG5SomgwMzvLOpzgqhbD/kk4JmT7AUKY8xJ9FJE+Yzqm
jvJvcEbAXCD6G6gr3fOYHPzT/7pDk3iaEDV8f7zCKa28ljBa9qsAqMwC2Q06LLAM0bPgGbL7nHFz
HXr/j5PENMv/WQdtMKSYV8oIUvxgGZPnXTp2JxxWJwkZcfvUPn2JpEXs0QDkAQAr+riXmMGYsY8z
S/0Lxa6WqrQBiF1VfEQ12kftR7Ij1/rPdxNFPLz9MEAJOAnqXnBNl9eK2+NeYHq7TCTLydVVrs31
i0+8pFEsRE8P0KqQ1sCg0O2pRWEgCjXfDOh3Ae41dLJbYfjcWIU7YoL+zNWLtfKR6cu54bKJ7OaN
YLq6BjK3RAbl52ALpPAW8ocfbsp39ilviINBOXGpPaWfj7d0KrRAkAjGXbhP1PQoBWW5IqiEtBzs
GE1MfWKKaAoI6hPeye9hMJO9GbeNvu2Qg1l+jKCyeCTfbmvSg+WnbPnBVvuE1NG55jIjEwj7ygRH
TcjWcT43szP52LsWSZ1kUCVpGpfCgMfepgfGN9qFdHf5DvAqy7VJXOsJ+h7meoYmXx3IugHLFhSq
GKser8rVVWj5JAzURh3sIbS0yMo7lnRhasTCi8+Qlt3WtYlp1dXjk5yoP3AIGf6VOrriK6lurXWJ
ljuD3YDkQSZJY6KJWBH1pv7ldC1+AkMuIADiV4dfPpY8ea5XgikzWkRNzvIZBPPak7/mwF0SvrHp
mycsinU8h4A2FZher5JSolRxJEVLRmHusQUlvPSTpYuoO871ltDY4X/ucezsY2EFFMSQlJ8PMVjr
xoI02LtdqW8sZJGWzSW3GXOBKUbdt1jD5vSv3jI/jjFMRL3MFr+BWW+OM05qcsHAJhYxw4yL+vfS
ujpWLncEv9W0wUamXlCtail4Ojig5york4d4JYbe1zKtRa2HmCTbNYc+Jy0MQQKEN1V7rkBg8lhl
JlNQMmCf0RmEgBpoALfKWtYcaI0zj7U5slox5sk1L4fPdwlDo4fP1eq0AriK5TKzfcn3Hl9BMxtK
ZsjRoYxK86fldZ3UdcU0NjvwNiNluiTMWTnh3hGOMjBWClQFBIospThp4Xp5UQetjYgGnljWtU9u
A09MksPqJ1l+vYDUHP1z67Ii56XtEG/5sV4COEcx3JeZXb6Pvm8/hdpldBhkSuSGrf0sEOEA8A/C
WXjAoYUoXoxEdexq8fKGGbl9eTgf87k+1fs+JlzF652g7KDKAPe3DyFetV/7X8z+6weOWKNwxHfy
9utFPADbcr+v9J5477+o1j9e//Rp/3sSlEUcQrGUwwonkfUvcXXIlZla+YQW3y6QsnxV20aKK2KB
mQF8duvVEvVhnL6qXPJkJijzbNf6cvmtmrPUHKMS3frSW8nUdVVrtlWKNGoRWJaAnmLxIjU014i1
UI8A5KKUSy1aeNyhkJ6iZBNns9PGcx9AedahUtmhDbG3AnkN9+8oxnjGRViuVkQ0FiZrrbP1GRZx
LsqciM1uFk7HgIo3dCE3yt00CM2A8xVZl59T8AJA/LXumUvmaYlh2cd6NJHcvxVKPZViRgliPoXQ
VpdqAuC5991nc76Ex0u6Xq0WkvkSIXmdENZ6Q3BIam4swbdkFh9uwindfgj1YOqlNkn9P9uSm+N1
bs339+qikWZM0Oxk/RIYp0WyIfF2+5ZK5h42nJzHsRuA/s54/bnb/RePXDkmXqvzNE2g/Mzy+RV4
FzliK1m3VsBxBpT+6Ucxt6aCKX+ecPb6qBnHmds9+wHj9b/6gLpr+jj2cCojGCCQyBDdwX9gE3wC
YMdFtnxiFP3FNNfYgWh39BYzL+h7z3x7GJR563tVihsG8j2MFzrtRs1sDtAmTqIH+cw78h5z7taU
/s2OX601ULW600ZTmpsxSno70TyswOLyZHLrvc7DkRhzSj+7vZRxE8osq+sMItGVIFmcsfLOLmnG
uADvyhPanbbb2IDhXmOi/+X7KHzLp7m5/ok08u0WU2ZOCR0GlLvjbQeowWZsVEC3ArsutjjoEdy6
24S6oj+9vICaAhASptATEzyBCXEOGUGLOo5+uZw5dhrgG5Hh7UdRpi9M4twtmvGjwFR0QK4Rvh3p
z9Pii8Dw+U+w+cD2/hZWj63Q37Phgc3/05ErHRg0j4nDUW5IxF1MjGq7sxTM2jrG6dSdtoQ5QhXQ
ZYd36cxVm9H0P6N8JdkBso4TspAs5PkK+Sqrz9KNX7l6EA5W2vDm45VOtE3c7DDd7lYUZerFGeQV
xmv+sRO2iAfJorVQonvCEs+uZcwc6sSb7VYkHbVpHs+EEURmhrNzFpLlr52leHA2/ZzdnIkP/9Tr
ajOj+P96sHFWa7drtkNKDocEgL8ucbaLJ6TcEpkAT/kMNZplsJg7SspoVVpXptp4o+R4UZULBxP3
MagYhxUTzuZRxtv5SGGp+CtUnSwrNMjqF0bgk1e4qJxYKD9hoavTk6J/qee3FHbMsH+PgDfYzKit
MPkBCgCJQGQzsntSh6r2URkECaIkEYD4NVKbuW6dwt1JvfitDgKqVXhceVa1EU6oWqS4Or6lJ8fR
WS3VYezZm23knGgZgZ5dfRLltHLXV4sqwCf1RzEEEMoOppyslAH9o471RfZI0Z11vAVmtmLy2K/E
UseO0cA4jwUcBeCpDFnP1LfYz3QnX8Sc/vjy/nVR3Z36lSjq1FNF0qJGg98A3vGx+RofxyyCf17/
TDAFiqPHv9zmUkALVrjV+z1voPibogKIKV2reN6+CGjjZQEW1JCfoiInfvVSW2/BXlqbAAkyjhgT
AGL3Vu7nNmnc+0dfTnk8PvL4ThTj1q4dfl+HrM1wwlx9fqImPioAunnRwsSONdLbqCV3ktzX1DFs
QkZKGSMWZKMc3H7FHPboSMNUh4kZlmWC4tnG/Vzms+Nj97qgsjyryYqAHOo4sHr7BUPOl41SoWBZ
s5ERVNWqdphCZ514z6sKSVglMh6rBDeu6XZjbyTShaY8abg28JLeNhiehD9BADZscXNkDCjjjKh7
63oritreHjhV4eBhca3OLqTDZqPqmx2wsBCzeEY+c6vu39cQhiIpLMyY/6I77LgmrYqmw7ocT/dz
gnlXY+Y2TXRPjiJk1IFwWoAxpHLefolpv35AIRbwGuPQ/fu7uwQswUBe+oNak71+HBLr8R5O2Ch0
zgNEDMj4mC/EuOWtgmio2XVB5Q7YQzCLomHs83AalrJRWujzTVdEtwOzJb/BLDvyhBdGN72IwQjA
BGFsgZ5jdkK8KJha6u2gXvetmSkyoIn2ZYWWLuC+KtUXABtIks0lFe/9xK3Y8edXLrnheY/3c4hF
5tTE384gyNwGrs7MhHD3WArSrSDq6gV5oTQeptXtZyTZEuOAfEi4uQAnDzN/2qbUP8vFwQcZIIds
48jNfFhtTX4D+kEbcMMLO7XkZbNYr5sFSI3OlY5f69Q6s4QlPWZv5xpZptQbEEdIl41TxgAfud0W
uQqGKJO8web6c7LJc1vzrbD1ZlR84qGBTbkSM5rlq93nxDLXihbqxq/rYy5iiuMrIgvT3I+Fqt9z
ZOrLylqelx+hES0eq/qUKUQ+EKZYVFHuUSlN5/MszmIhGWzXcfVKOzgC+tGCDSPEGIdUZ4RNPBxG
gmCNB0YzSuKKRL3eNSdAFTJFXSDZMpsMIHlQAQaPh5Oif6JG96LiFEFKuUP2pFjM9UKNqkXb4Gvh
1GHyTlkUdYQErxst5edMRrCjIMvL/5YwW0WOAKSaBZ6YsvvXMqmTbTRPa9wYC+a2HUZ4s6Wi6D4D
/ONCID2qoS+5cnx8oFMWBANIMuj80KWBpwgV6HBtEjVCxDW28gKTD0jj1MpFQ9R2je3EK/j0x/Im
dvVGHBXs1AXYudyObWxxHRiYiQPmJhfrTPnkegunmkHVmNDWG2Hjz68uihgNUhWVWJuoK4zVJ0Ze
vOaHyp2p003uISKDsZMXJVsMJt/K0ZpKBktA1dodG0VPshTu1DbNief0klnnBbNqg5gjIhCs49rT
FpLYz1GRcaNmUNqKiwIcf+CrjR21lBtHhypopgWtsf3OYIOFlI1Ilsw6fuFP6Wf+KbQk/nx8kvJE
5HAjklp17Mtc1jgQKbKLrHirPxnuU/T1zN+wCeFyww+Jz6287o3FMXeGlO3y5JgBxzZZdNoucp7j
/lChnVIC5u1PqIHrNFmroAXtd6lzEvF/a5EpIyrB4UnH/h3QBXJneYMRp3oJEgt1ESWLGkzx52Et
oCpZfQdAzV0nrJ5XL170JUtfSXuSa11oV1JZ6rGzlTOzU1b+Og8aYJxUOoBd5X6On2bCCWBbYKww
1ITZPomyG01Xo0ZSoGQiZpvhXHI6Y9XiIezHkarUW9cdgJxNQQU2+1OCEeyXbq4XbcI533wAZUSQ
eOgjIfGR9mgNsSfxb+/9okQdN4tantH8ifkC4CqADHQcDkHQ9acjVzdMYLOKr+CMbP5/OPuyHVmN
YNsvSomZ5JWp5qqeqqcXtHt3N5DMkIxffxftc4+raFToWLYs21uqIKfIyIgVaxWuauaQac4h3uay
U+OWbrqKNzsaWIE77JKz5w4x0oqy5bkJnrCP+vuPMjZ4MMjCvTEXA1591cTJxHlHoCCDrwK95avq
mQfAZkf4LHFeCYj6qnBXBysrPy/40hl3A04dgWqgK1ehdzEJVhIt10AnHHfndNCwRQUrhcB5ipRy
gbY99nr7+M0ceFnU0Q2LotxIFjAJwVCApXHWFt1Z5yR8bvA6NRWt8xZ280z5gMoiBUcfCC/BIjLt
VVGNLJA8Cpi+DsEa6Bi4sWcbXWCDqilvzFI/DyivokrvIcJN7FAGKKK14la3lP5RK7dVBe66kqzz
wBFl9/YM/Ob/BLebDh1coP5wgQHkcu12GfXFPhr07szQBdW5ZbJX1Ny8L4IvCVwYKFaCURhv6cr2
iFUUK18wb3/AzNP0+gOmRz1hIRwyoOPJMxi+3PfWebX9j8i8/16jsrIGr2vhW9JbI5hJv8P/WcrB
zZx0sACMgOlRihc939cTIBUNHlslnlMlsOvIFnmtDXlN9zSYwkk7tfvwrtqw7Xph1DNX+JXVyc7j
7QA+JwnApR13YyAmzOhYmDKUjJ4ektUXN/etu/+rW4C1tpttdzhbCx8w9zq++oDJOcNcIDxVxtcx
7gHRBaVPY3d/JB8QrUf79mDnZhiFbwWkAWinBynm9Qz3mUA0vxcQgaL/TEWhontOh6chWffGRqdL
h23mRpXRawcgMZQwsKcnnltDqJBWnTicg8SSX+s/EWAUSL7dmZr99+Xl2DhojwV14tdjGWGkS9O6
ZH388wtfrgekoK0O67w4gIMTflNG449peIPZy1aBUAbELtFaDyzpKSiOS8LWM3gcMDMBQw3JGh0U
sVOIQxxFWpTzHtAq3S0OgWhS/xtAgF2Al2zs7X31NDRrH7KEgvN/XuQrw9OBl60OvqYO7ym2lsSt
r5kS3etKY2aSFWQLr7eZ8ACdNNAaASgVnenG5G4yirwmtMSzgsv75kMxvsvuydAXRqTOXEWKNKYF
qK6CMmT6TivwQhS5gdtBNp97yDqqr+xT++72ogu2e0t1C/N9cBtbsIY9XbV/RCh1rQBtGKz8D27p
Yt84+ze0OWyd1X7v/Ok3oqNAtmnzMlj7t+32e0mHdeaYKYoOMn4J5A5wZRNHqqeN0LJM6s9xfg+6
SqOwjQidNhyCMwiab6/2TFkIUiIXxianrERTq6CHMLY7nLQ/sQ269bOpP/D139XKQVc0CCQJONel
l3bRYc+4zivTk53WGHINCKbYn6VVgbAoND/c3efzoUIXWfxsrLZ/yEZd8GBz3vLK5mTDtVWeelyF
zcQsnnXzlW0O4jF/ZgvuY+6xrgCBrWugHkGKYLqxY4VXZGgwrRkSYKmdWRreHKCUFjZ4wFaIvzyX
O/Q1sYsT2eh3n+oTaC+eluR8ZkphWN2Lz5jciY3HvD5o8RkgjBfB43vkmFxpO7w6yomcmw/0WnZo
3gPn6+ZRRD+hurC9xt0zeYgBgo6/NLRYgG5gssSKV2WYBZy8Pvuq2LGiD7e37w+Y9rcBPC4kdGf/
RqAObEAxtau6M+Ac71CgtIe98ky3wO5rgBPEUK33V6UTbYrS1lfnR5RGDPt7FAkAuRq5a9DAyKEe
BK1Kc+kUzw/93y+b3Mt4AhdC0vHuHOpCtYt8lR5VGj/eHv84fzeG/4PtvrileGtwWcxLGPGkN0ny
6+ciRXSJrqX0cNvS7HDQ7gaoO2jYf+VW/R6NC3WBiQ5Y8FhQ9NrLSxf+konRL14MRlYrtWFe3Z2f
695KIACBJT3l7g8maJ9s0H6oydbb9hE16ttjmz2t6sXgpmsldWQQfyy/StuDOwqKZquHcIXA3S5s
503C/lh/G5sYVZWlzNrsEv5re5ou11KZNkXddOdGU9et8CwYH4I2OLdHOHfPXgxQn0RuAicd+Imw
Gf3si3u23r2IocuCxP4PZtByMlKLoINwSn/cVSDwaeSuO+e5b1H+4ctukz9WeHrftjP32EG88K+h
yVZJhgg8KlLfnalYOUmKbm3VK03soMxM0bgdADgchUimMelbZrqVg3mvaVCe8lTFLfRu40vKs9El
Czt4tPrrNF581WQbySrA8IaApRxQxHySKhq5QVwCKMmBPwmCIrrvG+WjJFRegBLOBTiqiqoHegjR
t6mOJ+vi5CSQBvFUgq7oKuf3rRQ6RXHfD89qKu0EYynjPgOLR3UHrQYSXsBoD50moruU4NVfIC/r
VQDLhLZWmqkBxLhZQURv+FQ4Wvu28QsHkwvoOrpvLbEGGcyHC/nM2bsc6Rb0AvwoKk5Pjqo2BoRr
gAIuvhP/1RMVO5adrDkw+Y+uuKyDiA5UdQbjdWHzjWn96TKPJGZjUY0qqN9dz3YQSA1Enn0BYA/B
ypAmPpBjbiZ33kuwkEOZy6WCxhJ5Mw0SB8AgTMKVtO8aP5WS4WyLLyJITT5WNYrdqVm91As+cCYY
ww0KIR4UCVXEyRNLcqQNpZeilsE2vLY6uwICDhrO8cPSywbE0b/nD+hpdLyqYGFQkGi/nr86qhQe
5Qj6DSiWHIxu8DSn4kgGu6A3FqkZF1wKrGLwlM6NJZ18FJ3ivfZZ15CVQNNOM/3xYWhGAY6ElcmB
ChrZRiPZVycHPHqqUwgbokeCKr4p+AC/W5ABj9IHXfMrgI7KAnmIMM7yeE+5HmqOlitG5mQJsref
UK/3BBdqcoQiwUqz0KKKKvR2qTRCeuqCRB0lx9Cx7Iwtpamb1kCymhKEhYljQBRCNv2o70O7a32m
bdqhNe7lpInlU6ZnXbxT+kzyD2UQlsTWAuLJJrS7c2E1ZKij7ECsILFTknK1fNUzvcnuGhaWxqbj
QEuuyiqWc1ztWgiM6NDGimt0sSzusrzvy62UaN5YQ5A87SCJQoHmlNaTRTeNK/8JPjDoHpM+jKtD
oKqBbpXg/IaanVqAcDYrQ4ZXnqGA9NzQlJDfRUmbM3cAYqxeJZlBS1sZ8h6tGX0C9bvQIxGYeKRY
qB3Vk+RgLZa0C0HrVAjROVPiJv2rqgmQ7GYwIEv2kUi5BC2zyMtIcER9QMnvtaQ1lLXegZj/Xi/q
AD1lfSkTU+JSkTlxpcc9pr7swsGibZIl7ykYqzQnRMKg+sup5Jd/lapOfLBXDRVJ13WmGO3WJ0Rl
z2C0CZgToAs2fsoiJkWFWVbopIOiQcK0Y9PoaniG/IKPNjbUgNBEb0RdjnpP2RhIyvt+rUPXu9JS
8cHP2nqwY/x7wc1CrfHP3EjTc2RAw9dpc7/xd1WJxMh37Ith3G6rJlaDI6lrTX3Dz+SARyR627xz
mXMO+brUeIqHuO/NDmKGklPUSZzZXgFCZkfCTOOLDKZ3R14SaEbXPZO0lZ/FIdvXkhFAJ0xSvEjd
I0FDwp1XekJ6IDESYis4EIofRYf5Th6UmphJ02Sd04dZCkH4zKuKxKrKTI0sWqAfGPRXVdqXTz7U
DWUG5RSjTR/zPNeHfaoXEByJpS4mlkLQHrWW00iC3LKOSRLNHMmK1sa3cH/Doa+agq07TUWnJqWc
7IpMSDF5QctVqKUiqhHR+sYj2ploljSI2VRtUmySpBWLOzAQxDrgvX3R92svJJXwqNIOkJnB0Er6
7re6zj6GrMzVld8TrULhQwsbp/Fio7ckKWwCV9T8SMZSyZ1yHDSwJOFs1MVWDHoNpBU5BOpXcVXG
KRhbCtH4S9IEggiCX/uqPUDv7ctAiidwoWLpB6egzANyFMtUjJw48QvuEBp2mSuGkpCXZiOQeLB9
NKPQ7zZNiQO6luGlA7WPD9WjtvtauGRmrnTQJaPiC6409IJMuZ+UoYlwC2fDOeTQ2GbGrmFnQdjo
4Rk1StNQD1363tCnIvoAHscsgvC763Lb8L7CBDyvxvfC58zcef8wX8lgcEPBe3I9lMmQAmgylrp9
l3ATonXiCulkaoqqTYvVbWvjj00uWFTVkfxDzQijnzZJp4boEfCuCudUo4krE/qs0tBNhZrZTOgT
97a1mWcHrjzIWCFqAaOHOomN5XIMwBs0MfZMLeyUh74D3MzbbSNzJUnQaaF8AEAMqFp+wIYXIZrM
a8qEAO2LMUGDOZ7jdX4Ua0wfR3JefVIHNGJwEw8v7sQ+KDWM0s4otbXF/tSfnXMxuzqEsJFXQjSB
eAJbaBpTGDSUfZEW9EiKtcbDNSkczXuI+wfwHIXGSgaTGvv2ZKuE1NaXAkxLtJD0m+Y2f33BJCtR
gLE3lvuSHoP4PdPdqqo3TSiaRHV11WxApaYe6+ErjyMzyTZduBA3TgsVo/mxmRi5VawGArgxPrlY
ClrHDckaTo9SKJlyKbl1MjwqWeDw+JHJJ8k7oGLis788+VblJ5Dg9n8HHx18gNSwNyEEJU5uinJl
lnCjRQt2LOmTvyWP3VLecvrK+edDIdszKv2ijXDKOFcrBPdLUdGjZ7yqIKVKPLspE5um5UHtE0Qm
qAqzXcKt4E42IHforfvBLnlri0tzNjkj/3wJ6Lk0HHIAUKbtjI0voqTWivTYDsNYmY6zl4XzMZ6y
ya4EQA2/jFcFVDh+Fu1iUQJfznIN0gRHTlc1sjRrwu9F9cAqKyruc+hCFNUuLBdqRpNI9H+G9a/R
yUZs67AColKhRyN9Uo2PVoMI0mJhbkzX/hoZqNNB0g7vggvzerthlzQ5zQg9+gIrQK1pDIhDFEh6
ltk55VDcaYKOuR24hsA81rE1BdTmILCa3ms60UwxN4qFAzgO69cXYf+Dcw+M7kjpXH9RBeKGRORY
TU4OYrHy7oi6iw1LThayc5P38M/04nmmU31ktkEeeWKHF0wpIkxvBHIVIchtKdrV1RqPRX8AoLJ9
ur2H5lbz0txkWL2Y9YApyfRIwwOX/uThQQVu4raNpSFNnvgGcO710GNIoETkCS7AHHzgsikVjr4H
juK2sck9+M/8jXVtoGmgaiBMdg6VeAy2qQz6FA0xI/FJrkEBRV5rkF3eNjSlDvhlaeISlTZXsyhN
jWMl5S+x+hCC9yktlVXluXpb7TLD1Is/VW0Ous2XRKxm3RySFihzAc8McdzJBSxmcmXUYWEcpZUy
rKLoLtYfUg9QFekUiYaZFxu1fuDGNpefiG8zdpbBWrT0/p2b69HBQcsSBUdg/q/3qtIrUAxWK+PY
tJHFa7zyVDB6QIymogswkbnTp0myoKIrHImLKXd3mkkhoJHEOHoSlNf8fQ/+Us42YnhP2+fb6zp3
Iv41hUzC9aBSxkHE1PjeMRG2lQfNBqCHqiVqoynABJsHfg2QOYQTaHiHS7m2knkh6wnD5gnjx0K1
0xhtjq9iBem48OC3mxhBYrhpk3ed5KZXOIa39upVhlkma30hA/d7FZEQgigpmBNwT6FUff0pgFrE
vNFwYuJceMvEAuQQMoSh9daN5WoJ8TDNzowDhwtFXnXEORvA/Vxbg/h8yJVWxEpCkJxLZl6uBn2t
6tg4aI/owW9sKktSAb+XFDbHagfC8dGsdG2zjVAE6TjzjpwXps/dGqmSdiGdOD+wCyPjlXZxGVdc
6oWQBt6xir9By2q4aWr2kKZCeu8vkQU7HZr/s18FB6o4aiqD/lr/RX8NwpZe8DT47kB+YJL3loXa
sfSVVRN8xum+IgsOb24Wx1WDPgagBVCLuR5go+QBIL3MOArxFkX2bbERiiWKpNlZvDQycaqVrA+0
lAPjqKiQOZT3WbyuQFKEFMcqZfed8aJ5nz3JF878NC36syuRGTeABQKhGVjYrseGDgxaRQPOQJse
M4ltPRSQZbT4lpu6BmpJd9ugWZV+aLf06ba7mXlaYBUvTE+m1UgyblBSGscyAu1NdL7v8L5fd3ZQ
AxK1Sm36afDYpBAozByiLln/HUKO1pFRBJ/5iJyYHEddCRHaB+N8i1CDT9svVgMxIkvrFFV8UBaK
giVDb7MalIXdJI+H7jqgAtmWqKLWCg5h3NSTQ6mpOS/DFJcHBxz7KQAAP7MA+tFsCnGtDni7Zk0c
HygDE/8JjYFV+WD3O8NuoWfdQ2OAurcX4neUcv09ky0AiJ2MvDG+RzurreLgNpM0p2lBKCm9Kdn6
trFpw8fPhgPqDFzRErLhiHOvN5wfVjUEBjgOE20dL8SDKFRXBfQBPcMtywBpPNdT4KxEapWeyZBV
7uSD3kGAIFErC8lSof4USlcH0W3j/82qlR7e3f7Ecd/9Wh8cRTykoDyHt9T1F0IvKvK1YDCOyAzf
BSRAqq/0H27b+H2tY85leF9F1KCSOOWszEAXWbU9LgMjFsyqIBjoQ5UhNYO3rbSw4eauXLC7AR80
8tBSkGdfDwi04Rn1fRUHrZKtSNzgRei33KQ0MyspBQdTbsrkJESrEBV+InUW1VZZPtwHXeRUqIMp
9AlMWAs+fObyHQWSUfYzALmVlcksK3EZKHro4TqUXU3deY1nidImrJYI7pbsTM55LZXVUAgIoEit
HKowXaP7dqvg6cYWMgVLhiYPirAMVBHgZePYd9DgBFHGKgisZOENOrs3L2ZtEniG4D7PjQp3rdZE
f2gQhehZqs639+bsVXSxNOokEFTwZImGHCMBXb3XWoay8rFvzn91aD7Xd73u3rY3pTb5xyVQIA9x
JhAS/lBiXAQQqs6EWOwT7xiZ5FGwIIbz1NkjbfATuBW4qUDTRUM32F7fHpvj4+dt63MnESybOI0a
2o6gN3F9OGKlU/xChXFdDcwUsR9IW+X0RagkM2gWYBFzgcSlrYmn5VUvkiZJEY61K115LyCFoC6Y
mHPmCPeAOh4dGPBr18MJKy/2DI7hoISjS7bBRLPudp68EeWttrRy426besoRtI33GJJkhj7ZjVqR
ikE+VN6xT4Q9ghNLj3WbBORLC1OnpNJeav+W7cKLaMHoFJ/HkeLOtT73jjWo3cQiWGvGrhTw8jNS
kw9xYva6YQUSqNlvb5RZu5BAhA4PWn5UYzyaF7vUw5HIorL0jrmtbHmOAw7hH8sT7WqrLr0vZzfK
ha3JJVkraZ4wARPrp9959ESVz2JRQmmSpP85dais/u94Jg448SqfKAzjgba6mWylTekostn17yw6
MKjX+kvwrpm8AZ59FxYnrliWuW5kUMk5al53avhBYeh9pKCr6g5+9pAjpyzsIg39W23illKwEHnM
JJJH8xDaHtXZxkrB9QJmaDIY+gTmKWPMFDWnTz5y8Y/s3xv5o5isgY4yBRBlR9uoR5vkf7jxL6z/
ON2L7QNG37hvc+4dWyKahZA5aqevdag0HPBOXrjx524JsIHjbxmCEdL0wcJKJQXpPp59kOJiuh2s
/sNJGFsaRgyuhsjieiJ7OAK1VuHGQkRzls4ruwtVMI03I27G6V45uP9UccHoTOIHyzf+NKQYMCXT
gKFqC4PmiYjdE3IrS1bI8kZk3aHgmsNe8QqxvRz9FP57yE3NZRn6Fl5qsVyY2mlp5p9jc/EZk00s
CJkeaS0+I6oBGQEVkPY45I7v9K666uwCdOtgPpMIMtB2Rxb20JxzB0oU/TGgOR8jueuJr2jod1kI
596zNY/eQB5jymh1hA4leqUyNVnweLMnBtIXqHeNsTBQPNf2WKCnrBWw0JADsTotOTcKOFAtxQOQ
It1zDl1vdK2UQoTuadUUlE1a/4frbJS4Ap4AoTjyYNdfkOY9E8gAZ49GDktkrpGvcm3nFbYk7emS
AOCc1700Nrk7qdTUrSqOxtCO3pqQluFAJdw+O7NO8NKIdD0iGg+9nxC4doQbXlnakfQey/WxFF9C
L7HE1l8nQQ6OtXZw89ROu6U25NlFxebBfAItDm6IiRv0ahl68ZD0PTLkLmOwyPmFreJ5lbVIuCU7
3rh1/EHzQxoaayl0dfJ8ewbm7tEL+9P7myEPIeqx5h1JCegGHptd/ADZdsHN1eZRwOM/XGq5nz2z
aDDF0RmlfPDsvJ7zXmCMNJKBc9NqqyQ6qtLfoXwpvZ2QxStPaeG6dDuKLZF/FD5zeBQdNOAPbo97
NtWCGBehA1CxyABMLlyJCzwXuoTAbXaO0T8G9YaiF7qnDVJz6LjqwDwAjFwhs2OWiY8L1memHTUB
Ead4BKKBhPd6DiTaFhV8OjmyffhncDtIShOkW7AAhWUcoxXdhA5JHAnMR1axXnq3zL0pAE8Qx+53
VcW7d7IEQd1WZSQpZNz2WhzZQegmykPjRCe0KzQAKt0tjHcmvIFBBTcg0iyjJtX1eDtPh/ZMLJFj
pQsWL4gjNkANHRoUl6i30vNvwWgtefF0jeOYhMRXZievQDERlRyrR45Z/NiJd1IduZFOLTIi6jWX
dBbi1soGpmtpd82OF40xUAVC68qvZLYYhIE85DXufClETsVM0EIwOBx9/pHJd7UimUBW3p7jccP+
GuvIqWoACQEs4MSVhThqAArDZE8K05AtFkAuwld3dbZEhD9z8VHEbMrIrwmiXH1iiWd1qzGCS7fJ
6IYiS0HDXZLQNdVCS5Rf9HaxTDF3XMC1AmAbIIdI2k/WMWddVfSKBDdNUAZBYQkUIYEHzNQmpECo
eveS2Fg9iSELj+Y5vbT0FlRpyOAgqraZ9Jr6j5J/lpcigLnr44c9Ak1emAyVTs+Rr4aSnDJybOLg
DbtaBbhI3TMZjgtvPhFgz75e+dVKSlqnQCP97RUfD810xUfuiv9vfbIOqgi4W1UD+aR7AOtWVQoV
jKOWm0UDOt12iWBndtUhH66gXgIAyrTKHwIN3dIih7UO8HOweolJve7lEGFGBJnZPDCRlV9IsMzd
FRThFcpTI/YGYunXfiPlNfB4ekmA9wDaUZJqOz0Z3M28U+qh8bw2TArceBXYaZXtpOKUJrusW7gi
Zwc+Ko+BE4eiRjaZZjlq45qEKTl22ooW3NWL0NZRMsZpLuVPCSWj28s6E/jQsXcQFY6RukyZhASV
NpC4Q8bnmEeaYBs5CjghEVO70TNlwdTsRQDdPg2MxTjHSDNdzy/vBM+P/Aq2kKuwsJfXJBC6TRNE
wKrE2cE3wLQdxZm6bbOgtwJRW7qIZ2cXtQ48XVDARYHs+gtIH8R9HQjk6GHnGjGyBgFKVrva6E3G
34L45fbkzo4Y1qDSJKHTGGXPa3uD0fadl2A1q2TnsciuvhXNUrl6Qn+erkJSB3CHpWrj3EG9tDlZ
0UgQtFoWYRPYMW3IoeBeN2YXf3gLV8DcXIInBH4IAThWdDK2tmwaToDVPJaa95ZCFjaPFWaXILR7
r5ilcH+hZDtnD8VwVN7x9sRlN3kPQEtOqpMIa1frFoMyAzlVK7GWLKF46pL17YWbeUXTS1uTfRKF
oeBl4z5pu8EMawAll9zp3AV6aWFyzouU6ynPe3J8DrjkgPggJA5hSyiUuasMYAncFkhwIlM3OXFa
qXExMRB6aYV26Oja756ot8mLyBRFUPumzlIjwuywgEJTRBmVDdQcrje8qmSsGkELx3QwbEYMi3vN
MZaFlRC4t5doznGNsuNoex2RC9pk+xW1mEtpgiAvV59bDWjk18D7vm1i9sa9tDE5SkWM3VgicXv0
4lXrOdXzQNc6kNHeBpKuoG34Mr7oUkluYVzTZpWO8tgbGtg0pO+4/qbGKW/eFsY1FzBejGvqBjWZ
IJGiYXvL8EFCvBNBDCkfBW+NfHH55b8M5RKh9tyBUkZCwhFPCbm6SUhuFC0P0QHhn/S4FexBBrx6
SNMlIt+5ujLiX1VGjxOCYeBhr7dfgu5Gv8xzgHNsEAlZoyApqBac3Hk751bkCusli3P7/dLg+OcX
qb2i8nJPlAFpAWAfJJdOY3w0pWhx0bhfWLO5fQG8PRTBkHUHJmgygzQPOKWhhlKtUdvo+XfD4U+x
zfRj2oYIiLZReQgMd8Al04vIwIO2h70lw8PCV8xdLpdfMTl1ahYYAwl0QLCSLwhje1v+WhpnPD8s
lnVmk4CZmGh2lx270PKkPb6E1PshWkK8zk27BtETaYwNAVCcHMwYEm1aK3XeEQSDZh4BBsoOxQCC
8ogvBS2jx5rGvRempteO5g80iekAiEvvOxS0ccAlbFONrVmhnlqjQTrqIUohvULFg6o8lPUCxmbu
5GhjdQxrD0na6WO2Ynmlom8C9oVDDxpdMEPdXtOZJcXBHFFmI8YMF+z1Fm40dBDRIfVPlcEsKUQr
VIw7L3oPCjzpqsUgcGbpDDzjBPhsQC9A+3htLs7Fyq/lODgl38p2sMkp3tBt4kSH7iELTe/R31Cb
mbnk3h7luCOulhE0JJhGIIeA+UJ4P9kxfh8zuWj04ATulU62R9SBUpkKN9Vwn4M5o12IVhbs/USG
l46hH9KWZ7AHBZJDabwHUmyS/mRUz1QS7TLdluzu9gh/rSNGqCO5h/GhIQI5r+uJrUWOJiRP8U9N
FTtFqqzLdhVH94WhnL0l4rRfizjaAm4IqCggvdHocW0rKfL/sQUUFqAyqyIDNFEnq0XMyJKhiUOn
XVL7LKL+qfbuilY2wROA6psEwb2n27M3awjPrZGHFDhkOjWEDFWJF4N/6hrZZpEH0PwdG4xNJn3c
NvQ7CTvOHY6AgvsJwjTTHtyYCX6QtkFw0pJj2TJHZL2NJIetJNm2k8NdHAPbJpnoU7SwR4TsfXGs
c3vz8gsmY0UXkZTVXRSAh9LtvGhDmm2lhRuqJHZURVYTJ7bof90e9tz8gu4V1FuAPaGoMInedTlH
V6KRBCcBj0ueviptYWneZrG2OW8HnCjAkQNlNEXwNBAxrdUuD05KvBb8L46cXxY9BcbCRTh32PA8
/18zEy/GCr8JNA4zjQ8q17A21QiSzlE1Epg5MHh78n6/I7Fn8GwdE9gaUtnT85YXuZrgFQZzvLdE
+LA3FrZQazv6tHHUc09eIybaC0bHR87UZVI0z+Pt8EPQK10f8rTvCx738NSZo6zIur1n+2ATVEd5
pS2V1kbf9MsUWpeBXYdWNjLk16aKnDddILbBiShoUtn7OAgHL4QW1SpY2og/TWG/bI17Q0ZREVHw
ZOl8otKm501w2r2+62bljOy4J8P8HLUMXTCCndyT+eA8QGrWfHhgtvv15AOlh3DSfvpy7p7e744v
oOtqzP0RysJH6+3o3A0WeJ0+v++fjc096LbXOji1tnvRels/3n+u9c299XhvOduFBZrdgxcDmTh8
NCbjcTQOxD8qd9ws14o5LCVMxom/NVmTazOSh1BGfyhs+Ayxj1ZrCPT8paDgJ4j6bQZXM+J2AMSn
TEaVhE7OyK9xW6rM1LI/jRKaQQT0Xf+XCNsB/JhS0q2aHH2q6KRa86G0QDBmCdFTqT2kNRSASYaG
MNkG5mt1+xiMzvDWp022JlpggLciJRzXVrTTPws5x9n5pQDs4OKGZ5ym+zTSoWdXHIJTlO60CJLl
+YKjmjMAXk1QnI4BHm7s65NVt5HStJmBkxWjp7cp4KqCvizs25M043XRuDMWIECnMXYuXlvRsgjw
do8iqHsw76D4bd7++bn9cfX703yMFyKfx8ff15k1BIlJ0Ums8xMKBqa+/sr1JyraWvhMkvjII7NT
7Lw3o3wjiN8BhFq8/wIVRcXscsgT79jwWi1oj4ltmkQ50VwVN7LXvt8e+JzjRw0ClQiMDxK2U7LG
oEmbEEUuXNVRgOYh8EWvA9Day/dof0YDtMX6hazeb4jyOK4Li5MMTqvLeix6sDj8BRzZfKL208fp
LrIiq7JeCRRo8MwDYezL/s3pLOeTWlvzz1ruFk7d797LyWdMjl1LBx4Fshec5GgvgN92bMEckMgc
601FrAEbflB6Zsd6beo13YlysOo4EK47Qj85FCjV/iOX3gL/qe3QqLlqmF1D0ZwFoQUvAQ+0EHzP
XGBXszY5Zixp28bXCDZoAYEmwWaAEtZCiRzzSxYXpgfeiNs7Y8b5XxkcT+TF+yJK/EpIFMwPSnx3
geHZlbAzvMAm2cIWnAkWYQgK0ag4gaP1R1z5wpDcVlIY1FF46oW3ogEkM7VlEQTiFYRGNbTav6nD
6+2h/a7DjGuP/S6OT160Pk28iaKVKYPqXHiSy1eRwrOLvEGFUVpJJLOIZ2wI8OMG6TZaeFYIeNL4
3SABGNS269tfMuM80eYljnqVKAr9YpaswlKoMh9j73QxsAFU9Uw1yasF7za7lBdWJnuHp0Kf8soP
Tw17V0B/A+qWZ546Vfl4ezRzKwmqbUwu+ljQNT+JF8IabxIOqogTH9Dldcz8rdekkVk1H2kSmAb6
TS28e27bnDsXlzYn8YOnga8hIbBpIH5E06ujOH59yALVirUFEPacKSBs0ZsngksP7ErXJ0IDQwle
iBk7idxqejfmDpCahXLn8QNZTAvNuknwLqJOiLIOMAaTgTVNIxpezWEtERyiBGbDxtpg+0TyleeL
h7ABQSKofrV7ErgFMBYlOqOM8KljmPK2PRbNV0vkv8mHsgfLdgkiVmoW4UuNQmOH4IdVm0Bb6+I+
5BsmvTNlie56btMBJIj5GilaUW28nq1QG+qBsIKdwoGDEtwEkE1L9olYWHypgj93ijSkrrDl0EcP
5NG1KY+HUUyMmJ2k8BMJZraUpp/b11DQHRGCP2myye9XRdirBgQ4TwYCU9IMGzYcinhfBNQEJrHl
LTqploQpxzM5iQrRIALNCmRBxqTc5PZnelV7YCxkp1RDy5DcmIxtkRhdOD2zM3dhZXIXK3gRoSbU
YuY0ZpgJp5/I1EcLN8ns9F0Ymdy0mLQUdBc1OwnZd5ccVMMW02eBrgMtMmn2xpa6r+diRXBo/MA5
APufknaIrdwjnMPUib4dRPtYYObIGkvS4T/41UtDk4HxTq2gkwFDkv4oqJUjQtgvOIV65aaKfdvN
zZ0mPMuBLkaCEZiRyY2FLuEuJEOF08RLW2oejBqFXmIZ5TMjX7dN/caSIeOGwhomDkSZyKBO3LgQ
GXqmRXgrSb56l/TpmpYCCOz6/0fame24jSzd+okIcB5uSUqqUlksV3lq+4Zwe+A8z3z687EufpQo
QkTvc9Eb3duAQ5mMzIxhxVovPmz5iT+7imZrsCEJX6JoD8e98e2wjVaCRUzAxbd6qtRUHVJBxnav
vJblQ67Bnn5Q9dP9JW7s5pWV1d2kB6NgUckPnzsT+YIS5Kkef1DG1B5n/TVRH+9bu20aLWQVLAdm
Idr0N9zCkxypKZX16LmLZfHJT9LKFVNjciCF6w4B2hQHbRjm0ygtCial4T8ZTRRfQh2afEarctqc
RfF1Gsg8W6OLdjxr43TKEl8ZdIa45FeriwY6KsknFCb8soJTA9EFZfXfrQpdXsYouOK7UtP+UBvp
5/1N2bjfIEJeRh0o2lFvWn8CITZKdeQxHcbyc5Jkn3JDtBVlL4rdym9ge1WXmRUgITcUeZrcBG1s
JOkzhHPTacqsCsqyuEb70xMAEciIPwqgqvOMAjOTEcLO3bexTEVdWkhgUvCA9SvYK7KCYF2fPteI
kCejo3+HL23nGrrtIuvilZHV+wTXviFAzJY+D5MNYxaqBoKde7AvxT8Lt/kmH/eY8zbODwaZcWXW
UlVpClw/uLGYR77PPMxzXZvJAWcRL40pWUDm8vAfQ2qqj4GaGTvLXBulPAn6kIlaeNgJMdf9+FBH
2S2C9uJ5kHtwvCforjRAaJVunGJlp2pyU0NfjDG+goADw/QLtPR6hYoQ6nOrYCwQv5fdeATcastl
SoSVO+azZbi99L2r3SETbd+QnETfacqt/WaxD+kUGcGCMaV4c21/1H1rzGs/fVb81KaaDQ26nWj/
i5GFfYXPqNHZWX3GjOaHlYAYR127sXXt24hKoRDFO99tcynvrKxeyWDOiA2SKHue6N8M7F+xcHdM
zU4oc5PULVvGP0DPl+SDz7faMnVo4qGV0uckkY6NOQp2mH9hwEn1H6SzIZ1ELX+UMvOowhoWWo1n
kmruKkWtc4S3H4GEHrhCBklger/+EZKEwkxnsqUgGE0XgtvxoDitA/rdFs6ffv/+mz0PIDvu36Vb
JwOZF7i0IGgxOB7XRmmrIk6V4ixFG76K85lCJ/7pH6X0UIh7iJ/No2EtAQJgelAC69a4kcihqNTL
EufnpivdnvCKot/SJE8pSjTJ+BhZyLqQk8xVisTI32zea5pvrhh1G07owgK3rhloae5XtR9mzyJv
CLyMPKsB4dFhMpg99svGt9NijB7ub/PNlBAfVzHoVyxVfSaL100SmCBmfzCxqsHGIvg/ivlBHovv
qexYA9we+jkd3Fp6VeBN1jLXntqYoUUeNW2nYnKz+qWNDviJPhchBV2G6+8tdoWfhmBVX0xFEA+i
Lzp6F4zOPM0BBSqtZ0woa073F7+c0vf5CPxshGSgV3mtKdW8zdm+q9IIWiiMiWJFL0WL4lkTyhK4
enmPHfrWuRYzEH7yXirQfqxhPGq9EHKpmIG4pR3+tGXlKBPcoW101EtoCoZvFarsUe9ZsRdVXpu2
O3fiTSX4baHvfsH65gXRpg2tGb3oKUw1qStMT33yQVPL73TDul6yaS+mIxyW8q+RoQbmes9dCdkZ
iumoufoPjNfskSrfDDGbb2UHXlriMyQq1mM15Sz0RtbxwYdMKh6jIh5OSSpJZ8VnQBsRb8We40YC
1Cq1djJo+iUpi9Ztm0g+inWcfVRDc5nVbdvhPLfSDMuonzpC2dD95fF2y6z9Gmrqv0JXIkZgRVCW
Qi2840DryH4hqOH301/k0tDk9ZcN87xKJz1tLx385occAmC35wU6xWMcuJmq70bdmwYBhHENM4qE
31yfEm0OQ0Foq/YS0r7Ks1ezfZWJjvr6ta9H2+h/1IP0KOTDyf/WPA7hU6f9y/U1Q0l7/+S81YXe
H51l5fCAQMYh0RTk7rj+IYHV5+jONe0FwuPHQDq3wzcld2q3q0InCKKDWkHp5z9ZvWFXQuvMPaJ7
B/9j2v0baP2xDC65qj8U9XdmD0P+j4A5nr55nr7qAsyX085bcuNrb79Wo+BAjAVzy1uw+e6gjxE1
uzYd2wslnfOIzkynPsJ9bE9pB5H65yDpHKn5ozN0Qnn4jOYkjMmaq8puBstwec7q2tEyL2w0J0cH
WLM+adPIFO4eWPct413vKtMCbwAtAntr9dKKdd2im5h2l9TIytmuB618yaWmER15DjswVIEYwcNd
66lld4ERPslTGvl2NaI2K0Z0uk1GZqEtVGs5+lyVwKhtvVPNc1z5Y37oslry4qRjxrPy4xxUlGBm
v+Y4AL5eBl38q6q0Af1nsy4vIwnFjzCpRYq3ch2Prpq35nzMlUQBITBne2Rs6xhj+UIq9S5ee2Zy
mKG89idVjaCd0qg6Nqpql37kav3fXPrRhhNkIh/MvUmJ9WvzZg4ulYVpnbnctyv7nUNI89TpgYE5
4Fp+hae6R5tvff+Q3KwJDWkeQsbzQPVyUayCRF0a51YMC+ESRP4lS328rz4b2vyUCBc1acmdfOnb
fZM39wMm6ShKRJ/QQpCMXm9jOAdKTUdXuOjxmV7v49BeRlLESP1y38765eStVvggy8oMkA7aKtOV
uqDvEzzHSxzb3LlbbtdAPYiZMOIxLlUy+Os1dKNVGfpEJiTMtZ2a9UNdnbXMPPTltBP8rKP45Vl+
b2l13LJyyKH91gNvNmdHFmbRFob2t9CaH+/v1o23reysLsu0qfqAThF21O4DgaZb5sGTFmSMAse/
0nqvfbCufrCsJYhcyP6I7iBtut7AqVQTIyjZwPIDwcxl9F24VbQv5Aa9dLy/slsXvza1/Pm7c9Qr
hdKFHabC1D8Pr0p18LtLkv0gwiN62HHuPWOr/FWQCkOlbck25tHZnInS4bksM42harBgzWxDYnp/
eRsf7v1OriuUetDNkLFhUc0+RQkdEtN3Z+gPGL4Ng7/3bW24/ZWtlTP2eieo8PYHnggwIxoctf+Q
k2lM+s5juOH0V3ZWzjhGjdGrKXbm4jvoACcp5KNU7vjFTflm5YPri4hYeoRTASuD8C3SzW+9n33N
fflJ/py+oPkrBNGrnDMDp82dO+xJhd7eTldeqawu3rkoLaWWfLzS+GINf6bsP+Yqb4tbgL+M9hG5
rvUw9cL3h2wWAi+1oG4YJS361Ony4ARSXR77qiy8qkP46b5/bH03SAVANQC3lG6Kfn0mzNMQtaE3
pOJgxyDbz5kxoZHAu7ljausCoXyyBHdUUOh2XZ9qXa8jkoIm9Fq1igXUX2g6ZEWTgfslmfqYNhkc
2q1QFeOpmqvu4ItBv8chuHEclmzJANZE7YPR++vfkKVcLcEUJV4wDNE/SmSB1+/84SCNreBMZd3s
NEJviqp8VKTUF+FFpn7oPawWXRjob49Wm3gjrPuy7MP9SGmzHp2gHg7JnJxi33c6PfJkSNfuf9pt
24DqmPIgUgB1dL3YqplUbdakxIPfOP0aW4V4mpQqf+J3Js4I+huuCCQwKkv4p5WGwa2qIth5Czcu
V8J4qpFUzQ2g7avlt0YZywL6AF5h9VV2HOdZ+9T0NTggEzmC6hjqqpg6Sl4hSeNHSbg3wbNln2cS
MTd+BpOVq+/dGn4u6Pkce+KkqKchrtKT1jX9F1EOGEIhP38SQ6E9GXom743ZbLgawy/0dJeIG0Kt
VcBRzeIkJV2XeW0jBc8FDG4nq619Ny/MY19X6un+194yR9bL4YLbQKQWe/2xp7iTG6Ouci+Yc9jI
SGeLrENI2nSYL5L2XGvjLmSGUmcKApuLcOu1NdQOzXoI58KTW9M1gs4eUv3Rj6KHRL5kwexAKzSg
xtJJupNJwrNKr7nJlKfO2HsSNj4wouBMF6FsJJIjrXY5acI2VPWq9CoqTKUBqUBYnKzEPJf12Dlx
3L3KQnS4v9U3bT8O9RuLBewvC8X7uooYL5WBRu4qry7Mhz74KVQvVfbN8J8tyWlADGhx+xBNnwJ5
j4V/47YGD49UNeB4+mPrfqM5FYydS3nlSWr+tzWCQ6wNTJbG6c5Du2UHJMXSsYCpCcDN9ecdEj/p
fdMqvSThhlTTTLf1r36q6Tt2lr/nKjNlI5F/ZgSZI4K40MqNYhrOY6UUlTc10QFZKNukLqcN0VFN
PyvaTry84bMmFQ5mndVFpcJYTtC7qDKIOl9gnppSWJAVL5KQ56cABkz3vnNsLYnyH5K7SyeLTOPa
SgHK3TesqPZKxYGB+cGcpFMVB5e++TKIewjBm0r+MkIDhxYYfnhxl+bktTUcFRUYK849y3zsGltg
LP48deSA7bN2ylBJ+uGjDoP4UGb8iK09d7xdK9kgNAS0mJajsB6fEMWhmHQlLr20Z4Y6+CEqATXI
Rx4D14oU+/7G3n6+a2Or16xLCmFKyqT0kFqyoxqI/x7x0E33md1cuFB5MSHh5QuuTAh11GZGbybe
5FjH4iw9wbP0R3tonALIJcjz3pbCc7XXrVu+0fUhWKzSj1CZoCP3Xd3ciakPCFpgVRLTwwiFVMLQ
V9z4HzKjfLm/h7fn+trUKpHvBNrLIPETyPOaOHJN4zVJ99BMezaW7/jumAl1LNRQiqYMQ+bM1Pdl
lMLpnyGLUrTt1/vr2XDAq61bfTBaOUNWilbiof1jz8VjleKA5pOoFM5s7nBg7dlaHTXK7VoeGXwm
8aXQj9r4FanEwnTSbG+gciPLuf5Kyy95t4Ma0IoyzrDEZGMxOyN8LlZKfXFSwk9hWLul8CmLPww0
sQMgaoO0FzRtrpRXFYgpYEtlnehYrd+FNB9wyCF38qD+FjfDUZxCOw1I+osv97/hbVqwyBNx3hYi
FdrzqzegNSZUoMQk9dLqEueXrjypidtqD0Jy8ZsXVfx939zm7r63t8r3jVQupkzDHjSntnjI3efX
X6U9HzIYl3ZMLcn1+mS/M6WughN5blKrThgiaxc9r6cs/Du2JwguHEiumY1mpBP1IMrD5djvmN76
hBQJwcUtH5DptmsXSurJVGYFBH49Cm5kB6q3SI3V+a9kb/Z/89J8b2p1LsKkMtS6wNQ4f5uZCJB8
6Fr6o188RbhvMp0Uww3mAUbjEmaeyon8o96MdiPugTveyKtutvvdolfnJvTVudP0gpvnsfKGQ+9C
8di6w6F7zZ+BaH0PLsPH9gCvuBgxkGA7+eiA4r//zTe9+d1vWHkz8j5VoDCl7KnBP7wf8z8wvEE3
1X3Ofon5+f/P1sqTffTmrcEsU88ITnlYMkwCnOVYVXb2G45Zrd9jM7np6i7vo7KMBYH0YDZszR62
UKv4ktGl3iwc52PD/IHwL0KuMFw9SPOr0P1Wzv18ifSvWZe5c32YuqO+V4bcyGq5kcglAUNpS1F6
VdFqxDqaYp0dzip4a07jU/YPQ6gZ/Yrf82gHezX9bXtcTyhPcUtxmq6PUi0ISWa0aYY8Ra1INsn+
GNh5jIyEE8S9tBSajKqlS9YVfzO6HihwiSIo3qo2qv/huWPyhLBxSalvBiqbeBxbscLBNbU5itmD
zJme0qeseB7TcceRt57x97ZWh6kSY1oZ3HYezaKgQQHto2DtzGXf5m58SSSSQCUQdfBJr3c2UfSy
65Af9izEhuPMofzghiZUaTCzjd/NeK8AtWUPslT2Dwo+aCxXgZbeiuqc91Xq+fMlMDwx+qPrj0H/
NOk/Buvh/tncfGaQ+zCgVleApq8T0yiMzGJCf9Dzm68TKu0ZZXLLjvsRWmvJFoGdBbojVNpBnn9N
e6XKrZVCsqjQ84PPm7L49c4WSp1HYZ9kniBCfp6FFyE4ZkZgD13iCOZh2hM42bK3JItAHggbtDWW
pw4UJRqlkSHqSDxrwhPYHsf3XwPVNXJ4ZzpYe+5v79Y1C/vQcg7YWvRHrheIXClqqZma8YiXemy3
/sufKeTfvwbN50DZw9BsLc9chDnwHfLH9UjsaHQzfClWxr3noxULaXEAzUfuaCid9vmnIvR3UtUb
aAXfjvqnAr8IV93CM3K9PgNlUqlGI9WbZ+AVFCi7QvGm6ovSPbXK594aXlLTvwyKXWrKgZkVR/4Q
0AwHXVjOPYPPaGVGv4To3H27v+9vkKXVG8s8B/NHIGAXDofVmbWCcvYDPy08M48fo157qtvqX8Uq
f2uAnyGVHHA4jVl2tRFPlSA7NYloaAch4aukFke/1h2xnj8K8Yka985v2wh6VCTsYRPj18E9s4pE
FL0eFH0UCs/Q/4z+9DzLsW2iT1GgASq85tCx1C/6nLhdH9qj/6CanSNQfRb6x9lH8IP69/0ftNhb
7xXKSnRNNZCY7Nf1R4yzWvWFIcg83/QdTWU0VjXySzTEslsGn+7b2lz7O1ur67ruc1H3Z3WJBVyh
O9EIdSo2vkndzNjjtd5b1+rwZUGUmpQzeRqU8IC88SR/EsT2mA872erW04v7M/AGPJAi6nqwJ6Zm
ZBYW11g9IL+TqCVAigK9S3h1EtHpEtENU+U4M2pnZHtz/hvvH7ZR3QQgSbtg3SmAPWGKsz7KvKCr
nSIyHpOp/mLtsoLdwLiWk26KdKWp31hwaK2uainpBaPxm8xTALLXzXgQo+FDF3zqjH/TwHJb3Z51
1R386CFohp+q+iXdlRZczuzaT2GOExfsN2PJxipZqLpamWc/53rT1dSRzQLFQ0v/c99Btx5EGscL
gzTYHh04yvVpACiD9nfNQqP8r5kGj1mYHbRR/z3l41kD62pEhqMF+Qdt0C6m6Dbd6N7/BVtuy4PI
owgcUL2hopXLXlOrtMqYtsNaC1YHgaWAmaEmmHbu7y3nwWeha1iGhWk1Xa9VzhU+1tAu4B5Rss3O
EuBYtuSD5E97pfhNU2+vhM6EpnkTDjOdojMUupjKD2OgEBE2zYeIosHO9bptaPmCOrDOG0gnmWzV
RsbA91NUmJK/RAPY5GSnX7ZlhKEdAJsM4EOFuXr3FKb3UNQmkBDgHD30hvx7qAvR1lt9D7215fQg
GmTK3GCgQa9ffyI/K0qx9IkgamGgWPRSROPOhm3EKNpyqhnEF9FCU1cOr/W9aY1VkXv13Bf+ORtb
+jA+zZtTKUyt/xgKCrmy4E9W7Ap0EE88VGJ2uO/0GxtKJZp2BUJXSxNw9SNgsZ7qsO1zEFqvqklV
s7OteVfTYWupEhxgVGhh9qZ0dL2ZWZGGpk770Isy95t16O0/kGg7H70v3w7M/ttfOxsqiZ3Xdav2
Dfvk/xldV1es0szUOMNo0tQufPhokIzoI01Fc6jjx9Zyxh4usoOvPpTJ1zo6CxAW39/cjbgQShaZ
LBR4sSyuN7cvUoZ2lCT3QLTpRyMK/UPNqA6kz0ximUp5rHWk22al3Cu8b70aAKQY4lwGgoBZry6Y
DJFzOeR/PF6u8mcltsOjXoyqgy7C8Bi15uJRUnwqp2hkTLrSncECSRBJcfbChKHgpEreHP/7ZtBn
RctN4ubjh137wIhqY1qiLOJVQmI+1YUlHRriorNcVuI5qKzgUA/l5GpqKL7et7zl4wwNKYtyEX1m
efnzd/VSMZx6WKjz0hO0+eiX/UMeO1Mlnu5b2Yiw6BotmCs2nOxxdTWJVjiP7VwUXucfquqn3D98
G7S/u+XQLTNMCoAi5KKlyLL6snRtx6YQa7axTPiKaUzoOIqPw6w8F/2suRQh9obeN04vPSSinCW9
4apYnd45C8csT4oSPSTlLOWMUUPslRqXQpFcLX3oTyKaPvc3c+vwvre5RmbmpdJCNETfth0+mcEl
En/05muXio8ZVblUeVYRkW7kjzPA1Cz/XAfFqdyrs2+8AEvrbJkbMmli6Su3WQTra+aGS/Kq2RHG
H02xF7/KON4qsEIkBNoCGtTEG+s3RgRSk+TVQHM6eZDigwgqvyRpPPT91yH9Kk2dHaSf0+SwpwW6
EekAHScWoGrF3W+tjmI/6aPvK2SPXSo3h0xtfyrIpDiJEYl2Vpqle/9jbvkPrDbLyBmVZqKe1fkT
kqLLpqkgsOrmytYjsbQDOHtfpJ7+T289VomOrlEfVwgiC+JOrLVxCRO0EteBg4cpfD1/VlDYNuJI
oAlpAQ5vQgfdpCQ91srDIOTLVbwz9rDhNkwyEwcxUYLe6BrXofhT0itlTR+y+yZ1rR3vKWttLIjq
qrRM6TPcARDsejvjFDBKD9rMixW1fggmCNYLbZw+NkqaeFYhg5oS5ABG8sDYaXFtXKRLpQohRJNO
5M0cwKCMQ2PWc+lBlUe9ymo/9N30EM//QyuXu2ZhCyX8YnR6layCpu+kYUpo+8+jEwa6HSiH+y65
lW0AkwCuSktp6U6vj0CeZIVsAdEIcuFscsn0c+tUhmv6tR30xWtoNLD2GL07VKbtt+mxzfaE6rcc
RSa7QwlcAnm0ntuddDVAIhuwhp9EtNE+N92f+4vcM7Daxr4xZ2aw0spr8qdR/DYW/t4tvbja6gID
8L1AfNhHgpxVcqqVQqhkPh8qT485ArSPkNuobtE8yEfGtqTKNvf6JxvPn0EoRThFAQzk1MpiHlZZ
HE1B5WULWXUoXgzY2tVDoUBke/zv28fY1DKkhaOQdVyfs2wuRbMsmsorjFo6FM0sOkEa7fRottZD
bCIBKlBJ79dOoIuJXDSlWnlqWTvdLLsiQhV6E9sQVL2QEe/kHBs3Pyk88HMVUV1u4lWQAoflaE59
USMCTfMrGM9Gp54UUUjscGdhW3cFe0fitJSZb9owFJVFspqk9pLYrA6qVT0PSVc85NGOk29t4KI2
tqB2ltGg5Y19F9zNiASMTafWBHfpcRBCTypPzC7S5i9fd4nMN04UqkekMCCsABZIqxOll3WYxHra
II1XfJ2t0cnjaqfpsWWCKAvIDpxK1MpXwVaSDdNAjxDsWNNDV2L48aHv0r1Wx4YfmIQ1rILCEpHH
6vqzfO6/VAJYJdfmU2/EtjBD0aRnbh+d7p+iDUsEq6BlGLd7a3Zcfx+BfmuqMEPnQYniqtHvtvgq
Qk+4SyZ6u29g0RYlEKBilKnWUDFZyMpc7QFB67NoPo+aOfwIKsqb91dzG8pghfYmeByKctwL16sR
IzkepIBQJg/7D+qQ5zCIoC2pBK316McwIIyjWaIS3AgHs52sw33rt3vJVUtMCkCZCwNQ9rV1hsrL
ghez8JqhREImjbUX1TdS1y9GamSjEe6sdgPIuNztlFdBelDRXAeKoww5eqiWpacMAXDgWWilD40Y
m3YqCcaHscnj57khFDDrDJiy3vj6P3pfIuGUM0N2vL/424POx+XG5xfhSHyG68VHejaEuk8WF0nT
V/gTPyjid7SauqZyDGPvWt5IoLEGUxEEw3QxCJOvrbVNEg7o2iwIR7nI3KYpq+/cMNpgq30qv4xF
QW1byCsoeHIhUv+B5kqVPwzMT4fOkNQwXCq9UKEWNhvlzqu75QXLxDKwVq5wys/XP62x+syIKrH0
IP2Zgpc2fqkjpx52Yr2t7Ub8DNgZ+Gyy2dV2x3WgxX3mE+s1jf4wBYV/0vxIOqRJrLmCH32CkUre
sbm5MuqhHGGg9+Y66esnMY/VmHCircOjKAjZopZ4Nqq4dCq9+Xnfn27D6KX4Ssee+ItAXVl9YSlr
tSKXMdYUk730QywIGpGKnfzE7hLrQMV75/HdujwI12FPIfPi4l19uILwmRiAS7dJPsnij1I6hMZZ
CWBobNTfsb53x9++wCzwnbnVFxy6xhJhvgLqErcfkUp6GPXvoIr2JM22HAXSqYWj12RqYl3LVuOg
rIycfIc/Pg1pcGzG6TL25AdyCqx+jwNj0xzv/UJ1zHTjuqbWjULUlRPebybSKQrBks9W92dWzH/F
6VcIr8h9L9m8Akm3uAVAtlArXwWcC+FgrapS6dUfkuRv58rH2nSTX02HqpUjffly39zWN6Opu7RZ
aOoCsL4+20nSCU3fqCVYTwarG9DxEGtY0x6J79ZBg4ANSi1eMT7dyvfDwK8so5tIPVCWzBuxdCct
+D7O6idB1b/eX9IGKojhYgbWFy71JQZYDuK7CE1qDD8UEhlj1GFRxXoIh+I4yg6Dj5HizBopXnmU
p6+G9UlMVKTKCN6GZ9G4TNHx/k/Z8h1uFUayF4HJm2J33o6FklZm5VXTQda9Jnpq6s9G8KCJO4Y2
n4/3llZek2ipX/ihUVH5tXXD6Q6Fnf7SIpvx58cCNnDkMxt33mNR22iIstXQWVDrJC9DReF6q6N2
TkrCh8qbUYKVKPrC6PiY1sOj6Gt2akn0QscvcZl+mcu9qsQGzm/hHieYXBp4VD9W102dwU2XxnPl
9QD8SC6Y2KmrS1t/zwzVLuJLKr1q8k+RAfPWf0oKSF4z4SMKXzt5x8Y3XqbViM8ofBMsrH6GHKUV
PSJ2PmOGUTpmjjxwUhV3JzTaOKhc4iAJFkbBBYNxvdPocMxp6AuV18mG1wIYjOQn9Fo/33fY5Xtd
59dccu+srK6DqahmOWLszYvT9KzrDoyhNrWXQ5vvOOzmcihDsGG0tAl4rpczBEWkaVFVe2bfHUQz
hYhDfmyV8ff99WyaMXRRZ+wejtZ12iF0QTX6M+tJBcViVFcGzF6l7SmktrBzcW88tkse8H+mFj95
d+sIIjq10MHWXtjjAMlFiwMnjIVPUQtJbWXFdlLBn+TvNfW2V0h30oAKihrZaiOj3vBrRYtrzyJI
TR+iX/4eoHbTJ8Ab0kGBDBTgw/XCNL8g7K7CJeGNbSYsDgXRrxpbh6TYOUpblujjohlHBs+luaz1
3RZ2VdNMU1zXXgCyIkp1V0nODEEfq/bPfbfYurckxkuh5ySp4o1dRUZWgxT3GAy1JxVS95IUU32U
ymn+N9fk9lSXBSIzkvrUR8Z8nEX53EbFnoLC1rWxwDffAA7Ag5a9eLfWGI7VmhnH2oPgztUzdJbH
z4FwjAT1WHX/w2F7b2vlmrqQ+V3W9hy2U6//MZ+N/t/7+7n14eh3Ib1Hlsp84ep5FwqYD/1krr08
+RKkKL38AJvpS1/uW1kun/Xl9PbIMLZJAL0eAgtSrRwaRao9WGmL8qQo3+///RsBOrOxILZkKGdg
ll7d5LrVCHqbEKRAIZc9h6zzeyYUZzHmvyozMg9pm4o26qn/fVadFiXtEfAFzNGxtmtfCPpGGPWB
QbC0O5TWdy18MZuP99e2dTu9N7E6WnWfdnmoicQHKV2PHG4rkW5sPr2qVnsQxY+peJCr032bWy6+
lOLI5QyK+OviVddQcefPKo8T1Gu926s/Ksue+85R62CHwmDzRMPDTRBLugMcZHWexD6IpN7Ua68u
5Z9CJErH3jADp1a1ymWiSTpKCswGRRbkbhMAeOvSwfr539eL5jEADvJkGs+rn2BlfQAhEpXBtjmX
kfWBBOZTEEUnKZCeW32nbLd8sPVhYPKSeic6QbjO6sjFNEvqPopaxH1TBLI02KxSX9p507bO9Xsj
q6s/aHKAs3LYei3i60N8mq2PwmCX8/9w7yM8T+uT7hIIlZUZgcnO0O9KAnZrFC+ylDnZZJyb2FLd
sFBi9/5n2lqUBXJWXzR6ELpf3YZ+mzP1gYyzhxtUUJPAW99K9eCmWvXg6227Y27jQ9H1XPpyb3iX
dVVfjA162anfeHXb4nu6WTm0ghIQdOGe8tZWFkCT3mIGGqdAeXud+Sh+YoV113pGWJYMXvzNY4Dd
UaAq7jTOltcy2XQ0Z0F9SDtROTZylj8PoZEfwyw0wcGW/c6X3Vg8jQYIbhb+HFDRq2unisypMca4
4ZUDdhaYttJ3rq7sXDRbh58GDdPfS2WFTGT9nMtj1YV12Hn6yarOvnmIqqfWaGisPRZFcZSNiJP/
+J/dCJtwVJOnk3mtGTgbw4gZFE47D+Ixkx6zlxY//7vrUFcUSWMRdSTNWl0ouZ+NXDNN/xZSdtpr
KSl23InOf1/Ieyur89CkQaXUc917w2yX09eudQvp40Cn/L6ZDVfQiB8XaClZOV/p+pGTx9hP2zwa
PL34PYTnUHKU9td9Exsn+41OF+p9EHvm+k6EC6UQ6S0MXjZf4uhLCazaT+SDBVXzfUNvB2l1+1IO
B31DaX5JyFZRdzOJI/TrzeB1MfD7KSw/1NU3CuPwKypDxnQkQzeUqRXrocik19qA4uJ7HzidjCDR
v4P+Y9afizy2Kz5orVKn+Jjmz3r/RY90JxpAibXJgx5XL/d/9db2APujjYQIIOIZqx8dZTBizL40
eEYUu7nlIlFjN9qXSI92/HbbEE4Lc/NSyV0FUtOUlqludIPXlNkJNpy+Ul6DqPg4BWmyY2rxmpsP
QToM7SQVXJi6r71qnMVxTBJl8KZTED8Ounaiihrrg13vznvfhodo8nEONdhJaGiuw5moT8dRjOEg
0HtwMrwX7VPsRuGvSvpbCn/vfyr1ZlkQSCC+sHwqOs/rUFdBYX2m90Mero32yB0+7pEP3B5HdHDB
V5mUNimjrp2hnis9aLKlGp3WsksRzR5U5Esl9b+KXeJrTOghLwWTI/CK9XMbN7NO8BdTH0n11hbD
BvixeRIjeBGTzJlT0Rue+yTdiQc3NpCqkLY0LZgNJC689gt/NNJmnkhaJbW6wCT4Q7LynUtgo1IL
nGORR1WWXbzhchnFxtSTiJCzg0bGTWfJcAoje9bbMHWtCgZZlMpqN6npVMmh2bjjnDk+lBk7R2Br
qW+AWsZgeAKt1bHuyrQ0C5FSCiroh0TID6r/731vXP6G60NG35aZOIrg+D4owOvNpHHi92FDiass
SzuLlIx+RU+hq/YvpSq1bmCqf30ZTKdY7bxNt8ebUJ7G2LIwihv6svZ3WbLQaxp1PqP2oiB90Cis
6OElWMBrSfBBUT/dX+bttQX2Ds4WOEdpd1JQuTYmqyCiGZXtvQlw42OpoAQhm2Hshm07PRpKIe58
uI3FsZ1AHME4Erpoq2gNqYRCyvoCe0X7AGbsW+lD+iOgLGSrU39WE/V4f4G3NxgLfGdw5Sl1MmVB
KVe9l1vGg8zMVli5BuiqGQ9NfPnENNnpvsXVlvLYg4EjoSWhhsLiJkuR1EAZRrMpLlUswUOqj/mj
NqSmo0rx/JS22l7DenWrvdmjEsx8jMTzz1zH9SdEJtLUfLEoLwYTfirN04gCf2X8uL+qNZjrzQzs
ncxuLiVfsH7XZgy1MVMah5iJmU1BhlE7w4wL23tcls5sDMqvdkqT136Am1KaJuPJl9TRlfNhOE+R
n+2kgis/Wn4NYCFQlYgNEfWsS8NWSb8ykuXmIqhTc5Tm6EtuxJ91DfIVK8jUR8GH2uv+DmzsM88t
qAA6YuzzumKRZ02A+KPSXBQ8mOFjIYQaNxwIc+Zwx4XWE35vy+MFpEqMgADvyGqz1SJTYGmWUWoK
pcQ4oufjg73tGGC1kkggyI/0BG7Tpq6/hUXSmwdBQpzDLhQh+OUjvfpP1/TCS9JNtWln3VxDFouk
tQLzeVrUhxruL6a081z8f5ydx47cSLaGn4gAvdmSTFOGJVeyG0Ld0tD7oH36+7FmcZXMRBKaQaNb
wACKjGCYY34TuzCM6526y7YZ9fbr8c7SVjdY3turmHTk3bAauwtaJa9HN4vS5hxZS+FXlYUbYTeM
Ev2JqDx2vVmdMmmSfwJ5FKob9410lJoU6TtZ6h/TBHtoPUSueqjDdudzbhOot1+59lFWVTQqNtvv
mWVLPMel1QUWuh4IX6Tth06KAIdN+eJFdt4cpa7PPcOMHdo8JlZ/mCzufOi3U/PHM8OPWJNk6hlv
LFpSq8tTVc0hap4Uw4IlzLBsLNTQiHx1WlaCcGhN5FlV0n3hfIf9MQZs2B9bsKHCLecp+mccQg2A
2SgaIjNlaN7ZxWx4rWGkj4iylBH9EnuuyUEnZIDtODbLf5J5GoRXIkhPnjBE2is6uoRashYuyyGf
+rBDL2ySX//26CjghtDg06hgrvDky1m2yTKb2TiLoFKV6lC2nQItmdRhMJzdMvcaaG9XlHeF+Jgb
mO7HZkX7Zk1SZZmxUCH3wyhXcTToUpwAndD2qygMP09WBYRSiudzq/UcBHX5jhdzurPB1oG2P4Tb
AgGXVUAcGarLSUdVm9SSwf6qrMnBMid5Dc08O5djQqknxTs27f7ucX3bTBSk4bqu1sj4Il+OaHW6
0Wb6IgJzqVHCtgi7xKKj6o8i8oF9Np6AwomH+992Eyj9d1BwjiQHJkoQ2zpEMkS4fqaKCHDmbD/Q
NkyQNSor32r6+UA02J16JdZP8TzHXriY5f8yPOE253jlp26RETISSkXf87nNGhdm3SjG75gtKFhm
6L+yoiseTF3qvGxoVY/a7B7aZNuQXWdPO4VYjRdxRaNv0j5Dpt1th9IQmHKXfMrNDkskXUav1p7M
U4Ki4kGbkvkw9VXvRUTvx040kkeY81ED+OOJRm38qhyjr9Yg9rpzm9Dn7beRqYNCBbKnUp+93A5y
P0HNUsY6iCIqD7aAxTHolkd2orgNhbsPNo2093XuaDsR7PVLyRtJQRhaLby3K+U6ekn1QGuwDQbM
/Sa3jTrIno5k9vIp1Dn4O1vgOuCCD4SwJIUwitp8ist5LlYfjyk8kqACAPEh1+F86WY3e7ZRw+7I
aiP5en/Lr3/h5mRDs+BmfLPXQFD0csAkSuN0SZw2kNR0OUrrxqP2vdctuzmttXhErYW67Zb8TNNm
BIYWdUE/hWbhCWXQ2syjbFVL75MwX4j0pFAbl50s8sawNMORa1+Fp1CT2aymmSxgANfJqfMPxQCG
Bvi7kNDxicROinVjfxJGGevuBG54ZZJs1YrTkk12QYNJnMgNzzLFwcTEtgevVVvVqSv31ABuRLEE
JVQYaMJAUqN4cvnp6rEts6Hvh4CbyfkaGfnXycyrQ50Xhh8bGMY5k5Z7A2Grm+Fj5lEPozGa6AY2
lEO4J714YyPhhwJJmVSa+3rLnpzSqg47ZKgD6Lz6x3iKlmM+dHvV+Bs3NKVBtDlxTAYhuSV91zQY
miRRhyDTi3e9Ex4zS/ZnCXWi5aFqkRSztNdRj3ci9Bv7iKoRTGUQnqz29mKelKUsrbEdgjbqBzcG
kKOI4ofcxedGP98/jzfCZagRq24ZvlC8tVsNxKIiC+9CYwhkRSSftFDqzXMhpYPjpSJM35lpX37M
Qrt23FjjnvblugM3Ktqm+KVFenYc5cpyM56xd1GdTO8pfn9vsk45E+N2D20mKe8HDYvW+7/61gLh
0UlJFXOelZ5wuRUj8GH9VEdjIGDFjIYzgDoZfmpTU3t1m5/uD3bjrFHpXP0xiMnXct7lYLU5akVb
ru/U1A7e3C6Wm+f5LxGpP+JB+F0NKFMXe3HfrVGRiIKOCo/EIOO/HDXtzd7q62QMWtP41BXPS/Pv
kJ+ykDhEHAxMLe5P8sZG585aS25vjL9tUmiPaS1NohqDbjDPU2QhLfqlRJe1zg6OVp7KXyGOc/eH
3Laf1keWRsXbe0cTlrLf5RTtGcZPJudjYC022jfFbD8MuYntCWK5J6HLwwkx2uocJXPmF4b9jThT
HBRqnW7hxCdjtvd44De21foIcs2t/1yh5xW8L6K06MYA66f0CX1UcZqpTJ9ULoYHKV/2GDy3xkPQ
FVAH5483cd0Df5Srln5SpJ5nPlD0xa9AybucvJ+RVn0jFhV/f2ZANxLNUJJbgWebDVUIR5jYIU5B
H6XfG0o4zvKf2pg/R2azA5N+E6LaPPLU3sCk0oQi498KMKY8QqnsJH0wm+r8ip7m575Lv8vNUPty
uixPkZo7ftxq1is8lcrLx659h6lXdrDkJME+OjHSwp3r8rfZm3MDZ8GpP3VM7BhSwXXjNFTdtMqm
E+op6nGk6rBz4rf9GnYmbxxNupVZQBayjR+6SrLstsvGINWtFMUBqc8fSB3sT1GkHbNhSM9RIdoP
eWJH59hCoFlRQZ2PZkmmmxTWsY61CblLU/MFXZNT26TOsXcMca6GcsY/TRF405mhK+f2x7hIJT92
evIcmGxewS3kZ3X+mAwD6NNB7Olg3Pg6eJDTa7GJvsBbbDG8E3wupy3EGDQZnm4Ai5JP6dBFrwk9
t8M4Dm3hxp32GWrx7IlFG4+lNU8HdW5Tf+jH5dDPwEOnbhCPSGiHjzYXlNfS4Do5RmSeytkI3VJO
MKTTGvmQ9pW+s5GvX35+/yrcvYpscGetIfQfp6aV1awPDWMMwqUOoa9KNSpNWIrev52uzyajEEDy
6HMtooJ/OYoNp1zOSu4CXUjCLzNleY7Uajzmljz41tSrO7O6vu8pxwNwWWuEhDNbfpBidlq3LPEU
mMWgepltjc8IWC2uHmvDwcqq2BfCrrA5MPZkGG+NjNoUVRRg5ODLNnFdNqCRHNbcQt1Uh6dEjT6n
C5Kt42CgAC2r87MQ2qnupr169vWTQ8NFWwnC1G5UCN+XK2wWvSnZY7sEgzgRgfkoBE0fDLN7VKTT
XHvdngraWjS4vJXW8dAneStEGvb6//+xbyyaSnOZJksw1uNJTRJXU7Dsiz40iu4t5Z68x83Z0QHB
RokQhVfucrS5Xxfc6JcAdYfeb50GHIcjaZx0w3GV2XqRAFD6c7NWnUxz2dlNN3YvhXSISGt2TRlx
M9eJ2gxgRNZ2VI/z9JDGwdD+sP+nQciyoHojMLWF8Ylay6tyRjGzVcSPTin8JP8xmr9j3M3un8Ub
X47ZOEiQIZAPrmETKEBcs5RR7pYAuk/cvpPTF6P/LGezh0LY/ZFuJDkrzpPJsPorPle9/GzxFEqm
nDtzELXkLhp440MS+2nmdRQhdE98FSJ3WxVgpOHvDL2es83+XG2/gYSza1ae4OXQYVgNQo2WJaDT
OniU6cTo8QbZR3aL8eRMceNKRkJxzogLf7YQSIqbIdlJPbZdyvXpQx+JUpjJGhBbb+69XO/bqbP4
FaXqa1/DVyofvumqvu16IJTvT/nWd/1zrE1kHXV9bDc6Y/XJ4uu5u1DVUR6NPPZ4Y3a+7I1bjjSZ
MhG1Tc7DVuJxUSZ1mipdDqi7PNMAsEfiOoP/aoj+iW9q3e5E1NeVHOoq3G0rxJsl3YKrqL1PVdbM
SpAY+YNE1vCK8XTi1qW0B9a8XkZGwmIGk1bgGny6y41j1nHddWOoBB1StuoHu/k1mI+yoJs1Rzur
eGtSXNbUDInqaOVsIla11VrLyRM1wOdQPJWtHWN+I2nHvhbS9/ub4/qZx23mv08hbYYrX2bRKK0V
GbMWpENZH+j29N602HsTur4owZlRWyfgWw/9lhUyWWVZyKOsBv2gf1Lx3pBbx03wvG/zPYeT9TNc
nm+G4kqBp0WWBRz48jORWZjmnFhqgIrae032FfkZk5VjNMsnhBZOLVUb2O47JanrD7ZCFkntKCqC
qrU3zxC6T2PmiEFDwj5E0pRmhoQ9xYAO5s7OuJHNMdKqhstDQCi8hdaU7RLlacH0alMogTGIH4OA
zNeXZn0squi9ouPq2kiINw0WzkmZ0iwu10/sLkvzrknEXwqkcZHRxAB+Q4+TyIZK4OVyU+obRi2U
taDOSrctfmvhl/sb9EYB+61NssbQLPGVjYptRK29dIqGO6Ocpq7Sax2qJiGq4frM/SV3avslaZKx
9MkzyGs0o81BEoOgE16XSP10GHsxSV6sGlXs5XKM7pPTi2LnIN3o1iFtSz6z+lZB19nyJJxmiut0
MrXAqjvdzbPcOvVZOzxVkdP4M0QOz1jY9ZoWYvjZ2P/0Uj/vbMMbxwyRMbYg7aW1pbO5okYjs/qx
7fUgtX9q/SqndS6d4liE6s6te+OQoYeEpymHGvGAbTlrDrHHSvtOR4d/Btoy4KCaW5LptnVenQy5
Tg91M+VHKRfxaZi0XXXv61uLbIGyLDo0a9y1VdmKpDptlWHSAwhLT3qVuKmcvp9Fd57k5CnKEDDQ
HvTkZ6Ik9BFQ4DYUPHnfD/i93d+cN849sDPCMsIZqD5bcIoVGlNP5UEPuK5hiCiFi6nLE0Ty1/vj
3Pqwqw/ZmjyseM1NvOTImWhTtTYCBwFsp1tOMyYg4xChUb8z0s0Z/THS5vpUk9auIrsygqxtAdN9
TYrksZN/3p/O9VNKPgnhmg4MPRgi28tLo61rmshiMgIUynFbHafRwyn0M0I7aAr0MNxmpW//h0+F
hAuwZwNw8BXSVS/DjnfENoJppLw7zhbQDzvXj7Vo9nyRbnwtei90GklsIWFuW255rJkd/9KDqK7f
mw54ulh+NtpfDdra9xfyOtzS1xgBgRDK8yth+HIh5zqJnQrn3ADTpUfJeqy1xI9lVOWVf7T2d6ke
7w93o6jBeBSd0ICkT8rQl+MBuRvqXsxGUBiL3PsDkYPKllfmk9IvU+tNTew8RYjxfrOLEiFzQVPy
ZEkl1P1Zb1AEGpXZeGkUJ5HdwcTF1csNbTV0gg6ICpch4l+6WsTg8K18rFwpWuTn2bJq09VSK/nn
/mxuZCHMhgicKRGDU3zezCZUTDzAVSPAcUltEtcKZzeXslMNCdqWvVTBREV+1wOSn8fJZeY7X+9G
FrDe1dQLGZ0/bIuFukb0tRZ2AitKPb0KP445HLfuqxanL+KrJT8W/egKccxjdQ/Dd+u5oiLKdyRm
5gbfNv+nJgNwhzJUoE4/k8XwwA3+yLr3CPPSKoR1rqWeqU419PPT/WW/8XaQVVEABnBOPL1FgxXZ
yj0wGjMIB6A24RQNh7gQ0rkcHAwiVLk62K2tYLtST+in0+063B//xg1nUjIlNFwB10BbLr96g4ox
8dVALIqisR9NVe4bAIi9JtG6nczrbS6bYJS3ATlIJCYgk20LBGG8GNocE62lS3pAttZPne9NEr7L
gGyGmjfHHXxNbPGi4Wi2r5G+yoyf5/JcGy919DufT06cuAqy4x1FFNRTKaYcLYFGhfZwf1FubYe1
ikGdEhg1ik3rlf1H2Sa0qB5pZq4FuvI9bBK/6ZxfdCJ9W31eaw59PRzbSTt32Z4g6A0s1tphfCMc
YwnAUm1GXirJTgmciGijs6pFpzA889W+2fXkhTmwsGe5yc96ZpwsTfhhf44TcQ7L6dga8TmPzY/3
V+L6bVp/DpEmrzo/6i0c/WMhEtipRZzPJlyFw2j70suLOn+t9qwQbo7CWaL+QbPrurpqZYsRIwcb
4MxcefWCCH+WtvqB5JVcBdQvlRD7r5/2VTEZEOZqOccdvklSZi216zBMUOzslvEUdmHtp6pauMUw
p+f7i3h9xlfdKmJ1Gdk0UthNFNHKtWm2QjeJIhyvzjW0aTpvLKqXZdKOdtST95lEF+L9/WGvH16G
1SAErNEvJ3xztOvYiEGymWYgla9z+z6e/s0j6q17r+7N2f0xzObdUKUyn+XINgMtrY7U+X8r4FW0
sn+XjtBGiEQRK/RHaYe1tTe5zQnl4JZFTwgQ8K5m58kKrEd7ryV+Y1uygKjZE7NCc9i2lIa4bxvL
RNS1adfCTWxGT/FUNw95Xha+LdXiYNdoZ97/atcX8vrV/n/QzVcT8WJacYZM5QAb0adNRDl+qL5F
TSgO90e6ccsxFNQN8mZqgFfl4lKEszFm7MvS+ZlgPWI5Z24mT83lc6k+Ze3jEJ/jem+/3JzgH6Oq
lzdcUw8GIHZG5TIHNEysO7jRHipmvSYvn5p1aitfmS/HHb5ZxVoxpTgqDJPOhq8s513LqtuT+P+/
f7PpzVoHsTTw95Piubl4jZQvZrgn67M3yGaPq3nblVK/nqxJ8VvLdMPUeK71v04FWCrwePRoMRa1
t5W8yElNBOkcLl8nig4d1UOvL8pfVP+G4/0Nd/OjEG0QYLLtSFkvv3w01FOjSrEVpAbASlNJG68G
rPE/jIK24tptpPgACf9yFLuR22xVEgrGUqke7FGhAWwTv92fy3WugZQtDXsi/xXGqG02WGYuAI1D
YQelXKCdXjSylzu5jbuX0z0itbO4Y9X8kyN3sxMm3xoYyChd1PVBdrZVDZxJ5lmSJzsIxwXvMrMw
j3AKCwyFk+UwpVZ+VoTanYysrA73p7z1iqO6tbLLkCIjJCA02ooWadoIAl0a7cCoXxf5Cy7CxyIZ
z0uBJmPyYwKRmyln3ZAOg/E4rHUdGqTQ3d1Un12nq84QjB5tBLESOXm0uhXUuNtnXl/tzbnHw+Yt
ZKO2ijLe5cePijytrUTi3Is8/Y2ES/3aS3JI4BY273RJrzy70TKfMop+qs2FYihGIYhxxh6ShZJv
x1p/bJTReEcfVPbaVLc/p85oggU1G79XpH+mYsk+JrI07uzaG68onBD0M0l+SIO2pt91X+t2PnMr
WovipbPhy6VfDV9j+WGp/hXNe8X4fv9r3jiMRCSEQDTrIGdsccBzMjv1HJYoShlSf1By60coANXd
H+QGqIFcnKO+ek1zTraSwlYzVKjFhmaQz01QOYfCeqKQL/AxcbPFjZz4uMz/mOHvMo3dIn4XQTQK
xVNkvmi03ZRyPCb2+NSRDrVuNh5a+7W3z436XHWQQw9ZTEN1MNuduOnNCGuziVgUUCRAD2EFbkXO
JZ3WRsitGMiLUrG38zb8pJit85oIUxTelGnySe2tocCATeeA62rsRGCDy/k/vZ7AvGzo8y1H5MoS
YA1xU30PWyeJXEsNZaS+rbwE5TwiBxVbmSp8tUAyKTYK8e+0GAsmZ2OWaL6SLfq/KQCO2Fe1pJS9
jji8Q4s0HCDsVaLPD5KBMqpfx2lfgDNNV2ufcnZ+GE1n2a4hFU2w+lFnAHpDVATU3EC7Q9TqktMQ
nrtHYsbwI1aIyjc9zkJKEJ1K/aIyMqXnLgsly+1zJUs9ZFGdU26P+tdo0drRdSaj/SziQk7ddujK
rzm+MMKNuioiaTGcHiHMqM58sJsAOkJVijzJSXgcu2Luen8e0cN7NAeL/LJtKdIejL4ykxOKTmb9
0Imu/yEPkqIeJBRt9JNpzM2Pilr4dzMaivLIEoWRZ/XlMp6xkrU0N19Uoz6gp1p+kntaRTv37Rtn
9s/dAGGXqhxtYFD6tDO2KDW6aJokcbFgC5ouwjWzqM3dsAOt7Klqqkxu1lNJ1ZBQmlxJokWrx07+
3pJwJ3bjxZmfqga+r7zY6lEbgLy5yqCMv5w2j74URdXt9FK3MSvEDUxgUFjgRV85gpvAJOksRyyd
RGEvketTpaDBqtRT6jvVED4loyoOYSz/baD830EBxlI8wgHa2iQ4cqskcjUkZjBn5/6LXen+Uh2U
7iiSvy1XrCMhaczjzlMED2gzvVaOYdRpNTmNo7lhbH5xmv6ButBfZhd0w7kayZvgzq586k0MUSS1
XsuFTDlI4sAavhqiMzaeNG2PAnJV9FpH4orhOSEXhQm8iYbzsg6XYRBGMKe/pq57p6XNaRyek7Jw
xWC8m2ztJJcfROb8zMY9lcrtm8PYQM4Ama57hZluxjYaZ5GWkMgvnFe5sfRIp9UtS+PRSltXgeKp
INTX7wRO6xe6PE6Xg272igZeK8shCgZa/DPOP0tY3yV/m0OtE2P3s6xoh/KHzRi5Y3YZYEAz6JvU
jUXqt3BKIkxmdl63bbTBOMg8ASelDEINYQvc6Ps4VNRWsQOlKu1T3tkQxUGPe9DSlKPaC9WPcjPy
kP7ogMPYy7fO7OqjPTjfMkvtn+ZiVII5JFLKW6SBZ0NogWRizSiJLH3QB9T1Q6M0j6ES76kYb80S
YWGig0VHGHU7dBbYe5eBUrJgjqh3aRgkeeRq2VK6sVR8HiL5KIfPoX1q9CentTx5VSgJpedxbg9l
PQOy67268A3pkzVGhzZS3BZMSGrv/b6rajTlX8qE6DLy08AsqZvfJ9oskqmnh4Gi/I75iGlzVLoP
2UFvIr+UF3xxKIZpvG1K91y1e192GxytowP2wwhoLdwYWwi+KjD80bo8DAoob26VSLIbh+ZOBHZz
johu0jtYz+CVU4CkxFaNpDBxxtj8R7MAHKTqOfwthZ4mBUnYvRrReDQi5YjoML65e2jvbXrJJLEf
0bAmozKFGPkmhYkrleYPoWxg66UbycVRhkjewVm5f0r2htlc2ZoZxpE9zFKgJrMrjJNU/1Kwrbs/
yFUtY53Myl3ABYFslqDzcj93Oc4RWehIQWtnJ3UcXMR2zRH4gfG9HRAGz7vQs2vh5XO+8+JesRnW
oVcnJRJBaAFwri+HLlIhQUBJo5dQQZfP8iXdOjO6Yb4PFYF0cusumvFPrg2fpF68x4H13xF9Y6ET
ok2PamlSwH6f5J49f7y/JlfB99sPA9ZFAZ/FoUd8+cNiSuSZ2RTRy9AdkB/BvcPTEAFqqmNuPFhw
3aEJReXHApNxfAIE+o9q9XE1EcKFzVeKswIqt08/p9XBcT727VFNy0M9ndN0oA7dekn9aHf6jpnd
9ZtEukCSyavIWl4pmABHS7VQrfnN0nEGz81ItL76BEnH1PJsmaWrbYhUEKXvr9b1u7QOvMrlEFbQ
vt4uVpzqBgzu6MVJ1JfRGt0ZMQlMGQ9ZET/87VBvfV5E2FRK/ABvL79LrliRkmM1/NKEtu0LKz12
urIcovIHRI/jX4/FjID4QrhcK8GbHmVO5UIp9CXHGgtYAv29c1SGj/T6Vu7lzoa7/naoqPwx1qak
bql53UBqwup8zlcGezj61Tz7DlIExzK2v6WSvhxjOUseIjntzv/DRB2CNfDEtGe2gW8Tsp2oXOQv
UvosR0ezes7bxHf6vS7WjYgNRO9aLFMgbYDq29xnVLPbwinS4oXczOsjdHzbz7X+HwoPh4VObz64
Y3xqSsk3KmsnLL1+lgw8I97oMmtOvdX51uwpDx2BOS6/THxC1Fd5KoxM+3B/JbcVJhIeVPTJeWDK
IBq8ZQE1SG3Y1oSDrDGEyeNEh84DXlsDKJrUhMnJ2ueCOiJO9m0b7mzXW2OvesmcP/x/6Ehujgbq
WOUkYXgaIhY4Yv+lN5kXS+jUIFmVqdqHWqu//f10ARNT1mLvrAZSl0M2Sq9KTq9hWou7crKwZ7WT
lX5jnY9ZJ6Aif7k/3nWGBmaFjisEHs4/IvuX49nqXJXaZBQv5QDxnbLHGEeSX1fTWL5vpypVT05m
L+0ZtFFm/7o/9q0NtMpdYSXL7qWCeDm2mKu86boF19oCHuEyC7qnml76fz/KCkKFYsSFAGXichQV
bzMwSTJG46IsuNtk5Z1TK/NOOfJG+AR2BWAtXEVA57wVl8NExSgXmQiLFzqLrmXEnhihTg1nGQ5B
HE9HyYgOwnTjwv4khX2Q23uRzY0gGu4P4F6C1FV3eLtbZYsWg2PM2LtC03BlMxXHxipeZKv4qRp9
eER0KXazyuI6mkTolfry02rEOW3l+RhiIXEqRf6KOFjhZSRj7opR9CKh9gdLK/RjQuv1718e0DGU
4EnUQXtvOYzNgsd9hsTOi3CkI8JQ7yZe+K593+4qMt96CxC45xhDaQOaudkDjexkTqOvS9MeTeWx
O0WHZHxMYfUd8Ka9v9/WG/cypTRgWNgrPxh9GXAMlxsBLpXay/JQvKh9mH3BOTj0cRmd3o+5o7Pz
DHVn5906wWTLnGGkg1TUFS/Hs3rNKc2CUyTnvx0nc8H+FDzm42MZ7TkVvzmAXs0N+C7pGrnslV6C
ifIlaHWJdcSu70M2IGCjRop8NiKneI7h6/uDgM4mF1J7cAqJWxoVXR+8WXpKzbY6alrhPBPppx6A
Y82zxmTw86iVPhRRBNle6ezz7AjL77rYeIqMJjvRvn0XNbV00NOyPo2pFj3K2ggcXzTDb92OZ9LT
Kvfw22yQWdXah1ntSHQryz5S1QuhTmZi522/9SpQgoPdzn1CKLv5wEMOnpWSIt6M0vKb4P81lkNX
UbIjZ8jTu8ibZTC9/8OmovW78mhQ7NzWxwvJDtV2assXlAKeWmXG6OdZj8vAEt/vD3S9m7jBuI/J
NSGnsn8vd1MmRCJhDYTFNkETlvCFkvuCyyNbrHfFsLzeH+36XPKoI/UKR4iSD6o/l6OFCzmlY9bl
i2b+O1jnlSFUtG47/keP8iew6h9xS78/4hvG/HILMyT6YYAfwMhiY3M5ZDSJZJQVzFCMGPczIMuz
qNxMSpxfAjGkxa2g15KoaU5bedQc4BCMOLG90+Kp+ipnlfFZRZxodq2hXnrXqkytd2s50x4WUarf
qz6sPzmx0fyMQJEMvlwUETRIozZ+dDh6HnUAnDsTuvXBoAaAunnDq2yftyEqG3BxY/kiCThctexS
DwenNr9m9ugZfbqnSnrrk5HF0etjCfnf5rqZ4qjLSL0qwBTmwww3O4jK+ZjjLxuH8tnRMmiee16z
1yeOSxNcKFJseEZw5i6/2TyYeInPUfliIhlWO8fS/NHY1SOwhC6ODw7J9P1NciOqZsCVdQ53ZQVv
bqJqu1ATC4Q2luyyJOhFoA/wrQCg/xiNdfgZvos9eIWW2Z9i0OYmMVpOOXQaKuThYmMC83z/99yc
P2IeHBCoX9ALLue/LLlDnb8peVKyzNNTuoRxOWCoOGQlLUSn+hDpqHthh+vsjLzeZdvTQk2WbAVL
xzUOvhy5p0siyxkH1J50fzAlL8tOWiz/dZrNMhPo04hi6XhXLkcJlQmHwHAuX0bljJqCm6cfB1o9
Y7V4ljzCC8kOlDV2APnX0ec6KMoZyB0BhdoWnFQnG3J5Xrh7RnRK9HdkxzuR563FQ6pw5T/CbKe2
eTmtpoycMHJW+3hEIipivyzId1v/t86/tqK1ARgADdym1LEVKhoxW/kS4YGcwbFopI9T+CkEiRQt
H+/vw+vQZlVIQLNoJVGQwm9iXBFNjTZPGkum5Ydl0Alwe08rl4M6dHuKges33+488GCocJE+rudw
s3jJ3Ip4NaTPpOopjD7J9WdZd/UIHxdCm5+z/aNz9lTdbm0J0GlsQjiA2GpsxoR23IGGxCCcTmZ4
7Cxj8VPEQY73V/FGdZDCIGKIHClkD4jZL6c2D9ALNbWrXpS4xl2FrvH7uGy8cH4tz5jB+7VtuNle
BHFrM8Lr5AhDPuG53VxpgyYya1HhT+vWU1285sZjK+9VI27dU3+OsXkbqOOUQzxgIN+lM8K1D0sN
GR5NceTjNAiNO7vx1s7/c7T11/yBBkUmt7W0NsLWzMgPfaZ6pVW7Wv0l7cTZ0PasVm7tDeA1gIVQ
iedt2BxmeezTVBrI7wwDsEgqiPOQZ9/rwN04YfDjEA92CFKA023mlE9KI5Yyq18isywP3WJpDdD3
Xj3NU5GcS+SpdhbxxrSYE9kxBEO4K1tK3uKkeV3mff2CJUl8jOh7u6j9/KVdNP0d+lHAh9e8wQbF
sDlYk20n6Wzjp6JPavhu6JFqsmvJ8ncO1o0dsXLpIfGjjMNIm2EkQO0ZTgWrqwpV2fG1nuLnTH7V
25EEt36f03kW2vyw/hcNroOGukmMfQ0OFG5VDEdK+X4Y6ztlsjcg2cVNRpWRag71Pn4UVPjNNyXv
HIyOOb8MVj99z+csSb06hensj7NenUWjJbLX0xZIfS3JJH9IDfOka1DofKUvGsPFCt76mYGN+Cnm
EGeQqBGqyy5sO29OZ/0DcmItHIXWiQ8hdkPWQRfxOHlNC4uZ4LMRECQQDf4l9aoeHSXI5KZH43P8
nfb2NB1zMxz7j1VpivHc1m2muQ36RZ1rjY6aHCJrWCuXZZjxx2g2wVPUiO7ufLn1yrtaI0pslLvZ
9FdmXWrm1KNTxyZRbKM9mEX9EMoFVe9ulB9KUI2etQhrdpM47lS3a9EgGRx5NRYck2cbU4Ed/Zbr
AJBXe2UjAbkBWEfZ5PJuwb2JXBTUzQufSbhVrj1UhfA156TkGvK10SPi1ccFsleUpR+WMdwJiK4u
67fhKXaRXoKI3QodJ2Wu2L2Vmy9jFx3LxlTIUxIvDqtkJ9K9urHXgagarH6edN62ugJNk/bpsNTm
S2WXgGHQnMlbMojCbQWke/E8hjtndGdAa3NEncbRgHlV5gtMD7dHz9NBE7irfcXQXSv7LTlfdnbW
GpNsdhYPOghsIOc8ttu2U2JbsRhlTh/A8OHATVU9aYn+n6WH1wGZAPPGpFr0166BsTCUWnWsx9E8
Savzz/1fcuubgtrmo3IXMs5mS2G3rQ/4ZgEmaxW/d066cqBYt/M9bw8C9IWPSlC7DS0I0AoTUUnz
RQBs7Ohw0hPn3t85rnujbLKCwqFkE4Ulo3SPgqKmVZ50YycAvN4obH0K4TQKqXfwx8sTiMAr2g6V
rr2EUEbhAqrKOcwe0DbztPyLktg7+/KtI3O5Tzhp0EvooqynYVv4iGUce1oj1V8IoQoPHPCCMvVs
yIci+aBm72f9u6x+kSlRy3rpCepW7TAfcbIOIh36UL73Yt6a/h8/Z5sSCTOatKjj52jasx4i82k+
C+eLUI9T+jSWOz2W64gUmBJBBzCC1e6C1b5cbPZ+llqGZGEBLpvPU1ZablQDhwyJ5o6gTdsXtYh4
C3hSPgxGPXsNrufH++fjKhLhN+DBhMYJXUAE7TaFGVWLM5ChlvWS8z7S6fKz4tvfj0AHgDcYLBoS
YOua/xEw2quUlbN09kstS7qXcdh9Oa/33GFufDlKFMBLqceg0bS9Uruq6yvMbrlS+/Eoab8BAD9L
SaA/YHzpk6b/9bVCRYQOCsANoG7aVtNnSDBuHaSMZbPlR0OlhF7i16pX5p4j7fWhp8tH4sK/Qc6C
ob1cPYyYa0XF1ADH4OGp7ERCfz758H+knelu3MiyrZ+IAOfhL1mDSkNRsiRPfwjLtjjPM5/+ftTG
PVvFKhThc7obsAGhFczMyMzIiBVrSZ61shPPQmCw/5/tLDe+XFOoELET95NtwoQSh18BI2+LNf3s
C5f8bAnICcUH/vZR0vnkDyEubnYzEVHGobAz21qxRd9P7BYs8sZLPOHQNZN3AykxzGbeIOzaNtM4
fjJze90xz3gUeE6ryOjxvtCUOQhf3IoiRJOC4XsI3o6C3SO7lqZfA3mbpeqLR7tpuTemTVkMbqRl
z8UwvFAfnAGvSVyufMlZdm/uDOOynEMPDsFlU4TulyBia9k68kahnixl9aFMjP5mVLJ4S+Dd0Xzq
Sbuy8Y2DN8rS4fpEXDJPIzjMv6yIQprh1McCvSwiK8O80FtQqvr1pjAIA7PIQEveOkyQjesZ2rXa
yrDPHg4fuCqOQBKbMwJtcf7VVS5qEawlx/ZXGdsgULy7QbXTlYzTxdExp//fyuLaDNn8oT9bEZ9E
p3tsX7vIoU7yt1yr08xbcXGXARP7r6H5qP3k2BD9NGo6YUjJbVKFX5O/15fpfLooDvAMJoEBxBZq
n9PfH3Ex0+6htUd1dL3wu0ZSMpz+mtnB01YeT+dTppKfg9oG6BtkTEvgnTcKMQxi1XCcLOh0hRYd
lcERvG+kWMteJfcpOHBnr4Q35ycQRmfkFnp3iMAvm1rGXgl6zZeHo6R9AS9G9AHL/2OmjyvB2oVp
5C0820KzCI7G+eeflqluRWSxAmM4lnRfwvZjt2ZGmz7QfOlZCsuVgOrjEDn1CpXcFolOEp7Up5fl
duizvJhSxXjsNpymP8zSHkzOcKdU7Va1Y92Bl8be/3h9br9Ve+E2+QkKv9mHu2Cwi7/D3+KpuM2c
tZffuavyUTgStCjk+c7SKoUvtrXXR+ORBqX7HkRHISBMla1RrV+aanKX9POoVErO3nODGVUCpcnx
WNd0r/ePQQB2P7MbuLf/nTpgfu9/Nra4wVqTBgyEW8ajMQW4pyPm1cYS/QclSd8z9VdV33dCcZ8X
N6Gw4lGXZpOgY+bQmOF/yzZiURDVzoub8Rjoh9AQDlls6yCQ/nn3g6X4r5HF7p+ynB5isRyPZG/3
hhraST/etfd+sJ2EtXW7sBVBX/Mf+bC573sRsg30NVpGXE1HJQL0Gv5QatkRxTdDWQk6LkTA8GYQ
BaA5AloLmMjpXqwM9l2mt9NRqGiPMPbmd7Ghn22TE+NDL77NkpW47RwwAqH2Z4uLuy7u5RiOECwa
7bQz1fxL+zhBxuaQj0I7ecjvB7O4yQZb7lYsfzwCFwfBzK4P1h/q3fNHIr04bSjK/XT8/v0htHcP
T3e5/dMNbdeyU7u0Q/th2BDi24FTOv72EG/j+S92sHt7K+3almx6pbaPX77dv+TfHdPutj88+zWw
R1u2qz0P6H2wJa9thxvZfrphu22MzfPW/rK/v799f7oL7Pc/79c98qO/8dqIFjdrZZmDUfeMSLNz
293d3XU7eTtuARA71g55lDtgLq619e71jfWzvodtU3NCt3lybnr7Fui7faPYK5f95fX9NMuLSziK
q0HX/fmbXC9Lt1WxT0ll7cjt6/Gv6glYXj19WQsx5l+6mAiUjdS5qRUegbP4Ddb5fiwlJOKiiJx4
KGzjIl65kj/23NIGbBT0MQPLo01kMTDaTMXY03LxKNm584aoEP+i6+ck9rfXX4Et2kf1y8r6XjgG
6Az8r8n53Pt0U6ah2k29hUlV+aE78U2yEZzGTp2X77PD/oSHw6536XeFKT467+ZROYDXs/VtC22j
uIOfQ89t7hZ596Nf41S9EKGcfNrisJfGKA4NiU8TE2WrCQXPPlTfw6qpiVPCbT2GR6WGN0UVV47h
i3MCLBmlJ4W2jyV6SqLqL41KJR6Nrn3s8pssPdTmW6y2P65P/vkAP0Qc6QWdj0d0AE7nHthlNVaR
Lx1h/a2be6vo7LRA8Xszyp2TScrWqP9ct3jhMKaXWVGQhOGMpL1qsZ3TSU0aKdalI+xs6pTaUS05
cvTeJ3B4ZXd6ext3/QGa6ccVu/NQTj177qGmR4cs9EyRufBsRWtN3s2adMzuBfNmUiUS8sivjL9h
16cDtsmeSz3bSsb2ut3z4GQ2S/wDYIzi3LI0FyUtZ3VrSseo5uUR38XCzwaN5dANhZUMyHlu4tTS
IuLsCrmRosFgLZvIbn+J/ossfs3KeBPcejBzXh/W5WUEC0c0BGqJDrZTzxE7o4HHnHHV43ZyLSIF
OGM8DanRSIIF1IMK64/PNXvd7KUxMl8UqCkdqzyrT62GFtxrmprJR9Ogp9PaBc2jgXSu57ThL0Fc
mdBLY8RFqb3PiiBw5CxOpkoM4ykyc/mY0oHZ95uwtlWaKktzm3KTlg9CF9sJMlrXx3i+9+d+/5m1
iMSowhV+OsaiCfRxihL5WIoP4EzbuN5m44vf9ivx5IW5xM48PCIiqsaLw630EiUs9Uo+DkXtmPmv
AE3CKCxA33HgW9otsivXB3YmaUYG5MTiYvWSbOgmzahZvTy24wTpj9zOuu8AawTFKYdy3wkbtbbQ
BzVsMn22EFj0imxy/toMv2utvPOsfZPafYluE25Wh8Y+8/V9IhuOptDkEuyuf/FFDwDlyXExE0vi
dadrkUep3OptKR8LYRd5ZA+iapPtAKRLJcympe0ZtPmvcfleyF3BAkOoSo6EoxJo1KnVYJQKUC0d
fhdof9ApcwYr3IrKpuCNLP7h8YqGQGW3BhT1qXVzfcjz714ck1wJeDvlMRoclv2oklb1U1u1MkG5
qUEhVOe7yUvilYm9cO8g+UaACgcafDfW4t7pq3Iy08DDE6Ls2RumYzkpTh62G0HPoEYQWU6FbHi9
chhfmtmZgZqUHBBIlnOxnnpQ9ZVApvyYd7+hJu2xMApo3dsKUbFph5mt/K0FeXN9Ti+anfmmPrYZ
iCF5saBdKRd1JVB/oEd7rHa1MG4GPbXN4aBL34u4eNWFnRzeQze5EqleWs7Plhe3bU4LRWzEvnbM
h7Ki/78ncmlQIbs+wEvLyTUAUwgqb2jjLqZVSUIli7xAO0YeFfiYxv3mfSwPAuIIftdt+6cyMvbX
TV7amsBdZvZAixgNVM/pnIqTRpWYLXv0a1vcNuOzDO9sGe37/FVMjF0/xba0EkOcTyaPR4K5OR0/
880uJnOEBUFAy2U6JnKkbNs21A+1YFSH6yO7ZAUsCqHRTPZ4tgPHQJ2UPCimozwR348h0nCQxv+r
wBTxCNcoKROKC/R3LCO/ykP+IS7L6agLU7ozQ8i6zEEJV06T87vs1MrC8fPU0gG78E7q0Au/N9BH
2yL5SnQvm8LB8tR+Ze4u2OPeJOUESoReySVgdrAmOfHiWDp6kaL/zDVr3EmdSXigeUFlgyqKVrb2
HAKcHpfEsR/Mpv+JaBcH2SwBWvEsI+gCJkOThdcENFzC4yjkZdOtbLN5G50ag7HfRHKalmq22bIc
FGQDSFG0K49VKtrGyKt94F0efdH8v5N5p0QrW+x8Mk/NLXb1UAp9aoENB+IYOVoyOmw4p9Zeq38H
ZJwamo+XTy9AmcqT2viiAXwt/50UyX0QRpPdyrZsBLZg3AmCNlNHt67q/egRYbu+3+ao42xW53oI
VBY8tZZEPoZZ6FZMnHtM6Z//M/oH/UeR/I0hjbxu53xfk1mbm79ov6YXa+mbSR0GpYCW63Gq/LeU
/hguOi9dueHO/REjtHqCheD1Tgb6dColFEUHM0/No5WkoQOwlzFRa6Y1qOn/N+P5ZGoRzelpZuoF
RFSUj83MNtQi24YDXNT/i1n7ZGXhhL0/RV0+MiDTS3dNMyF7u0YTd8kBPs/Zwv2g+a+zzmdhUmOT
CUXmpCABWuPF1BN4maLX6wO6tKs+WVuWA2c6oFz3mDZJS+qd1Xrtxp+a59Hy7+NqnFb84UJhAIeg
Zg1PBWnBM7pZdaqrsFNK8ziO2UaGH9Fr6ofakrZiZG6m7tZq2j0aqAdVbh3xNh4TO2ylvZS3P63I
+158iTvjrxV7tjLtFYnHD6XCIJbcVNHt0dsYUJ7hBfuRZpxctbu4IyT9cn3Czpdn9mOZdBSBBTfi
4g6ZqhC+edB0cFgOE9hZ7nZ50wwb1Ttkqrl2xl5I7ZkGdyI1SuJSHuwLt1aHpLA0mj4Ivr9F1g0d
6GmOPJdgBxXkuGE7Ot7QvCvCY5DKdpsK/0wIQVfxTA5MUEOoQUHndAfXwgw5Fwrl2ME2u6FGrthq
JK5hwy6ET3RcmNgidpjZ8xexjF8KAj16oX4slcLOakSPt7z5jK/o0FYvvZsF1coxe+731MFgkzNh
MYFO/aP97NMhb+V0fPleBUSqQxpCMMtvRUrSSYx/CKXVrYS951RKwPJ5WsA6QeWdWVwcG2obQ6gV
6mAOY3lbZhOVfTnbA/zifWvJb4AnIyTPTUiWuuSQeuyLpon3GrUwLzwocqFAlJJUt6rUjbdjpb1d
d+kLgCS6BhDDIfICPUs8ebrIZivRVOcFxtE3pbte0O+rxnuGQcHOra8yzyA02Td63d54dbKDpzhV
7zXltpbMrdS58hp6/CNuPb0B56+ZG4VBwM8oodOv6YWhtzwPmIn8dSCwMKFC+GFBnu7Qaqq1b+Fv
qXesR6O9uT4LZxsb6kRgWcw3tysUMYtzt9VjuYZLzDpOXbYdg+9I2ztC/mhML9BfXzd17u6ntpan
bgmMk3IMthTI9b5675U75Jt6E8j70rTXWoxm5zqZz9kYbVuU+0GegPo4nU+aKNQ0ixqMKfq2zp9R
wbAFRNcTaiv597UE+tnGWlhbXPmK1PkFp7d1zPT3ZqxtOjxhRPgxqwBfn8Sz2AJDCJzS0jv37eO3
p8OSKn0UEivwjok+2iXXsBz8tNo1FrRLw5mzXlhg5jBzakXv/QjtidA7GvImtjZA8dPgzixWgpeL
DgE6FlTVBwf2EvJfMbw+MTAzgTZ4mm6ayvZTJ6Kk1SWO//zvM0dGD4AVCHFQFQtPF6NWjQoh8niW
VNDrbKTsTUlXzpR59hdOR5M64wFjPbd0Ld7DMv0fulj4wlHT03rTa7lgK72cHq6P5IOj4MzMDA6R
IUsCx7NYniZK1LgNEuHovVaP0osqUfRy2r+Tb4/j7lb/onVbGoLhtV+xO3/+wi4IX7J+H2hmCEYW
bmFolZAponAUq/uICv+oaXYd/0T+umsyW/U2cgEAT1px+fMjijekyUHNA5tGiiU7O7p2QqgViu/S
5W530x+rqe2ufTOk70iVrdg6PzWov5Dz5cBgcvGV0xGWURfFQjYFbp/9HULpxWwfxLjdgMaDzlHd
9GvayB/Az9MpxRbZMP5vgPB0AJ4abKugriZEu1yV8ymtf7VOLLportGEBbHKdN9ov3tIKdv2C91S
iNLSPSI0d3CN7cO5TPQd2SWjgMbcYsNUVFHWCHouTD6wRxI8czTGe3fhatM46Z4V9qFrevdx4ZMg
03ZC/bfwviNYunIenDHOEnGR4cWv6Oxn+yzb3zqNErOHjIebdc9R9sPrX6fxfoQw2tPrbS/h0X9K
wQ55f9CQnv3OKleGjlP91hUKVFOTaCuI0DRzf4W/hsg+39lEg/j9TMXLjaEuHENs6LgaUyVypRC4
dJ2ROU8Gz1rZYWeaCcwALo7MDZUOIObLXPc0eiR6IUFxNZnN3DSbRIwP8yuygJzPFx6bvDy0hbgx
vnlDbpNJkQMQKOBsU5/SXfKNfmhH4H0xFtsx2jUfYO4BPiVtk4Zr+3I+MBeuC3J8lu6AGQHOqUX8
BGrTM4JRjN02cOrsWc2rXTnrOehvrdzfeClyTysH3wVnBH/LQ5TCE/XYZW9DkMlSMhlm7FbWbVC9
SO1j6N829T2g/JVz4PwFQt1n/gewIiK2BBKn+xI28RKSZy9zg7zbAZu2w3i0K0bay5pd+JVLEgE3
9Dbx+FXysody6P55sMwt5AeUoEBt00Vy+gVtGBtF75XaURAsJxwBW9TQmVH1kJO9uYJYOZ9YaHvn
ehd9VPO7YLGUvj7GlWyG3FuZ1uzCVABsMmjyvZdLdHKpteqq7apAyGWjsG4SAYCkOJOmToIpDc1Y
OIaFhByIGvSmk1m+tJ0SkP/iWNdOQzvT1+uX2PkJDwiOXCvQCrbz2Q6Tcr2TCnkQyACZ1eRkRajp
Ds93s+KEz2vPrkfPonoairW4Be+VrqnwXnAtyEzpeSKJCAoYQaHThSU/lapSP/EFnh/k9pDAAAPw
N7jPKA04XcZG7ZI02wjQ+dpZGsMbq1c3hLLyXmtgQ7s+H+cBpQkAE+kE8IqUIZePtD4Is8wwxcQN
xEHaZoI8ONgEElC0a/HDBVMkTWmPBXRAznvZ85X1ZLirwIrdelCUTTxjS4eKVrdyGNcIAs+5ehgT
rFYArdED4FCdne/TSzcXAJmGbZS6BfqRDT1lZlnDIFs53Z1OrMK5IQ+v7ON7DpFu3GSVcdMk6b6o
d4aW21U17Ma0fKvpGpZX9tr5S2/WxCG2gPWO0PdsxiWlS4KgSVNX9CzEsLnqpX03phuvoA/mp1S1
jqHtFJQLm31j3CWp8M8rDuudObejogDF+bLY7JyuaiPnRup64q2aqey5ZJOulYbONjcNJpClwmFj
zirnH6H/p/n31ZY9gPgVcY16G6iy09ZPFrQ0reZSgd5d9+Hzh8TC2mJImiq0rT/6uTuZ3cEse1v0
DsWweY3gO4XARjvKylqkeB6EzzYhhJofSCyisbBJOFZ31lDlbg1bjR1IXb6N5OyJPtNflTrWOy6r
8C7qQhjm23TcKGMd3UIAASOzaOWbwouEX0EmrNWtL807WXRYuOC/g7ZkcW/5nTI2YzfmLpUzvCg0
aBJvOoOeh+hn0CfldlLXKTFlNtNJJMBU8ByBRJWEGUH6wmhlRnrd13ruZj0CTVqtygdfpVe87FOf
VFbt35i+z+0lCMJGj1PvDhX7H7lklIe+bMz3FWeYQ9KzryGNMoO2oHRdPl5Fs+9peJRzV3s2bpS7
qCCtZHf28K7A5W6Hh7yx6b1cA9Ke15fnSWDwOuk8SpMf2bBPHl+IEMUbpZq7w5TflJJu+0/VWGzq
rrYtpBhj/ba1EDPbIFh3fcAXl3x+H8EXI6K4tbhPrHCE2GTyC1dsm9e6HaOtV8KCIWuTuo8y0YAY
dcrerts8O8oZLOyL7HASoeZZ/6wmgJkTpil3QzLDNGFFSIwWreBUdIBtr5s6i7xnUxSYgeER+/EI
OT3J9WmsibWkwjW8n4r8qluv13//WUCw+P2LfSwJgaZnkVq4srHxvkYNOhZ2VTpZssdRrpua98HC
M+mOmxuAeGVSblusVIJaeuQlRuHG78WheIxj29yUrdO+BOr/0dK8fp+csZfQB0sspXA1yzXMQ95t
mtgZ6i/js6BtpGbl/L3ggSfjmnfkJ2uhPOl9Mo9LTZ61cCtpT8EvP31ZTUBcWKq58Y8IiRt9/vPU
TomQXKyZI0uFrD2cu/17ScQk+s9QkTrxUG6uL9cFzzsxNw/707BMSxgJAjE3oSgbvbRrUIZL7gBq
DxgNtAUEYcrp77cE08xCUv9uIle2UL/o423svXvlQSodHX3oDi6W6yM6jz1Ia/Cc54VJeg/K9IVJ
mBq7xo9xdlqXp+IhRJIHXqV7ks1/vBeoRHLzEMFAsNbwc2kmUU+CcZNUH3yYC7MySUsaDnEQM7sL
BH+rImZ3fWRrFuaff1qrOhAhjDOxQEehsE1jH86xkST+dSuXHPA/RECgNojeFmcF0RKwFgUrcE1K
L4l6UGp6BG+icd+2K3tq9uXlWUEpXIewnfiJlNTpgPQoGa04zEvX13cBlPPJk5xm9mCsgJwvzdtn
M4uV6WC9y+t6NoMjNNltIN9cn7JLBmi9orMEDiV0rOcp/bQwQ6OPBQ+e0jXN2pHSh2w91p+nYjFV
7CDQGCavSNBGi2MhQWxVI09VuUZ7ixQKvVb6od/EhPiKsRPDR0m+6UZn2A43Vv0aBupWtqPY7p2q
3WjSjrJKutZ0dWHxTr5oeXJkUZnWg0GBQ2huxFicfdHOgvdO/Od6AHkyaBcYPtwS9HUu/N4XcgI9
yajdYReZr0l/X6zVDC8c7icWFldJlLYNMiZYUPrREbt33bwLiWelyEe65um6s8y/a7GSNKfyLKdE
CTfiUnJqEPWkLNKicVsEVhxyjQHvhii5SSIwFP9uCqekixOyIcqhi7Ci1zsix6Bu3KmXHFV+kCIS
D+P+upELfgAVxRyJU/VnEy+cH7ujORlN46aQY8cpbDhx/MvIx9uyL1aiwPO0wpwxtWYZI7JV5FEX
Z1PU1xyxqFC4CHXdSfV+NHB+9Vkxng1aD1M12sXQgHuCelML+j5I1ricz8cKvwDZeZoAAXXCcXm6
0VWoqRETKWuXDwGP+zeRXzxhMyBYf31Oz32EdzPI3A9KVlx+4Y+ocIQRis+1KwlIUWQ5hNzyXsjX
MoDnRz3IPAZE9m9WWl+S/TYoNchZNzVupkZ2L73k0UGfnFFBH2LMaOk8XB/VBXNkwGgbBU/PP8s6
7NAoStPHSkNArX8V2h0gva52xPalcqZSXCvFnu9pePn+a+2sEjsA9w0iqXHLd/8JUn8j2L12SbIW
bcxLfrqdT80sXFKCgBrNkLFx9ez3GNEVa9xV5Q8JsUtvE4aEGp5qN9Gf6zN5wQ8VZDbIZfEHe2Ie
+6cLp8/rwRJStXHVPUxCX9r7NfDQedjGqD4ZWGxqGDutNo4wAGmYozuSrW+Ufb4Jd9fHccHPT8zM
n/FpHF6cVGmFKrIbIpKrdndzLsorVjbTBUeYMdi8lCFkoQt8MRYpSYtizL3GTQroMyCb6UmAehno
/ifPKFZO9wsrM4usoDkJBoX0z8JY05HnNcO+dcco+zPBtxQBiqsmaaP1a2/iC4EuZGgfsFoQRHN2
4nT2mlHUe9WXWzc4+Mfi0P0Wb9GY3je38X3z7n3vVubxQgbq1N7iVBJTTxgiUWrdZtcciDxe1EOx
pV/tAL/tP/vFycjmWf7kF1IvRkWjiFhSXy2/fJus+Ofg/zsehewROC9y5CS4yNUuzLSanuSEMa3b
Rw9e5GqK/1xpW0G41at3vYe6x6fkaEk30ZRCKp9/yfyb6+P86OxZnB6kbmcKaO5P9NgWXzCJHhzY
bd66lplABGz3omIH/p2c7zztcZo2U5I5lWGPASTYjw05uMK6X8Olzi557RsWh4ks5944DV3LLUCq
trlvleTebOqbuirpjpl+TOKavsyFbQ8Tg04yDVQOF8HizMxbue5Ba7euPN4E49+sCOwi361M7YWD
+cTI4nHRZfDnm/HQukl/1xkgLCVn0CCDEb8owz7xD5X+LXy+bnNerbOZBHSLTwEIOwvSczlK9RQe
Wtw2dBTUORH3y7552lp55aIdyIXhkSQbCdT3dHtMuhWkia60bhhZv3okFM1AeEujb6O6xiB18YxB
NON/TC3OmHYykh7UdOsWO8KCZtOYdlHt8nzX9naQbGgPqprN8GNN+uRCpMfW1JW5ZQegKoouiyF2
kTSJBUO0ovw+jB+aNtuWEHZQytmAp9n2E+VwvkHqPMjWhlcxq93rizmP7GwxP33Bwn+Eeqj0EPFU
N+mqx0huXrVgbR0v7oNPJhbr2Eam1WdAqly0Fra1FNhWd6/qK+P4CMCvDWSxhGlbjjBCYkW5CX/W
MNz/eQskO9zKEM2XdgoQ6a67SUgfk0X9Tkm+vin+5m/Z4Oj0T6BxSQ14cKK/qziUtQleXCeKF4S5
3+Jao5xtOmlr9Gvze9l7oc2kxQ1AL7oNp14kwQ9oIAqHcLtsqzEt5kOwqQ6/5WHXdnb0Kz7IX647
zcWd+cng/PNPF1eowHYU6vOYbpPDsBOdXll5051X/eZL65OJxXHd9qGIJrI1XxnqS1I+hD6ULw6C
g0VzS+r+oCX6bRY6Kn1R9EodY1O793Xf1ob6IBbU9dXOVoXR1hB+NPuVTMuFsPHk2xbRT1ISz/Um
wy+3RVOSnnjSn6T4lf5Je9Afx0peeVFcPCZA+5JyMQCsSOLCt4M6bmtF8Du3bb6II8AYK3zwwhmh
JT9Mw5eMxP1EDjAV632liTdDUKyRflxaceIHYK30dRC0LJ6EOtxvoy5PvSv0la34+1rubaX6ra4p
s1w6K2apVuRhaDjSljjCrIYCKLakniiFNAup9bepHFfCrkuRAGKOML/AlDTz+J16r4KOSiUb0eCW
U7mNxHtD3g7N4zB4m2LYrgkpX/IV2oJpO+WRRkltcb6mVit4sp4OrhB3Th9Ee43+XE70ssnuusiw
S1jixXFzfX9eegt8Nro4cSuBMnySxgOvtb9BvDMMMFXf9fzAw+26oY86x+LUJahEpGxGEwL9XHhm
38Gon+tYMnLfqcLayczqphWbF9rnN178pmY/ssYuw9oNaX1FlXuvSz+K8FcudD/10NxPkLjpVbYd
pMQpFG9XIrDbPjclwjpiuhbZX3BiMOIkA0DiGMbZS0LSggBNH9YiFW/afKN/RyLSH7bWmDhp8tZs
098hPfB/4awbvN9BaXcriZ15MpaT9dn+4pyGA3uoAZ3hC5F8KA3h2RzytVB7dt4zG/CNiByfFKiW
GVSjCqVEK8vBnbgEUCj9aSpHXWse0twNJtOu6ffK23fg8ltj0tYmeHbmpXFI4eeCNXBtsnGnOytp
tVZVvH50k9bqHdkcb0QUVOkkV7wXIezeRAXyKr8R9mEpl9tARA+7NaLNMEn9yjxc2OMapE7Axcm6
k+df3FCdwKunSSO+RBV/lPlf0WofUSZ2eoHOt5+itdYgceHcAu1IlZ7aCGmf5esbAmRN7ZtupPRY
OJI/3KjFtjN6ZwgSewogRvVvgfaNxa9U/VaVllv9an3vNonWmMvOWyEYMnBv5A3mquSZ5oiZ1Wbi
19PoNpkbwQXXBras3Bnd3jS2Y7PrDGtfwEEFA/lh7ukVw50IN630N9P8FW+/dGvRPApuhBo6ylXi
4ujrTNnwW3Ec3Tq/awtiq2JjdfYE8PIod1vjYTK/G/4a484lF6RuQ/WAeB7IwGKPecI0QgqZTm6B
LOuAcnDQopWD0tNEqQBwpUmCUbZjf7ILxOA9w1pLyF1YARowZp42RFpZgWUeXw/zoTI0ZXLL6Bu8
pvf1L6boroys0il7mKK8whFEpxht2mUq4cZvoYny/3RZ9ieI364fz+cHDqyD5I9hPWUdaJk93Y+m
MqJwLouT2w7AafVyOsAsslYRPD9VT40sIjUpzrQA+YfJTZrbHOamggrXdpUM+5IVsOoQR8A1w6W9
uNKCrteUqqlEV4t8JzdkG4Kb96R7+fcJo9WZdQMjzH09HyufAlszQj9UE0rR1cfxrpeN0FZS8+m6
jQsJJtreuTV5b9K3ZS33hVABoaQnUnSD9tYbbhBZC4WHJjomXk0lV9kolu8E6lpb8CVfQE+PCjVA
ujkffjo0uYgQ6vGwigzmaMNJGW8NgOIrcfulZYIkFrILusVmvsZTK0FsaAknk+jm/P4q9vbA954R
9P5VBOH2+jxeHNAnU4sBTVaWiE2iia6kTttufEDOYGUwaxbmn3/2BvSPlbJUsSCOQAvL3LaUZCW2
P784yKF8AOWpXOFzi8A6iELZqLRUnDExMWJ+YvmQS9PKQC4gmmYr/2ljphtyGRWEeZe2hcHuyTqo
6izeRK2t3Mqb7LZ5yH4WK+bO542UlEpKA04qED9LnI8R1J3EoGTXR5ehqfYJqsTX1/581vjVxBlk
NEFbAEM9XRmrFoQ6qhPFFSewekm17enwS8FnXTdz7s1EUjy45oI3N9iyADFUpGjzZlLdsYBhRzw0
dDdN2m0Yr+FpLxjiLKDfaOaP4FmyOEMNIZW7PpZUN2vKXaSHj4Vnvis1vSRN+u36mC4sDo84BOGg
iKVRZVkt5f2WpcimGC43pR2IPwsO0usWLngbADYw0ZQPqf0iJnC6Os2oatnU5KZrgNNL75tyfKo9
iVO7t+w6ajOaQIRfWtiDuBgeLPSDVj7gfDZBp3AC0e4yn0XLClxIG+QwqaHlBvVD24qoezzoFSm8
cAX/u2JnWXsbxs6vgy6wXCGIHC+M7A6sr2wduuTt+oyeR7PzgND+ZDYppy+jy2EU5WrsYsstrIdR
viVRYHsQ7rbZL8mXDjSkf7lu77zfd3aP+QFOkwY9YsZiBXNdy2IIdgRXCxr4buWbWroV8/6xMkWa
tDsHIhz4wugZf7CmpykJ7Fr4U/QKgQzsMUBow38P604/aF6KT0exZTaykYim4MpPZWIL37XGPniN
479kt91D9SDsrk/AhQkHzQUDD1V4JDGWE67ALz4Xx4NHIxc2k/ArbpWbSii3oYewSg8EbxXKfeZL
GKKjkZCA0BH91TmP8GmAptb7nuyXs9jHszUioCL4pJw7Q3jvUU6/PrrLtuYzjacRDiWf2mqqtkoD
s9ePramNt2Fdv5o1aoFVWRm7SFOSlcmcD6+TV+FM6UKTAFh54mJeA6fmqgJN3KbSYMPvNkWLpIC+
76ruWdW9r3oXr1k7S7jMvcJzTwilSeCs4uIo9YtCbWpYao6t8V03vnWlf6dVdmOUUKOTulJNR23X
JvR8hNgktmKHUl9jHU9HmFReTjoGyouqm+DBLZtHYst91XkknpNRczSLJrPra3i+RedxsinmBjNq
S8tzvI8zqWjjxjyWFRTQ2LzJDb3e574o3YDtuFNaL7oPYqHZx3n2Iyfl4EBDV9haMOnPuVUiC1k/
gkbyXE+fkk3ZrdKDnV3SKqU+7rJ53eE1XEJmjF6wQth3zGMkNHQDQ0nmtyk0BenzylQoZw6GIVjI
iWw5rqCTOJ3+VJA6RFB9mPgfGO/XqdnDV92hqNu80hJjh8/K+3ggp6g2axmPs8uUIc68azxw6RSG
keHUcl1ZatC1BST8UdLvpIrGRbr+zJUY8bxBATM8pQkPeTcwnYtwR7P8wqsS1ToaYqX/HP2Wu0YK
VOu7IU/1W9mkHNJj71vfJxgqSrv1wti3Bc6aYjeMPcwkbRgYyU0w5d0+rcx+Tcfj0jQgoIOcN1oh
pAPnn38+vPxaTNtZ2qma/Oke7avcDuSx36+s8wUzOjcgfQmAhil0LKZBz+GhqGWPJnOjKe4mgn/L
lqoYXA1asrY+6fk+NkZzq8a9dpQUoNKZXvhO06ftVjAjY1u0coLYcrzG/Xh25gDsnImw5+zizNe2
OOHqcihiMYpTN5Xl5EkNA2nve0nz5PlS7QQhvY50BsHhaZYjfVkwY1yfmLON9mEetdNZZxL48XL6
Aziq2yKgDclIrU3WieE2nryQpGb5z3BIndPGJHLUKP7KSMOcrvRYhglUYGbwiDhM/ydJCfC7UKpu
xjoRaZ8J2l/Xh3b+WMbgPLlz28D8bF28yGM909ok9MNHvf6tDi89GssQbO7C10JGsC0od57gCOoa
D9nZDYnkMUcWTkY3BifswtP8ACG3MjbDx0xRqxu5lP1dNTXqNtbrwg7H/8fZdzVJigPd/iJF4M0r
UK7dFG3GvRCzPTs4AZIAYX79d9Rx790uilvEfLHztB1RiVwqlZnnnHpLheIq3ljYW9zIAxTlGJ7t
GKV7z4dn6JKWAIHYyNGGFUTVbs/px1P/4kKGNUQ1aHoGtgPsBkuv1XUZbZGJPg8hxOGO/o5GMgKB
b+RFNAJPKEjMSbgfUBT9YbxX514P7TocttqilZXFVyhqTA3hLFC5EIG/3EpEh/hkD4D0ubKRlKsh
z1tI0KRY9j/gUv2nzFJvIw5ZWVSEdK5C9igg4fKYGL1lEd5TejbzB32GZPd8fpvaLcKhtR17YWbh
DHTeWlAaqiiEE9IDUGFund7raX5oyl2TJiFF9bs3vSPTvY1n95UXQjj3eXyLKATKYHR0S1KeNYjL
2+N9Qb/wEUx6Z9SgApDyOwXb3d5Ja0v42eJiIw2k7CwcTnoW0xPxRQQx0fSRsL2A1vxtSytrh4w2
lOSR0nfxeF1MqkugAmnkRnW2BBLqMj9U+VezGp5mo41uW1pZP1wyoBZVREKIsZYkFZ4o/G42yuY8
NS64y+wQ85iPISS+iqqAwlFYA01kFwDFbRhWG/7yQKCLGX1aqFkA7Ab3c3kgBtHkxuDOoOxpu598
DKc5aJG29/dGtuuqk055ILSDntOjs8mmdz2/l7YXK+nTDmxgmg7b40sGmkBaH6s+DadvG2O8alcC
4gcPWLVRbVQMlzzXddF0XlHy5kz0c2uDpLZND2PyUPj3yBgjJwqmhLNN3m9b/XiIX8/sf1bVyfkU
n0xTPrp10zRnCQdXvokX+58yLr7IeysCS23YHNBV/dDstXtAd79MD+yp2NHDfNaejefp0O3t09ZR
vfb3F9PwsQc/fVClUgdd3zZnvSMRAS+PPVphJU66BqGVWYRQGf1xew6uncOlxcWNJrKxSLUZEy/b
ONXg5ufHut3zPMqHJ+gTAmpxuG3wKihBlIZeFBwilbAHDcjlnHcVqyUiluYMbqBQ6iRKPeNY1RtK
PWtWcHngP9xpyASqp8GnifRb7vm8mdnZTAJEWeTnZv/OdTZLhZvYrxCJRDoLLYyXJpJ0rPFcz/iZ
JGBPQhFCRgMEVQPTbM1dx/H/2rHUomaE9Co1x+ob8D5V2KYuO92e0ZUzioomSCyA9f54VF1+SD0l
OaIWm51za8B7Tamd3gFLAor4LcKKlVlFdgD1YxBno07uLdauYSjUIi3Hzk0/BbU2ngX60AoAR24P
SM3c4lji7YROYdzHSHksMSK+VZX2LCt+9moq9zzTQFTdz1sa4is7H4BTFGXBW4ec4NJKm828FPnE
zyhb7+1kuANVRVzck3z6oRPv10TnA083Ttt17RNBxmej6qM+7ctsSKe+8Vp+nkhzKouvXCArJu4q
IoNajIFr92gEP40srAl5S0V+vj2zawsIkC22LGoK6HFfHAtpuGNWSZ2fk87e92MXStnvOtJs3JWr
ZlSOBalxFK2WN1YyI6flM4ufM4KCLkefHem8/cSc37eHs+Iu0bn8n53F7eRluT2g34GfbfdkcAEw
/Kteg7L9oaFfgMvfaO9Sv7bclp6imlPgVODdFmuX9n1VZrYQ57Gtu9hqCudr35R+iKoh5Kgag+0K
vdgiuVtzM2iawINDIQWv6aNcilQrtypxtovsqHU43Dyw9XfkVkvzGexceF/1c30gdIu7cmVywfeN
sioalFD5tBeTq6NFwWNgRTrPdgMdRe9Vcq+JxrqMbQBa885zQ5+gEnp7Sa/PvioOGDCKdwhyKGpr
fTogJZoQKkra9jy5Ah0TOs2+to5TxLetrARzSiYVAZ2N7ARSuQtPVvNKI3llYXDVVB7bbHLubO7n
kUnsFFQ8Wvvc8GH8WpAe+G2nJ/sS79/jxkeou/VyQ+EjkB+CcB00AFAZuxyrU3pdSXW/PZuCGwG0
z5FzE/4vHXTCp3lCZ6MrFX9IYldhQ/tmR1PhIxtb/DWAU6WQkJ3Eaxq1GbRsXX5H04KqHkmT9twj
E7FD80h3nIuKb1z8ayv72coi0pCeQNEqR3IRFLTDDm8WkK5Nbbe7PanXh1SNBRev0jwDUcPCSgI0
d5tXmFO95/dmlxSgcnLeCyM7pGlqh5nTb7T4XPs6GAQhBkyiYxvn5XLyDJ5XJvFh0NYmaJtn+ruh
Jw0g68Ld8KrX9zwexA7eAAYal1Q3wqUlZDhdQBhFd27Fbzl+NSG0Wb2JZMOnrkzghRX1Gvl0AGtk
fkeTN90ZqTsolIChMMggVQyWQxDx1lYJWEjtbhHWLPcGwhEUhVFawn0MRvllBm8SQPz5vS3O6JsZ
Qsa4QII8szYewle+dGlmMTajY/U8cg8N7V4LLiiQIUEXe/g3gYio0cZu9u80tScgXZq/3CNLu4tr
dx7YSJEqFmff+ToUh256G4uvt/e98hWffcmHCTWHiERRalg6tNRCZZi2aXt2y59GC/F5tJNCi30H
OAu4vIGusewAus0b3vpDUXppFp4DzSqK4wAp78vdwudKMJZMcNfWvviSvxk/nNf8Ud4lD/UfN0zv
GmSMoEoftiea3hXjhktZ7lUDwAy4LVTIkSxSZZ1L6xPUBpMkQVklp4H9Xg/ZqfCciOt25Fj+Ruh0
1Xm+NLbw1oxmRlalenf2KZJIew1MAZDyqyfAziTEtoKZlNPdOMI7Ha16dJ0dMeo2C7tegCPUdu0k
PyS6LxV6nRn0mPDW9UJa5kDHOTkEuyMmW20+Gg5Fn4/JnJaGfJbzn9v7ZOlEMAo0gGKl0NWIqsiS
NQvvytTp6CzP5iSLA0H551BO2T1ASMUxmUS9dcetLJE62LhqkcxDB8PiyOWsGcyK0uEMZKDxmFcd
eWunyj05+ZDtEiJbuBc2I7GotTI0S0Yixkzw+DqFDPG8M8JmNo4FY8g1EmKcChhD6FVtIm6WCQjM
iyJkdICyR5QFV365lVIyWSOoi4dz0Sd+4BjNve2L9geddfFAzcIMRqQJd9xp8hNAO/qdgEDJRmPk
9RFW3V+qvI72L9yyC/9eD7XJmsYYzvlgDXdI+zwRUCl8twTrdjkZmy99nry5qfmkM7nFx/5Rirw8
yKqEBM+PbDpetcvmd2pMFHV0czwXqcG/CJqMe9swJ5SPsjlEjKLtSxOQwF4n8sGfIbbrVDI7os2b
7aqUDb8KWtRPZWcaYTEQ0HNSe0ACA4pv5ti6QTlAvpFmHH6WCfcOInkcrE2yfAL94RB2vpUEeBCB
ZLZJ7NDRpmcnn/291GR6JNJ5EQ2XIQCfO4L4MBiqDipUdd1sPDtXrgdUY0HfC+pmFeMvG/DqtBQ0
0/LxnPn/9I0RpRPEWLOvkNE6eqVxHhN0Yxl7BIIv+MLbx3LlmFyYXtwQKBJDj2aCqm5t2E92mbwI
R/8++uVTK+9KgpT7bXNX8a/a7ii9K9w7KuLgpr/c7i0D992o0fGsFwVUyayoAKkvOmRDaphBQ7rQ
7JoTYWhbSa39hu3ry/7S9mKfW7XsXeHW41m6E9TFOIA5sxFJeujJrypxQ8NPoqkGf4fVloch37ua
F6Jl2qRbrY9rk/7xugEbLZAly9DNL7RZ8lFgvYs+AApVQxwggemb2j/ouNgIPtZGjSsKH4sMAIrS
ixl3J781WznjgBUEtcfE1o+28MXf7yPQPKocjYn3E7Ayl+vqmVnle4U3np3KjmUG5V0LAMHflg/q
l7eNdVyZPhThLDR1wl/Bd6q/f4oUGzftUERypnPe8WOe2YHwvvLpZAGYMw0k0P35zm79LzU0BDPU
nTHWyc+Cxj227nuNxu9a0MPtT1rG4vDdeKgi6YAiFhJzyzmeRpHYjOfzOU0svE77sQVrLtqP8wkX
8W1T18up+iWBp8DgcXkvX8c+5DzNeq7mM3RchyBH8L9LGrOObltZCTpwFcEdgfsGjfJIAizmWNo1
SXOhn8tUdjtK8+7ENKsJmGcNh2EiRjyhcA9S6DTdp9x0I2Di3Qjsul5ky1kedJq4D6Xf1Ps0q/hj
11D94GqDG2aih3pkpvdm7IPIdyPgXYkLkSiBa7GR6gXKYsmtIRmdPOkV5nlKqwgZC2uXRb3/x+oD
h+1t0K9NYRFAYxA0GHkEgsX6+6zOnQjYVjJxxdVdfopayU/bFHVxl9gVPsW5c8J6n0Vn8Qvqsnu+
FeqoUObyCoXWB+JoNGUozfslPYrpD+Wgm7V5xvUXVDt+p0fF/t28S+7rsHy5vTFWdjps4cUHVwqq
2yWcYe4bLXV02OoQ39fsKwRVhb/VvnQdK36Il6iWWmw/NAddzhwoUmXWFpV5FuUb+Pv2xdTu6ABB
yWxr6pRbupo6hHM2tMNVUWBhKTdN7nVOY57pD4cc3R0/TMWhFnvk1Mjd3ITD0daDaotseuUMIw9q
AJCEnjCVDr0cXzHk2KT5bJ+F7dxNfLJC2y793V+vFPywUv9UXTrekvHcNIbcGkvhnTtdisgtOxpM
QjzMXb4lKr+yJ7DvPhRtQHmESPZyOJYhqTGmhncubJJHtpt3kdVbVeQ3oLW5PaiVmQPiVEPDPqje
ACdbXGaa2XZVVrjemXDLgZSJ4UGtc9xSRlsdkPLloKBEB93Siktas2Mj8c5Va4qTRBSa4xbpi28d
JE3i2yO6soW4V2mzoN8AaRSUNy4nzyUpoyyn/rk1tCYuk7Qx98SAJnogAM7bpBK9NodmGdR0TdAX
q02xiIFywN885roEsT4NfMjl+MlP1xwg7XsY+iowy/k88b0FnLYjeJCK5ID/tZMEZcl0o1v5ai2x
/3HucF8CEYQu4sVa6oNv562kaTw1oL2AkNWfck63RAZWjIB1HKTEeAECb7BMy3kcqurE97L4y27D
d2z98mLXa8TXce3jlxFxhFvX2JUHVG0wnz5b+a1Pd4fb9U0FXGMWT/k3eJKTbX0h30vwZ7fglKPz
3rROdvnKsqc6nUJDPKaGdj86ofD8jaB57UMANcB2wcsE3ceL7anpVdsWcMZxZxXHLKcA0YiOARrr
1kGZb6HsV6whD4d/eAiiHL8EVZFEJxTMDEXM5RzgYKKpUEZaBtr23e1Tt2oIUi2IwnGBoEftcn7h
c1nZi6SIPY/cz/Nw9Kv5n8IrQzfdZENQU3Rxx5gfYjeoK5joosBL99KWXVHLA8i2iPMiO4/sRzUf
NPnS04Mc/7ERKGpOUOiQfQKUY0bODN2iKBEEAqrwxb8OoefbI78iZ4C3QQIGa4lbHMVwfzH0uur1
qdVkGU8I/g55W9Rm4PsDC9iQ3fmFXz+PI1TGDR9Z60JvgD22y+w0SHu4x1RmYWq3m0Doq2sY14aO
fmUFT1Tcv8prfd7uPoMo8miVcTLQV8h6fim9fjdpMjBeG2GGZnOoUVZG9Cg9LQPX+hzQrWfSdbim
WPSQoNJQc0LpV19EvBAloFkHVbC4ce7xhH0qypiXh8w6Ne6pNbANCfpctDK4vRwr/hhvQGSogE9G
LvOjbvtp5GDiSj1kVcoY8XOQK6UA9qfPtvqiVnwVbmiEG6iDIBhYjk1mqSZstErGue6NIa81PDul
R6LbY7lqAcfWchVlOahtof6M1ufLZWSFayW2N9A4MSqofO+FjfR91p1q+2CSGmRDU0glGDOaMdC7
PBLevaS/0W0ZCTSEWeSxSsqNc35V9/74JHDeIbZTWUdrsapOZjM76dAESzP64ifeSTbi3R72du2/
cybDKUkCMh0n818IdnbltL89JWsTjzBWEVmrkvQSeUbIUDuyyaq4HtEHrI8QUbJTcPDetrLizcBP
odrDoGqIJOLiSBeFVQ961VVxBXErk+enaX6dq+KFVP+r8aD3BCB2NMAic3e5whK1S5lZDqazbiBz
ferScWMTrR0I5CBBt4FiGsayuFZzfR5MI8+rWAA5ELaD856MPXjHSb2F2Vs78Wi+BMYNk4ebYBm3
lhTtRz1ndTwdNBC5DM6+nI6jEyf5c2+cyfTKtb8/7aDDQxMLhodupCVZMZpf56pCe3xcSsOG2KQk
gU/Mk2a83d4QVxldnHJIZuPKhgyJbiw3BPObdGqsoo4t87UDk3CoIaHov3VgLBTPwuAbw1q54S7M
LYLKRBTuTKe6jjW7AbvHZMqoZ92/+QRSfCp9cWd6Kfn7PQ+bSIKgBgMtXGth05GtnugzbBb6v3NP
97bFQnuO879uhVbROZTxcK4QLEBCaunUkqQiFm3rOM3DrvD3+rQb3wA3q5FF0PAIvr1yH9xIi2gB
5vAPyjV4z3uLt2FSewXkaqomLuicPpi5le+SrpRno63HSJu99jCk2hh1KaqIghnWngvDCF3iQGkk
Lce9heR12NiQSxPEbPeQrjIBtLf8cCyYc+LjqCmViCwyBscOiqxo7rWq1Y9+MoDyLoXeV+10/V7A
X+1zf5x2jE3lSRSseGh5bgcS6IE3qs9umGBS0P85wImnWf1ccp0eRAWdcdmj2Eh4F6XEyO6Q2mZ3
BtLbX9pZQJDF7fvD7SlTLnw5YyaK7hB+0ZAu8JUP/nSFCgO3Df7YxJNVVQcz0es9Yv4xtF2kmMeK
6nspXPHm035r318n7rE3LA0lLQTIiKeW0XE2+2ZbWXi39aBtsPRQ6sbBm09DHo/2oRRFxDV13bE9
4M6n26Ne8fm4UQBuAe0lnnJXdy3xZo93RRMPngf41FeZs9hVPnnjnK25ks92FheoYfdGA3X1Jk74
3izf6i+aRQI3+e4pynD5T7fFGr7mSz7bW+z/Dvj2FM03TSzyn558HkBU79+VFJlH7J7bU7hy1SD1
g2ZKJZqgWjYvN07jlim6ifw65kZunaSXo/LiQUl5oN2/ty2tTiIYY5FjApX2lfpcIquG1hUGZcmH
ZrRDD4Vyp8hAr/eONPc3dI21W5lQY210SMcDAYWYDzTpi4UjvkTgKQkcZBbp7JTmWeCJX7n1Ohh9
YNNil1ZHzy73XhM2SRYNCLiLwD7iVRqU5C7tQ0TZRh51/sOk0TtHQuvNRnuJ93p7aq64OJV/RZoF
4T/WApXAhSPvMs/PCh8Oj0UKrBuigbQRIQLtdKed2u/At0D5LRMBgL4vt02vrcpny8bl+rv97OWJ
XTZx3Xkhm519y8poRu2HeMOeJXyn8ewrYHAbJ2pthwOSpphjUcQA3vXSrMcrPTML1sQeYBGtrMKs
/pP77w59Lfzn2yNcc42fTC3Dz541tRAG5tYWpsDVAH46nQ6PnoNGT3M2xA7sGNAIp9UWk+zGGJdp
lxE1p5q0DXzyWL/MTh9M+gPjLBrz77T8fXuQq8towvGrV5sS/7qcz9Ks+9mRoomzJA8Y/9IAAV5+
0bxiZ/j500AfNbGVnlkz6WDt0MGHBmdoV16axEvLYE5fsngGPz6o0/ixtqsq0E1uhTQbp3tf2mmA
Sj05ZOM8Hrssa/bchwrGYM5gJ3Xy3/Pg91HLre7o6ZIe64TJo4ErPtGzKro9QWtXBSiYUMZBkwLu
SfPya6WvJUgo4pZKRl8ChFdVJ48CF5w2JAU1o9hqcF7zPOq5BY4fADABg13Y82ZGZ1KxeNyfxvBv
kffKX3z+9cWpnSkdzTzBr5teu9eHl7L6Qe1TkoCIB3yTh775Jb00Yh6QKvHtefwAZC0jDQicQM4O
nfeQ0l68s3pW+xMOEYu7me2S8h5kTS+d6YdW7u240b/05W/Q5Tjj3SieOe0D/zzT+8mmIZ7KiPaH
+0w7kBJqcMMdKNFBuX2XFkFFtjhvrk49Kspox1JJf3SEXGEQtLlwmqwgLHbcCXT9PByTR08+tJp2
5E3xiuR6vXGTrj2zMQak21FHQTFlyU+QWWPr+9qImZGpPGRixKOfApoE2bI5LIRB7zLce8FojPzY
2fb0ZBRTdcjN3o9QDjS29ojaYVcLBWcAzJTKri+baqye631JGIstlu64fmx5kKSn2r2rSTg/m+4E
BcSn8n1je6jlv7IKWIaBCiQITczFzkSGbOpmr2axlut7NNY3IKlIf9OMBV5q/yvYWIV89H6W9b6s
x4B46eMwDOHAZtz+5HsKWjaLp0dG/rQm5Js2yWPWnBbA6Oi5wGsXpGyLz2NQ1nK0sWfxwIafiFT9
kLSgj7C8qjsZDFQoZumhPUwSa0f6pt3IhHzEG8vZwUqgdgPiL8X9fekVOq+viVdzBmbSGZShfKyQ
cyy8tP/h473zMHAnUWiWGeqUOE9HKTnI0nxptqeuKAwWTG7K7jWrTb+xukeZHxtKPoyGxQZVPQN/
eGWWP26v6Gp8/9GEDucJuMaSR8EptJQzS8M+Mqa7xh5PDk+CokbYO6S76sV07rMknIUVgr5qI0pY
y07gcQFWLkSAoJtfUn/pYM1rytHAfH0v72ng4T8TteutlMT/Z4z/2Vlcn105lm7hw45T/XGTx8xT
Sh7PlP2YhReif2HnO4HutU/+VqR/fU3glCgadkWNg+ldeFNOW167FY5LjnZEcO642e9qE8WwZWRx
F3kj9ZG/xm1hxOncBPK1TR7TwQukYFFRHCv6Zv5w7YcS8SYayaIGQSjZiBZUMHC58fE6RJsP+mOA
f7laSG7zxOqmAdehRfdmJV+ltkXatbJZ8BKE7gFygOgBwOG+PFwgEtfkKCoe61MWlsC90MYKACU5
5dVDloLgz51Crn1tko2xXcd5l3bV3z+9vbWsHNBfCbuOcz+Lu1E/WP6hcENzq3FsbR2RFVRNpCYA
qcsWuaoxPVKnNY9b28fbKeuTkNgmBx423ezWvvbjGBSuebhDpHwgp3c5KDGSHhS5gsc1RFzzznpk
kIV3FZovxXXF2ZEV5N5IQF/r1+cNj6NiseVmAWUnSI7Aj6i6mC5t82Se+AhwWOyjXRbMAgg0XC1z
0HtYBD4wmSOfmqh1QNRbtC3d1WMuQm8a2lPTCrATQ8R742q/CiZwl0Ht1rFQHkFXzTLFkcDb2dOg
8disjRd0xz47ssb8u++NPZ1qqz6645bnUxfRcg5URg9GweOLw3M5B7YhwVUxNDyWbbFzM4hAOOw0
DTHS6AafogGhNQoxYQlG33qCFGgyb4x5bbMBQqbStAqzZi0+wOyBF0H1CZvN6RFZUgec+w4iBwgD
bo31OjYHjcQnU+pTPh2goquaudShiSKb+ec4FggV/qQD/ZMy/W52RSjM4SF3/FCzpmAsq/tWWmGa
uYhftMNkH0e21fm1NnYUinTUwlB5uaJl7Evu89KlPAZ1SqBRLUAlVrKtgHFt2OCEVdlbqHTjTXI5
7NKikIhArid2EnlomRG0mv8vs9gRbAW7jSO1cpyRo0MLm1pQC6DcS1sW18x87H0RewnZcY2FmvRi
2olgrJCdmyV5bRoComhePjrZ/rbxFd+P3nNfw/EBRgcdU5e2UXVoXBBDCvS6vTbO++RuRCgr84gc
D4BcBpoBcYWqv3/aPszQ6lGbexEDQU0MdHTMjwZ9TLcallY2xYWZhUfMrL5ntg4z4rsZWef+9fYs
rf48euDRyYBUHOrTl6MQ7WT2cz+LmAKEo9HdBGpyCHz9L4wg9EQ2HxVm8BpeGmk1N6cMXbfxbImQ
Z5AIQgl++FtImwLBoL3m/1lZbDbep54+9bAiIivYcEuri/3fby+rOlouO2gcYBWKSu5dSkLN/MON
X172v9lUn+wsY6ZUyzkdYGfuTl4C4qZUBH5xYOWWn13pRVCzhS4/yBfA1y9T96Tui6FoDBxNiu4H
kOeYEvWDKsgJWpACH0zN4NWtD4g+szcpvcPtHbE+n/9ZX2w7mtflwCGQGkOHJzRNpBgdkCBLMAOA
iPq2KbXsiysNEAvc64AMIWW0fPzUo5UnTUtbbD5H25uc0AMxJFi50W5CB52BC9LQlG599eigoW13
2/ra+TLBxYQOFFynEOW63Pro92r0BqCgeBLPwNrsqSyCeWo2rKwkARTMEi1dH7JK6Ai8NEP0uu0N
h7Uxz3XAH7ncN6axh27XvW30ez8lD6w6giLp5Dt9VMzm3rbJ8fZIP172VxMNrk8oPAIojfrZ5TcY
LuisdE+0MfjDfzDv0UZfv0a03eTTAPKSPRIurCaRPRiB4bZ1wHX+QGbzmIl0L+1XPdtKxqzOPR44
CFlBFIbGm8sPyhLHa0ZwaseAis12HkgAqLN5I+GhRnU16k9GFjOfNhOwoLpsY0Lmw+TwwJueTPHL
S591DTwtGwu9NSQVw366dLysMAhFz15MOgZ4Zl8GkxNXRrN1aNbOp3ob/t+pW4ZhVCMFYvE27pLA
ql99bw4643u96YbU7XU9e4C2QhoLLLHLeF9qzMp6QK9jvJKgbmTs0uwEyqeg1a3dZG9M3vqg/jO2
2KB51diVncJY7fzx/R+p94aqtYnk8e2DsOZwVLEa/BzolXWW227kDYKGcepijveRVr9L+7tEq+Aw
HrTy1Ujvy+b7bYPXp181WOKdiV4bJJq95XM+N+Vs2BCNRdTOw3yoo9bmAQfwAg32vnYsH4qeH+wy
D2x02vwtGBrMwaohRaH90D1mLCHK3pSmedkgt0X9NwR0heiCVhp/O6fIq4K4HjA7hJMgulwsXdpN
tjY7DhIW/fN4Sk+9s3eTg07uTSqjbKtz9eqULawtIglakr6cNJuhTy/Wkz4crDzgxlZD9XX5TZnB
C0RhJrB6/sI/ubWfFInvsZgT5GHcweEhdfndmGokwBvMOg9mARAFHprHyqubg0EMsvNob+7F1N3j
tuQBUjxDlKlq++0ttToD6CZTr3704y0jNh+EoGUmExZnoVX+FvOrs8U8d3Xy1eA/WVjM8UQLqLwV
sNDmeE+yem/CX1I7gM7so5luDOc603ZpbRm/9dxORd/CGmWAoIK+2yq6EGJkYdl4j1ojA4HsYldk
AbwDd/Xj7dm8eoosrC8WmnTDTLvZZbFNEtBhOnMS5i7bahdQZ+DCl8IKWrdQ/IHrsUGstbgbEOR4
MsEYveows2NhHyUBcvJUofTnbpzH1QnFNQ8BKAdhxxUI3GRT0ftjyWMbNBoAnv92xQsf9B0rof8Z
CVfftdPQqZrbDuQV8e35vM65qaFCZgi3Bphv0YZxOdR6ArFYJTChmQVNk+YPMA9RY3Wvmd3EY0Ee
pWvdgXfn2Zm36D2v7pAPywrnBMwwEouLeG5umkq3y5THHdcOHWizyC/R+gcQ0p1uj3HtBKKpRofC
FqTcQPl6OcQiE2AjEkiEaBSK5in3zDDzBNokUE3cOB3X2xNnC2AYMN0psZJldUL2k7S8Rucxnekc
ji53EFV0W1rIW1YWoUtTE1t2ucPj0YgSEnAe3Z6wlS2J9OQHBSGegKhTLvY/odTB/ebyOHtt+yJo
Ri8Y6AHU71Nmhk6yH/neq54o+Xrb7pXaIGpOkL9EzK1YwcDVsfBkY2e5hd7meMsIA70yGcJee0TA
lGuMHED2YqAa7RSA/ZdDNIC+BFhbqCEBGIHoQNI3NO6CkjEV7Nm0snEnau11Bj31cYJKajhoQ7Wv
CN/zRENUZGnPjZVmj+XkmiBZogOYYiy5z4UHqk6XiI2Nob780qOokeGAo+AKTrUljmmeufRMmiGF
YopdIbIdwC37BlTkZ+T/eihbB0Yvd7en89qLfbbpLEGWkIyCBteciph8q97Kn/7XPqjwZtjwX2ub
EQV53wGhKwqny7eKDZBD6VUMaQ/oJYZSAxtBN2t8421wxa6qtgZY3IEwQr8J3kXqMz6F66QWDYiN
GhEb9n2a0W/j1IboxlbU+EgeHTpWRA7xQac2RBr0oNN0fspmgCQhTeXl76ZTYa8ABNeEDNnekn5h
A5gIUMhm/PvtWb92a+pDAW+F4gRi8eX9WJoVQ2m/EnFVvszjffqWAJenb4Dtr698GEFEophmQaa5
BKCjXWGcfQ8ZOSM5825+KHIZ9pl1h4xz5GcbzArX/hPGFAsgqHN0B8Idl1NfJz54X0qB9JyLxqaS
H7UiQWi1pS+xagZlQsCvVfFnWRzJOhxQo9VE3IHmKJobL0fBx9SO4FbYonZenT68Y1FbR68lEnaX
IxImiKJGSxdxa9zlvgZarmMGJBlNv6XdxuStHXxUfMAaAvA6CjELV5rnnKcF2LjiPie/K6XjgJfz
EGgCrR06MuUa+6bxrWbSVaMo/gCEhM5pIMYux9fMTQqIA3JCbn9IEnDWyjwAuVsTmohhKvdQ9r9v
b/prxDKOJ27W/2PRWb6btFlrDFI72JAH/URJ9M0Mrf20LyMZJFETjiHEAnbiYL54YbLh5tYW87Pp
xfZMBqdj1UywmCQhL7bPf2V6FzHBq8CthhoEG6a3UeBaNQkZC2SJ4IoQKl7Or3B5WhcqP8PLk7Wj
cOGdDkzGIa02oY5XeX9MLDhGQekM6hu1WS9NQW9FR9kQSZFp/Jkj2A4La2+UTqTbp8yz91x79sWW
bs4VM75yttBdUNym8C8IaS6NsrRFxjPP2tjWo+Ynf2veprfiS3IiobsDg+53g0TuFjvm2j2C5km8
fhF4Q5NlYdPLjM7UG97G6LpAs00X6X9L1voxKrhMMNQgdQ6A1OWoKpE2taWPLULd56L+ObZHCmyE
n+2ABN9laR1a2VaSae0KBoUjuphgFZGN2kifbi2PlIU1CRN5s9S+c78XTX/Qnyk4nUFE8xVPxo0o
Y8uc+vsnc21KezdJrDbW2ilIoBwjOaiWyvqXMB91454hj3H73K8aRGkV5T+ANK46pmjauKRneouq
lD3vU6+EwjeE0w9lXVdHfxi7XdOhLpZAGXDDr67dFogQVaIGtVU8ri+H6gmzALOhg5ltexWQZu0+
dYsqatKORrcHubYzFehK0Y6glLtkw5UZHyeR5F1Mp4bvusGoAzfFrXHbylrc8NmK+opPa2fqs15q
ftHFDk2CvLB3Vvacpm8WFxtrtmoIl6zq7QIN7bLa5nTS9ruk72Kh8dAgWWTKt1z/1vlbhlbmDRK2
vgKMoRceDGOXI8qZL8rOzWRsVMW808q+fnKTtNxo3ljZCAiy8FqHUKjqRl44SEmTIUslZCHg59/Q
AxTPGdQ37exwe3lWzCApp0BwIP8Bnn7x5qpo7QuTuV0s8zpAWT3ArJn6FpHUysWCHmBAWyHChs2w
hJBKzUomP6/6OHMgGE/6ugjZ0P6RaK/cVwAhPrDBaTecxurIkDhD9KbSU0vsfllUhs5JBpv5P132
xayeSL7xsFvZcrhEUNsFrSTYTLyFGwR1bTt6/0PaezVHjjPBor+IEfTmFXRtJVESJY1eGBpH7z1+
/Unq3vNtN5rRjN2z87ATMzEqAigAhaqsTADevJZHISwbFdHiKuBHewgbWi0gaRsuvuJ5EkAeeO6j
GguKW8YnAB8yZjFSeq9ojdqZO5WCJQk0rPddYm2xsIdAf4x6KerWjEsoAdUCNR17ZIlA8hU0p5Iq
pvQs1JWjZ8XzfWNrb3I0ieFIw0ZCapi9Stpq4KMwVkbPyIXpIepyxTK4RvTQjansOLxnzag2wAxa
c6KT8bF4GER1cJoUTFz3v2Rt2KhJocMZwc/C/XS9rWs5QZ1bS0ZP6NTClTng4hthstSueBXV9HGG
e2946EpWHhA75OLQ6o2eMpDqXps02qptDZkbPJXGuDuBULUaIY4do0o71Dqr8qHvCt5CbME94L6p
jnloIGXBo2mE17gtNfWV6Prqa5irh0MyaRpGdfCmjq8sqQw6e1ANzgR5VGFNqRQf+kpCH1/f9gdh
CLeQRSt3LlBFCCaAVV4IPxnzRt3FZZ7no1fgotUa/VNrz12umrT7S2u6iwJ+S6Z+dcAXFpmDHI2Y
BkS2YTGLIIU1/Kj9NGh2SycViP200xy93/ewleMCaVd0XyMriEove+GW6DgoArWcPAo638IbjYkE
M3I/W4LuKyefjBwd2prRtH/bcydpg6JAl2LyEtCj91DAQ1XuUAgf90ezYgWlXBm9SwrajsD1ee28
OnB3TSaOs9co2kni0GscypnNde0WV87KqYfbFvK6wFCiIZhNqPJjF1Kww1EvGVTuAJ2N1qorsd4I
vG6tLEAHA96HWxf/Z/ZirY5zDbLZwePiEgDNhshbcLLbCYMF4GnxeEVrCnIZ1xNWRyEXhgHcrZ1r
26jRGaFpiQn94K1jZXkZXiflFkOIgQArQGzHM4ZShKWDMHWjx89nTopOdQliRpo8L4U+kVT0RxH9
CcZf/bhF033r4KhSLe8QHbpjuBCZt44cZ6IcZO3kTb9iwx6AeuotQdq4BNemcekmUpH6xoIpzK6V
wiES0FY7ec1cQ6G7QxNzaXb63/veveIOAOKjSAJJJ/A3s9JV7cBBjxzS6B4fPlZVQnr6876B2+MO
roBOFfx0SNTgmXHtDcIwJI1ahLzXaOVoVwkvI4eiTk9A91lFvogfQgjMnkYl37hx1wzryGri9QbU
HS6ea8NaqwhZSmMeUH+dNLOjThBD48yJN+MB2IRsi3t7Zb1Q/8VKoR8WmU62AyzWg3SUh4h69dQT
ftyp6UCm2b0/m8vuZFwe3UzIGeKgWHrNmN2bIkWFMyGnXjnv8vZnJMlmCl1uvKCUcsPUipMv+lMI
+8C9DkJyJi8zV8U0SkZD0amhO1M2PNNRtUaIBWoc3d8f1YoTyhDCRPoZEwgubCYkQT640WN+4L0h
zwxT6/nIapp6S4B5ZYFQn0ObNPYsHvVsDj/QMgizGBPvhfloFplHw9rUtli7FndmFggIeDD+wudB
QsYqV6dxw3UBJ/FendszfeRS3YQUFJTLXUkCi2se2CL/dX/2VhYKRIPgrwcpGfiK2IUCFjxIU4Xj
vX5SIMfU5uATTkZKUrXed6nBbyzWiguipAo+N3CTQQ+FJawIhFqWa7UWvPyhgQJarWlOIBx14Jmm
YovpY80WyHhEBUcgcgUsKKbsRaNqA1XwkImP48lqp9iM0+ixEo/jy/1ZvOWNAeEHyA4gRiAbKOay
fHjSLPRJk7WiV3GyG0zniAvB99cQFUSdFf9zbgk49EEQIzhyUZ6zIbD5qLDpWO37SHiowsHhA+P9
/ketnGGX38RSevYKmmfLqRK9tIptGltT4HDqoZPdXPd7udu6UG+TlUt6Ddk1JA2xumyP5hTpFGXd
lPc4dZeFOQmk17jJLHCxaflDyvko8qJT07k/xpXNj+sBomKLcuutLnZcNvLYaYXgdfkckVEbJrTM
BtLGabbiSVdWlk10kZ7RcnnQaJsI3jKuUkHnltBBdIaaoTgTKdlglVuzhoQ65lHEywe9otfWcqS8
orQeBK8VQEZfmWJwRlvw1Fl5u+EhK5t/eVdJy7NqIXVZDr2LcYlKWvFBKAte3Gi2kgwp9AqSASzr
gLAW2VY6e8UfkToRcdoYC9ibLSXVyliMyhwInjG2VqCGD+DrSJRXYfgUOGjcjd5911h5OCJ+RE8R
aAlRc0XEdT26sdHSrMiAmhCRUKuHV1r+lYrOLIR5ryj2VHKOHoCsOj0ZqXEagi2G/ZWyyBK/IpGL
yxYRM3tlJFqXqXpYY//lv+ckfJ9B9QjxlD3XqYdKk8gMGFLaSC4iJycR+K92ms1QHfZ16YHe0I+d
6FQ9o+P8/rTc8uLi2MWcLGxa0BLC+l9PS59BHqrWkDwou8aSMtiUnxrdE0Yn038kSWQj9a+jUJX+
6Q0SonWiAUw78wcwWrf8HxCsnxL0mAXG1oetoFGWDwPIF9BCAwRNzHplQDaEgIxhvvB4maHulISz
lcQV0bTeDnudzDIIXrLZbTeV1VaOEQ2hCvK8KNIDlMKEK0I9ZnKnj6LX9xDAHbihBjKd26pyrG03
NGSBFApkL0sT6fXMj6MiFIAviZ5cv01jYiktRSpDcoJiiy1t5QhZfj6A4cCG3Z7FbRJLkS7loldQ
yUrz0ALaBVQ/IYlBvlPp9n2XWreGKFkXETLjsXs9rjycJPCdYOHyRNecWsGzJkQrrDOBgJRMSFn8
5cao+PeRBNRkQeSFQtU38v7aaKyqaaRpswhQxZtSaBbg0XbPnceud9ViK+uzgjHE7YInKcLn5b3D
UpHITdR3ULAXPYGjdgkZyR4cMmoo2ZSfLRApmIFa7dT4IYy/jCo59OPvStiNEihI5nFjA695ERIj
oCbA+xvNp8xsT+oo1FSkoqfPe6N9H4fXRHuZt9QnVq3ISFloaMLHjcOcEsIwG9rUgSSbT7InYZjO
UpOXrqJ3PwND3QKr3GLecSYtnU2g3ENd4qZla1aTvExxYnl5i8x34xqpA0S4o7TpYeLblzB+LoZf
lWF3vUyowdti1llZruH3mqXVW52aK2PHDgUbNRqXkRpg5e1oMU5FUmSyV+auMY0gCcqJMr2Cx+r+
vrltHgFO7NIQM8lhoEhFNqUwJB+5EQiVMLXmHtLuxnSSivRl1p/Ba9II+0KEmBXN3vKW21BmW3nX
oEUbgQbuZbxu2Idnog20Ap2C7NEiCO24K4ddkDS8WcpoJ7g/3JVD9tIUC46BrHjM18kke3nJn7gp
e03BonjfxNrKLb0pwPsBvol3J3MogEC/ymNZ9viiU55bESXefCy5/QTNdkfergKs2cMSIpOEVyH6
Sxl7BfTWlBG7xxvmwm6UzlI1v1JkK+w2Cl1rc3dpaPmQi0hN6Pk0wXmAuavBEFPEZNS9+1O35gjY
6sBK4oRDE8HyBRcW9L7JhklsFQ/FoBpi5Bpg0xvApbVtjgLAPzaY6YJEVKXxeaPAwGTPlRm1e4NL
j0LQOjO/r0RgiWn1YGRWPz0ZynDom8eq90feadD0cn+4ayt3+SnMhPILfXkO9ARuyMwuxdZcJjWG
JIuxdeuvTiwuKQTyUFcATu56YmelnfFmxMRmGbjAChBB+WKykZddi3WRyEZUh0r1wk3BGDHUugYB
gKZ4Qd5lGUmFFnFmpSC1qTWDVQZSeBKF4XmQcy0D2j3eSwFaUspeq066HG21GaxOLi5mdMaCofiG
oFcxCqkshkDxpt4t+uPQnhR/02G3jDD3IJjrgrkG3aFXipDJoscgesqCxPxv63cxGCYVGPfA2PGD
oXhNWpE8+ZTBmDhwG9HMqpNcGGGSWMik5XEKCQ5QWLjiBEmQZyj83Pf4tSMEJdj/LQqzwcs+LMKo
wTgwV638a9T/dUc0bjOsONTMDBCNCOxVEhiA2PBGo3qR8asRKOCgP6jU49X69/5AVhYehZTv4x3E
mTeUJgHIsoZYLmAnAnVVCzUjG/qPjV2mcX1G69jWuNaSO0u2FLUotHoCycd4gFa1XZPwseqN/A+x
hbiO9qCNx6ItHrIoNFWQ4aaz+hSrbqKSXNF2ercffDkFX5JdbJE8rw4e+aUlOoH6Lpsi7OWSJgU4
37wAr7e8fOaawNKaB2Pe6vVYcReo9/5jiNlefdPrFQAecBc1JKi8gs7734cecBQkbYAhQqadLaGn
KODzNFjWUZxIlSCtDsxZ8PwfnOXCCOP1yoInjcJa9RrxNGsnLT+COmX8193lIBMGpgYZW1TFgUhh
rIAhudODqleX7YsyPcH+BXf5xpW1ggKAleUVwqPiAkj38g67uKKHqouUGbkOr86S+TQqgc+Bv8wa
aoC9tKzgwaFvgGYQr6VqLwy67qY0Bdk4MFmpc39WV44rvCtFwFVw1SxA0+svkYDWncsh0zzB8DUF
wt2qU28WylaNLPJ3oJ0BYI8NruZ4nMZa6zSk3Pfge5LEY9A+3R/H2m5Cw8H/TLDj6MMqFUqYMCRk
2CLhq68++gy9L8IGhH3LELN0kRBNaKapNU9qfqSRbtHBD3tv6LfKwFt22DiAC1Re73vYafd0VF7y
cH6o4vjPwG8EpFuLwzxdlELPhiYoNXg8Wlsn0kY6xG3+3l+eDSPsiyEexywQykrzEh6lZrQfD/Eh
D6z7RpYpuS66IPeJAjAeQCjhwJ2vfVnru0DNZgNpSeir2jj3RFNNZ8luSmqYMbo2ojiMdpHebeVD
vyu9l5YRC6JigAcm6nFIErKVqwz6t+XUBdRXHmlPgsDWIdhDspfsNOzoB1e77Zu+B9r3mOumem7P
iexOk6UpYIIDocChA8VaZb9FTg4aZK/f/btp+f44IAkWiLOGTCHjSWE58VoWD7wf1GpjjgMqaqWQ
qqSqIo6IU1CRlPY8iSeutu9bvuFZW0wDr4tqGzqBkD9l7lsD6vJggx95P0qI6FH9eQKJwtf8Uzs0
qWsITgwSob8TElmmBJHQh/g1ijdiJdbxvr8ACBskBMFIgq6da5+QoYieprHG+5mSjdis+UzEWtDM
KhiijcjvBm+92MJBisQjUIw4Upm7g1fqPprakvetknzW5POjtz/bj4ocKvf+vN50WLGWGE9vezQG
S3zO+zkZLIWkpCTL73obqJSd6hoEnVRmTSTLiQdyKMiT4vYx6V9na2Nfr67w5ZiZ+Y0zDRzdCr7k
o/z+iLNA9u4ToWZrnQ6JWWyq0SzHEbvVLg0y52/VhXVXSP+fwc7SiDUMxKrNZXyDHZqmiZ6yret6
zYkubTI7KGlDUQqhNuYfz87Pn8aDewgtkycvu42j+CaNxK4rcxbHo9b3S7u8fxwcix4rR96buTWc
rY0UwaqroqQICOLS26Sw5P9Kklf6gFqrXxJQyX9Gjd280+e0JGpAzJlEvfU7+XPfadnTeRnbwleK
YwA1aqQjr3dilgQgV2kn3ncUzhSeOWoePHGLxWXLCLNSqjhgF2Ywku0NMp1AzzaAcYAYGzfNzUOC
HQyzUBlkuSY8w3m/lp3yPfsh7/U3gJajR9AMaHZ2LEuixSaIrTvdjjQi/xdHUaF8B1KwpX+FverG
EjDmfB4F38oJnv+pTGqZzJmjfzz4ZroVFC8HF7vnwBWooYwJMC4KA9dLh5SErqOvcva5UgC521HI
eee+c9wwhC8TemmCOdFqDVqdlJNmn74EKXlLvz4dgTj75jgQ+gzQEzHOYOEpyIO92wGkRH5v2F9u
ontDZM6xMuXQQYsuDx8cGI2dE+vzNbZLV7diNx0PKizjcNlxOFsCW/m9xf6+NcHM3uCFacwzXZn9
KpsedLXc9Vy7peawjODeCJmtAWIzVUQldfbF0Inazub5vV7VThvUr/fnctXQdz8jQFDAhjB7Q2ki
RaZSQn0h8qEZbXR/S+rIW93T3wy27HhQaQD7xdLQCAX0a6eEWviUl3ow+28SwT0gfMzmR/NhfTwK
5HUiuSmE5Hn8EZu2XREzIvPxxW+fzK0je+1quPwKZuVAT5cnTcLN/tJ7r5w59ThuUU+szeelCWbh
sljI67zAwkHcgaQgz5TGmTT9iYpbkmc379JlFy6svFD8kNWF7/B6TrtYEsupiKmf7JWPfCccwV2S
/Mz3eUUySEL9vO8oq2HzhTmWkU6pRz1KU0ze0JPePJ6nyJosp7D2pelq5skeLdv/ETy+/0LAZttf
Lx54uDac9aZWzQyZZYcf8zjMZRpRX5zPtTZAiN3jddCRUzL2AlHaL+R+uDTewtisLCroGnD94jg1
lm6565kGxW+YpoJO/fxBfQMCTXD6g9YcSyehe0jSPiSEg7reKYUgbLgRztxQh2PIUDiDIg/IsUAE
yOJWtQzEAEnd8/4Qfk3iS5m9g1gU+5TI9CuPO5eOTxHqdVEqv3TxsE+4wK2RY9Q+eoW0eYdO7F0d
WHn3VUelpYR/FUoJ/3nfN76fBsz2RpiAghXyj0sfIeOKlKqZmKI/2pfP5w8BAfUR98L0a3LwXskQ
q5SNVTyEpkjMl9Dy3u5bX/OKS+vff3+RoJlDcLG0xUz9qT30z6NGcu2d55xJQqOahd3HbazJTdp/
WRNcrih08csrks3DFKU+DIOgUj+YwC4NrZjQsIM4AP3gA8hvBjmCUIJ64F9z0RalLYKmm6L4t3UB
FXhEhFCEYknZEpWP+6jjqN8fWvtjcqxydjPOBsWz+WINI9miZ1tdXenCIHNs0hm96Dqop/ypVkgF
OEM3muVQghjCmn72YNXSM7MpwI82/ApD4GoeOOGRW+jsrVB1R9ltYtvoka0wQEC6sTUX06zjIfEN
KQVQtqOHnYlEVPBydFze4dME8qmDqe2rTTfypasmgN1d1lxD5pUx0XRBYjQDNmBOQHZAd4Y/vWX+
fRdeeyOquHz/Z4S5H1PgODpVhBFokluiWZrIuLg4WFXTcqhTnYq9cnJGFcg3Cw7VuTgC6pfowB+L
c+xs5SDW/RvtcEi/A1SIjsXr804SqkEMtYr3Q03+lfSxLbb7ZkxtLvsrB6/q6CTcnx4y98JICsW6
PxVrzyqkWsEij6gEQBq2H08riymRaM3748SRqf+ICd/zJrQu0+zQT1D3zEYSFYJTQmaGq96yZCM5
ufZcQBPEQnoIgC7wSYy79xkFX1WEtQiSl179qCpPdfs3PTSjyJFf5RdpAvd9y4Pi3G1BUgb1v/4R
PSYbh8xyZLKejV73RaEMx+oNNQMOgUqNM5X3IWsj8U/1W2NY8b6NLLmxmnkjT7oSGAGGjHwT+MbR
18t29mp6S+UxCwVf0FE/wT6SZNK3G++gtVv00ghzScx1LU7JACNG607qW9IQMGPnw8eG/7CA2OV4
vDDDXpjpULeizHHwn1kzNeNHN7zlyTGKPF05Z5M9jCUR9vdtrk4fwAigpUcILbFEweWkQX6WRoIv
ibbxMIQbP/5G2u17SP/8fHZIHWCpU8+Xoi+FIZhGW16OPSCCK9EJeTUroLBMoRAD8Az9EsYmB9s2
8p8kHEB7biV4Kk5ENgbcTHIYx4YzzlVmJ0owZWQ08P62ix5IzEkqW9xg4AICfUTX40UDiRpoDfJ6
DZ3XKuigMpGPXPobwmj9Z4SKJxA6DcWNgJQSGJ/RrKZ/dfNMNdABzSn06ttRKFxBGcbOBDgDKVbK
4SFsFlWuPPIDYhM7lzL5rRQKXbZmANdblPEAhXGrmQITr1Ilg7p0zX00YzNNzv0lWw0aFgDJ/79m
EnPGtUOZGzlQ4L7VAQ5BtF3u5shKUROA5sK9b2ztwYwk4z/GxOsDlR+lueaGRPCbk2A5rTlY2Z46
8U7/44hm90ifRdI9zCfd4a3o2L8mJNtAKtzAT1kXYirdPWjAVaVeXJR/0jmbAz13+6hIpzqzK/oU
8vZU7XQoZWaNw9cf6BG0BrWw5MCbIyftBrvQn4xsi6dzeQzdnHEX07K8tC8Ctwhqg3Wp4kTIWhsH
D0/NLHgXSb27P/1rN/jl7DM3+NxCdWeuYCacSSKdtMgeDFdCpilvN3bqarSOPjNwhSMcBiURM80G
9KQgX4OFVogymDGyusf4bdj3bo4DNSH1iT/JO5C+7bJD4o0/KzOrl4zzZhJ08d7bmf3nO5iZTauo
KPkgF/x8sLqnDvpZR/1UUGKbevN+f3ZX49EFeLD0fQvgLGds8VE29XNZCD4/26obZjsBOpKCZXjh
xyH41T5W1MxfNpZ0NUS5NMqsaUDrfJ7VUvCjPaIyEFKpyxQDvdxa+uPgN5UDxfH7A129v4AoR5vF
0khjMDGaGEbQKO4qAVkv8VCCirS1xX9L7vG9TS9sMLFHGFZtXgmwwUkm76mFzRd+aZUAYc8bYe3q
nQWsHm4rvNfQHHS997BmhdKind/XMzfIfirqkS83oorlQr9xQtCG8ehJQ0skO2FdCUXeCc9Fvyxt
dPqirJSEp0ol/BMEcWJlY+9tWWOmbo7CPpNKWGsCd9KI+BgsaZC0M1+2mtJWz5OLcS3H2sWxxdMu
DcUBlvTM6hACR091Yg/DT2Ap7nvc2vmIhrSFOAdEq2gwvjYkNnMYdQib/PhvGhJH7WIiJD9KHirY
6n+5Dy9tMYMqkRkbi74RffrII5gwYsIJvyQopxuQeXxsDtVWVmXNAS8NLut5MYtqHyvabMBgKg+Q
RtpJykf25/78rbnEhQk2ZaVTYSjBOyb6vSnnNj19DsfiTResaCP/sXoaXRpigolqnIYZHK2ir9R0
z4U6JDDfAhEY4i+KNavDh0l+6V/qqCdTrG74/Wokc2mcCS70qQQXS1mIfmQcaABlE4Cz4CCk8Aoz
rjb29OZQmRsuMKYWBMkYags6+M4ss31YPXHtoTrF5TPlJzPrnLjftVu9FavXDKooUKVe2qbQdXrt
L3Ir17mIXj8/h/bGkt2xdA1t/bumepxeIeNc7KcutPXKAsmJ6tAt/P9aFQ7d0MAZSWByhiIrs0HE
tuQC7FEk4jqz6V6KypwtaAXbUnkQEpdXT628n2TLeDLijYfTWvb8yjSzVThxbroOD1Zf+eWkO8Wh
e2zP5sQRamWOw5kBWjrBQmwGe82Td2VEsoN4FHki4hfncq58oqAqRNrg/vZauxD/mRGgha5XJFHa
fERymvdRNyBIv3raRi5gbf8uQDXorKNTAbCAawMhV1dTMDaCj5bO2a2gNVsBLmSGr0i6bgTIq2kH
yCahHwJZGDSQMcs7l0qXhfKEWNQSfgbWQ2ceUEHyAnNLWWxtULg8UJ0DtQr09JgNBF6rLA1HQfCB
PBlT4P6N0gIC3B6HdOmgJnH3lFWbdC7LVLF3MdDlIAICkhIq4UzwUgUaP8yVjsf3LodgBpCLdvuk
vAUkf7LTl2N53Irt18oT0CwD3SMiJgMVH8bigN5pOqeG4Kfk2JzOo5tppHbM0JKf77vh6smAcqQC
tRwMDp2H124CaZY0iupA8OP5c+T+cNp+DH+r7b6wK7dJTBGMNLzdNGb8IxmPtbBxSa+u54V1Zpyc
3M5GUC7W1WNfuvJXHb6n+r4JHxVkhbdU99ZeGNrSQIjQDY948CtfD3aKW/zVHIv+DJyhKQLOb5Ca
fkiFDa530qbIE9nNuUh3+a+2tl9Ae1IiYVZWO2UvoN07/FuEAHrQH/fXYMW9ANlZgMgohoAHirkA
WwrxtVIXZh+65oTWoAmCiul9E2s79MoGc8/1cz6oItpIfTAvOSOXOzInn9TWH/vd1JyT8DxxVgTp
waocnbJ+FJr/5y9gtm7RzGJPU9S9y9mO28FtwHabtbI9IToDm38XhMehlgjYiUg7To5s5Pu63cBI
rc60ICITDUAB3iKMu6Epu536iZ/9WRo+J7A1c0mysZg3xL94hejIwP7PBhN36hrAfzXFTM/u7Can
aB/tW/vzMST45XZkekZyaS8/quTH4QWS4Nb9hV6rN8A8dMQAXvje19cunvSKMGUTCuwf58+fISlN
zszdbpeaLgr7Pu5dMpJ2F7nelsD2MnfMIXlpmK3zzR1wGtAamv2euq36oPVfY/GRqRsvry0rzF7R
QRU7Dg28CGJxkKir+6c213c0QcqN7znnP02mgYw2WPRwEDO7por+72T2Zmedz4+F07rgJSDPBLP5
Qyf9vnZevN9bbcVrboqHH1BJBq7vG63yZOKVGfp/wBWohzR8FtWt9oDvg45drAsLbHAvSBMa5mRY
yMk4m/pZddFxQx5f4ZwZSd6Ms3GezI78ys0JfhuTwhLtaR+Zryir/Hkn3KFzFVMwkV03OYmMW/n7
76Tvve9jlpnLOiUsYnwfwHbILyLrlzmJU7rlOXgK9rnp2g9+YqdO4+YOlMtIYY6EcwoTQcd9F1i7
ifF6/N9asOwfuT4agD1Q6gNvKJuAXH9Cr/RMH+bkvzjbpSXmgFS1RmhrA3XgHENul0nHkPV9BEpi
gHJ+hKhRviBKRBeHm5n3R/kdDN6b78UjL96TKU6T3FC/bX++gr+e1IBZRnswEuN3WPSJPP3qncoe
SLf7c3qHchZ5QarXhOqd1R43UUKr1xUKOEA3o3CP3hzme2S5laQgojPmonkt013p6dbYPMjSSy4I
VuwUaK1PZ1Pb35+HtecgWM/+sctEQ4Wq9HqXwa7oQlj+o/0TGMTMnd3GKb1pZznmLuZ7iEdpDKHI
jPiuc/iDhX4E0x/J743hrJ2WIHEAFR7qkHh3McMZAikWQYDGw4zy6/HxtXb3kJdMLPpWFrgHdsHD
xmtrdbtcWmQGRkPUDIQRFuvqqVA6gPXMMUM6ca9Ywyk6G8oD+t02RrlStAJVBZLUKHouTa3Mjcvx
sgrVakAhz4OF1N9nnLoh1M5In5pbtAGrC3dpi3npxMgL62I649nWk/PHqIMrXKNny1a2+su/ayjs
llyIr0B5gZAQ0cq1i+jRHBj1KABjzetm79baCbSCT8Ih37vkGe1NxGkd829x1kOSud5Ren2TH94M
q2xxFG6t6rLdbr8FeUhIBICUhL3bk5bSQpAx6nPyEXqaKRzMzgV3DfmLzb/htN+UXveMMWf/qIEh
N2yW5TxS5+en89m7o6sfHLju87NhDiQ7Pr3+sd/tr9p8b9zJz8xdZhtW+LL93rwhRFmiOSRgeTTB
olVaYTES46SnmcGhFtANcnGc09xqjAyKTUDt2C2Q9QeI7EWWQafykedCXFbBrB3TQi3fYrXg9wpK
c27CU+1hKOMM/6waXYnK2mOL/9BsFxobJ9hq/LeIbeJtDOVmfPa123A0jioKnVrkFazA1Xgij2bA
W8nOwt1o7L3y51/O2h2VfU90cwvtsuw0dunAiA7+tCX+vQFb10WlR2OJDHxLbSr8lITXmXMigqbe
jT2/ZWhx2IvzU09ALhwg2e8Pmv8p9xUo7rwKE1oJG4ZWw/nLITHzmahSiSEhjaIVxPo4Ih7pUfq1
mx9oHlJs5FQUdCU86UeofXPk9+5t42xb23lL5+hSM4EKN7uceTMYYZbDfNWEkAg7K9IfOUlJH8em
zP0NoPvCc6Y81Kg4krY6CKGdyvT1/kes+hTyA2ieQ9Ua4FnmUO+KKsj0tBP8InTTIyXG13vruF1I
nlzbDn88HA6e9gOnDhQ171sWVi4wY9l7KGCDZho+xaxzzkkabQAe7A8pOSPtMtp0xnw3SDB50lNP
NsK9teU2kHRB2mWZ9Bt27inVMxliKIJ/lCLoCJH35m+BHo+KPBCUQgrTsOpjYUr7t93u/lCXkTBb
Z2HQxkMD8DawQTDHfT3h/JEakfeL0TGKzzr81Y0nCEH3wNdLiTWIW/WRxXHvGWS2kCIWij4h0eYn
v4TyrAmNpepbYL+VbYqHNppioSQnqziQrpcvF3lOLWvYyIfzPNjUjKlVdFsUDVtWGPeU1bKtohhW
aGuGh8fYS3e8LRHhl2iAv85Sd7gTd/n4xlf2hrus5bWXTAJSdOAuQistc1fFagTBiwGnrQ4qhlB/
MYRTmdt5agNYUk+91UCob/qjQVWLM7PWL3/ed5oVuBUOB+GbMmmJWlnq2biShXygnQjsqOhpvxYo
Rmq7gvbAf4B/bQcUQmsHNn26b3YFEHFtlllXKkdcoZcwC0UfdQ4tsQCo7mw4+rhrBqKj67HSHMPC
J+TRl/LMI8+hWPJpeDNSq242opPbMwIfIy4UEqAyRMqD2TlDOLYp3rIiwr99TKLjVtFm+ffXG+X6
5zMbBSl0acx6isGC5UbV9nIcmUgtmgo9Fs2LDIl6vj0biVXP+5Keu2HLx2436rV9ZrKRhACZzzI+
EPeV79NTq7wGqRXkz2nwRb9S9VEbTe13SWYC/Or9hV4Jd69tM1ur0uZBqhWMPctM1KyGtiJc+TS9
1+2uAU7altutUsISQN/MNuhwQOyPBlMoq1wfGb3YzalSI9cupV0GtCY/gDNJ6zM0UGqjKr+kgci/
9G08WBDyAn/9WESKRLImVVUC0XlAC4dckWYobOjxkeZpVZE5GqefKR3nr5LP6e9SC8FVen+ibo8g
zNPFVzPPAjqDIdlQgRBqoErIt+pOAm47jY7K1EJrckulZcUj0LSw4HYXrOeN3I0gdJVeolnKj5V3
ud7ryWveO/cHdHsdoSl/0S4DlhNUBCwupc/0USrmYcHA5EAzZuZct3suSi2tepMya8xysyy3UiC3
wQ7SXQCvgodD+ZZtvl57zeiNvgczuU/TJnGjPPuahmhLK3MlpoAVSNstHM2QE2EphYtRzsMgjkRf
bQHvzw5tQ2L53INRJs0CZxjAzdU21NJ7J84/wIXa515e1ERJfm1hq1aKL/gUCXwguEKgO8JyRYdt
2oM1ORf94Fy91mZtKfY+PlTH1rJ1Qu1CJtJGLLdSgoZJeA7uYyj3ouxwPcdcpM89r6BUN3slaZEb
zk3ZEh4m8yG1lP8QvyELjYZsVCDRsI6FvbaGR5OmxWMGEEGGmwgwxuo3/yWauRmbukCCiPQfKv7w
eXzf4iVeebmhGomZBeJIRN8gO7fxrEJeC8GHH5UEdayZxLtg3x21hw7J22NnH/7Ue8DufTwdN95g
K0fYpeXv2/PicYK2zDwLxUryhQHMxJXLj2D0AnTTppkVRBsnz9Y4RSYE4UQKtjAO4+T/Vlb9IFn7
/8PZly43q2RbvsqJ85+6QDLeuFURzSAhWbIky/L0h/DITALJkPAG/Vz9Yr3wreojYYXpulF/6oQ/
e5PTzp17r71WsM5sdIP6u8pV0B7mI4FYL5PQKufqaVeP0tkcfz8czkZaG4OS+QlsF3teWyBOcoIb
gp47WwxdGwq0zQ3m184e/wcpn4vFnUbLNSJ4aLHAsF44yatipzuVb1RbvEeAkcYzAca1WxB5JTAX
IjWIZrGpMFBeI7lmmBwIFX7DW7s1rY9AXRSmA2x0F74ObA4Sc83BnxmcMubIg2QOYdvi2gWAv7e4
bMmIYzdocVfX3ebVf1yneIPMvd7nrE52EhLdvC45rPJsI+Y2a5aN9j8aGWgjQOkBJ/+D4Fbo5KZO
YgK8jfxQC8oKMlJOLcWWKp9KYhnCKhONFyn/Yv4ilRdy7Am+180pCF253FRwBwNqilsUHILjz8+2
bRomtBCjnJw6m6/St2YVLDCfc7GTjL8yiWTOrUwXsaA8Rf8hrCjbzFJeuAMttZfyia5Qxp9L4F95
t+K+x8N1bHMHy+b0id7XuGZS7XtITuYpNUJym98Z9+/du/F+ki1TsrQbeTvs0PAbLkhhKXf53Gvv
it+7+IZJ6MbZoCZUxTckaL8BD0m0J2uIXndv4Zxs8ZV31+VwJ/dKlIqx3ozD3Q2W9rEMltajRdZf
1DU9NleMunIs0EEC0NQ4tWM69nK3CFXvx3y0tVXdj9ldcv2v4w0HUVQAFb8hC2d7sZG1gJqEklO1
gB6Rvci8u2jJHHHh0mdsE+f3sE668pjBYP4yN37Ombkq0aF8Z4xrZFUL9tUtAazGdSjums2x8do5
ysJr4Qac5ojnBn4GFGvjITmzpxpSWSR5Q05+FlvduiWubGzjt+gAChdL2bfVnThsWE7nxnl1L5rI
VsPRAFqhTPZiEyOZ1iWdfHKe5PWAp0ps34YWP3VHJI4Oc3idKyCzMUeFWwCkPCB+UsbI9myYtZE0
fVgXAJZkbiE6iWn7TeSkYooexsQNUsPJ/RRzsCkK8GAWUIInB0lHABZ2btufpPQmHNYplW1GvRog
kGKTyI4eHjvJVipbeyEhnpeO2H6kqKOky5lNcW2yRiYhMFgjiQFK/MuvDwugpju1kU8PziBbrbdK
7NYT4RzxwivRfXon3zhMR74YhDq/m77Su4eJOzM9OchxV6rgesad0x/ApIv+vdrxD61jWmpkkUex
ct1n5N5sJbKen5e37dbLZxvbr+5RPARApjRqu+NpcDl8HqCpy5RxvRMrRhaH2r5k1Tb6QQ+z/O7X
Tvu5qclMa34EnPAAUw+O86Ssy8BKBEvaigjQPE+ZQbt8k/5ObyAwE0CGDdSDaDuZWEP2TQ+qBFer
+sRexQf9hjvtPblN3HvdXm4kUMiAae1QnY5HcjpVluU+5t7GQj73eAgWMyfySpYGxNd/fctkoXXe
k5wIBuDYaDQFJdNCVbDcylzG4tpWhhI7OvuBnRN/KN22aqknvTGQU63exaaV5cvA5QgNczdKTr/v
3WuRt3pua3Ix9AKX/Z6KcN0OmmPMo2IPb9FJcPvFJn81rPXaK+wve8bqtdzbhdWJR21R7WBxJ5PT
WALoLWnjr7V1e29pzt7dbCpLXrwOgx16qs0+fh/wtc0LPhtkBTRQsQDNe3lOIr/OhybR8NIw7LYN
rO4Yd8+/m7i2S8h366oM6Iv6/WA+86PVEEmRzDC4tAcoFwqfpNnE2Tqcieiv9JSNzxaQaYw6HMgy
TXajXAeGngkYSod2sv4heETr8J6BkKH1LCvbvGOD4kn83lqfgvtGmBX2S2lmNrVr03n+DZMolKlK
GEiRQU5UpQLamhKWqsucDOajWYblqU5ofx9Ac+NTA31549DGR7e4IoT6lgcDegHNsq0zyLv2uYQO
kbInlpogxLC0IhHf5EwBMIe2KCpZZSkwCD0GQojjHvs5+m6lOEWeKlDz91RTsnSh+ZnuVkLzNqDl
5LYPm6K1umponoHHb1aDxBtIcpmCetJlpt3TIk/3Mq0gOVDWclHaeQ8uJ5vkGglcBkRTgP8f9s8x
1SvkSqWi8AQlQ2BW6yYA52FsbBOVpF6R6tD/K7TgQ1ZR87UbRaV2mte5ZA1ZW6+NXBZWaZHrkZVK
hd7ahZw20FPIU7Fz8wptmBaoBACdzsPqVYR2jWhpXdf4Nhp1k7cMU8WsUXRzTvX06o3x19L9UA/v
ohaNnaD6P8X3JQTCbfVo9qBbo5awCm981wwWQTiTkLsa8p7bnHobQ2N9jpLrKdxodnjcxU5wkJYS
eCFSN12qMwfxSs0PJwQVZDRQ47T/6BgwOgjIxrmP3emGG6ddbLeJVwKYRK0ndQcGtFda2ErpaKlt
C3TpzNwW10erIbeJmspI3zE5HKoS+b3GM+WktE4rHAZ6SB4UNApVlrjCntIJCIvYtuG3/Rw2bvzL
00sTwnD/sjztFw6onBWDGikn80ku7MQi1VKmG9ouWbs//O7trnoAxBbgLodPhZjHpUNFTyg0vnmu
4MH9ZPbbpgVoYKZ6cd3TndlQLm1kRS9Hqggb1WJ7A3IRcAaFzt2nvwg2rW25a+/45emrB2P2/Xt1
cIBMKhIw1Xg7jT8/c+UCGYReCgbldBPBzO8TNwYuP9bo7G9PIrZGQ48hGf92f3LXpxAAwN///vUD
fmZgEjnpKo81s4ABI/b8ZQhg4RNtUdJTUM7TC2sgB9polkk3XT0TtH1Hm7+NbXI1lXqGDVjCNHW3
25fdAmgtqyuB9wHb4GZTrm5v17LlHPXYCpy5a/Fa9DTCXP+1ZpNTx4O4iINQVMa2g23/9YL3iKW4
aBBa3aU3y+Lr8Tm7v12fgCA5eMgh/I8O/V/mp6hUQSpE0sUYevskbXbjA8B37nS73x1roB+X8cwu
uupk8GBD3I/nKUD2k6nmA2WSFMGlJkA7bnsbEsW129+vwbPz4c/xOV6b23Njk7mFKEccDL2KNILi
JmvdTu886Xlm2453wHTvYO3gUUZyarAdXp65vE0CKKWnClIVi+JGXNje4cNr5t5s13IIeNIjXwHp
ONC8TyNQnAtD1eEho8r2vxZvpZWDl996M292q+fWDe+Myrm1SWKd2lPiHH8f47UIcZS2hyQRJELx
BZdDTPUmI2UrK6dYeyv7157eZ8JrPyeVfQUQizfEmZnJGAUClRONEXivp9Frhna7j4GYKq23+8AK
cR4Uy9oIB/Byb+wa5Lsgr4wWvSU4pgPurgYVh9+HfXX3ABsCdKo0KuhMdk8RyqUo97pyEl+EXdot
tWYFoWx0UGgztf3rhkZ9YRPPRizv5fzqcimZ1AjVU+0Y2oK8ib6X526beIX59fuQyNV9hLoXKNlH
HccpqhCiuUKRZTBFXebqlnAcFgOx09XLdgHBkCOadj+DMTkF9YdD+uXmVnIPKs1sj67kyAG13+n3
77lWzUC9GTxIo84YkDjj957dWH4mmFIQYms5287eQh7dQlnfrh7Tm2yjrkPNbuy5Eytfu8nObU6u
Z0P1Q6GGui5cEEH2A/RbI6EuPy6wzazlu7Vx69J2vZGC9eA8zAz42gKg6QjwFaCdAJ+duAtWKyPT
AfytcCxSc0HSJyO8I6AJ4rkL3rOYF7ZRLhF+Cdjdc0n4q3fsufXJHatE7UAVox+HvnWqvfmoQxIe
fFix/QX2O29mrD9BwnAXSAeOOGHkx6cZusHwuSREmnLK0A5Tr8plUNl5qDtJ3KIv3HB47NTh++9G
r97l50YnMVAT9TkrEN4iZn948reAclnbHbNWn91+v3+kmw2xb23Psx/m3MWVbQXOAOADEL+DZ02b
nOKkjP1YY5l6kr9AUtIhzeuAq4YLy98HeCXGuzAzOTFUCdKk5gWchToUyyE2MKdCFNu9jwrE76au
ZVsA7UYkCxpBkOtOn+yBlhTq0JbqCblIa2RMvVvul3ZlhdYReNaZozEeu4uLFJcbrOFcjCTryFBe
uoJkECGvpwbdCZzxgRM2GFjThY07M6YfznY0A5EOSNCN1+m0H61DJl6tAqM98V1yKznEy7ZIi3+C
rmsZ2er2sXYVhzlme5gZ3jcL/Y/xnRmenD01UuMcjDbdKdBu/epGONYrkq2icAFUa1u/6vJH1tuh
rW3QdEMXSbh4M19Txc3wPDehJ8IsKHvelU60LU99s0qiR/BTpLKdbsJl5VusRXcGcxjCZje4pzua
2u3GPEnxo5HZoZMFVpXueLFUS5tFoAPziqNW7isIlEI6tBes2MtfS3CgMHMRyHjnKl6BNt91BBBo
vMkkp5OdzE5Qo7RyIPxUw+0I4ChybSW3fOze35ZqZqExCMX2WngEmwnyAoobbpW3mM22to9H6bep
HNf47NYw/QjFaENvTyoa+h9YaZMadMgbCWR++Bj9oAouC13j7vetc33noCYloRAOqc7pvZGEfauP
Cygtwp2OXJUfWHNUdnM2Jt6rpSjuVwVs3ChLdL8VN/Lcmf7hlL/3/1+jmFxAnBe9UQY4ZiCrd/Jd
DajCQ4ItYpU3/uvvE/YTazOxNdnyXV/maiuNtiw0C6rUI6mrHm59q7Aku1x0N5J9NLOZdsWrUwgI
DN7ACN7AmX+5ObJeK1ktJjBas2bR+NC56qWEu7RbVRkQR7zmD3kozjFW/cSFjoNFMWOUoh/VVyYT
m9E40/MWSxfHL+KAfjUZ3TC3eSSNeGImWgSMk3ypfUTypvgUd5XhQFbAUpqZYHKMSn+cjbPPmMw5
cJN9LuZxN1b784WAMniFIftuhHpOuct0svh9kb+rpb8ZnBzGWKWDwmvMt1Iu6tBSTSgGRPGqUpz6
naqQ3IKAAAXlm63tjcjNVonu0Xfps+2cEE9sV/yQgCKkj79/1exqTIJ3FkYN1aN03Ho09ZLmTpXs
8C0o7k07o5ayap66aJNgSnKLaU4i3ET9jLv4WWcbrxewMyDUg3AHiquXGzGXM9ZkhdqdmHYTacgR
7/O9SeyawuU+q35ucU/NrXRVqtBWQMtIbJl3UvTIyaI34NldjuYXFbncDtrRS9JtNWWlzuJsrrnS
8R4cCSwRhE+z/z2qY4qca/hIqJCvY44F1A65stLqZcCXabRO1Bdm7lVynFmga9c9KBBGpgyii3j5
XM4OwauSCVrNod6xkaI7NnB7gLIxKaN9TF64JoLSZ13JC8mPXQG6Upr5UjUzyNfpUwBNjtAnMNCr
J+HxheftZO8mgq8ztUGT1ZOyfMIOMWLLeMbDckmXUGhqbCDVeg8io2i69O+ArHK0bQ4oifr9v98n
ZHQPZ8fox6dM5kMApAxo/kE8iYC1k6SzEvEWYG4/mxnz9A0wNSRN/CMBBUObCDBUgeEwkj64vzfK
AnrlsqtW6qLO7OyGNDXIcl76Jp/xFhPv9MP4JMgLoqFVKBPFU03v6aufHQdxHbVeJDlSvdCEmeTa
5Cr4YW3c/GdxgiQKRi30WN4ExRztHkJBkM2B1Fy1y5K53o7ZeZ0cdz81RU5VtGHmK9EN2KIUvbyx
OQh3YrR1k9yDmPgsvcb3ak23DfAWIFaQNHClfD/4z4cYVb0OmV9Q3wKLbiwhz7KIQacNtQigL6W3
OYabq6McKY3gKiC8A5jn5ZQ2sQhSVEDxT7Hiqqmt1l68MolX9nsEkWH6xcxlhRtX8t9/Px5TLZjv
tcT1KiJtCDYa4HcvDQ9Jqcd+j/Yz0oT+g9b03ZLLqKjRPJAtkoX9Sx+12YNgkHgliXrvZUKPNryU
PmdD9ZVIWbdkukIPKbBwu4HKwC2J6mvRx9T7/UuvHWQUwtHJRGRNgfjy5YfyTAxp6uNDI7YYZcJD
aUkdYszKQk0c6PeEjJEGECTaiJWahKNt67MO5QwQglYO6kR2vAdL5z47aG780S1r0NwLrupu9EW0
Upedk63ERYlSGchND4ljriBagHg9WghzAeZ4hKc78vy7pjuESrJPCL5Llz+1LPXaRc0ilyOtEwQv
eodnDMlt9b+t/sc7/8/gk+7/+++zf/wX/vudFn0FLa168p//+F8NBBZf0+g1/8Nqqs/X5g/69cex
fq0jVkfv7L/GP/b/fvnyT/1j+YmGJfzL1/QP57V+/cP9iOrpL1z8Poz/8+PGf3/xH25eR3V/aD6r
/u6TNWn9bQvDGP/l/+8P//j8/iv3ffH59z/faZPX418LIpr/+c8frT7+/ufYd/0f53/+nz+7fc3w
a//nfwd9UX9Of+HzldV//5Nof0OPpQHVdzy2oUk46ip2n+NPZOVvI5oDCHLUJdDpMLaQ5bSqQ/yS
9DeAPKAnCSQCAC4oV/75B6PN+CNZ+hvgA6ju63hTj5IZ+p//+rCL5ftrOf/Im2xPo7xmf//z0nPj
jONvoIMNHBBQxB0zz5eHyBB6KlWKFtgdiukGxyudpuuiDK0YV5WSwrtG92dT888vOLc4Hpe/tu0/
LaJRXhoV1vD5k5upyEIjrAY9sAHXuyEiAgB/jkFwkk/5l42Rht/AUwE1g8tRafJQt76JUn3hxKuh
sVPZ0b78deRF1o5bnxip1WjvFRhW7TmA/OSi+LZtoG0OazYqK2OBLm33qOanFcS7bb96D9ku9YkV
asVNoRUWksKOIt5mMrWz/uv3af1pF9Ll2GXQaINx6A5Pxhw1QOklIuzmNXESny6FSrqlgXGjEVcF
doHHxUEGCsPQZnDP4xa5WFBAjTVcUgS4JCzndLJrQ6BB38sJNMqpD3F2NE8RvXDTtr2nhHSOLvlz
rGU/di1MmugExxTL4CybskpFrWpkQQOTrOjfGOftWo+NGoJXwr4V9VOFvMIdy9BL/PscXzELZQXk
6IAjBLZ62o4g8rbUaRSHNh2CWLI6SX5L/AZdiDxZAZDpEHOtdLrw/rvVHwfGgJYDGI8AkABC6cfC
lpIhlEkfxHYKSjFiN1KdPvapkc0xX1/ep9i4sIMIHS3QeJ1gKSeuQAtSrWJlHts+cggllRZcxotS
zG+6/t+DHY+mUOohqgZmeaA6wDR7eUa0oEXMU8pQltNrKxpuuQxnM6ci9nPeRiO4vtFcPGYMJuMp
hjSlkiDEdlRFi6jWfRvcW3NUFuMle7n5YQQabHh2IlWFF9blSDIOetSmReRZhdRfCC0HEeFQvJJY
DJ3ft8E1SwrKdkB1jSyE3w/xswA0iM1YxhnHNghFG34b79vUxuFzfzdzbdYUFei0kYkQN9DEfekU
6GK5oAgi5PBeV6tjmc4ydl61gVOEvlYsDV7tl5MmdFJTiBwr0zKpshOfyJAKL6nXVhTvlMwJ8g69
Lr3UtA4RzMSrzL6y5bwR7+SqlWSb12qNGL+faxK58l04ZJhesGKgQ346xTwq2CCKZWInQ64D0ZX5
3WJUp5pJWFxZSQSs2Jcy1DzRLTK5ATNBIgELUAsCFMcCe7TFhBTZo2rGW/28BZGUQ5yA692E0DgI
Ui+nuRYLCRFhndiEd2+VqfNFUMf3ogmctZggdSuL9NPUqfasZkFphVTD618uG7YGqCbZlEEZeUrM
1VWpFHajN+SrbkhldSkA2wOkNz5+33jjok9OEkRFUAMZ9enQIDTZeJoeKCna+zAr/THlH7p/m9ry
oSen381MugS+fc+IwkRlCi0JGo7t5ayg+6g1E04SW221NbCA3aIrM+i1UT8W7LxiAP5VDDlPq5d5
BxIwXnlNIjdAEELDphcSqrliWs4813/eLAgN8cIYg74Rpj1Zqqxgstg3DHeoEICJvQ/23Gxfk9pr
1FUNdQUvL6W5ZtEr2xD0Uyb24CjnbP5wwkKW41aRErtUdCRtIe4RRjmaWuoZKMr0VGkIgnCc5PHm
HBnFJwsbS4IsNRkWtugDYWeGxHeaTmYzVqa319TK+BVn7nFIqE+yPMTZpaXshCQACoUO6AtCk7cL
lpG5JuLp7E3tjT8/sxeKZhS0LUalVltFuhnKB+nf9RPfJlCmA4oA0T6euJcmNCo2VW3ChJluNHD0
Z0ZkoW4x5ybGvXV+8GBGAT/xSAQIKOSPHiA5SZokzkUcCBQFN4wI2hLPav7c6mF7K4oVewWfj7iI
BtTuM7ToS/BaA20GNvMhUwfw/R0gC0Y5ASmWH8PlaS/lzOgTO2DhskXx0DL8Bn5JVN1aFls3Nud4
6CfJa3RDjENHIAIviR53ZJEvZ9hQOwjsAFlkK3rDl0qR+YesQWXL1whkTqI2PvrMVJ0+8RWnJK2j
EUFe8CTcJ1JQ2GJ8O+SlR/QDYJ7lfV36M3i5K3sMNW4D/hvPM7DYTvaYOnagRkqHz/M79o6MS7Kg
JsNV6Ptcm5n9OVvj+Trbz6UBinw5hlvsy8juRfKh9eaCR3RmSOOe/bHZzoY0mXFRy7qwGxC5d4Fp
bIK8WCeRb4P8YNeb0V0vo25U0+ZVr2jq/O74r7ghMKiNL2fEamNi7XKAQ5TUqkAqbHNNAN16pSU3
lWzMObvv6vnFAL8xamiTQmkKKzcte+NyFOsgkhHWZCG3oizzejz7UJMDqUahLao4ONEu8Ew/X7dN
uEzNWTD1ZeERmxoQHwCbRRkVEbSnT8ungZBVfDDQWsWD4EOvlduUpEeRipCOzkKw39b3YiM7LCKW
XPmr3yf5xy6a2J7s2BqgfDFhbWVX5L1rU0sWIosbxsxenSRHfw5xslnR0UVH1cnKLrve1fXG04Xo
tUaKxdLkYq1lYIpq+1WZNiuiC4rV5nnoQL9o+ftgxx1zsdTjYKGNNaqjG0AlTnYUerSZGDEsNTKd
+zJs15EAAR0pPpLUd32a/dsOEvZGP2CMeDJkbSaTa+h+nxCuVnaoJRZcBtTnc0fDntLUBYfs3u+j
uzrJoMTC6NBrCIbYSf0iFNqWsQBrWXYmOhmidai2gC1E61wpD1JsbgutQn150DdF5MsWyt2y1Vdz
PnoaGY27GVQgEJyD/ju05yeREVTfu6arpdIewlxp7ms00CSg+Wf6TkhKpXrISdMVx1QhtFzwtC3U
u9+n4YfbwEMYEAc4DKRzMKmT6CVnXBjqGkFhMnQbzHJgtdqcTMSVjaTjAkJzIhIaSAdOxkjjKKMy
Fyu74OmzqjZ2UIR7ozbvNJE+1f4cwdzVIZ2Zky89YZeEZAiDuLJjIWosJPzXvG2Ov0/bj3BsnLYz
G5Np44YSItkwVOPNCiWwrnK6XHdbH6cRPsH+3ZiEq3p6FvEwJghekPqCrow6PRu+KhhhmoWCVWml
aHPWy5KjNpJQfTWD1qNOkgqG4DBNSNDCUvv0CHh0pVq11oBhpxh8SIuBsTtWNdsw4mJnBH4TPoaB
oaa3USzl+rro2zimVt2rw1EedH6bdpLwBAiAfkMGcUheGCv90NFqhe46itcECPt8KC70cRzDPDMa
L6nKam/ofVZ85kYEHRqxrZKTKQ2BBLfRDJuOm3d6HBsu0wX9pBtidujksDM26BvrDK/vTOFZMiNG
l6xj9FCJlNiSxKD2rg0tfxA7uUVIMhj9ThGzbMVR53TFUva/IlysT0EaFFuZgkAr1sGGIiR14SlJ
8qWqEPlbsYSjAF60ktRDjXMISodTLbTrShETt0+hL7fsZTwR7RzxfLn0c4IXUmUmr2liVIsIeNt1
jmwzWn5VMUTyk4Xtk1iYAC4xP9/4aAUHp6BRDNW6hUDxPqljkCDU4U2n+v66lJIWRKoKw/uz0qDR
mgyVN/JLbkQpVw4mz4jTx8NRS2h9WyLTveqGkMlOUhkL1oQLv0Q7z0pipm77Mg0BCszD2hOoT7s3
pqZ9ZtcNyN/bBtC9jET6rmpreV/7SdG4mZqRRYMVdaReGJpj4EMxRa0565CSigrVgcQp+NpbIx9u
pKQQraSUwUKQoD2NCg3UcKqSW4SJ4b7L+nWnxLU95I1VGmK5zIpEBwlMyr4qsSZu31ZbiQWyrReD
E4p9uc94AfVQA+9/EJt/GRqU5miYZJA8C3PBt8psCX7JtSx2kPQA48JHkfVhbGs5emtjMK4IUae5
+qAXzJaVgNxCCCXZS7ogHrBe9Y5HkShtzXJ4U8VR3ReLBsLrIMU8K6DxtBJE1MTMv0gLQIAYG3s6
5pWoUNtBHII9myqynZei8piw4U0nkfYcpyTfSKwrXD8fPzBKilVLtWIVUX0AZ3YgrORC/iqIUql2
0gF4kiWRWwTcanTTEtLkFPMATbIFXRmt0CNjq9z54afZM9RSxaAXnrhKdz3FGsMxSRY6/+4HUlG7
G/pirRdZa+MfCV6m9926Gi98YfBBUIl/qvpFI+8ik/V4ndDeHpqQujkXpUUstTvo5KDhQ+slr8vw
tk+7m5SXIK0R71NA7pmFUxfYajCmvdrWKgmPXnKG4IWpGWrLfvlOxCp2yygttkBwDmuETskuxQn7
6KDAONgEbHlrv3oZwNCCxJwE2ec6D8wn9AZbnZ/t0hrc1+pTAWmPRupOFNsjP8hGyKlrdKj+5ym0
cUJmyjkOZp4cOwEFG0uUSvnYiF/KIKegykVtPTQdIw2fB1l+DQRsMy6JlaULTHSw9PV9gtTWDQNj
/In5SuRIZQwq1wKFgXUN11a2EViJhHLRCJr8ziJBW0QlM1dZAK/gBjyzxETaVoWCrv56pBZLrcBU
P/U2ukH/5joPg1Ej0h1qhgOUAHVooI3NbVMVdJmiPLQ2tB4y26jpA4SHgOGAYI8l9bUldXHlRhkD
qX1q4Pe7YamEoacYzM0HVEgh0KaI5gu69Bd9DOksXBDpEC3ASmu3cfPI9cQR4wjmYieV0vqjyQJG
8UjxmKS5tVK4Gm+8ovFiAgEsFawcYCVire/gIrBaSrvaawuNPIJxmDt5zp7gxxxTS8V2LfbBGo9d
IG3F4UszajTjg1QNvZsPdcHb21iDWwg0FQJ9Q8KLBSrE0pskAt4AxYmdgH2xVipl2IoJ0cpFFJNO
towBD6c2aNg7i8t3I1APg5imnhFrASjf/KzcFQpgYq0QS5Wr5caRBFjpsWN2FzeDAPXkbhgWTeWX
dzypB6w3KVKL9rK4lyVQ1Sk9+j+HQfdXbe9/GAwEMyAZ0B7EHAp7AwESNPc3dSg85KryFFM0lhpx
D/5GY6+RnLs6I17QD+VeTdryrhR0aPSY0Ezqc6GL7KDkJfZT0JjSSi2lKltXPVcOmYkEocT9Ck22
ZqlA2xr3wwBNxjoHr4NvNHHqgkes42sfD5ul2QZLn+N4+4PQfClZ0Yhu3Ed9eI/+135PxIQvBSET
NoGW+tpyYJl+U+dJKDhobzfsiGXKNlXkNY5csDEMKjgVGGILMLXVYcytrjYgVSNJ76zhj2LLtWKN
goLiNm3nv5s6+nUtn4vDclDVfUqyAi/2LHG6pLiNCCSxEdY6AucO3guOkfRrEHyBY69w6zy35ShT
7LYPbTSicy8CJU1tmZWvIv3XGNSGVLP4GKc5VdZimlfKHQsI+aykEiFO0TUuYlhXrLQtEcMtUiRL
5oMYDBSGkEH1y9uovUUF3WsKU7PRo0xXaapUoLRG3kW2Yq28q/qqWadh1UFdlUQgae+M+MkIwh5E
biHvJUtRwaoQZjy2qt7kKQ40jqjql3K1qtRVHJDqweSJugZjGbEaMZdL28jz1LzhgTqgn7lEpKDG
InAyTEysvEcmB3lSzQpD9Cp3wXBvtA3FAIuyPg1V1yLnVMGazQwoDpoBOpr9oNEhpCW9ByLJ3xkd
WgZNx+IJnuoVSegCSfNaAaybm/0hkIXOG7SsvE2hcao7zBd5ZDO/J7cCSYEOlAKIHsHFJF3qVH0C
yGhsUHAaSj4Ag1ygW673okNVEp+EpKKgGmtj7qVmo9sUiQQoyYtqFXlyCYibXQVmcBsPpfFSVmCi
5qY6mGMbOAeFJzM6hnJdLjVOG5mlaqcqfTRzbsex9sT0QnNIKgAyIbd8U6MvWy3KIzck+hLpar1M
laFcFJogof9c7Tq3Br7pNtOyfh/memZFovlI4rrcFrrg8Zx2ocNDNVvqRSLb+FfBTuKURrYOTy0Q
Ibak1s8GdFQPxULMsxNT45E6tAO3Sl+a8RbqH2B1C4LgKZApAhSAsOFDs9Ir6hxQdFkdnpW+v805
QwOnFhAvNEDQTAKQTxh4oOzrzqg3fsLj9wy8FI6Ym52BlBE/+ApIs1t6I6l1eUfDIHJ6PNbRGqJA
FKgJw01udKs6FImEVGPgDkP2XMXNqsvTKnTL5JD5xn1e5Gxn+vpjJkQQfcnJYlALhswgV1HwRnJS
UED69xQMmJWblLXJssD9YMOn+bcsUXRPGdqdmYVHI1Gpk/UN4sM2aUWryLXsjkht+3+Z+7IeO3Gu
3V9Ei9lwc6SzJ2pKTamkOrlBSToxYDDG2Bjz68+z0/1+b5WTXVvNufmkVksdpQ3b2MvLaz1DvWHY
S5seKbC3ydv4sRnCduOlnn8V215eZ2E1/tna+ZG2wUNUzs+ejQoIqyt60bYIOa3aJxHvwbLiNP3C
zBJN+1JGcEeHgkBzH9U4bFR5KZd4uoep8FhumsSDFQLLuPxqKj48qzKTjwKJ790wcrU14yKe9CKu
rTd1ctcb8Qi35GkXKlVAyJPs+l6wH0vlF7qUM2zBSdduSI1i7QAX4ypp5h1ki74QXX/vumW+qcKZ
in1eJ+WVJPpd3YSmCCAhUsCqzz9UrP4YRX2/k0x3O1ids005tQDAm/aaJn1yR9smLJKE6U08IR0f
bX1Lff9GSVhMLwEONjKa98NSweG5nmcGK3Sya/r6SwpqeToJ8kOSFMUCJehdp7OrtGZ7ATYcLqfb
FL3sWPdeoRrkA+0QgQMcAFA39fl0SLNqvIAfA8c5DBJk7pEGMhkIAzsPRq7Yj9u+Su/tnG8mFg7v
SAv6PHy+oDiZzJ0qcob7rREtDu4Qrd/pOkqmvtrOMOVM5xT0ikD9mJseBV/fymGEPrXfFSxSlm4J
LiXfNCXlxiQm3MagBnyWJTKhpKZf03CeNrqksAOqxsc87z/zwcLI16dLdzNIaTaIIVZhA1TsUupA
vxsEkqxKqfkul5zuskTM/aHJ03mTah9eazXzKRpkqBdC8b6a9gKemvBgkBdxjXhKZnixbeel5D/C
qPIu5Szy/dQMTYxjk1Rq30SIql0uUZga6n4fss5HS1g1+6Aev3KLhqcq62eWlzC3NMiobA06zoZV
E7gcUscXIaFsh0YGBPF6BgR9nDPAtr1bOrMffajlQ5Mq3h4iYNLu6hrH5IVCGK22tTbIQwOFMswu
NUNPd9g4/Mti8ny4wq356EG1hILfzDy0S4/EPuLdBUvq/DEvjxANXDEphNyCbGq30EPp2EVutJy3
ERn4QDY5zkz1jnWKoE1Vzrna5YLh3WyQs/RRonoTHdBxmWBhYv38cp6jNrwSAs4K93GQ8nLrVXw0
F1PcZRAkaRQ8uUga7HVrI/tcS0iZbGli8AKNl48b9G/oRkALEUatPO82NPUjWED33VQXflyZoQiq
oDlqqBDxZUhLSTcNYxzpUeK3H+w4EVDDZms/oL7PomIQNv9OQzapHWQ7xc3URNU9GVv1Pk+p/qSh
0cH3oDBX841oJnOFvxl4nw3NaFc08A77WHXLZLe2b+foa12L/B7Xjh5RWTRRdIeEhJiPlQ75vqR1
Hm7K2rPZx8mjvLyrxDRmGypmUt80ekzpbR9ZP9khPAmEpE5scCSpG9FXAezKzKPhPaxC+QDQZyy/
S8XmbZUA27URHS5aoBgkMrrqGB/y555PWl8D/tSCjSSivGAsyYsa+Zi6mJda7VDg4ZtQJBQ6XWQp
U6zG/NbGyrxDD/6LCZpr7gVQpeJDCN6ZB2zcBpGNfTOSyg91YKobIW2LK1cAE6JRQ/836VU8f6in
KDFTIconL39f1/KqTntcxBtEFejJp+UWJ8kBB5+YqtseyixN/L2mw3vZHCIo+mRheIOrOb3CaTqB
AYVbrF8E/kPCcC2eqQ82Xycj0l1Uyy5JtrQ2uLB5YwCB0RD49ET7uzGss5vSLtlw4CrYT1m08B0m
+raty+uoTiBUZq8j+RyTz3bJt4sM6kMZ2f6W1jJqH6QM0/Ki6bZGbyEoRJNbVSX9g+DJjsD0vDb9
nzCwFAczNZ9Zg3SfLgGuWu+W8hl0Ei+FPMh8bUdd7qomQYWukcOhauKvKHh4WzNZUEC45DdirG+q
wVfvFG51abYRHmYpNUoDtivrrTfDJJjVfjHNi/99RNdAb+pkgXUbRDXkU4u7QMKw8SADUk7y+sh1
fYzCYPhowuGDuM6iVN4Q3bc4LQVGh6MhjIY7T8U3YaRE6297Pu5o5+9ZGNymQ0M5wnmaewdRmioA
c4yVd3WaQtylhs8HbuzNRiPZq7yvYVptUg7Z01QtWx9BFuJIsOIFgY3xjQqCvZl4iujeHs0p6q1v
kB1ihkjUBhuBFuVlki/gZtYy7WAyKuocAY7WAxiUafVg/S7yDrHsK/WuS7yrKgw/54udvxEwLnd9
6Am2oSbKqi0WJC43hKdfOPNQdOE9ijIS9Xh+k7FayYM3t9U+xJ7bTTkUanq/teMtZUOJgk5UAvBT
+XhhJG7tXg8kflJ2vmaagghIuPg0M/+SyNIghYv1bPY9xYq/hbKH3Qy6ehoAMhN7Q+LvYxwVHRmf
1YBb2EXXqYqgZFWlO4J25W3AebThOJv3DPvkCTkpfVQ5RMAgP0T3JczBL8MAJajF+NFdZsejP65H
h2wTDd00P0HiH27UMch1dZCVBmJ0496n6gmyjCL9qgO/vGlYRlABqSF0hJN5Gy6wWID67Yh4xw8V
4aV3qRPvHWNjcOgreWX66XaSsPsteX6lPSFutR/vQYcOdlZnI8SQ1TIJutNeElBgvEwEA+LOS9gN
WKOL2ikKfVux8OSdGKRGu2ESX4LSNPPWItO+IrwLUU9gQNyhmDB722pq57uJM0TFrF5wDyP9j7at
2uaBZ4v/Pi/RF9oG4wJCpN96zz1rqpvZIz6/Y9wHnD1Xc3mps0GG5UaGevA2pJR6uZqS0b+JALHK
9mXZg3I5ywqrrKXLjk1IcA8M1Qv40iyMP1UsN5dLlVbPfRU1/Gaswt7bwuFmCPc0DZm5s+VEm2KB
0oC9CgR9QvpkvX3umUVtYLEU//CZ7cx+ZLgfTh64mRoF08uch+pbGafmacSh/1frS+YVU+Z1D0tL
FBLTqQx2TLABt4cxBrdGBh1AswuwJBVtizyx9Bszyr/Og4ZelMtE1LZkqo9SUI/C6BIWPcHewicp
yQ7NSOaBH1C7Fl3yKBSpyhlJ05LjvNv0WuA2+snUAO3zb148j5BaDEaCGL/xNT3aVByqcsEQ6Nsy
z9PFkpboakMBEYWBhNfVPXKo+ANq4vfRuPAL1kXRtfXH5G7ucDEKdOTtcIaa5oqqtn1qJqws1CUC
OEx0/pTFuJ91TbIPB4sq/MXc+sKUbMNkuAzeF2OAnoFbVQld+2k2Scs2iAD24u1Cv9tVwPL7iWgC
7xvaTYErogJNh6WqeiO3AKjvapS/LGJ4mj+V85muj9t1Oj4ITb00gLoPXKFcjmE4DyqPJ7Qv0FVQ
W9JALakDxZdV6TMurWaHZpQCgCg+J/7qtmZ+PjcBXhxtatjCJMf3etGFrwAIp14LtNvUdW3hS8pu
O9uf8+p2+03HpyTAt8GElyT4l9PZo8pTVQVJsW0Vp1AzC7a0C4fDQrID79LpUk1gH7/94dy+8M8n
HnuXBEQ9QOycDpeqJhsdzS23vLvz7HU+xtu0Ss485HerA41R0OvQdwe40Jk8ZJYciLojVLC+RNkZ
t659PkUbgjPt7V/zuwfBxiZHXxSkOiiIvf5KApoWXXgEYsSoIVOvLBrO5C3TfHisy+ZMS/03D0sA
WDjaIUCCFVyA1w9rZg+6va3CwybcDpF6IM8ee7nF7j0zf79gF/CVEvSVodyMKQR4wJlAnzSWAmKO
1fdnfsfLQyoh67oXOBy4RL28PmTJZRqcW/O/+YEIcviJgDqBFeD+wFrmlPol7kXtWPFdNQ7+81yG
EJVnbb8r+8Y7M6G/2WMARILsAIHs4z5zfmWFIq1sLZZJzihoiIs/bnQc7N9eIr9/yNGGAEhDaPQ7
Xy3xkS+YGluMBChFqIElu6iCpOXbT/nN1EEIA1APgPig1OeyNzQ6rKOJMHU8u+umR27+iqtH2X58
+ykOJYyEWBd4DKIg2CgQVXSbqz4UFJlo5mEbtmiVNezjWJsvOP2A22mvoqa5B6jnEPltv2l1uSEy
u2BNehMSDU5t9iHkmGZYM9tt3uf35Kzi+W8nIQNgFO1zMOUyJ7ZUqhsHjawB9aegu4CiIpRgreCX
MveDLawoz8mtHD/dS9jHscEM93oCYXwA5vFtX2/IwJCoDwV2STY2RU7tts2y20bmuIvaC2PVwVby
q2Ltn29/hV9/JgwKgeY90h2w4xNnRdU4/QdG4Fbeia7AybGbVbVNxvSxVOecIH/7qDgByQG7Mgf1
4PUvnPnAwulYqehQFmboCgFvEkhcs89gNo877fVM4kAAMhQHHZSS8fVeP4ej3ZWPAnE0Gpod2rQ7
Bbc7Hix7I6udVcExQz6zY36B/0Ir2I/in5gdCHQjELx+ZmbSSHoEJ7sO4mhj56BQVcCOVyC0yv0P
Y8A+jf14AanE7eDjvspQtYvUY9Ogl/n2B/3l1x9lEQECBwAe/jm/nCKTF4yWHVEfSY1fC9U942/R
KtxEEte09oKfI838sm6Pz4NgDgGN5MgqddZtgj6XL/sQXYN9e69gdTfsgPZ7VsXbP+uX5AKPOUbX
I/A8j3LibEeeooCQ4t6wRTkcGiEQLd4CuPQoEu8JSSi8UcJp9//3xPD1J815lHUhmnjbtP1LtmAV
tB76J2hCeOoAM8Uzn80lWgE+CN8VHFhgecG+OnRzNECVBkjs4gQWvb4K0vI2GrudwB0V5ZGeXoQL
lF0ErCFF/PeT/6E33v+9MxyypfOf/+ep7/CPy5h8RbgExfJIS/yFh/m/kFZ5hJdhIYLURNA5PdJB
sGhP8yz/71f7vX7Jsvzt//837fIIZ/+HZkn+wHoEGDL0YRUMghw24j80y8D/A1JIOKWRxyEa/GRg
/kOzzP/AZ86goJseN2cGfMC/oVk6+ms4QIEzDnzQuEAugeOUm3Kj/1YaT4Dpz2eR7uOpTbFDRony
ORTJGM6abdzjwn9ZjSXuwJGVV9EQxG0NGKmQ2ePIEtqWCA3oq8vPPfI/AIxMzSTZyZagi70b/Com
337O7r9acHcAI71X8vt39e6LcNfd/8IlBcHLt5bQJf/r+8sV9POv/71icvIHvhFBCgwmI+jex0T0
7xWUZn8cfToBvAQIG/6zRz/j/xB1kz9AAAMeE5wshHAQbv6HqJv+gcwMfwjjEqgagh72r1bQ64QS
FIkYKTlEdpyoPZZz2bM6Ty+qYJcnd+N05gz+/bi4yzhBM6yndGxnsldJBXb/slj7XIXpfAbvfWp4
55htiMesmQH5qwB6k48mXXz6RKFK+uPF1/snJL5kE79OVf4zLdjdzut3C4NLEiraCNDj8iCCLvdh
PNEkwcYH+C3cxIjS5eHth536MceXeHErH4G2bgzl6X4ewTXcwHeNSiAy0uzz2+O/Pjr/+2McYC/J
B180uU33OhDxuyCAi9t74zd+emMzxYGVIEsqN50dxOPbDzz1g45//uIHicwXEzk+cGpBC7vqK13q
bQwkXX3mGnRcRf/N8P77i7AnXz4AVUDjgy0GE2E2EnOV2qgMt4KNYXWTsKoJ3wUarJPtAL6pJSgK
xsGAXng1yYu3f6BzWP/3BZycAD1YhMzRJntNKcC7QI8WyIl+CBYNwA0M1Byt/yzxbgDGD9heh30P
BBoU4cNzMlmn5tjJg1pqO3S+DaYAd4gtMGw/SGLqM7/v1OBOVOixUw1QAcne2pH86fe2R4tAN2fc
Z0+M7lLJ26ypoQ8rkz2L6vq7j+PmBtKH7JzY7qnhndjQewb4iipJ9q0i08fAAFA0l7ARf/vTnxrd
iQyyNY0Q4QDSUO8tkL2avUnuADjsyZkq0KkHONEA3fsgsy2AdXMfa+hBpul89CHAVtq9/QtOxDYX
ct7lk0ka1GqLrgWm+JF03aA/RsOS+1fKq3LyYCnKx5dvP+zUr3FiT9hYD20V4RW8tyS9H+uxUh87
pbwf68Y/PvdFqBkzX/tmTrJi6YNub9Htg0xazXDpe3v843v+JtK4Drl5z+JWh7Ysei9bugMcbcW0
b40N6t1QV3G+8jFOPIkgbZAZ4ZFCKR2qC6Bnub9feIBepaiVmdfta7eWMfTTUKLhkRUiZMsTk7a6
gxdD/rRurpyoYRgwTQY5ThF6c71vR0miGwpQzfAM3Cj6zG8/5cSKch3oqowK9KtEBn2i2F563eLf
5TSQ7d+3IVxlfq9ccmp4N3qUgBdgctJCkyGcN34zx5/SpT9HUj81vBM+jr0rAO/TtJhafAHV0g6Q
GI+ccw89NbwTPHQN59nWNlkRA/aEb2Cz2YNooa3/nfrB/xx8xNnPDEYmQz5j9vOgG/ilCBJu9rIh
i7lf93mPv+zFhiahjcbAmyGABe2/jyQbx/sZzf1zpc1TE+RsNGIlapF+QgpgyFV9oZYIiCIUoYy/
bou59Ym5tkOqQkkKNlIB3kMXQtG10TGAhG9P0HEh/iYiuVc9cKqp3xl84gEyWnIHVCYh9523gG4O
BXv4p8OUy/I/2y6LPmtODT8TyU/lPG4hvZ1pSfrFIBS2WSuuKm8sCTJ7liOty5RpYrVBQx0w7Rpt
hO7A5oWSXRqbqH8/+WDCnPn9J75gepyXFwvElqlHMij+oWXu6V0E9EaRkfZsGeaYP/1meo/KTC+H
TyY110M45EXkL7LfL0E5AfFXLgs8d/KI2Ds6dv0P4cUGLI0FIsS3Mwpw/B1q6Ec0LQNNfV0kSpyd
EIkpEYrZpVAlwEsmIuNm7IJz5KYT0+gKccAfaMkgg7sUngqrLYv0tEkZ+aem9G+jaOrEoYw3iehN
HReClBCVSZf8u5hnM6w7A1yDlFaisGznhhTSAxaXKpQyNjTK6F9vb7ETc5M6M68DmWZNQ+MCsKrs
U4KT+Xb0vXPG56dGj16vsCGivPE8khdJi1sYCsUZ4LoaAoDjmR1yIkK4CuZjPdgknGVWKGvK8BJc
Xel/nUWAaFGFld9veK3BCwqXVNBvolvGcOVnce4kEaC82AAyLdKs7PRGAPbVbayOvZWnT+pkGEsM
NqFOJQHcJgn2qZ3obkmB31/12d0WCLzCILg7zEsxaqoKaLQ0G1BQzzVcT3x2t66bBn7lzUiziwYs
gG0I594dJGbOuW+cGt0JW7ix9VlQ90sR4s4LelfwzCk42usmxtnNQSp4PAMWU1Bi1TttuY/UYgBA
cuX4TlJRNVqJSCLSeWWXXwIlz3YldLuLdW/vHPmN70nflONSDEHdHsac0+2UxMvh7dFPXBBcUxVe
JtWyBJ4pjJd8x7UTTMNYMcELZcg5EYVTH9dZ9tFEJt6w0hQRFv9jrnqgfeOerbuOuzogiiMVMktq
ij5O0ktYT+tdY6EH8vb8nHj32DmuA9W1ZbY0uqBjG1/XbUfegYa88tWdVY+DumQsiFQx9E0ZbGUS
jltSQUFjt+7lnYWflHSExC7KPILX8xVTVN3osjxnIntqapxlj/qoNwW6UQepqRnfR8bPYMYuM6Aj
173+8cEvUiUW1NMAg1i4V1C9bJlIPlmgPc8s/FNv7xxjSeOxOMvKCQaKQM1Fow43Q57rla/ubNpI
NHFYNhng8dz7JAEMgF/BXK78rM45BRyw9Lwx/efV43AIN1BrWvvq7m5NoCuTVcG0zw2KxuFx9HH1
xEROYZ35kyjbEaNDvhc8MrgnwxM2bNZN+y/glTjJeijZYPQ4/D7UcXugNaSOVi1HV5eNzV2b1RSD
54vuipbk4EWydD5zPzmxHiNnr84qImVr2bRPVGmApp5ADhWlWvnuzl7tKrA6+sjXez7BEttU9Xfd
AJK8bmKcfTouUgGfD4Jfx6p4A2WOT940hisHd/apXwLQb+GUBL6Iz3fjXH8Zz4srnZp0Z5sCHzs3
yCb1Hp5/wHQ3IIlpGZKVr+7sUxI1Hq29HK+e6+DdiPbIfQkU97oWlQtYmDUE8wFTA5A1kD2Mw3mW
JjtPedk5u6YTk+MqoIXDnHda0KmwgA4eyXkiKYQB3nfVqvnpW/AiugdQRZH93OFkhaLmVd6AwTCy
xu7Xje4crSAIi4jaRBcqjz4HTfgAlPrDuqHdnToCVmutp4q68m4RHj/ZkKws37m65nlddwR6GqoA
+Snb6Sp56iFWuy4IhM4+5Wz0ZJ5pXXi1Aoe8ITfwfPPXLfbQ2adoCxuQgiG4ySFPWNvgOUy6Mzr6
pxais0uz2lAP57UtMOyoNks4VunGjhFdF3pdEZ2JJrpisQQLD5jWP2OFOLAZ6yVYl2n8tPV+sdD1
0IZ+W4Lv3PVy2fUz+VpB/GTdtP9UuXwxeJnVAwQIpC4SK2Fj2Qm8OjvXeT0x8S5kOOcpCP8e6ImQ
5c7fZSMN3rVeKZ5X7SNXcixUoZJK1liOVVlBO9/8SbJ63Sf9CTh5MS1L3OcNKI26kAkwzkE2f2qH
bF2J1/UqiU08g2aAsb1mfIq1fZfE4xl3jFMT7uzQ3pQlVRFVe7/0QBhoypt68VfesX9i/17MSRCA
e7t4obeHsdtdZ8mn7MheW/ctnS3qVcjTZY85aSv+0NP+UHbVukj+E5b94rVjYWw0o6a+B3vyQprw
Ok7WnaA/K8UvRhY2UWkvcLeDJNpN1s8Fl+c0Ck98SBfgXLdqrjQElvai+7BMetuQj6sm2rWKafNG
ioXhI8YV+yrn/CFb0nVxynePzAGkIWvguGPHJnharAqLRgMouO7FnVMz4uXMG1A5i9EDlCDk4M+W
+Z/rxnayW9bWY0Jgs7JPamS3np9+AfZy5cHmO3sSC3sYWh9HclWDBJ2MMZxeczjSr3t159jMQMVV
cTJ5+yF9L/tdhkrwuoGdHVnRCpbVlVWFzgDmMNEIMbohfVo3uJPZGvTfreWQ7wgqcWFa9PaHqDnn
+3hq7zgXUKm1z7wWg2dtch9p8a2O7Tn159+PHfyC64oT6w9ZPu5lF90nGHvW09qx3VKRqQF0nAOU
XgHpvtEZba5AjE93a6Y8cCFd1QhUJPJZLJRkSTeL33xo02pVggW83utCy5xryKjm2PlzZFWzBU8t
7XchMqB6VWgBWvD1A4Tp4hL9Dph5xeKLZ6ZnFPA/rJuX45d+EcQn0GZkGmFetKbJbtDQRoGMNlmV
R/xiDCyriaCmOx9dyOZ73fvQAhzW7dAAAMhXbw6fPj8mVTQWGYvetQAc7jNCwpUz7uxQTSUwl3pS
hS/ah9hrt42sViUpgat8KRMPythRNxbQtA63pgMTIoibH6s+pwuusqjKjxksEwEwSD/REdafJHm/
bmhnf84SinZZ6MnCBi0cuHoCdnzXrENGBJlzesJyi+cT4DsF2jDLji/9LYkgtrbu1Z0NCm7ryKrA
yKIH/KXdjFp6197k28d1wzvb03iQXBhijS862b9AM3uAeM7XdUM721Ph4KlE2o8FS+njLMQlpBfX
rUMX2zSVGUsbaEQV8AaGpImh4c5r+bd17+1sznqJy1HObCzySmxZbG+hy3Em7TzO6q8t+l8YWcZD
PRhKM7KouinRGwjONO+GVEC5CxYW/07N9D9AlyBzDtGE8ZmzPpHwTow+t1X8DN2Ap1VT4yKYZiAe
2xQUdOz/abyYRhlAsyle1+6CCcHrqAhfjQQiFCFePA6euwkkmdgTH9e9ubNHq3kQTPrVWCQhhMP3
Cyhp8QY+zxVbd0i78tZxRWmmsxZLcvYe6i58qiG4te7dnT3a1smACzOGLm3+oPz6rozSVW0ocGlf
T3mbWejuTVYWUdmFhZeF6gFuufUZQ9zjKL9Z7i5eMySTn0w1VmLpLxaiqEMRQWNmXWAEDeXVGdrN
pQct0koWfIL2qD+Rw2DoOWXpU2/unKEQd9U6zjHlCI/Xkw2v22R+Wvc1ne2ZG9rqZqCyICUFDWwB
6VtCfXLV4C7SKccq8eFOJIugn+6jYLiBvOq693bRS7JGdyI13lCMafZcB/KhZcOqSxwYpK8/ZTnH
HaOikUWKmdnkAKFD37TLVt2zQGt6PbqKmsFr+nxA36aChUnIHrSXr0tBXTiP7+OexRMI2tI66hoI
wy7TXvteunJijsvzRYbbwNpomRqLfZNDJyXTafrY1v6y8os6F9AJos4lsHZDseQyhAxJfIuTdF33
HGSx16+uPZ71ydxjufQw64SmIhRhxmqTgQR55jA9TsJvoouLXyAM2gypkqIgsXpf0/HBMLUuX3SZ
zLS0JmpbOhSE558hXBhsqhik2HV71IktgBX7OQWVuKC0MmQL6WFVlGU8rOt/BC7UyDKtM9mVosi8
kQ3byYjuh86JWXnZdcFGQQcrUAhui0JWdtx1NG02+LLJYdXsuGAjQuY58ydfFLqF+J2fHknQuLWv
m3uXWK1aoO/GiItijAmF/i4MN74wO0M2et3bO7FmhrCThDShKPoKmui16j7MbbDurD6aYr4MBm3Y
m84jGvPOM3FhR388mLavLta9uRNqpmiKrGiNKJoyWZ79vqQXMOiE4tS64Z1YEyG+J6HFZ815OYwH
omGxC4HWPj1HHj8VDcLXs4MmIuu5mDDz0Wgupcw+VEO7rqcAdYPXgw8omWee7kQRySb7DAHqGdZX
3bRu6l2gkfK92S5R0hdY8fkmBfRl41mP7FfNfOwcrtJ66NFD1rVIJqs3SQBjGX4OxfQTuv2bGOzK
AQ31DKhvFvbFlDJabtAtbrBpST3DrAjayJBPFda8193YXkY/DZSgrzMkT6C4keE+zpNRvs9Jl14w
9CX7i4ZxaO6StkYxns5QAjebJW4G+cEMoae30IXn7Atk87xhmyKxDHdBglr7ngg9awhgo0q2TdGl
ni+hlJU1RUjmKr6EUIqx28BHNeFPaM019hBE0JPaRWTGmKat1XKgQ16NYNuFiz50YTgvu3HqIv55
JnFc3qs49ZqvY5AMQ5EtYT4Vcsbv3Qm1JPvGn5IMdo0h/MJSyD/rCxr0NL9JMw5emD8s4fswg4HA
FKbyUtSjXAq/zzN7MF07xbtJxjTZT8TEKGG31QStxxZ6hshn89zC8KyGm0DX1zK4Nrxs8ss2ClQM
AStGzTaJ2HS5LF53K/nkx7vYnyBM3JSyXN63QdOTdVmIC62RUNGeJjH1Bcuo/iizYUENlUPkbNUC
dcE1A4cFZb/kfZGjlreB19INXBbWcW4CF1vjY+aSOBN9AbGostv1vmmKefDrlcll5ATlgNfB4kWN
KCBinsz7cOR6gex8wobdutlx4rLqBlN6leoL9Ad+GBFfJR4U8daN7QRloY2cBkv6AqZtgO8oSKS1
2wh2mj/Wje/E5CkZoDGsQ1G0Q75AWrAfIrQ2oXK5rgUeuPo73RzrlOmoL9KkghVC58E1MsrXrUvX
3jyKS4srTiuKKu2+lzF7X5J63Y6KnYmf0COc2xDvneiyGPP2qkyCdWXr2JnzZAJmKkBtswCzfd6U
cAmFVnRwzgPpxCnrypVJn0YpQzu5oGHTQJ9h+JE28mnVaomdi3ED4vXEid8X2mpxC+pgfdFHqlt3
yLrowyqtfc3DdCyoZPFNjJsVeB1afVr17kexg5e5mRG8DXyoV4N7E8Sw9DDNvq7rlQmCi/cSxJTN
Ah1NVCMgdwZEWboVHqRhV727C/YyPqjSSc17EF3b9iqNpgTypnCbWYeRD1y019hwCiBTj8XONbmq
eOR/xp3WrisFh056Q+ZuWLoReR9KWfMllNx1QXxoj6+bGyefD6NW5/UxBsCJikIIGi4DWnXntJdO
7CYX8hXIYIapYgZHcsuj7xXQ5t+XTnfrkJ/QgHy9KKGFypuqYaKAqfXkXbIcgoZ+aUxypnd4glcX
uMAv0E3LMm0zXixtEMknAWnuflsSHoqdGXvvCYSzW8/L22aHLI7lW5rjUneovCTp1339wPmJhtQ9
553kRS1n72vXmOib9LD51n19J5aCBZz6ukF2a+xQZVuvayjUJiou2nWXXRd+BkGuBUWM4wFcqqC8
7moKZpgdrPLXnfAuAA1uxBJ82pAXkA+tYQthGhNDDzyeVh6SLggtHRfMfogHWA0J6mrRz+AGfFs1
/S4GrVWdVbleeCEkH2HaGP1YVLL2xZ24QYclGEdGugKZMwy32FUYjusu6i4CrfM8n8JqAkSaGCYg
zIvRyDDL47pJcRJOVbUSaswTL0ots72uQrrpknplRugCxcYmhoULD7oCSf8tmZbrdqDruhg/XRVf
1DLpjD5jKntejHNYXQWthPZ73Zt1h5gLFTMsrbOJRR2MJzJYETZZNlxVRPNq3UZyAWNxPvdRyuG8
QBLebIccSo4x5LBXfVMXMiaheE/LvIY/EAT8b0YJqx2imunh7dGPK+M3d3QXN5YbZidYvKC8sMQD
Eit/pPm+9YO+36fInfm6ZN/FkGU2LaFFSfvC1xBZ31SJao6L38/7dWex75zF8FUZhymvsTYTeH8p
/5EG5bpA7/oJQ1xCZdAU7kGbTZJdLVHKX3RwTuv3xDHvwsg4FiM8BedqH0BU/XGynnjP4Vyw7gzx
nbtEW8O8xw/H9hglswfRRUmhaqhgvr14Tr27cwQKVBf8suPQ665QlYA724MX03rluney5v/H2Zk1
uamrXfgXUSUECHQL2N3uOUmnM9xQmTaDEAgkIaRf/y2fqy8+OydVvk3t7bZBwzusdz3WA3plfT9C
IQALJ9Bi1fIljHzervz8i4wChjRNo8w63oQ1/47a0aPMu0/XPBdyqSaD5TC61ZgQxODn3ICCpu32
yyXLdc1NeMv+HroBawkyb3N+7KpoUHDUxUmC73DVcgdG/fdPn+lg97Diyzdth7JTTFUJl5Pr7hAg
eX//dM5C7jMgmG5iZ2JfTz30CNUwTcN2VYpLLiVlBWhmCpHtCNIJ83UByA/4jMXfIPP/vuJhwfj7
1/esRx3BLVHdwtB8vhtITJ4oUCH2L9/+P6Wh/z6PCb/YsCxN6M6YxdIBY1U+L3E82dse0Ln1iEQM
qD/4zjJdg3Oyzw+RR1bwoPJhkV9onKRHy2g45WnkM9j7NxYOBT4S4llO2U4ruSy+B1QNdvff58b3
9ghUAiCRFqylH4lM0/tNDebO990G4Ih1+Ah4YHQlkX0aXjv4rg7vxNmn4nXqC6VrJGwp8JhydVVH
oPx8GlQXhRr/te4fE9rM21WhHrkUxEHXCCQPBpIPbRMPTxsX/IH2tL3ugiX84qCZIzC1UB0VN4AJ
/2J0ecfj9uW6g+DijEGu6WXEnLhJAnS2MEA/0Vn/zUjjvGX+ZalcSuKsjWQb9C6A6YFXx2nVYXQ1
mKAdqMGI4dsTA62xu6qGQYqLMydeOCzQt0zcRCqCEyfYc8egxvbjVc/pUiTX+cYiR0zEzTanXR01
4ZMZ6N+e07+HOKS4OHJi0vZWrFbcsNH2H6CqTp+Lrt2/7UMc/aV+9Kc/cf73/xe+kobnLVWLOOg9
EazuzLIufbmtKLafeoeJtr8k1X965RfHD+QJrd3Y2B7a3ghxtNkeQx0WgRkjQ0ErKLqvqyrBQvv3
X9R2qJ0064iHNtEIQjcQHCZ75QVWXMQNEUw7UAiYxE2MDrpJ3BFQyff/eyX96U1cbGYAu0QBxAiv
Rbvk5sRHnR3ngqN/zkBXJVepC8h/qejw2azv8whWFzASxKx7+5kv+XWjrbCQ//3Za8+XHkCG4SbP
M3OE5roomy6+Llkhl0K6rUcpMrFxd9OnRXpUm5d1wfur8rj/stYnTAG2mo9NHW/9HWkSMNj+Zn/+
h6v3UkPn4ZSvZ4OPDiE9NHw5yp5elR/ClPb3B+5hhNZrLppa9PQ+z6L7hV1XxSOXGjrICvGQWN/U
anDL3aC1uYmy5MP/Xux/eiQXm7TJ8jMhJMJij1t9UIAvlh7sx+N1n36xSwkXQLiSqL/Je63uoXr9
tLT+OnNYcukn1rK8jTZq+5vR0/FogX2+Jct4nRSVXJqJRTCoz1K59jf9MCy16oqHKF/14arncimj
2weyWJ3MvDYy7fcjpe6jWoW4ruxHLqV03cwNCJgTr6dteQLM42ZY5+su8UspHTh9eytbBFKjAYJ9
shOpwpj95eT9w2K8VNJtUOcHTPhhE2mAMqEaA9IOjsLXPfOLHRpgGKY3o3pMLUlfgQE4g1a8Tvw6
QRq5tMbi0mPmAhhADFrNATTqsVnv5130181BEnaxUy1IjlO+JLyW7uxc/g4qgL88mf9Us/8lDLzU
0qUsYBRjarub2EfJdk96mWHAqIWX5yvchuabHlQ54HyWTWYHhuqaA9FYZBscMhXzx8VyAqK7ilv6
TeYZ3W6aIunzqyrw5FKFFzIguIzdACyfwDWFFy48JtLmOh8FWNT/fmyP3CQhKTJ96IEXPWaNgWNx
JK5rH5NLWQ94N0kYhdGHxMkOGg7zioHN/S9v7Q+b5VLVY90CE57c64PP4wCepQDyRlx5+l2KegC5
ZVGy4KkHCQMIZ/w/ZO2um04i7CLA2qMlhpUKOKQwJzXtqU9IYQ+dFnqqr9vqF28VsAsDCFeX18DW
Mdw5frATWJ4AIf246g9cShTBBrVha4CItnOnDrJIXa14elV5/79QZIjCs0Ql0h7isx2ayxYM36f5
VZJ52Hn+vuBVvqUaiFl72CzsuEedLuU8gkF63XO5yJPSzsLgwE7gsQ+xqhIRDyWKTN+v+/CLA3wW
RQEESGMOG+1kWUQRZvL2lFwXqlx6SraQD5M0SsxhhlgKAOC1fRrzxLxd990vDu/UKZXEbDGHiKPV
lIrQHnqfXflg6O/vtF9dPKO3bg6wHaUvk9zFd0ZCfl1keynBi4KSSzMm9tBieqbmrusqbN7rmvfk
UmETMAbR9BsCq1zR71omH2RHrxuvJpcCm06ipDyr1B56sgIFrWgDmiVkdP/7lZ6X3b9cmpcamzEW
CxVzUhxZM2bbS2dlL4+e0XEFYlXhFvzff+ZPx/zFy222pEnjAT8io0VUbzRrq2m31+ltyKXeRnVN
bgzDp7ft1NcFxDZghfmf1331i2NYDLi8oWdcD2pXvuolWFNaNtedkpd6G65SYmSWrYdN2O0ou4KC
3sLDdcfkpSTRy4SxsLr1YLowHmMtPoZ4yK57pZeCxNDJNABkthxU0eWVHIFJhCT1Ovk8uVQkTrnP
TV406hDJaK2GoKYyUf465yZyqUds0nRc44GpQ2+WrgqZHKsCzvXXXdzJeRP8vyKYjT1KzmsLIOsw
hddA1P42kOlvVvJ/2ErJxSHcJM7FFmLlQ7bGmEc5306Kxn+rEf7p0y82Kgg3KFd7zo9phNL5Fv2Y
x+n1qo10qf4SADg14GfkR/h8NWO5BchkTbfrz9d9/MU+jcc5mQNZ+TFTcoLMcdhZ98DiEWzDq/7A
pQJM6cIi5FP8yHVcDpzejeTKa/tS/AUjrsV4io+WKYLVs2Jhuk4ZC9Tj74sRfIa+6fKFH8PZ+ki4
OK3SrnDldc/kIlQayNiZ4Oe0hgvX7bSqF8KucxME++r3L44sB0mNlGnNIH8Ypughnfp3133riw2a
wUaoW5MprSmzMr5J1Yi5685J+/G6z7/YopOKl2G0c35M53iHhXqq07vzqN7f/ATP7+5fLm16sUn7
SKi0cA07ShXpW9Nsm3zSOWmBC5dL3pxaGVz3aELz1+T6D8fCpUKK+XSSwMGPB8I/D+kr266LVy+F
UdmYbLvW+Nykfw9mJfj1VxYaLmVRM5TDvOnz/AgQPdmOim/kUa9c/M2E+w+yPtCkf1+fEORTg32b
HzGY0pZLN/fmXrpohh5Xr2q5cXQbMDwNOhN92TU1UwXT04hUc7TPf7MiBfTufLz921q4SENzT5tp
G5YRqefupr2Kx36k6iAEDsMRRO9djOUyS1CEyilZEHLtg1+n/DSPinXyiHrHAETnGMTmT13jo+Zb
kjioIUFWz2dRJoMPzpWIPdXyIFhcqMdNNy5mJ4CF80WUaxjbM0I84X3SlqvJFeLTmWFHlRlf5vab
Wjtp4zIVeS9PSRBwsq496ix5W/tlA+JW+GTYP8DZz219mQmQl+Bg7vtdT2XMbcTSkns49ovbWAkG
IoFEKdnIEuMeo8UX1Pk8fVRUIhkZ8qH4B3xT/PNql3SrGcYBktLiCYlq2xztb4K3O2BYAoDH6duM
Wnpuy32NSexKkPfa7svUp4L/kK0FfwnztWFeZQkTtsF/Pqsbb1WQfi8neHnpyrkevM86xzxrcwjo
pNFDRJtdV02BA4BXG3M+kzXdQkbu42Jj/NhnNkiMvS2zvwW8Yapypjb2OBDbFzXpE5dUXc4WBMeF
LOpCwpe43JeWLRNktcPctbXhyNnzCoWrvZ3xzZZpzcuCshzjPFt/06Q5onkc8UyCLomRjq4v1wIB
d8njaJS1lRP9uhjJaufDnv+wffDJUa1zJp7CSgv21i3gfz4lpkmSh9B0hW3rMWB0KD1yZ0Fzx1hN
bsdHDM4UeF+q7xW+XEsCb+2RwGwaQbIkcxC3niW7+74Usp/bat5Qoz/lGAzjr/Ge7xrc2ykF4K0t
orM752jHyYG7OQZo6WBslNvNHjze5TyfaIb6Jj0xMRVdKZjgRya6qZrZ7iQg5JmP9HYO+Dd9T6wW
B7fi6nhic2uH132n7VRgOczUHock03s1t11KYd7b+bFGcagrvhQmmeZ7vgdUz7qM2H0tnTLosZS8
yHKKwNYYMNErDpr38C4WxcqO8L0R+/1EXYxmAzGwvAvo/putxRQs8ZoZSGAZvO/IaL/TMcIo07rl
qfqQZzIu6q7R2fAdKWkxYtPIdN5qPWSzBgWctOwVqrlFHgefY3qLz2TO7kIWUfEQd06En/00zhaD
TGs0p08LNm13mFTn6UkBMr986iJZEIpbR7QsK3OZcvVEjBHx93RomsKXTctle+PctmV3ZO3T+fPg
mM8q2PkTmAS0Lok5HLczNv5ojGtFW4pFFN+BGV/UJwz9h65C0w8hBYYcZv8IebEu8D/PUfpjHtYt
nCRV3r+KAF53Bfy3lz+GFMv8thU0PBlO2iOhSzE8F6vN2YEUvereL6Lbw4vDdAONIBCAnUNRnw2i
2Uk7M03/CDTUuvuBLYm/medhbG4WyuP13i5gBFdDmqT0S8Foyn/GTjRPmOyP7tDdCz8w1yHLwWVt
3cK3Kar3PhTuDmiPLdzC0yn5PPI+5bUaMcj5LvfdOD3FbdPHJzf31h+ipRv2W+5Xwm5ytgvyCTxr
0bzvFt6qSnkTwapyIFxjgkQy8BW3oLP1UZNgyClRTI0fwVNp5mcLuGd3JJ2Y89rsw4az02XF2h0h
a4/Xx4Vv7McIq4apalD2c88d2L44Srp5dweWzWZta4Im4nYvBvhOH5vWKsyWRPnWvnaF5ulJKqVY
aZpoZd+7jg+qaictDBjlU9wQIKHSZD/pUWpTG0dJVBs90bicxuDUl8RwfIM6I20Ml8kd36KPWr2W
4Mfr6TCdnZJK+AwG8bQ4zAseMrW6r5R4x0C9ayfYpYJywR4Rxba/GmzhvBrGjsqKSZfNn/wCbCZ8
p6SEE12ZiBD6kzMYAn71wAauTdktJt9x3gfl5rkcDKInV6IRsekfzm5J9ga6yIoLQcBEiL8f8Snn
F6mMXQ8ZZ2hAHyZHZVZitHXKbkYec3HYtjYZfdnGpgj3btctSr87gF/8ljQeoTsGDLvupAG/i8qw
9n30gWVipXWXMhvVmmwxr3MfwvC2kpAMt5sJjt9YOUdNvTja+IcETLUXEuuh/4DyO/Wi7MfR8CPM
/FtzxwUSyyePslZxTEWP+840TbZAIJ92+4NsySCqOayxqVK15hHGSVbd9A5DjUHH7w0REjMyU2rM
S7+TnN7O6OQPTzMMCPul3HwKrhHs3svFrTw+xQnX5jnTSzR9o/1ejA9sTDTW2NTJsfuZjEXASpBw
0tOHuS367Yhftg+HTIpUf2Ri65o73fZDcsKMMBsf7UqBQjvgOBpZDYJV0vwKcLCG1bzuhuxWz33b
QhSO8SOskQL2VnfdYLy6VSAmQ2xNIb4mB60Aoyw34yf6AX+zeNvizuxfR3j5Y+Se025OqwWumG0V
4Xxqqr1R+4eBMpPcFlxhFi6bJmiI5bYWUeWVNSD9rbPbMdezAXmLPk/RveDrZtnz7nzb30YTTdHQ
6xsR2VcpwzzdQVHdBURFU9h/4NbQk4B1LSHxu3MDLSFV0i15eAxQuEmNkzj45lQMePXw/2XgwD04
HMjLM8Aeej0R03FzuxvGs/PNvXewamjxGLUuDccuJ7ARbINtq6V33r9L+D7yEny5gh3zVOJ8K0Xi
hvWZmLhYvoVVq3QoR7Pt2cmnCdmfUqz+7vOgd9B18COTuXkWqFK694XAQ7wLdFj3ekpsZm5x/0eq
xcOlcju4kOeuRfBk5oCXubbbcXMikh/z2Bv5suGZbXfLALXu87D1XV+lQzfrz7vKafZF0twXsoRx
G5kUnlQytj8nWNmSF8AEUv5tThkXX5cRVHekvfCpTCo50CG/lbnRHvFbB6nRXC6R9bgKxx3XB6I9
OPmyKNvyWsM7Y/aQTubRd5j9+7QiuNSHU7CLeM0t1vdBEDeyqt8DGlcyn9JPGYVcpUp80QwVSgRp
DlDlnNsbOuYZ28pkJ3J5Ut3SYRI8hqsqwvthnB8TqVw0lgwTmt+GeTH7MYv7dHuOJ7LCFhntb/6a
FpPrjtsICNDLQrvkc6EBsKl12qBCU/SRYU9+Ug3C+nVw9BltwWR6P4pch/t4mJYZB2aKvYF5AugH
ixsBb9v1sZEjV3tVpGn74iFIiqqd9XJ7r4NbMKeOcWTqKrhLNqLKedyrZ6FR+is72Y7LIfEYdx6P
GGGND0WTTFO9kobiTfTdGD+mVp0Bu0yfg58CiteurXixZbSWdiGxLUXY/aehGGFmVQaJkb1XsNJ1
8tZqNj+sk0XEVXXtEFXxALM+X+F038rcscR8ohauDrctcwr3fb4ThOkJ5qqVKX2SRubU4yuQd3ae
TF7RjAH47js73YgdW/1LRla3HWkuxhjwqhVOdHHaJ0WdjFBtlzqJw5HjMnKmXLNm0E8WijY+VZLJ
fHwQuvHPhT9zacMakntdFIIcCsB5dlyjCDnqNaQ49t24Re1JsCkzr3Zs4u39tNq4Qp9joV/92Lit
alyX3iJcA8xUYPxoRruyXPehu+2Mgm9IinF3XLZJFYLhqpzBeWK1WQm9bREPfHIyT+5bOFzJkvFh
0VUXU9bCSlfRcp7Tgd0VrvU/UwxlDY8UW0fehEEH/rhEdH0hDs67SIES89CyggbETnG6vmyRgpra
7HnFMN3/iJ4MZujBlE1gEo8Z3Ee/FvTj7KL2IOjARCnlbu43MfLn1gFsUAss4yrbrato1/S3aZry
B8taf9fG+/jVt9vwgSfjWvWEvRuzVX7MBj7xsiVKQw1kRyGWcic9d7psEe36owfUz9+yjbZvLN7V
nRl8wWssZ1bJYMN+nNYhu/NQlaYfXVTkH9rRJXDLR9aaR7eNzDc3lg1WbgH3At+Rn71pvPmYZYz5
cuvlXkBhG2/O1/3ZpuE0+j3AzaZYY68APF4WTZHH9Mk81C3b4uhui1OMImPs3JG7tYsb/qSjXZvj
BvsF8hbYSFnFfbqZe5uqrP2KyFUuh8zQiN6qXvXpw7BvIxi87bSNpYsBOX9L7KjI85LYRB1geOMn
OEVo1p3maOPjl6gD4nmoMt9nfU300JnSZj1CUW5s3lfriBjFlU0SJclY+szb/sdeZMnysO3zFr6D
t+UQDnWmyLC6R+ytTJUDJq2GA8yNGnqzFmM/vNtjlGQO85Qm8mhynDs1Mpo2Py1nVeRhySVNnjGN
NGT3kDUncR3zPeOnGPNm+z89NPLy2WpTKFJ53m7dnV50QlgJv5QCLc4w0NG/Q2qcU2TBUNKGe5RO
NM6Fbspd/KgktuQHgWTVfRGZ4Kd0hs4g0dLlX2KdiOirRJMUafI+Z2BTojfQVVgdCJbKxm443fVq
93qT7Vp8YrBaMG+Fw9n+WeuF06HO8iXCfdVMWbR9YC4MKHtElOZJaUyzyoo3yUifdCh2/08KF4bx
59pjDPBQDAA8vvdjt3P4QGTz+gL0dib2w7TBdPeG9xGdXxh2GU5EkqxLgeOp23PUcLsJVZbbISGd
u01EJ4is07AiBChHxlgLd/4Z+QcivmGp/KbOsQjoOsa9G8y6tu6Gi1asb6OO5u04D5HhJ625zfDG
AndrvdBx374KnmEoknWC66/GiQW1opbIqOLCxvf90jasWtDMNg9+GNIWryTvMaOp0fyoVrUtCEoX
BrecNxtSXsBAYWke5pai/tPsxfslod4gOshCUM9+HMdyBUW1xDRdaxOg04phPnpXZL5qAZ61p5Bo
JGgdt3mpjZsjVRprnH6Xxy7v/tlAnCkOQRDS1cyd79Wy1UB/3AYms+8e/MJ+KJM54s0dKNkpSys9
hiFCPOpJdLMHrOAb3Phxfmdw2A/feOi7Gnd82jzPVK+HPlqChTAlaqIT4tvEVATlXV1GhVmaCq5X
ycdkM5AFbq5r1Yl35xsDT8vEMN2d577CjaTkW4bOCjkOXTeZWkVZ7w7bjvkSJH0RSnwh7+L+qRgc
QcLce/EEeb49jU3PJuzIxt7NBIWOR05bQ0+2MePXAsGKe5qE03dmyaexqwvv9yrLcHCgFNM2X+FG
MvR1K3F29sMqHo0hCOAC7GHcacyLrlLBAxeDoRxy2+drMj4uJtHj49pYfW+VmodvdN0LcZgLsb4i
6UwOMkowyoPvw4qTDzlYa+OeurcMHjG/VsoIcPFwRemxiBFnlKPL5TEBDNxWC8L7uSrQb95A/St2
FN1xbupqWda9Gi0yRgQ2iu8VBpF8W8YdFu/iBR0rBf0SlNOwfaGPM58MyismClze5W7Lus+725bw
ENLdDx/hvjLTB8l62+vKJJvq7+cC6iY42+17Dd48SozNlj5T0Bnrbc73Ab4SDaDGE+75/F3cJUhe
G43UqGSg+t2FoYl2qD6XMdQCneCsLRuD2a4fzQRiyokKhM5lA++O4tdsUITAnYWYH9TBnUC2EwyO
t8eo4LP5gJ4RXR8cpvHH59WB5PmUWpgNVUWxKvcs0dL7noYpgmFYm5nuUze3GPkSRqkRajaZvkrK
TV+Ca9uVToD0gYwZVECcfZv61PXIEVGR00ehrY9LnBF705cBlbusFjnruvHeuxxpZokpqfgrAuwp
qWYkotuzV21w74haovyza5bJPtut5/1d0fFW9gdpG9Gftrbb4w7nLc3+EQ7R5FfhW4cAO3AFr2cx
L+Ej6qwSep8NCbncyx13+Xq7D9phZ9PljSZdckSnIr6HRQAukiKDUXc5OWbzj9gPbjzwznTwryni
aX9whZ3EFyeRwJbrihrbYxxRNv1SA+eiFnOz0teIBrk9eYKs5KmZwSl7V6AARf+TdtsnpZNk+ieb
NM9v97gdSZWmsHt+wEXW4rJu94y6umH5XqgKpCeIV6sQQ3D1YYM3D7lj8Bki91hYubizLEkVwHNk
nx65QjmqZCpxcOtW3fqLZEnfPdHQTNCwNURMt7BNj+gLpvZyNldgEAWH7sPk1REkU7ceIcpRskLx
OLPfJyd1BDxfMMUpGpE1fiajXBC6M8R3dbxyNWAUEnGmfLIok4gK6n6jbQlLmpjeE0YzxNCZiabb
Hl3+7bujnmv8KtaYG9f2havXTClxGJOkWGoKHooR5bJK3x0R9I78vklhogXp33iGU4HVNddD1/P9
rjGQhVeYUmh5VsMHgGi4ejcS3VQ04ub2jm17EnA0G5Xe4pyc0StecIWVKDfFosS4YhjqRU52PKa7
jZdfeZ+JMUKIFKcmAbEUXi7/KCFHTBMJ9GeMrjaJ6zCtonHlN4wq6veTiIukeINjsTQP5zW3K/zw
Ph3Saoj3ZH7O8n7cP0X4NTwqu9gksz2evZQRd29F2NIne04U7ptoFjvuGKg1YW/km7Z99jLWiMlW
mzCyISdDap5XKClnCMqJlnz60Xsc2ZAh+VySX6vZouVo4zxDXIhtjrI5WCnzeqf5bIvnrBu2Fjdi
MYSfokPR9eswuFkc0zadIoenq5IJJGC29u9SRDW4GijP0+yocLQvvzqVZq4oTczhFezy1BavMcoQ
PeAjKHOa7xxmouJNRXaOXuYWde132zkex0S7L0Za5dsCV10Mbal1PHUS5X0sklQlxzVHfMcOoPjZ
5R7zZ23mqoBS+YyAvl/zPq9Jxkxx7xQK5g8IIgr2IGya6g/TOIj1Lm8TN58iC1L3V3RdGlKhYcQw
UjLLyJZjTl30MBM40LyLrLb95yiAildxBADTwVtZrE+9NhizkBnJt9cwQn1VFUSjlt0n4wSDk7WN
zI+CadW8Jk53FZ3grj9s4S4KgEevyJfmbjw51Sa+RJgxoFiR78be+nniye2KYqK7GQUL5A3Fkyy7
6wUaHpUiEu3nA6ZZyVqc7/CAFP5cOIiOy0qprRImh6jEnntkSvsULZUM9glHEkPYuxz7KEZZm02o
ZPtyBOCrKP2yq6xeuzxLb81uebhV6R6RCYZi1FmO0kULUtdseTw8ZPGq9Vum4en9K29TKx8ISoD5
ccw6yz84hwp0PbbF0GI2DnKol36aRnbftOMkPrgCD+be00LoO2IBdHnc8F0peNo+ZC+DzWV7tw/o
1H1EPNs3W0Us8/1SD3MhUZ1L4RDWk8piM6uogjcE86pGuyMv+FFAOno20M2/wPKS6LjiHDaG8iBR
8db2lEu34sGafFDry77ioaE1hJUApDbNuf+Q4LFjtIdnnQgfUSRu9uOGnXzkIeQPyBVYdE+jhqOz
xQi80+i5W1HQGzIwpm7EkC/ZQxhnzP3G1M/mi+sth6mBsLCWOBqghn1Xxo5lOVo5FJIfsuhiqxjy
N/1VbmlBX2YM/Wt6PBuNxkjd9gxo8WINfBsqLp0TtZfrmWdmNHvK1iadTinmSN3tMimb1O3m1fRA
NVxSUAkiaCvNfs3tsUetMi4jHcfREa0Y09dj0XJE12rRKi9ZIvvk256DYX7fhHbY38MQIDUoMXbN
Gn4mU5a035WYyXgiCQbtTgTFreURM+ureR1hiNx9nKcs3R/iNNL+H79kg3rwvo006hg7LSpEMCiO
o4xmUULutYbUbDHpoyVSu8p4YCtPK77CUNtAqaigzGZoDabpWQm4FUcOEebTuIGR/ZE40erH1YR4
ussBXUNcgF/YQGnPjQeXXOfp8B3VjCiph6yIlIblJgKxSk9Y7fKA2rtAcQAH6Tmbced4hEfrllQ+
iuIVm6VYVoj1VXZ+glwhK29Lsmb8WefbGGHYvc/7n/Z8P/7MLYb3Mcmctadl5ghFCM678UOyrtRg
77WZXEypCo2ZXmTSwBTlHelJndAsgrgjaZfmiXa5cUcco3Di28ap336ZYVf7wxxymX1CMMDSvRyW
wd55n4f9U5FLtT3j1m6TW41wpZQwQ1lKoGjac01Q7RvuXPRpXhAc8/xOd9C5P6EeLDFuDfP9gAx+
EUjOM2AT08x8w9jkUpQYa6HusDMlUJxYl+49usFxW28b8OTvB+jqcC+C8ADnQL4VDX/LFeZGVTUR
lO23m6lZl9mUPabN0nIu0C5NKrT4VvsL+XKLGhXyUmK+ISkLfVQyg4bxUGY4ZQ1KJeOMWYMSFunK
tccdw4lA00z7/3H3JcuNG+uar8Lw5t4b0ZAxDx3XJ6IAThqoYomS7KoNAqJYmOeZHR3Rm36Iu76r
s+hdL3vnN+kn6S9JokxALEkl4PioLTscpoZEZiLzH7//+3nR+oz63jpP1LxEC5V45sPlsB2tjMFe
XV7AH64EZpxwFjLW4+fxGgStciKH3qUiMRF4rGwqkaYhWid6Y/S3rxZAKsUa1DOC6ogwyy+UNX8H
udFtjZXEaZ3yHCdOUX0cS6usDvV8HJkwa1CqCstfo1Fr7sEIqerghZLM70A3uuQ/DsAoEB6sMBVl
NADIwHExiRFBeWFB3xu9A3WJ0D4slSxFQD7Uf3AT5r6UI/0FbOr3xu7AXGCVxX5k6sK0Ro8B1Urq
czv3uDcO3sFNZAyTBWEuClNEViZID9iqzsCffv5AfW/mHSyaXhV2Jii2ODVpKoUIL3T4eRD2bxq9
S4TCuhGHnDf2BZ4BiEAzBS3ttuHq+cG/c0K7PChiwvhlVDk4LpaksI9pYPulRos1iyYmMutHapQD
+jkH/F6Irp9/5Hd2i+4gaSzZLCUQRAhT9F4UfuXjJL12GEQDnh99d7dO3O4uI4rk1JxY1CY/9WXF
QlxFCeoSIUP8s6mZTLznYWjhOwHPBOLMjpxbZ2vfMjhpwlxP7dyCaWpaE7SCe6wKDn1i1UyCBt7P
7ud19V/NTbjczyP927/j8zqM6sQ2razz8W+3oY9//538zbffaf/F32ab8NrwN2n3l1p/g3EPzx0b
mdH6MIEZltWf8k1S32zS3Mt242OG5Ddf+8PRZjfKbR1tfvlpjRhiRkYDDVHw0+FH54+//ERY3n8+
Hv7wMzL/X366+f3vUf7g2XG+GT2Gvh3Ya8MONt0BNkaa/fITCGfPoBoZHgEQUUJ3Ihm3tdzsfiSx
ZzQtM4IgI9QocPiFn0YB2i1av/zEKGcKBzQ4jeQrw8GLwo/SMN/9SDrjJRZoAEXmJR7IU+anZqqt
d/XHuxsFub8M7SBLf/mJ3VWv/nG2EOcGYZ+sKJzC4hJIbLcYKKI8FsfMKxGiFmTp0skTup6GmVht
pyiIdG5ZV3LKicynpTnb6qlTTFMJPo6ap7F3mTJ0yI45yjXDi1TwavyiQheznKkyxMhzyza2ORg7
xzAuuccInOX+2OWBI1KjiM/vApif8I9AfgiHKzNhp4SxncA0rOpQHHsSOJ5BfhN6sOMDdMAsMi6r
VTuQeSRCCWEGKrpghABXk8ruIgA8AICUokSjbwQhkX6zHb42QU/vSJTm1y53jYSkcM+IToYMFXKo
sHb9irK0ZJtKEZBfUrFBiFVSkYQKqtsEhML+HDUvXDWOEJAsgFfxgSjSofWRCUcE8cFSFP3RCSwP
/r6VsSD7ZctslZqeJy4CJo0UzaXDfFEqhZJfONmWRY8MYHGBr0kq35/mwZaVpmlZOoiJmykaADAI
HCZTpFht/xqHNivHCPqaK9DeUcKcAR5nBgcL1G5ckCNVI2zNclzCkTcYNIRBqwkRf60lfFClE3Rq
Dhl4UjqFNk60HZRoTprl1hcrC+iPlC7SkQowCZBgPi8jRlPWaBM2S+0y+TX1oReRygoydPKmbDlW
5jEiFLesUrm8hsCTf4V4SgHqUbvyF7pU0AZiZc5HlF5KD25g8qmqC8gbacAKlpUKkB7PIFxcOx89
Xsnuo1hxZY2LZBrVqxXHgmlBp7iHrVSBDCStnO0dAhqA7ZWSXtEIsyS5PY0BUQRumdpStlaHKVsg
fM1GYHWGFSt9ciQFMIi02BbCbEuBgvaC5y2LHZduCRcsFCUUgscCk95Qjoe+UAor6ItIQPZ5TMAL
G9mLtt41D7DUTVagEu7K4UHlPIdbwrrjLZxTpPsr3UWFvV955tTTJclHxJIVy/OAShLw77PwMscU
7kY2hkUcmcBcmbWtOkwMbAlTxAo/pWP0uQaCTfDAKu1ygADBguUXPDzdTENwZYv3RiFnM6sYmvWn
rl2HCDHDprtJUUaXqygsKtdQb8h/ihA5PBJmllVcBYC+fHbYrI7HVl7plaZkFnw8iU1kQaNc4Jly
Pk1ZLRdLWhojuFYw44wJdIS7qyBGpWzihiu9BFZOjQPKVDTfDJlIrRE7kD/nAqXLE0asnUAVKpf6
NUtJCWKKnMN9YhdlOUZDYwGJlpL+VSlKX0fRFhtIeOO+wONq6cmEAYoVLduqeK2EMTj4EXelcxW9
IusYd6B4kAK3WFJVhUhzjSp4OJmp739N/LBQNMSV0avXFBVmVWb+ptaTJJ9V4hbh863twi0sFEJB
ZDP8GEIUSRzPqwTE3ywzXWcFLWeg/t7KV5Gp1IoaOmAWQ27Grm4tZHCueQ4dINQ6UGJmzAPXNpV8
n3MQo6mleJKGkXnue1jtmMkycCflCCqAWjpyqXiM0ESEBnpConBTikGsVvMhqJFO4hMFcE9UZ5gQ
P9u0ngDHKy0SYHEijZKEFFnBShELLSjsqlKR9ii5S9YUaEThaHrts3puBAkqgSdCaSmeCvgnDyoA
EcCHWWVLzh2PkowUIRiBWSEwK0XXIlq9BxPaFHLgupB9Uc1MYRX0P6krWgNfpxCN7QJHF1kRy0E9
NF+C3BLBOZoZC6ZpPpi6xS9o1BEDt5OzHMK4hav4mlmJdKzKIRWaU1DQsOFUzjnXmR2pzIMeOtY7
bYOJaB0OZEYKyzMCK3Ncl64BPHLZditkCLwCTzvRWR0hVUBYxs8/pYNw3j+GFwRAKyQGuq3LkMqi
I1SeIv85qRScCJSbJ5So0QidjvN86ywsh040kXX0L6VrCZcMGq3nYz7bRi9gxAngv61jBZZF1pkV
EQsBErVjVFspF5exyMUTMfSZCzl3is9C5KR3sR3w6+eXTIhF2o+SwTcgomWGLIA5q1tQHQTIdaee
HU0AtET1aoF4ZjpxmRJvWckimblKYk9RxhZoSS1ENvCPljqhTU920/gho3Bhr4F/Db9mXZOvZSV+
LBCdzZPNaGFE6QhK79HIYI91/+YdmokCDvX3zUQtTDNjdAPj8NgyJH9zsAxl9kwQeRb9ihhOAu6K
VBUdLENZOgNFlgjTD+dWJpejsQuZM/yBBJJpRpIUCci8b3ahcIYkLV67xCKMIUooR/8Bs3BH1tk6
RkimAtjIcYj9oua/W6ZMAVtBe7XiTssQBqSKji3ZpAy95ILK/CpETK8Ox7GFpDkitvKEokRr7IU8
BZykE8KZTqMX6C5g1bbPtcQgucuDGY3nWJbmZXLFjirTtqYi8m4hA05VycytBWjWeSKmOMhMVC4D
JMTQocJWrkIWZRhxTeu/BqxEfwrs5KVmSmKHpQFCBaa3IGJrZInFlnedWDGMvRSoT3aSKejxh+g1
mhpURXiO1pnMJcsoj1biVVqFrJipyWIN+V2F6aUMCNMkL3T6aisEzFJAIg85Jo77jdUpYYYMqz/d
2sRSCsClYmUZgjm+rywyyaymqVjTwOrQN7GQrXUChAi9Ir/iXUdeAL9gXYdpTV8ogpRpSKr5shom
drJM84q6kawwuGahqC+VHOgonYlqAPcUkf3KIWA1891cR+8zN1jwkKFamHuXYYkWnUhxw4Cn/HxW
cvzaz3RPK0L3CybCzSnBqh8BKQ20KqW2WoSwkGZK5g3veZeVYvL3XiYiTs/5leECLDOtrGvPgz6O
aW4tUe5n0aGvSyu6K4sMPd1khoNWsxcucgm/yYhva17EWJ9MPbNUqcIGo2ZNQJszk1NpBhxQQAKk
iy065Y45EuaG3E7vgjJwNRmV3edI+ghqCu13rqBIQLUrvuaQaEebG8blPiplyK9lZKcBAq7EXK2d
tR/LyFrVMkV/1HOq/FQyDoX943RrqwIkvAm2pqmWPg3LJwTQRAP1ZpprkiUmvOGVse1dCBJzRTGW
rc+BZtXccnsliuE8LVAwQxX3kUD/Jkp4fRF6kABYnwJ1LPoPVJ1coH3mV5EVv4SxBSChB/NHcTJ6
bmYerRZRmFwiqSfOgbQIxhUA7QoghWMFTUpUJSzPo7oCMrEQsgUQO+gELdgRQdYiRimUl7SjWHes
LcMc4kHz4Gy9bFxsGViU3IOj6NMUZua5xaLCw86oGNFg1ruVEPRRXSu+AmYvmlNR/eig9dMkKgtA
V9HYcsaCkV5LRGvDONE8rIPf3HQLv83Rszn8gxL5Nieb666wAqsiHCIvnksUEo5bSYZtVkofOdTc
egBkyDHQqEgAuVV0g2JTFuYHAbOGCb2MPKAjpjmitbDtRX5p6mY9r7e5cgczAq8UXV+uthECv+Dj
1O0L3aaZj6HoVkubywL0T6ul6BL5HXEZeAGxjsuEnOSk5CcR3BNBQ6sKhChRmLN1NSUtrcsQ0mRs
s0jDBkFkeiqadBqA2LqfqFgEyRM5g1uXp6RFaoYcMyklV9QvRaWIrI8hamTgY/qwxxHEigJA6PSy
RkuGiodXryJFUTGfUP9QbedJmNThVBKAA5+BicBz1Fx2P5b6tBJM9zf0kz0XHP+WtpHEQhWGrWV6
rms1eLKAkCxTFPluafyqFV1wfCnc1MBuaSYAwlMWXXN8lYqTSOND1gBlGmNA4LnLRLC8EKAHiT4v
aIkHVsqthS9o1ExtaLgTnxCtom+pwgwWaAuZAW+hS/EjFepbLWTdeEpxiqR6SV2oCR2hGg/dadUY
5ShzqUz1iSPT4bmuA38jedl2xpWenwPyZ9lAPjvbX2sfF6us6PSutkVlhn5wc6SEyjmLHtpf3Qzq
Y4ySpfRzCPjJCqhm+EhJ4YuXSGoAAgRrsLxWnMKaFYqE1hak+mJsC0GtBjSopauYKwCEw0EDkLWk
VRllDTcBThhkGo7r0q+E7N5yU0BptwXM4ymcGOccLBy6ew/glCjfOhzjy3CzZORiVNkSkmgDFw9W
clA7jH5t87wzRe4NgHgnc8QJh7PpQT5FAsBaNBwkP0DcTQppMPNISFnVOv/RtfVgKSMrgzSE6cjI
VvPMbzW7ndhxyJcAyyT5uvSYXOMZiTt3ODjjJcpPVZ7JihmqciMOGsspx04llBMnR/IPzjGPCgzJ
nrlAwcJ9TatwGit6dZHrHHINZZgzSGCF8LniAnF5lZJMoUbGB52sTWAOuUoHXjWp5S3kRKBfxa7k
3clyQRw/G7a+FoSOs64lYWUniiip21KuloGQVEscmWopZZZyFYQRQtdxYFHJJAUc/laRoXgp8PAv
FXRvPy/RRFeLCwgM2nQylTfdfGXJSTmHWeqvzNr3VqxILXHfy3ML+7/I+bwGBkank4UpSODfSClm
YkLmouDZ8+Y2GiPgJQamIcBynVVJgQNebP0bUSyKMRdzSEjCgZevFCD9o5JD/ADtkaLbZBtzn2tQ
p+aaXykMOgVSMa+BmNacmmHhIH0XZ6IL0ScntMolfLSQUCbxawQ5VKliHjqLAlusUaZnOmoAR+0W
NWZmgXbjtn6D/wMcDmWAmh2AsrSED/iJCzIK+B0amWpA8cRPgWgBy+xlVMKg4C2QJ2YcbT8GYiyp
aPfEzRgw+XgTEV7/DRWYExY91+6E0BfMuVCHEANAmN2i/9hVxRfcFIeQPq9tOcTVL/wJKoB03Jei
DAuNKvP8FpSC7tJ0ku2noAiR6tty9MwXve2Vz0TUfRqBDoBiaZAW8xlusC5cMEifTUzejT972xjp
dj3kPrNZiMB47ijzUEerLRMIqds0ceLPZkyLC8unoyWQC8W1Q6EmXUSSfAaxrGBPce9MGSUBNdSG
rQI/WbAaj7mrNZMv0L4K+cjMdn5LgLq/yS3YhCENCgdzm+iXW1fOVjSLiKIm5kABqpFHcedWmHP1
JHeAF0aAO41V5Pijz0payVd6Gd/SgRMZNnDkED8S8vhBLqObHwtVh4af1hLME7Q31nlAh4EZ9uY1
sH13IhOgSZaLVjCfgMjM0WHMq/1fnS3QUZro+cKFYFHg8dA5XdsWUgjdD4xFMiaNDnQoVCu5EFLE
UsdcyqWPWWWaYzcTJ7GUAC5COfoS6G55WkZCqjEMF3xSaC9aoHadfQQMkwJoltxBFiTXV6UVACCd
8gDd1mCxmDtQV5eOnjtgNK7pOevF6MUUM9W4tgrvorKV6PNOQJi2nV8BRaWDKrsEGCFT9GtkwnwO
FhyNm6a7gX1eMxSgWDhZ4USnKwBtnYKnzYttyQGJRYNR6DbJgGRI0UTt1stT3rYRAIgqZaw4Mpet
9NjLHu2igCgQxRJiRs6q5bbKU/vOimoxhSViSfy8oETcNc70rTHgIjjwVaZXM3CIwKoDqWi13Knl
GOTkvloAavsVEH/lSgnlFGUYyCuHKmfyzK3r0NhbpgwB5VGShAnHnMQgsaTEmR5o29RzqqlvmvUy
AYJ4DCe1/A1ROlmjC1NfWoDdK2pOjHsBvPOfQZWQLuDkFig+ivlqufsmLA0cSEfg8F9Rj1DwSJUo
DUN2LynGYS7ItkY5AhYQ8jXkmxLDWrCqSFxbqCL6KnIuf155Af4METn+XPbNypwAz14t0eo1+iy7
dfQbcDE4n4rkbIF9RngcfAFF9LneFvSygOU/i6oYD7c9xAszVPYxSG9DD638wi8vE+Cw0wmPBgma
Wef4rszn5lJxUCW3234TEeKPvBDf/rgT/orMzHf99HfocxNqvO/73GPHfkCWxD72uMlf7D1unjvD
BWIYEBFxDDmZ8MX3DjfPnEkSKtORCJFxsiSSpGk8bvZMQhqGUwReZAHJIR0zmkwMfQZzW2KIO6iI
jAJH8Qdcbjz8KHAjoT8LQpkSEkEYiVf4Lk8BYtgo+s1AQBszpTlHiCcbO5Kv/FDc7fAU+KwizzAI
RnUTlrFjwwyq8RTZ5esrExjse48BJPNo15f7OMFxdG/feuiP+IHEAQnAsKyC8B5yVYzcpXD3YHxx
LEpzgSHKeOQdkQJnxlGkA+MBxFY6q12JHwPykaBnDQ9onxmhH8ZYQdnEMlJEsJRkRR7cIt1pixMf
AYpwUegmy13ELs2jispMKmkauBJXTtDYyi7GwPGDSBI1Q1U6BnA0P+dhzdlzVLiRnMmWt7yxCZsA
mkSvQglTQRYnGNO5LtwAgkjHlybMMF3jKGRQ1QjFUJ8AWBVAaJoXUjaW7EBkJqJecWte2abynK8y
Bv29uQSKX0ZuSqVy1/moh3zCqaFYVpeA8go3gD/K9kc6rOj7Gj3xUFUiOu4dKC8UeoIGweE1j3yR
B4BVnAdTyvGrdAaJ6PsTVO5tgXqsgFFUE0UA54mrowslHDk6lFDLLdPRJEksBpUVKLDkxXmlW/p9
UGaFrAmsLsizCF1SwBHkKbozy30xAXhXt4PiEph2cCZkAI0FWgCxdQ7/awvwpgDueIMPBcWHJszC
4B6x6OgycdBRBO6LVC+hvPwEMdqSKxA+gJpHlgEFKbB4g9hwIl0xkO+q7gDLi76itSZyLgkc2S9m
wXpfbDoX1oVdcF9RDiQEnylJ38ZahBIGZoJCE1aeK7AyBVVwqNyeM1umLCeZXEbOPGKpxLlRxAwl
aqisKxzVjOU0hoNbob2Mj4Igd8wzYs5+yRK04RmHLDBYWF7GmxOe8SpA3JQ4KiegBaLhXJi5wmoC
XTkVgkd6YU95gaElgJ7gd7uqa0LxyLmcoQ4eEZEIeS/R+YgsW7EntfpHBEejTbDKks0mQ3R0wJDo
YaonU+f73P4hsb7LG9+GT/Lrr/qlRhqSxzwd6HW5eBlysiXwdwPtYADPDeAhiJzlj0jX8+IZ4v4y
4qkAZ3hhAFr13ffZM16QEXiVJcCmd1/HyvX0lJ8CD54u6zW/89zM9wgFAkMgXHy9ls6JZ4KgwJaC
QmmWeLQDUGtnwB1wPOlQgQcdHYq3LWu4pSNb0nPteO0yjY51Cs3Quy8MeLR2+YxF4FbkReGwMzgc
72sLCBCj19sXhDPkEEC4ILD7HYAh1NoBRWFkxLLf4cvvvXTlDBkQpEIENEElX2h1cbR0hj/DnsiI
3zdv/729fACCer59rBG5IEZpv3TchTMZpRKwzvbC5R3deanvkkXujOVFSRJh/+y+2mtnyX1AbkxA
hdvua3/K3tEOIKfX860LwI0xHIdqj8MWYI3HB58+AwZNEcl9eF/SjiVElr3EHSefwXmDK0BakRyt
mUNilOMwPiPtX/v7k3eEGLff2pUzcAoKEs/9scajLaAU5QzVMZzINYbA/oHv6ugD4dhrDwQWtx8J
dYk/KfMFWIEili8ph9v/7o4BwoU9t4BlzziBFeAwndT4knKGIyBKOCn7PXh3Ng9DuA57nQLEeLAD
gL3I/H6NHQHInjE78X8Qj/T70wEHe2yPvv7mhvyAw8PB+JEBM5AIaONYCkhnCn4Af4fbG0WkLSA2
+x1JAZZ0s+/1/gXuTOE5mDjNGtuWHwXMjYCqSZ4+XAF6/8D3tAf7I/n29y/QZ1gferk1nm37GPBn
AByxMH6bK/DXFYRw//4w8I9uwkEQAsRz8A3fnS2s9LUIBAYIMkZBBTtal5Kv9iFg6DNOho0oNafg
/cnBvpKAgr0PmDKgYhwi9LuvljgE/BSIORopd26vKt7dFpC2Uf2EIXsG+ggGYC44BOSrbRlTUAiS
AkwdDsn+691tAZI1PfdA5OEW8Egbd8J/FCOfMbRADsAfx+N9aUMCPOz1/nnpDDEOADj5zu3nz8CF
AbxGYwi+u/fOEk7qfmuHhCOxP2TT9l8dQwB2osBzUIUHFfAjluArrIVv8XEQAXmPu/C5vUmPqtde
/IUmeP50gEP0mISIoeCQq2z9Kqlt2w++jySTz39bH5e67Sy+ox+Syr6jj63f3ZfrHf20MRd30zo8
67AfT2famtiElN5hE5pvzu1NYiRrq979oD6sal9jpxmB8Wgcp3FJf5E/pvGkeO/bWXlu1BkSKYFn
BI/NUGQLib3dd+DFprLXYTMOGRWo7uYj2aS3zXeFusJstMQ+AR6PaY8WpOgQhkwz9O4IkLLBvgu4
C+xs8zhaZUa2SZvhdqOT2ETf0TUMkBje6IO/STp4eICwSbzmu0/AZF71ajUjsR8eNkZra3C1OUg5
qJAXxj91gL85Rk+PdTvP8eM/P0xnt7+79TdX4vhSPXMpn1zg4/n/w+6kuvHs7abZy/3haD69/Yw/
Uybx/VLdVx2JiTdaGV5hPIZJM00yaem54/bK0zbLcU98w2tJKGUACTUPg8c8MVpXEDqsmf/bt/ka
9y4xzLw1412o9LtX45V7sYSo9tvDkqTD88MeH9jJN71w6rtHKrN1S5q/etXPjy4cL0Hl99aYxzP9
x104w0qgAZq9JIeXmEXP7+w+bvCcFgTddJK3Thhpn9h31JmxNaA/EjtqxtrNl7gcfYc+TzpinbCc
9B40TYyN14yzm+sQm4u5xq1BWab5+PbLexEmj50tYAfYgsu8NOysmd5uCwjPQN+dvdo8GEHbRmGG
sN4++p09IB1++072E6ApLfWAuGn/UVdG/miPPiTGg92SjCyNSFPfKa9AwdEelXRR6jvqwQIkcx5N
fDt5YgiS2tm+D/kVxBcj1QjcZihy6BCubz6+/Yp83viblqTcEVn0ne91OMKh+5d01HUakGPpP+dZ
iGFHq/zhETx7MIxbVxEA0CHE8m0ePIzQGgPeQ0vkE8eYQT1Q/1V8eMhHizxtncjD6APs0X+7mawm
N/eT8X8fkcOzSbBh3fMPmAfNC4DmIu+F1DbhFH9pWcf6e/Kn2h/IvgHoKyNLj7p0wuKC098ybA7m
xD/O/D+19ldZUS+5PQfxsNf7B8/rz13a3vhpOWTNBJ6ziD4k+UP7/L50fl62sj7gVMHc3rntqpE8
5O1wxgBX40Ng5mjK0p74AKKUzBZOU1tcIHrWV5jeWhvIfgvOQmvoIZSXZtSQ06fkHIl89p241jkd
wgBG0vhAHNXMjlwakWs+vV0PNuMGo5tNRFiq1s2YuycMcDwQROvG5oZQI3CpHxHayqPN8YSVAbZ6
DiPXPh4UuNfm49s3+gLnuBPL2lVB9D1sCyPJQCmGOF8zx508JTwevYdGt5MUsUSjZWiAf6z/0EvQ
smUhYbtoRUHZIcykfRT00s6ydCdNrzeF3ZYgpIql7+bsn3KVrzu2NUGk9B37NsEbfTQed9O/DR8M
s71LpEFs72fkibvfHw3nMkxPCUMU5PR/0H6j7u1gjSnvVpRBsO+lAmjw2m8GLCS9V6YmuL+pNboH
37R9UsjD/uv/mLvVs08YQGGrYYDy+9a9Rl1o/5lriBiujfaRkgYQcSujbRXtuAP7ntMVSWlM0AoG
BRrtKBRK3/rvxf50woTJrN//7m38uhmSSFEU8zQf3y74dwtYGHhC2+Ek5QSDyaG9Fhj96xShr/Xm
35pZk0VwwLG+qBVP2fh/TkIDSVeJfpVHAwM5wGl6ksxoez7hGkmdF37nPWQsP3ztprYARG3eW3Pa
Dkt+ZWQdLgTyo1nXykDJRs9x066Oe6oXfmymkzwJ24YboBX8k+DCjw16TahQT+YMd0nvjl75sbE/
QAAhI9nZB+Tiem7tinC0npoz2O6e2rI/NueP5Ca0ZwyaNxmMcjIPKAPIwDjxafDyx56xRDjURCeW
llMpgixU4AE1QIMCWYL4IcDS7+oBGACvS8+RPFfnQeAv41lUYO9obUFi92y49LUPUg0Pd+hEbvtU
KKb/uhYb8EOGmeG314YglYDCXPQaBOIIxb+oyxpgExeGiQ42D81IRD8AzyaRfwD9A7pLYliCbOn9
tr7l10fXG9h7yZOAoswj1c4hoMUBu0MDfiw8Z4Hs390/T0ud2qQmUvTnJOFPrX34KBwRwn3X1dbH
70LXesgwta/XixbRayJ2QAokLck3gPey0zTtuRJc33cv5CulJ8AYpp37zUDk4g+RaVRDsOLvg5bz
TbLdgCHJDlpbMoSviskbnRT0UwskP+Zmf5VGUdHpCDCg1nRJWVnfvR5vAt9IWjkrUpzbd9jzBNvQ
xqIRxG/fYSeEnqG9CTDIew+rbTdr0LU3A+00zQB7O7WfAPJIEWTfTZgaSbg5FQJ5Vuu+8u7tnbJm
kmQnCElB3ynP7AdYpJ1stDLAm5shNhekm5Yn/DJC52V5OdskCLq3hx1iHwDSXLeCJKRate/uakmI
gEPr+DKkQUjfcec5COmS1iYwhBC277jn6yfCYYeF7z1uZnjt2Q4R4LzYJJ0DhtKb/ptwgZzOwgDH
ajMUuWvMEBroygDJa/s08ANctSs7s0DT3h15AGWx8sLCcLsDD7DHVzbkOkJZyK13oGaEfqTvcbvK
q40PSq7EbMbavcIhsnKL0HvEnrTGJXTYfae8QJS2ncVghAEExYLI9mZ2u00YIt33HWeMkQawhxF/
KY22rBhCNYM+rGP1gDmt2ZgmUJb/sPG3RLQoN402om8IbP9NCC3Xvnioru4/YXKjN92BCQ973wO8
2klNpJzaGYEhvI4V2DZbwnhXp9N7woUBhy55bJZObgc43puPbz8Tq3Lz2FYe4KIbYlg72+5DIM1g
+ykPII7vXAL5bZk/iIY1j3n7VhzgfZd2YKJnVTPebtpPw9Q/fvvuYVytce40O2tJDDQRaJ719rlD
IkNBbcykfaCH8GpWm6QL0ZQG2G0A7jaj8CuMl9ZtQQuDIXC7+8D4wlhvHrueHmo9h7DnLtG2o2jt
NriiePFpdPzHT8rv/5OI/1OuGdhLwFECriYG/XposHO+/LhTQbQ/J81Fkjt/xcCaiQoto7myRDwM
4NEBqAadfzzoAA6SGmZpidKT42GZIcaFTm5dWnYA40/NE/S1sY/nyg0wrGYZLaU5hKJoYGNEfBFg
hwbGxJYk4AeQ6OONH66BQ0Ja5uXnDXACNTRuTMJ2TcLLIOGXQyBa6IdocXT8XoeAonyrl9zllE9D
+YZAbWlGtBndb5LHlr3xbHbvlSGy7xIxIx2Z1W83BSZmHWXH2z0E5GISo5wPHXFQoTrLYXy1ZIo4
gEyZAMGUtIcdwsqYZJYdRm1xPQTuhwB1Z4bfMYzkAVzKmfHQvoTyALHemdVRAy/bDS/f7KcHAcXE
zcF7+/nVfv/fGbrG/st5EXaQYMwQyutyE9St08sMkVe5sh+6VgEzhNNwhUx5ZrWUC4zM/puM+XZ2
YQgY4gKEBKaRooy2mSExj5gh1AhinGGWtYQwM4jjhArlsmV1gPyymf3bDzFCWZ1BB7jFCyjSdTfu
NoDsXRg5wY+2oYbggBtiG8jI3dgQs+s30FPNLcItkb9dEPgQ6cFrGyZ+s/jdCR5CZexGbWsiZgg4
514MU6qdpkbemvVTNNWP+6Lo5J0Hnd7f4MxqnvP2G3IDz6RT70MPYMauNvXa2njepmVxgsm4/4wP
wLUnIEYQ5g4wOInetEOz7DBQXFLNMLrahJ2IGWHS7B2VRNy3CxAcovB8hUqwtoM5hOa/DdteGssN
EUn+/T/DERrI/P73Hc5/mfz+v4K13QZ6stwAe40qVbuDBdx1Z+n7Dm+NYNsV0GCG7H847swnF3yI
/CHiBC7wNqOpkbbMIhDb9p8zmJXsjk3P7trR9lRWE8RhSMlSM8NdUHkIBfvliQ/CDpEz+2L7D8ZD
2TK30Ji5mf7bpf5ehj6930Mk41Q7Gd3CmGvltwD47T/rDw/1pvXu0LAHIVha4cEfippqwCRevDD/
vDgsSzycv2Ag9qsJrxa0AG1VMYCo/YDM1YNhO+2BBxAvHxIwMLRNwAHcApBFmB4qQ1OrOek78TLA
Rixqg8D6WsMOMWEr7760AUSLivhx+5ZyA8wVYdGH8LH9zoZQY6vEHl2B5aMVihgiYgBodjviP4Re
BOeWObok/1l9uDk+DmgU13x8u1I4D5Ck23SMG4a0N+9r3GDk9qvbEcj3HfXCiNqiAW3c+s/1sk7M
etsVZ9Ay/YfeZ0Mvw06AleEG2OK9Rj8x9gAH4xKEWa71dEsGuNdXRjsngYRq/31GvtkIn1wRYYBd
Rn4fCcLOWR7CMkWgCk1M294yIw6g6zCwUXfv9BCpiOtN1PaTGWmAV7c0UCC88U4l3Rl5kPHdJ6YK
MwR0eQnyXDuKnpSVP1vS9MoUFep4TSOC2Giuxs6wIG2R+orQW8uwuxi3XUOn3gMbjv10p2GuDzBn
w0bMqhlnb2MNIIlu4dASs7Ar5tghJNLd9mFzYjuGAJfe25sMtJat/RhC1H1E2WlYjM4zAAKi0c+j
CfKOYZYfbubx40jXtgFewOGBl3lgpBZ8yJ9Hzf/apx4q8UN42KsIuX2vPiVvQH41hO2zsB8fAbGa
GGl2vGl7cs/vX+D0lbLhsGsry3ZRyRlg1779755L7fihqMdGQeeLPvLLOcedVjHwghLb+7//4z9S
16gNEGvUSDxhBnPkTkE5c2pTUbcsckNkzm5t4Bko5OXaySgJHZW4IUhzVhs4BW5z3NOfx7YR1vCX
7NEn4GOMVsyL9K9Bo7pmp99ugY9D9zHEBt4aLtxIu81Vi94HKG4e4OVdGrmd2K0iMYbQz6PBQv8l
LA3Ks6k16q+oNM2b8YiUPjxjgDgQYMPmiZEHkEFXRpRZHbNmvzUvKq5/XmAJJH1/ycDSSU4J4T0z
ipyiH+gb8Ts+V0SyoCnB8bcmJCTe9Gt45kcvMSK+9PODpiIX+RQ/wF9vlXsajL7rgir9w5Ru97b4
J/Wr+JCYZEbt4NQQho4Kx7hTqTYEhFxNjG07lzBEvlCDu9Zyp4awSbTQC7tYtCFM8ckajIPt1gBD
9OyYgh5xbREgYQeVNkQWaGp47nfh8wMYMbMcQfFW1Bb2RWMUvN0CW8GihTfVOhrMEJXYJLABktW6
meLOIpIHcOGXm6RtZg0BVLxL8u5k0a+4mfvbt/ce8Iot+sK0XhyYWF4a+ZTG+3OUnXiC6KevUjhe
zcsqfe+NEYH1rTlTM4HnmIJnmxAkhK2NHiKAdpOnnWgiO4S7dfv7/wGeoG7dO9A4vd9zQboB/SWt
7lN0Y0PUeiL58TX03BOhHPT9Y9H7SBFFVG6RTm8vS7DjG9RYwH+SPDjBY9Zcx90dPVzoZwy//x8o
Avftr8Bgb/hhS4YMAYZTQcfRJRkfIL22IuZXeJJ2dYjsnRYSrtp/vdyguVRg/tup6NYQ4O1dkpA0
DwCxJjHMTj1nCPIALQyby4hY495JIUbJEAwCU9uxj8ccIjM0RYE0afXRtH7bFa3a6+RpyvrZLmqv
DKsebGMwANRPUuLPdoH7sfF3WVvyskmh6TcSTYJIeGy9lCEMRdCWt7IETwkY8x+mMphvUAx/OKG7
NSzWY5BSeM33WosA0WZzKN5uQV4idPkAEF8z0s6OHgLYqVkJcj9g/D+hoZiXLZGXY+bXm3KkGd6J
SughysOv7Q4N+xBlW/dGgHqztnshDRAkvkalQ3vUIe4s2eAvG+S720xlqNRuDsvbj93SztZgxD6p
XJgh6s2WRoQWHGQJJ+q5hgnMe926hAGuI5RUioD56YT9U/bfH5cwe5bs+cZDK4f/MvqQgso9RR3E
TtiArJ5ka0dIOml5YLXsFHaIkNZt6MJXbZ1U9Kfuf5puASNpz3YICNBtDnaSzmQH8Nl/xeu193z9
0zxDdrZZPxG9IIltPr79cj0xMtkh0lwawWOQXg/NpW0murNywPwqSaCBFUAXQSOxNgRf0N1xa1p0
wA3CZPQxR3oZ9uJJM04iKT0aHaFkuD+kx/M7DoScYs3t6/gcu3EHv+n4W41ntyObfYV7992/3Sc3
DpmTtQej5W//DwAA//8=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245" totalsRowShown="0" headerRowDxfId="144" dataDxfId="142" headerRowBorderDxfId="143" tableBorderDxfId="141" totalsRowBorderDxfId="140">
  <autoFilter ref="A1:AZ245" xr:uid="{22AD77F7-8BBD-4A9C-9893-DE43C012A740}"/>
  <tableColumns count="52">
    <tableColumn id="1" xr3:uid="{BD117039-029A-496E-82FC-D7EBDD4D32B3}" name="study_id" dataDxfId="139"/>
    <tableColumn id="2" xr3:uid="{ECBE9838-2685-4847-BAE5-41796115195B}" name="authors" dataDxfId="138"/>
    <tableColumn id="3" xr3:uid="{CD3A4D7C-DB43-4828-992D-71EBFA3BBDAF}" name="model_name" dataDxfId="137"/>
    <tableColumn id="47" xr3:uid="{D6D4F1A2-9611-4552-9FAB-6AE32ED5EFD1}" name="full_title" dataDxfId="136"/>
    <tableColumn id="5" xr3:uid="{3AA9466C-A943-4511-8E63-718946A9EEF5}" name="year" dataDxfId="135"/>
    <tableColumn id="4" xr3:uid="{500A2920-A4F4-46EB-A973-55E0E867757D}" name="extraction_level" dataDxfId="134"/>
    <tableColumn id="10" xr3:uid="{A4A293AB-8507-4CF0-8D8E-3BA6D2CAB36A}" name="study_category" dataDxfId="133"/>
    <tableColumn id="6" xr3:uid="{962F5DDB-000C-4B4A-BD57-8A54C269FE36}" name="scale" dataDxfId="132"/>
    <tableColumn id="7" xr3:uid="{B57D13FE-8040-4024-B278-F513BC5D03D8}" name="countries" dataDxfId="131">
      <calculatedColumnFormula array="1">_xlfn.TEXTJOIN(",", TRUE, IF(Table4[study_id]=Table3[[#This Row],[study_id]], Table4[iso_code], ""))</calculatedColumnFormula>
    </tableColumn>
    <tableColumn id="8" xr3:uid="{EA3D5CDB-A908-4E0D-BFFA-D82614E7CCC4}" name="nb_countries_covered " dataDxfId="130">
      <calculatedColumnFormula>COUNTIF(study_countries!A:A,A2)</calculatedColumnFormula>
    </tableColumn>
    <tableColumn id="9" xr3:uid="{A523CC11-36C3-43EE-8912-5A54ABD76056}" name="power_pool" dataDxfId="129"/>
    <tableColumn id="11" xr3:uid="{43BD783E-BAEB-4652-AA65-4908FFCE735F}" name="study_objective" dataDxfId="128"/>
    <tableColumn id="12" xr3:uid="{133ACADA-0368-4E4D-96A6-C973541829D8}" name="key result" dataDxfId="127"/>
    <tableColumn id="13" xr3:uid="{6BD94CBC-8DF0-4F24-A12E-E92C1FEDAD68}" name="time_horizon_start" dataDxfId="126"/>
    <tableColumn id="14" xr3:uid="{F75D8363-B3B2-4528-B90C-44018B9A9930}" name="time_horizon_end" dataDxfId="125"/>
    <tableColumn id="15" xr3:uid="{E1D224F3-C25B-4374-9D89-C22E324299CA}" name="approach" dataDxfId="124"/>
    <tableColumn id="16" xr3:uid="{0FCA6617-C0A8-42FC-B76B-2896B0107537}" name="method" dataDxfId="123"/>
    <tableColumn id="53" xr3:uid="{778BFBEF-7F81-44E3-A485-CED5B24B2060}" name="mathematical approach" dataDxfId="122"/>
    <tableColumn id="17" xr3:uid="{33D73BBB-0603-4492-95FA-0D417798EE30}" name="hydro" dataDxfId="121"/>
    <tableColumn id="18" xr3:uid="{F54743F0-0A0C-4496-BEB0-A85657235336}" name="solar" dataDxfId="120"/>
    <tableColumn id="19" xr3:uid="{F9E1CB73-A3D2-4CB3-9477-55162ED383A3}" name="wind" dataDxfId="119"/>
    <tableColumn id="20" xr3:uid="{B4D309E7-F59E-45DD-A420-BC1243D3C8B6}" name="biomass" dataDxfId="118"/>
    <tableColumn id="21" xr3:uid="{51CC7674-6C2F-4534-B826-3AAFD834431D}" name="nuclear" dataDxfId="117"/>
    <tableColumn id="22" xr3:uid="{0ACE7FE5-2A5D-4F87-B088-3E12F060344B}" name="geothermal" dataDxfId="116"/>
    <tableColumn id="23" xr3:uid="{08A677DC-CE4E-4AF6-8EDD-6BF12418633C}" name="fossil" dataDxfId="115"/>
    <tableColumn id="24" xr3:uid="{93BE8ABF-99B5-48F7-B43D-9A73FC251402}" name="h2" dataDxfId="114"/>
    <tableColumn id="25" xr3:uid="{A3012903-144C-4372-B691-FD9C94E51BA3}" name="coal" dataDxfId="113"/>
    <tableColumn id="26" xr3:uid="{375CACFC-AA71-4B49-9825-0F209F9A72DA}" name="sector" dataDxfId="112"/>
    <tableColumn id="27" xr3:uid="{DA6F01F1-53A3-454D-AE21-EA3DAB4DAE4B}" name="open_source" dataDxfId="111"/>
    <tableColumn id="59" xr3:uid="{4699423D-18D3-4B99-9C89-F41111279A76}" name="frequency_of_use" dataDxfId="110"/>
    <tableColumn id="29" xr3:uid="{974E7A81-16AA-495A-ACA4-031F11FF32B8}" name="sdg_7" dataDxfId="109"/>
    <tableColumn id="30" xr3:uid="{B798AD98-87FF-4B56-A23B-434C2137D733}" name="sdg_13" dataDxfId="108"/>
    <tableColumn id="31" xr3:uid="{02161268-6122-48AC-B515-2DE7977C5991}" name="ndc_mention" dataDxfId="107"/>
    <tableColumn id="32" xr3:uid="{A059324E-82CF-4CCC-AD18-6D6975AF0EE6}" name="agenda_2063" dataDxfId="106"/>
    <tableColumn id="33" xr3:uid="{639A1599-FA78-46F8-A52F-1626A2AB3FF1}" name="aisesa_theme" dataDxfId="105"/>
    <tableColumn id="34" xr3:uid="{2CE3DE45-BDB7-4F43-BB74-D7A6185F2B3F}" name="informal_economy" dataDxfId="104"/>
    <tableColumn id="35" xr3:uid="{BEA5F4A9-B272-4509-A82D-2BE07B82D929}" name="biomass_charcoal" dataDxfId="103"/>
    <tableColumn id="36" xr3:uid="{23CE0AF1-0AD9-4C76-BA9F-989111BAE15D}" name="clean_cooking" dataDxfId="102"/>
    <tableColumn id="37" xr3:uid="{4737EB4C-F695-4767-B10D-02384319CC4F}" name="power_reliability" dataDxfId="101"/>
    <tableColumn id="38" xr3:uid="{3F2BF93C-05E6-483B-B5CB-0735ACE167F7}" name="urbanization" dataDxfId="100"/>
    <tableColumn id="39" xr3:uid="{6BD6F315-DD4A-4603-88DE-EC90E40D0F43}" name="strenghts" dataDxfId="99"/>
    <tableColumn id="40" xr3:uid="{565B9798-AE47-4CF9-9929-33D766940375}" name="weaknesses" dataDxfId="98"/>
    <tableColumn id="50" xr3:uid="{FC0BB147-31DC-4287-B89F-31793A1F8BDF}" name="Authors affiliation" dataDxfId="97"/>
    <tableColumn id="41" xr3:uid="{9C3E4492-4221-48A3-89A8-0033B99CA8DE}" name="author_origin" dataDxfId="96"/>
    <tableColumn id="42" xr3:uid="{940601D1-11F4-43DE-804F-CD388D065C05}" name="local_ownership" dataDxfId="95"/>
    <tableColumn id="44" xr3:uid="{733DFF94-6C59-4D9F-A0AE-F20C117A50E9}" name="institutional_users" dataDxfId="94"/>
    <tableColumn id="43" xr3:uid="{86B82592-CC7D-4337-B13F-36C8A49A3760}" name="grey_litterature" dataDxfId="93"/>
    <tableColumn id="45" xr3:uid="{4CD11CCA-939B-423F-8D71-713C3D826401}" name="cost_of_capital" dataDxfId="92"/>
    <tableColumn id="46" xr3:uid="{AFB40E2E-E68C-431C-9A1F-B10FDE94E847}" name="financing_modelling" dataDxfId="91"/>
    <tableColumn id="56" xr3:uid="{A50EA0B0-6E95-4746-AA4A-DD8DD01CC04C}" name="financing mechanism" dataDxfId="90"/>
    <tableColumn id="48" xr3:uid="{9F9C88E1-A692-4292-BD6C-D7AA1123F046}" name="link_doi" dataDxfId="89"/>
    <tableColumn id="49" xr3:uid="{87ABC96E-1641-4235-83AD-1D2794B2BF18}" name="contact" dataDxfId="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0" totalsRowShown="0">
  <autoFilter ref="A1:C92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65" totalsRowShown="0" headerRowDxfId="87" dataDxfId="86">
  <autoFilter ref="A1:D1165" xr:uid="{21D302EC-970B-4F65-BCAE-52A4575CD8C8}"/>
  <tableColumns count="4">
    <tableColumn id="1" xr3:uid="{64EBB1A8-7B54-4C99-83E4-5ED232881037}" name="study_id" dataDxfId="85"/>
    <tableColumn id="2" xr3:uid="{54AE155E-A1DA-4F68-88C6-840966EA5441}" name="iso_code" dataDxfId="84"/>
    <tableColumn id="4" xr3:uid="{9D9E968C-AA98-4831-B62D-C6C7F3F69605}" name="iso3" dataDxfId="83">
      <calculatedColumnFormula>VLOOKUP(Table4[[#This Row],[iso_code]],iso_code!B:C,2,FALSE)</calculatedColumnFormula>
    </tableColumn>
    <tableColumn id="5" xr3:uid="{BFB2AD38-25EB-4419-8C33-9015C60C48CC}" name="country" dataDxfId="82">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297" totalsRowShown="0">
  <autoFilter ref="A1:B297"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amanuelkchk24@gmail.com"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12912/27197050/188282" TargetMode="External"/><Relationship Id="rId84" Type="http://schemas.openxmlformats.org/officeDocument/2006/relationships/hyperlink" Target="mailto:ahunim@gmail.com" TargetMode="External"/><Relationship Id="rId138" Type="http://schemas.openxmlformats.org/officeDocument/2006/relationships/hyperlink" Target="mailto:mohamed01177@techedu.bsu.edu.eg" TargetMode="External"/><Relationship Id="rId159" Type="http://schemas.openxmlformats.org/officeDocument/2006/relationships/hyperlink" Target="https://doi.org/10.9734/jenrr/2020/v5i430151" TargetMode="External"/><Relationship Id="rId170" Type="http://schemas.openxmlformats.org/officeDocument/2006/relationships/hyperlink" Target="mailto:huseyincoban@ardahan.edu.tr" TargetMode="External"/><Relationship Id="rId191" Type="http://schemas.openxmlformats.org/officeDocument/2006/relationships/hyperlink" Target="https://doi.org/10.1016/j.seta.2025.104244" TargetMode="External"/><Relationship Id="rId205" Type="http://schemas.openxmlformats.org/officeDocument/2006/relationships/hyperlink" Target="https://doi.org/10.1016/j.solcom.2024.100071" TargetMode="External"/><Relationship Id="rId226" Type="http://schemas.openxmlformats.org/officeDocument/2006/relationships/hyperlink" Target="mailto:ckchang@kings.ac.kr" TargetMode="External"/><Relationship Id="rId107" Type="http://schemas.openxmlformats.org/officeDocument/2006/relationships/hyperlink" Target="mailto:Souheil.elalimi@enim.u-monastir.tn"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mailto:khelfa.imededdine@univ-guelma.dz" TargetMode="External"/><Relationship Id="rId128" Type="http://schemas.openxmlformats.org/officeDocument/2006/relationships/hyperlink" Target="mailto:louliabd@gmail.com" TargetMode="External"/><Relationship Id="rId149" Type="http://schemas.openxmlformats.org/officeDocument/2006/relationships/hyperlink" Target="https://doi.org/10.1016/j.esr.2024.101595"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esd.2024.101638" TargetMode="External"/><Relationship Id="rId160" Type="http://schemas.openxmlformats.org/officeDocument/2006/relationships/hyperlink" Target="mailto:schisale@must.ac.mw" TargetMode="External"/><Relationship Id="rId181" Type="http://schemas.openxmlformats.org/officeDocument/2006/relationships/hyperlink" Target="mailto:argaw2009@gmail.com" TargetMode="External"/><Relationship Id="rId216" Type="http://schemas.openxmlformats.org/officeDocument/2006/relationships/hyperlink" Target="mailto:sbakarr@cemmatssl.com"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mailto:mo.achbab@gmail.com" TargetMode="External"/><Relationship Id="rId118" Type="http://schemas.openxmlformats.org/officeDocument/2006/relationships/hyperlink" Target="https://doi.org/10.1080/14693062.2020.1791030" TargetMode="External"/><Relationship Id="rId139" Type="http://schemas.openxmlformats.org/officeDocument/2006/relationships/hyperlink" Target="https://doi.org/10.1016/j.solcom.2023.100062" TargetMode="External"/><Relationship Id="rId85" Type="http://schemas.openxmlformats.org/officeDocument/2006/relationships/hyperlink" Target="https://doi.org/10.5194/egusphere-egu26-12682" TargetMode="External"/><Relationship Id="rId150" Type="http://schemas.openxmlformats.org/officeDocument/2006/relationships/hyperlink" Target="mailto:alison.hughes@uct.ac.za" TargetMode="External"/><Relationship Id="rId171" Type="http://schemas.openxmlformats.org/officeDocument/2006/relationships/hyperlink" Target="https://doi.org/10.62277/mjrd2025v6i40013" TargetMode="External"/><Relationship Id="rId192" Type="http://schemas.openxmlformats.org/officeDocument/2006/relationships/hyperlink" Target="mailto:mantuikong@gmail.com" TargetMode="External"/><Relationship Id="rId206" Type="http://schemas.openxmlformats.org/officeDocument/2006/relationships/hyperlink" Target="mailto:asarebediakofrancisca81@gmail.com" TargetMode="External"/><Relationship Id="rId227" Type="http://schemas.openxmlformats.org/officeDocument/2006/relationships/hyperlink" Target="http://dx.doi.org/10.1016/j.enpol.2015.11.026"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https://doi.org/10.17576/geo-2024-2003-03" TargetMode="External"/><Relationship Id="rId129" Type="http://schemas.openxmlformats.org/officeDocument/2006/relationships/hyperlink" Target="https://doi.org/10.9734/cjast/2024/v43i54373" TargetMode="External"/><Relationship Id="rId54" Type="http://schemas.openxmlformats.org/officeDocument/2006/relationships/hyperlink" Target="https://doi.org/10.14710/ijred.2023.50104" TargetMode="External"/><Relationship Id="rId75" Type="http://schemas.openxmlformats.org/officeDocument/2006/relationships/hyperlink" Target="https://kth.diva-portal.org/smash/record.jsf?pid=diva2%3A1119242&amp;dswid=7301" TargetMode="External"/><Relationship Id="rId96" Type="http://schemas.openxmlformats.org/officeDocument/2006/relationships/hyperlink" Target="https://doi.org/10.3390/su15108162" TargetMode="External"/><Relationship Id="rId140" Type="http://schemas.openxmlformats.org/officeDocument/2006/relationships/hyperlink" Target="mailto:fendzi.wulfran@yahoo.fr" TargetMode="External"/><Relationship Id="rId161" Type="http://schemas.openxmlformats.org/officeDocument/2006/relationships/hyperlink" Target="https://doi.org/10.1002/ep.13571" TargetMode="External"/><Relationship Id="rId182" Type="http://schemas.openxmlformats.org/officeDocument/2006/relationships/hyperlink" Target="https://doi.org/10.1186/s13705-020-00260-7" TargetMode="External"/><Relationship Id="rId217" Type="http://schemas.openxmlformats.org/officeDocument/2006/relationships/hyperlink" Target="https://doi.org/10.1016/j.ijhydene.2025.150193"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mailto:larissa.nogueira@tno.nl" TargetMode="External"/><Relationship Id="rId44" Type="http://schemas.openxmlformats.org/officeDocument/2006/relationships/hyperlink" Target="https://doi.org/10.1016/j.enconman.2024.119296" TargetMode="External"/><Relationship Id="rId65" Type="http://schemas.openxmlformats.org/officeDocument/2006/relationships/hyperlink" Target="https://www.diva-portal.org/smash/get/diva2:1373039/FULLTEXT01.pdf" TargetMode="External"/><Relationship Id="rId86" Type="http://schemas.openxmlformats.org/officeDocument/2006/relationships/hyperlink" Target="mailto:d.sadak@tudelft.nl" TargetMode="External"/><Relationship Id="rId130" Type="http://schemas.openxmlformats.org/officeDocument/2006/relationships/hyperlink" Target="mailto:makintag@gmail.com" TargetMode="External"/><Relationship Id="rId151" Type="http://schemas.openxmlformats.org/officeDocument/2006/relationships/hyperlink" Target="https://doi.org/10.1186/s40807-024-00104-4" TargetMode="External"/><Relationship Id="rId172" Type="http://schemas.openxmlformats.org/officeDocument/2006/relationships/hyperlink" Target="mailto:jsimfo@gmail.com" TargetMode="External"/><Relationship Id="rId193" Type="http://schemas.openxmlformats.org/officeDocument/2006/relationships/hyperlink" Target="https://doi.org/10.3389/fenrg.2023.1205646" TargetMode="External"/><Relationship Id="rId207" Type="http://schemas.openxmlformats.org/officeDocument/2006/relationships/hyperlink" Target="https://doi.org/10.20900/jsr20200008" TargetMode="External"/><Relationship Id="rId228" Type="http://schemas.openxmlformats.org/officeDocument/2006/relationships/hyperlink" Target="mailto:lhenneman@gmail.com" TargetMode="External"/><Relationship Id="rId13" Type="http://schemas.openxmlformats.org/officeDocument/2006/relationships/hyperlink" Target="https://doi.org/10.1016/j.energy.2018.09.089" TargetMode="External"/><Relationship Id="rId109" Type="http://schemas.openxmlformats.org/officeDocument/2006/relationships/hyperlink" Target="mailto:shuaibudabo10@gmail.com"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3390/ASEC2023-15250" TargetMode="External"/><Relationship Id="rId97" Type="http://schemas.openxmlformats.org/officeDocument/2006/relationships/hyperlink" Target="mailto:hh.zhu@163.com" TargetMode="External"/><Relationship Id="rId120" Type="http://schemas.openxmlformats.org/officeDocument/2006/relationships/hyperlink" Target="https://doi.org/10.3390/cli12050061" TargetMode="External"/><Relationship Id="rId141" Type="http://schemas.openxmlformats.org/officeDocument/2006/relationships/hyperlink" Target="https://doi.org/10.1007/s43937-025-00117-0" TargetMode="External"/><Relationship Id="rId7" Type="http://schemas.openxmlformats.org/officeDocument/2006/relationships/hyperlink" Target="https://doi.org/10.1016/j.energy.2020.117471" TargetMode="External"/><Relationship Id="rId162" Type="http://schemas.openxmlformats.org/officeDocument/2006/relationships/hyperlink" Target="mailto:mohammedchentouf2@gmail.com" TargetMode="External"/><Relationship Id="rId183" Type="http://schemas.openxmlformats.org/officeDocument/2006/relationships/hyperlink" Target="mailto:shehius61@yahoo.com" TargetMode="External"/><Relationship Id="rId218" Type="http://schemas.openxmlformats.org/officeDocument/2006/relationships/hyperlink" Target="mailto:y.ayed@campus.fct.unl.pt"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rbud@kth.se" TargetMode="External"/><Relationship Id="rId87" Type="http://schemas.openxmlformats.org/officeDocument/2006/relationships/hyperlink" Target="https://doi.org/10.18178/JOCET.2019.7.6.514" TargetMode="External"/><Relationship Id="rId110" Type="http://schemas.openxmlformats.org/officeDocument/2006/relationships/hyperlink" Target="https://doi.org/10.1016/j.energy.2019.06.063" TargetMode="External"/><Relationship Id="rId131" Type="http://schemas.openxmlformats.org/officeDocument/2006/relationships/hyperlink" Target="https://doi.org/10.5923/j.ijee.20170702.03" TargetMode="External"/><Relationship Id="rId152" Type="http://schemas.openxmlformats.org/officeDocument/2006/relationships/hyperlink" Target="mailto:K.umoh-2020@hull.ac.uk" TargetMode="External"/><Relationship Id="rId173" Type="http://schemas.openxmlformats.org/officeDocument/2006/relationships/hyperlink" Target="http://dx.doi.org/10.1016/j.esd.2013.12.007" TargetMode="External"/><Relationship Id="rId194" Type="http://schemas.openxmlformats.org/officeDocument/2006/relationships/hyperlink" Target="mailto:dongjunsuh@knu.ac.kr" TargetMode="External"/><Relationship Id="rId208" Type="http://schemas.openxmlformats.org/officeDocument/2006/relationships/hyperlink" Target="mailto:aran.eales@strath.ac.uk" TargetMode="External"/><Relationship Id="rId229" Type="http://schemas.openxmlformats.org/officeDocument/2006/relationships/hyperlink" Target="https://doi.org/10.1016/j.ref.2021.02.001"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zegueurahlem@gmail.com" TargetMode="External"/><Relationship Id="rId100" Type="http://schemas.openxmlformats.org/officeDocument/2006/relationships/hyperlink" Target="https://doi.org/10.1007/s10098-020-01971-3" TargetMode="External"/><Relationship Id="rId8" Type="http://schemas.openxmlformats.org/officeDocument/2006/relationships/hyperlink" Target="https://doi.org/10.3390/cli12060088" TargetMode="External"/><Relationship Id="rId98" Type="http://schemas.openxmlformats.org/officeDocument/2006/relationships/hyperlink" Target="https://doi.org/10.1002/est2.483" TargetMode="External"/><Relationship Id="rId121" Type="http://schemas.openxmlformats.org/officeDocument/2006/relationships/hyperlink" Target="mailto:amandine.caillard22@imperial.ac.uk" TargetMode="External"/><Relationship Id="rId142" Type="http://schemas.openxmlformats.org/officeDocument/2006/relationships/hyperlink" Target="mailto:ffn@kth.se" TargetMode="External"/><Relationship Id="rId163" Type="http://schemas.openxmlformats.org/officeDocument/2006/relationships/hyperlink" Target="https://doi.org/10.30501/jree.2021.245232.1140" TargetMode="External"/><Relationship Id="rId184" Type="http://schemas.openxmlformats.org/officeDocument/2006/relationships/hyperlink" Target="https://doi.org/10.1515/ehs-2022-0035" TargetMode="External"/><Relationship Id="rId219" Type="http://schemas.openxmlformats.org/officeDocument/2006/relationships/hyperlink" Target="https://doi.org/10.1007/s11356-021-15517-7" TargetMode="External"/><Relationship Id="rId230" Type="http://schemas.openxmlformats.org/officeDocument/2006/relationships/hyperlink" Target="mailto:mosettc@unisa.ac.za"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santiago.sinclair-lecaros@wri.org"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36948/ijfmr.2024.v06i05.26393" TargetMode="External"/><Relationship Id="rId83" Type="http://schemas.openxmlformats.org/officeDocument/2006/relationships/hyperlink" Target="https://doi.org/10.51983/ajes-2019.8.3.2064" TargetMode="External"/><Relationship Id="rId88" Type="http://schemas.openxmlformats.org/officeDocument/2006/relationships/hyperlink" Target="mailto:mina_ashraf97@hotmail.com" TargetMode="External"/><Relationship Id="rId111" Type="http://schemas.openxmlformats.org/officeDocument/2006/relationships/hyperlink" Target="mailto:omar.naitmensour@edu.uiz.ac.ma" TargetMode="External"/><Relationship Id="rId132" Type="http://schemas.openxmlformats.org/officeDocument/2006/relationships/hyperlink" Target="mailto:wunmigrace@yahoo.com" TargetMode="External"/><Relationship Id="rId153" Type="http://schemas.openxmlformats.org/officeDocument/2006/relationships/hyperlink" Target="https://kth.diva-portal.org/smash/record.jsf?pid=diva2%3A1119247&amp;dswid=-6147" TargetMode="External"/><Relationship Id="rId174" Type="http://schemas.openxmlformats.org/officeDocument/2006/relationships/hyperlink" Target="mailto:muyiwa.adaramola@nmbu.no" TargetMode="External"/><Relationship Id="rId179" Type="http://schemas.openxmlformats.org/officeDocument/2006/relationships/hyperlink" Target="https://doi.org/10.1016/j.egypro.2013.11.009" TargetMode="External"/><Relationship Id="rId195" Type="http://schemas.openxmlformats.org/officeDocument/2006/relationships/hyperlink" Target="https://doi.org/10.1007/s11356-021-15151-3" TargetMode="External"/><Relationship Id="rId209" Type="http://schemas.openxmlformats.org/officeDocument/2006/relationships/hyperlink" Target="https://doi.org/10.1016/j.sftr.2026.101714" TargetMode="External"/><Relationship Id="rId190" Type="http://schemas.openxmlformats.org/officeDocument/2006/relationships/hyperlink" Target="mailto:anderson.kehbila@sei.org" TargetMode="External"/><Relationship Id="rId204" Type="http://schemas.openxmlformats.org/officeDocument/2006/relationships/hyperlink" Target="mailto:ncsn@fct.unl.pt" TargetMode="External"/><Relationship Id="rId220" Type="http://schemas.openxmlformats.org/officeDocument/2006/relationships/hyperlink" Target="mailto:m.mohsin3801@yahoo.com" TargetMode="External"/><Relationship Id="rId225" Type="http://schemas.openxmlformats.org/officeDocument/2006/relationships/hyperlink" Target="https://doi.org/10.3390/en17236160"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https://doi.org/10.1016/j.egyr.2023.12.018" TargetMode="External"/><Relationship Id="rId127" Type="http://schemas.openxmlformats.org/officeDocument/2006/relationships/hyperlink" Target="mailto:adel.industry1@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http://dx.doi.org/10.11594/ijssr.05.01.12" TargetMode="External"/><Relationship Id="rId78" Type="http://schemas.openxmlformats.org/officeDocument/2006/relationships/hyperlink" Target="https://www.diva-portal.org/smash/record.jsf?pid=diva2%3A1252234&amp;dswid=-9012" TargetMode="External"/><Relationship Id="rId94" Type="http://schemas.openxmlformats.org/officeDocument/2006/relationships/hyperlink" Target="mailto:stanley.eshiemogie@eng.uniben.edu,andrew.amenaghawon@uniben.edu,handoko.darmokoesoemo@gmail.com,heriseptyakusuma@gmail.com" TargetMode="External"/><Relationship Id="rId99" Type="http://schemas.openxmlformats.org/officeDocument/2006/relationships/hyperlink" Target="mailto:masud_a@jic.edu.sa" TargetMode="External"/><Relationship Id="rId101" Type="http://schemas.openxmlformats.org/officeDocument/2006/relationships/hyperlink" Target="mailto:belkhir.settou@gmail.com" TargetMode="External"/><Relationship Id="rId122" Type="http://schemas.openxmlformats.org/officeDocument/2006/relationships/hyperlink" Target="http://dx.doi.org/10.1016/j.jclepro.2015.06.101" TargetMode="External"/><Relationship Id="rId143" Type="http://schemas.openxmlformats.org/officeDocument/2006/relationships/hyperlink" Target="https://doi.org/10.1016/j.rser.2016.01.076" TargetMode="External"/><Relationship Id="rId148" Type="http://schemas.openxmlformats.org/officeDocument/2006/relationships/hyperlink" Target="mailto:khaled.bouchareb@univ-msila.dz" TargetMode="External"/><Relationship Id="rId164" Type="http://schemas.openxmlformats.org/officeDocument/2006/relationships/hyperlink" Target="mailto:bdursun@fsm.edu.tr" TargetMode="External"/><Relationship Id="rId169" Type="http://schemas.openxmlformats.org/officeDocument/2006/relationships/hyperlink" Target="https://doi.org/10.36909/jer.16481" TargetMode="External"/><Relationship Id="rId185" Type="http://schemas.openxmlformats.org/officeDocument/2006/relationships/hyperlink" Target="mailto:c.elmokhi@uca.ma"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48550/arXiv.2512.22859" TargetMode="External"/><Relationship Id="rId210" Type="http://schemas.openxmlformats.org/officeDocument/2006/relationships/hyperlink" Target="mailto:geoffreymwango23@gmail.com" TargetMode="External"/><Relationship Id="rId215" Type="http://schemas.openxmlformats.org/officeDocument/2006/relationships/hyperlink" Target="https://doi.org/10.1016/j.esr.2025.101965"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016/j.esr.2023.101291"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46830/writn.21.00093" TargetMode="External"/><Relationship Id="rId89" Type="http://schemas.openxmlformats.org/officeDocument/2006/relationships/hyperlink" Target="https://doi.org/10.65085/2619-8789.1076" TargetMode="External"/><Relationship Id="rId112" Type="http://schemas.openxmlformats.org/officeDocument/2006/relationships/hyperlink" Target="https://doi.org/10.1016/j.enconman.2021.113962" TargetMode="External"/><Relationship Id="rId133" Type="http://schemas.openxmlformats.org/officeDocument/2006/relationships/hyperlink" Target="https://doi.org/10.1016/j.segy.2025.100199" TargetMode="External"/><Relationship Id="rId154" Type="http://schemas.openxmlformats.org/officeDocument/2006/relationships/hyperlink" Target="mailto:jindan.gong@sei.org" TargetMode="External"/><Relationship Id="rId175" Type="http://schemas.openxmlformats.org/officeDocument/2006/relationships/hyperlink" Target="https://doi.org/10.1515/eng-2019-0009" TargetMode="External"/><Relationship Id="rId196" Type="http://schemas.openxmlformats.org/officeDocument/2006/relationships/hyperlink" Target="mailto:olubayobabatunde@gmai.com" TargetMode="External"/><Relationship Id="rId200" Type="http://schemas.openxmlformats.org/officeDocument/2006/relationships/hyperlink" Target="mailto:achimpha@sun.ac.za"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sr.2026.10215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https://doi.org/10.5923/j.ep.20120204.03" TargetMode="External"/><Relationship Id="rId102" Type="http://schemas.openxmlformats.org/officeDocument/2006/relationships/hyperlink" Target="https://doi.org/10.1016/j.ref.2023.08.004" TargetMode="External"/><Relationship Id="rId123" Type="http://schemas.openxmlformats.org/officeDocument/2006/relationships/hyperlink" Target="mailto:nasser_tar@yahoo.fr" TargetMode="External"/><Relationship Id="rId144" Type="http://schemas.openxmlformats.org/officeDocument/2006/relationships/hyperlink" Target="mailto:maatallahtaher@yahoo.fr" TargetMode="External"/><Relationship Id="rId90" Type="http://schemas.openxmlformats.org/officeDocument/2006/relationships/hyperlink" Target="mailto:kihwele2002@yahoo.com" TargetMode="External"/><Relationship Id="rId165" Type="http://schemas.openxmlformats.org/officeDocument/2006/relationships/hyperlink" Target="https://doi.org/10.1016/j.esd.2022.12.014" TargetMode="External"/><Relationship Id="rId186" Type="http://schemas.openxmlformats.org/officeDocument/2006/relationships/hyperlink" Target="https://www.diva-portal.org/smash/record.jsf?pid=diva2%3A2005453&amp;dswid=6243" TargetMode="External"/><Relationship Id="rId211" Type="http://schemas.openxmlformats.org/officeDocument/2006/relationships/hyperlink" Target="https://doi.org/10.3390/su13105376" TargetMode="External"/><Relationship Id="rId232" Type="http://schemas.openxmlformats.org/officeDocument/2006/relationships/hyperlink" Target="mailto:egimanm@gmail.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doi.org/10.1109/SAUPEC65723.2025.10944332" TargetMode="External"/><Relationship Id="rId113" Type="http://schemas.openxmlformats.org/officeDocument/2006/relationships/hyperlink" Target="mailto:kotb.mohamed@f-eng.tanta.edu.eg" TargetMode="External"/><Relationship Id="rId134" Type="http://schemas.openxmlformats.org/officeDocument/2006/relationships/hyperlink" Target="mailto:nawazedoo@gmail.com" TargetMode="External"/><Relationship Id="rId80" Type="http://schemas.openxmlformats.org/officeDocument/2006/relationships/hyperlink" Target="mailto:dkoussa@cder.dz" TargetMode="External"/><Relationship Id="rId155" Type="http://schemas.openxmlformats.org/officeDocument/2006/relationships/hyperlink" Target="https://doi.org/10.57647/ijeee.2024.1501.08" TargetMode="External"/><Relationship Id="rId176" Type="http://schemas.openxmlformats.org/officeDocument/2006/relationships/hyperlink" Target="mailto:sunday.oyedepo@covenantuniversity.edu.ng" TargetMode="External"/><Relationship Id="rId197" Type="http://schemas.openxmlformats.org/officeDocument/2006/relationships/hyperlink" Target="https://doi.org/10.1016/j.grets.2026.100346" TargetMode="External"/><Relationship Id="rId201" Type="http://schemas.openxmlformats.org/officeDocument/2006/relationships/hyperlink" Target="http://dx.doi.org/10.1016/j.seta.2017.07.005" TargetMode="External"/><Relationship Id="rId222" Type="http://schemas.openxmlformats.org/officeDocument/2006/relationships/hyperlink" Target="mailto:egimanm@gmail.com"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mailto:meryem.taoufik@gmail.com" TargetMode="External"/><Relationship Id="rId124" Type="http://schemas.openxmlformats.org/officeDocument/2006/relationships/hyperlink" Target="https://doi.org/10.1007/s40095-022-00484-7" TargetMode="External"/><Relationship Id="rId70" Type="http://schemas.openxmlformats.org/officeDocument/2006/relationships/hyperlink" Target="mailto:ktykei001@myuct.ac.za" TargetMode="External"/><Relationship Id="rId91"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45" Type="http://schemas.openxmlformats.org/officeDocument/2006/relationships/hyperlink" Target="https://doi.org/10.3390/en15010005" TargetMode="External"/><Relationship Id="rId166" Type="http://schemas.openxmlformats.org/officeDocument/2006/relationships/hyperlink" Target="mailto:yvanayuketah@gmail.com" TargetMode="External"/><Relationship Id="rId187" Type="http://schemas.openxmlformats.org/officeDocument/2006/relationships/hyperlink" Target="mailto:gardumi@kth.se" TargetMode="External"/><Relationship Id="rId1" Type="http://schemas.openxmlformats.org/officeDocument/2006/relationships/hyperlink" Target="https://doi.org/10.1016/j.rser.2020.110399" TargetMode="External"/><Relationship Id="rId212" Type="http://schemas.openxmlformats.org/officeDocument/2006/relationships/hyperlink" Target="mailto:e.i.come.zebra@rug.nl" TargetMode="External"/><Relationship Id="rId233" Type="http://schemas.openxmlformats.org/officeDocument/2006/relationships/hyperlink" Target="https://scielo.org.za/scielo.php?script=sci_arttext&amp;pid=S1021-447X2010000100002"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s://doi.org/10.1016/j.heliyon.2023.e18210" TargetMode="External"/><Relationship Id="rId60" Type="http://schemas.openxmlformats.org/officeDocument/2006/relationships/hyperlink" Target="https://doi.org/10.21203/rs.3.rs-2368899/v1" TargetMode="External"/><Relationship Id="rId81" Type="http://schemas.openxmlformats.org/officeDocument/2006/relationships/hyperlink" Target="https://doi.org/10.1109/ICASET.2018.8376780" TargetMode="External"/><Relationship Id="rId135" Type="http://schemas.openxmlformats.org/officeDocument/2006/relationships/hyperlink" Target="https://doi.org/10.3390/su14010358" TargetMode="External"/><Relationship Id="rId156" Type="http://schemas.openxmlformats.org/officeDocument/2006/relationships/hyperlink" Target="mailto:getachewbereta@gmail.com" TargetMode="External"/><Relationship Id="rId177" Type="http://schemas.openxmlformats.org/officeDocument/2006/relationships/hyperlink" Target="mailto:vincent_ani@yahoo.com" TargetMode="External"/><Relationship Id="rId198" Type="http://schemas.openxmlformats.org/officeDocument/2006/relationships/hyperlink" Target="mailto:i.balarabe@psau.edu.sa" TargetMode="External"/><Relationship Id="rId202" Type="http://schemas.openxmlformats.org/officeDocument/2006/relationships/hyperlink" Target="mailto:mohammed.boussetta@usmba.ac.ma" TargetMode="External"/><Relationship Id="rId223" Type="http://schemas.openxmlformats.org/officeDocument/2006/relationships/hyperlink" Target="https://doi.org/10.5281/zenodo.18490915"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a.nilsson@newclimate.org" TargetMode="External"/><Relationship Id="rId125" Type="http://schemas.openxmlformats.org/officeDocument/2006/relationships/hyperlink" Target="mailto:melktesh@gmail.com" TargetMode="External"/><Relationship Id="rId146" Type="http://schemas.openxmlformats.org/officeDocument/2006/relationships/hyperlink" Target="mailto:zafarakhan@ieee.org" TargetMode="External"/><Relationship Id="rId167" Type="http://schemas.openxmlformats.org/officeDocument/2006/relationships/hyperlink" Target="mailto:teddymec2@gmail.com" TargetMode="External"/><Relationship Id="rId188" Type="http://schemas.openxmlformats.org/officeDocument/2006/relationships/hyperlink" Target="mailto:gardumi@kth.se" TargetMode="External"/><Relationship Id="rId71"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2" Type="http://schemas.openxmlformats.org/officeDocument/2006/relationships/hyperlink" Target="https://kth.diva-portal.org/smash/record.jsf?pid=diva2%3A1119648&amp;dswid=8009" TargetMode="External"/><Relationship Id="rId213" Type="http://schemas.openxmlformats.org/officeDocument/2006/relationships/hyperlink" Target="mailto:asmaa_melegy@hotmail.com" TargetMode="External"/><Relationship Id="rId234" Type="http://schemas.openxmlformats.org/officeDocument/2006/relationships/printerSettings" Target="../printerSettings/printerSettings1.bin"/><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mailto:bruce.mutume@metu.edu.tr" TargetMode="External"/><Relationship Id="rId136" Type="http://schemas.openxmlformats.org/officeDocument/2006/relationships/hyperlink" Target="mailto:bahaa.elboshi@f-eng.tanta.edu.eg" TargetMode="External"/><Relationship Id="rId157" Type="http://schemas.openxmlformats.org/officeDocument/2006/relationships/hyperlink" Target="https://doi.org/10.1016/j.aej.2019.09.013" TargetMode="External"/><Relationship Id="rId178" Type="http://schemas.openxmlformats.org/officeDocument/2006/relationships/hyperlink" Target="https://izlik.org/JA59NH49TX" TargetMode="External"/><Relationship Id="rId61" Type="http://schemas.openxmlformats.org/officeDocument/2006/relationships/hyperlink" Target="https://doi.org/10.1186/s42269-024-01192-4" TargetMode="External"/><Relationship Id="rId82" Type="http://schemas.openxmlformats.org/officeDocument/2006/relationships/hyperlink" Target="mailto:b.shari@wascal-ne.org" TargetMode="External"/><Relationship Id="rId199" Type="http://schemas.openxmlformats.org/officeDocument/2006/relationships/hyperlink" Target="https://doi.org/10.1016/j.rser.2021.111071" TargetMode="External"/><Relationship Id="rId203" Type="http://schemas.openxmlformats.org/officeDocument/2006/relationships/hyperlink" Target="https://doi.org/10.3390/en18123125" TargetMode="External"/><Relationship Id="rId19" Type="http://schemas.openxmlformats.org/officeDocument/2006/relationships/hyperlink" Target="https://doi.org/10.1080/23311916.2023.2209996" TargetMode="External"/><Relationship Id="rId224" Type="http://schemas.openxmlformats.org/officeDocument/2006/relationships/hyperlink" Target="mailto:Betelhemabadi16@gmail.com"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dx.doi.org/10.4314/njt.v41i4.6" TargetMode="External"/><Relationship Id="rId126" Type="http://schemas.openxmlformats.org/officeDocument/2006/relationships/hyperlink" Target="https://doi.org/10.1177/0309524X221133810" TargetMode="External"/><Relationship Id="rId147" Type="http://schemas.openxmlformats.org/officeDocument/2006/relationships/hyperlink" Target="https://doi.org/10.14710/ijred.2023.54056" TargetMode="External"/><Relationship Id="rId168" Type="http://schemas.openxmlformats.org/officeDocument/2006/relationships/hyperlink" Target="https://doi.org/10.3390/app12041954" TargetMode="External"/><Relationship Id="rId51" Type="http://schemas.openxmlformats.org/officeDocument/2006/relationships/hyperlink" Target="https://doi.org/10.1016/j.esr.2024.101594" TargetMode="External"/><Relationship Id="rId72" Type="http://schemas.openxmlformats.org/officeDocument/2006/relationships/hyperlink" Target="mailto:mark.howells@energy.kth.se" TargetMode="External"/><Relationship Id="rId93" Type="http://schemas.openxmlformats.org/officeDocument/2006/relationships/hyperlink" Target="https://doi.org/10.1016/j.ref.2024.100677" TargetMode="External"/><Relationship Id="rId189" Type="http://schemas.openxmlformats.org/officeDocument/2006/relationships/hyperlink" Target="https://doi.org/10.1016/j.rset.2021.100004" TargetMode="External"/><Relationship Id="rId3" Type="http://schemas.openxmlformats.org/officeDocument/2006/relationships/hyperlink" Target="http://dx.doi.org/10.1016/j.enpol.2017.03.021" TargetMode="External"/><Relationship Id="rId214" Type="http://schemas.openxmlformats.org/officeDocument/2006/relationships/hyperlink" Target="https://izlik.org/JA36FG69AS" TargetMode="External"/><Relationship Id="rId235" Type="http://schemas.openxmlformats.org/officeDocument/2006/relationships/table" Target="../tables/table1.xml"/><Relationship Id="rId116" Type="http://schemas.openxmlformats.org/officeDocument/2006/relationships/hyperlink" Target="https://doi.org/10.1016/j.energy.2023.128899" TargetMode="External"/><Relationship Id="rId137" Type="http://schemas.openxmlformats.org/officeDocument/2006/relationships/hyperlink" Target="https://doi.org/10.1038/s41598-025-94506-z" TargetMode="External"/><Relationship Id="rId158" Type="http://schemas.openxmlformats.org/officeDocument/2006/relationships/hyperlink" Target="mailto:ssani4@live.ut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273"/>
  <sheetViews>
    <sheetView tabSelected="1" zoomScale="115" zoomScaleNormal="85" workbookViewId="0">
      <pane xSplit="2" ySplit="1" topLeftCell="C242" activePane="bottomRight" state="frozen"/>
      <selection pane="topRight" activeCell="C1" sqref="C1"/>
      <selection pane="bottomLeft" activeCell="A2" sqref="A2"/>
      <selection pane="bottomRight" activeCell="D251" sqref="D251"/>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65"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23.33203125" style="35" customWidth="1"/>
    <col min="31" max="31" width="17.6640625" style="35" customWidth="1"/>
    <col min="32" max="33" width="14.6640625" style="35" customWidth="1"/>
    <col min="34" max="34" width="17" style="35" customWidth="1"/>
    <col min="35" max="35" width="19" style="35" customWidth="1"/>
    <col min="36" max="36" width="21.33203125" style="36" customWidth="1"/>
    <col min="37" max="40" width="17" style="35" customWidth="1"/>
    <col min="41" max="41" width="30.6640625" style="35" customWidth="1"/>
    <col min="42" max="42" width="42.33203125" style="35" customWidth="1"/>
    <col min="43" max="43" width="64.6640625" style="35" customWidth="1"/>
    <col min="44" max="44" width="25.83203125" style="35" customWidth="1"/>
    <col min="45" max="45" width="18.1640625" style="35" customWidth="1"/>
    <col min="46" max="46" width="27.33203125" style="35" customWidth="1"/>
    <col min="47" max="47" width="22.33203125" customWidth="1"/>
    <col min="48" max="48" width="23.33203125" style="36" customWidth="1"/>
    <col min="49" max="49" width="19.33203125" style="35" customWidth="1"/>
    <col min="50" max="50" width="35.1640625" style="36" customWidth="1"/>
    <col min="51" max="51" width="41.1640625" style="36" customWidth="1"/>
    <col min="52" max="52" width="31" customWidth="1"/>
    <col min="53" max="53" width="27.6640625" style="36" customWidth="1"/>
    <col min="54" max="54" width="59.6640625" style="35" customWidth="1"/>
    <col min="55" max="16384" width="9" style="35"/>
  </cols>
  <sheetData>
    <row r="1" spans="1:52" s="39" customFormat="1" ht="57" customHeight="1">
      <c r="A1" s="61"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62" t="s">
        <v>35</v>
      </c>
      <c r="AK1" s="62" t="s">
        <v>36</v>
      </c>
      <c r="AL1" s="62" t="s">
        <v>37</v>
      </c>
      <c r="AM1" s="62" t="s">
        <v>38</v>
      </c>
      <c r="AN1" s="62" t="s">
        <v>39</v>
      </c>
      <c r="AO1" s="62" t="s">
        <v>40</v>
      </c>
      <c r="AP1" s="62" t="s">
        <v>41</v>
      </c>
      <c r="AQ1" s="62" t="s">
        <v>42</v>
      </c>
      <c r="AR1" s="62" t="s">
        <v>43</v>
      </c>
      <c r="AS1" s="62" t="s">
        <v>44</v>
      </c>
      <c r="AT1" s="62" t="s">
        <v>45</v>
      </c>
      <c r="AU1" s="62" t="s">
        <v>46</v>
      </c>
      <c r="AV1" s="62" t="s">
        <v>47</v>
      </c>
      <c r="AW1" s="62" t="s">
        <v>48</v>
      </c>
      <c r="AX1" s="62" t="s">
        <v>49</v>
      </c>
      <c r="AY1" s="62" t="s">
        <v>50</v>
      </c>
      <c r="AZ1" s="63" t="s">
        <v>51</v>
      </c>
    </row>
    <row r="2" spans="1:52" s="39" customFormat="1" ht="190.5" customHeight="1">
      <c r="A2" s="84">
        <v>1</v>
      </c>
      <c r="B2" s="85" t="s">
        <v>52</v>
      </c>
      <c r="C2" s="85" t="s">
        <v>53</v>
      </c>
      <c r="D2" s="85" t="s">
        <v>54</v>
      </c>
      <c r="E2" s="85">
        <v>2021</v>
      </c>
      <c r="F2" s="85" t="s">
        <v>55</v>
      </c>
      <c r="G2" s="85" t="s">
        <v>56</v>
      </c>
      <c r="H2" s="85" t="s">
        <v>57</v>
      </c>
      <c r="I2" s="85" t="str">
        <f t="array" ref="I2">_xlfn.TEXTJOIN(",", TRUE, IF(Table4[study_id]=Table3[[#This Row],[study_id]], Table4[iso_code], ""))</f>
        <v>DZ,AO,BJ,BW,BF,BI,CM,CF,TD,KM,CG,CD,DJ,EG,GQ,ER,ET,GA,GM,GH,GN,GW,CI,KE,LS,LR,LY,MG,MW,ML,MR,MU,MA,MZ,NA,NE,NG,RW,ST,SN,SC,SL,SO,ZA,SS,SD,SZ,TZ,TG,TN,UG,ZM,ZW</v>
      </c>
      <c r="J2" s="85">
        <f>COUNTIF(study_countries!A:A,A2)</f>
        <v>53</v>
      </c>
      <c r="K2" s="85" t="s">
        <v>58</v>
      </c>
      <c r="L2" s="85" t="s">
        <v>59</v>
      </c>
      <c r="M2" s="85" t="s">
        <v>60</v>
      </c>
      <c r="N2" s="85">
        <v>2010</v>
      </c>
      <c r="O2" s="85">
        <v>2050</v>
      </c>
      <c r="P2" s="85" t="s">
        <v>61</v>
      </c>
      <c r="Q2" s="85" t="s">
        <v>62</v>
      </c>
      <c r="R2" s="85" t="s">
        <v>63</v>
      </c>
      <c r="S2" s="85" t="s">
        <v>64</v>
      </c>
      <c r="T2" s="85" t="s">
        <v>64</v>
      </c>
      <c r="U2" s="85" t="s">
        <v>64</v>
      </c>
      <c r="V2" s="85" t="s">
        <v>65</v>
      </c>
      <c r="W2" s="85" t="s">
        <v>65</v>
      </c>
      <c r="X2" s="85" t="s">
        <v>65</v>
      </c>
      <c r="Y2" s="85" t="s">
        <v>64</v>
      </c>
      <c r="Z2" s="85" t="s">
        <v>65</v>
      </c>
      <c r="AA2" s="85" t="s">
        <v>65</v>
      </c>
      <c r="AB2" s="85" t="s">
        <v>66</v>
      </c>
      <c r="AC2" s="85" t="s">
        <v>67</v>
      </c>
      <c r="AD2" s="85" t="s">
        <v>68</v>
      </c>
      <c r="AE2" s="85" t="s">
        <v>64</v>
      </c>
      <c r="AF2" s="85" t="s">
        <v>64</v>
      </c>
      <c r="AG2" s="85" t="s">
        <v>65</v>
      </c>
      <c r="AH2" s="85" t="s">
        <v>65</v>
      </c>
      <c r="AI2" s="85" t="s">
        <v>69</v>
      </c>
      <c r="AJ2" s="85" t="s">
        <v>65</v>
      </c>
      <c r="AK2" s="85" t="s">
        <v>65</v>
      </c>
      <c r="AL2" s="85" t="s">
        <v>65</v>
      </c>
      <c r="AM2" s="85" t="s">
        <v>65</v>
      </c>
      <c r="AN2" s="85" t="s">
        <v>65</v>
      </c>
      <c r="AO2" s="85" t="s">
        <v>70</v>
      </c>
      <c r="AP2" s="85" t="s">
        <v>71</v>
      </c>
      <c r="AQ2" s="85" t="s">
        <v>72</v>
      </c>
      <c r="AR2" s="85" t="s">
        <v>73</v>
      </c>
      <c r="AS2" s="85" t="s">
        <v>65</v>
      </c>
      <c r="AT2" s="85" t="s">
        <v>74</v>
      </c>
      <c r="AU2" s="85" t="s">
        <v>65</v>
      </c>
      <c r="AV2" s="85" t="s">
        <v>75</v>
      </c>
      <c r="AW2" s="85" t="s">
        <v>65</v>
      </c>
      <c r="AX2" s="85"/>
      <c r="AY2" s="22" t="s">
        <v>76</v>
      </c>
      <c r="AZ2" s="87" t="s">
        <v>77</v>
      </c>
    </row>
    <row r="3" spans="1:52" s="39" customFormat="1" ht="145.5" customHeight="1">
      <c r="A3" s="84">
        <v>2</v>
      </c>
      <c r="B3" s="85" t="s">
        <v>78</v>
      </c>
      <c r="C3" s="85" t="s">
        <v>79</v>
      </c>
      <c r="D3" s="85" t="s">
        <v>80</v>
      </c>
      <c r="E3" s="85">
        <v>2018</v>
      </c>
      <c r="F3" s="85" t="s">
        <v>55</v>
      </c>
      <c r="G3" s="85" t="s">
        <v>81</v>
      </c>
      <c r="H3" s="85" t="s">
        <v>57</v>
      </c>
      <c r="I3" s="85" t="str">
        <f t="array" ref="I3">_xlfn.TEXTJOIN(",", TRUE, IF(Table4[study_id]=Table3[[#This Row],[study_id]], Table4[iso_code], ""))</f>
        <v>DZ,AO,BJ,BW,BF,BI,CV,CM,CF,TD,KM,CD,CG,DJ,EG,GQ,ER,SZ,ET,GA,GM,GH,GN,GW,CI,KE,LS,LR,LY,MG,MW,ML,MR,MU,MA,MZ,NA,NE,NG,RW,ST,SN,SC,SL,SO,ZA,SS,SD,TZ,TG,TN,UG,ZM,ZW</v>
      </c>
      <c r="J3" s="85">
        <f>COUNTIF(study_countries!A:A,A3)</f>
        <v>54</v>
      </c>
      <c r="K3" s="85" t="s">
        <v>58</v>
      </c>
      <c r="L3" s="85" t="s">
        <v>82</v>
      </c>
      <c r="M3" s="85" t="s">
        <v>83</v>
      </c>
      <c r="N3" s="85">
        <v>2016</v>
      </c>
      <c r="O3" s="85">
        <v>2030</v>
      </c>
      <c r="P3" s="85" t="s">
        <v>61</v>
      </c>
      <c r="Q3" s="85" t="s">
        <v>84</v>
      </c>
      <c r="R3" s="85" t="s">
        <v>85</v>
      </c>
      <c r="S3" s="85" t="s">
        <v>64</v>
      </c>
      <c r="T3" s="85" t="s">
        <v>64</v>
      </c>
      <c r="U3" s="85" t="s">
        <v>64</v>
      </c>
      <c r="V3" s="85" t="s">
        <v>64</v>
      </c>
      <c r="W3" s="85" t="s">
        <v>64</v>
      </c>
      <c r="X3" s="85" t="s">
        <v>64</v>
      </c>
      <c r="Y3" s="85" t="s">
        <v>64</v>
      </c>
      <c r="Z3" s="85" t="s">
        <v>65</v>
      </c>
      <c r="AA3" s="85" t="s">
        <v>64</v>
      </c>
      <c r="AB3" s="85" t="s">
        <v>86</v>
      </c>
      <c r="AC3" s="85" t="s">
        <v>87</v>
      </c>
      <c r="AD3" s="85" t="s">
        <v>88</v>
      </c>
      <c r="AE3" s="85" t="s">
        <v>64</v>
      </c>
      <c r="AF3" s="85" t="s">
        <v>64</v>
      </c>
      <c r="AG3" s="85" t="s">
        <v>65</v>
      </c>
      <c r="AH3" s="85" t="s">
        <v>65</v>
      </c>
      <c r="AI3" s="85" t="s">
        <v>89</v>
      </c>
      <c r="AJ3" s="85" t="s">
        <v>65</v>
      </c>
      <c r="AK3" s="85" t="s">
        <v>65</v>
      </c>
      <c r="AL3" s="85" t="s">
        <v>65</v>
      </c>
      <c r="AM3" s="85" t="s">
        <v>64</v>
      </c>
      <c r="AN3" s="85" t="s">
        <v>65</v>
      </c>
      <c r="AO3" s="85" t="s">
        <v>90</v>
      </c>
      <c r="AP3" s="85" t="s">
        <v>91</v>
      </c>
      <c r="AQ3" s="85" t="s">
        <v>92</v>
      </c>
      <c r="AR3" s="85" t="s">
        <v>93</v>
      </c>
      <c r="AS3" s="85" t="s">
        <v>65</v>
      </c>
      <c r="AT3" s="85" t="s">
        <v>94</v>
      </c>
      <c r="AU3" s="85" t="s">
        <v>64</v>
      </c>
      <c r="AV3" s="85" t="s">
        <v>75</v>
      </c>
      <c r="AW3" s="85" t="s">
        <v>64</v>
      </c>
      <c r="AX3" s="85" t="s">
        <v>95</v>
      </c>
      <c r="AY3" s="86" t="s">
        <v>96</v>
      </c>
      <c r="AZ3" s="87" t="s">
        <v>75</v>
      </c>
    </row>
    <row r="4" spans="1:52" s="39" customFormat="1" ht="138" customHeight="1">
      <c r="A4" s="84">
        <v>3</v>
      </c>
      <c r="B4" s="85" t="s">
        <v>97</v>
      </c>
      <c r="C4" s="85" t="s">
        <v>98</v>
      </c>
      <c r="D4" s="85" t="s">
        <v>99</v>
      </c>
      <c r="E4" s="85">
        <v>2025</v>
      </c>
      <c r="F4" s="85" t="s">
        <v>55</v>
      </c>
      <c r="G4" s="85" t="s">
        <v>100</v>
      </c>
      <c r="H4" s="85" t="s">
        <v>101</v>
      </c>
      <c r="I4" s="85" t="str">
        <f t="array" ref="I4">_xlfn.TEXTJOIN(",", TRUE, IF(Table4[study_id]=Table3[[#This Row],[study_id]], Table4[iso_code], ""))</f>
        <v>DZ,AO,BJ,BW,BF,BI,CM,CF,TD,CD,CG,DJ,EG,GQ,ER,SZ,ET,GA,GM,GH,GN,GW,CI,KE,LS,LR,LY,MW,ML,MR,MA,MZ,NA,NE,NG,RW,SN,SL,SO,ZA,SS,SD,TZ,TG,TN,UG,ZM,ZW</v>
      </c>
      <c r="J4" s="85">
        <f>COUNTIF(study_countries!A:A,A4)</f>
        <v>48</v>
      </c>
      <c r="K4" s="85" t="s">
        <v>58</v>
      </c>
      <c r="L4" s="85" t="s">
        <v>102</v>
      </c>
      <c r="M4" s="85" t="s">
        <v>103</v>
      </c>
      <c r="N4" s="85">
        <v>2019</v>
      </c>
      <c r="O4" s="85">
        <v>2030</v>
      </c>
      <c r="P4" s="85" t="s">
        <v>61</v>
      </c>
      <c r="Q4" s="85" t="s">
        <v>84</v>
      </c>
      <c r="R4" s="85" t="s">
        <v>85</v>
      </c>
      <c r="S4" s="85" t="s">
        <v>64</v>
      </c>
      <c r="T4" s="85" t="s">
        <v>64</v>
      </c>
      <c r="U4" s="85" t="s">
        <v>64</v>
      </c>
      <c r="V4" s="85" t="s">
        <v>65</v>
      </c>
      <c r="W4" s="85" t="s">
        <v>64</v>
      </c>
      <c r="X4" s="85" t="s">
        <v>64</v>
      </c>
      <c r="Y4" s="85" t="s">
        <v>64</v>
      </c>
      <c r="Z4" s="85" t="s">
        <v>65</v>
      </c>
      <c r="AA4" s="85" t="s">
        <v>65</v>
      </c>
      <c r="AB4" s="85" t="s">
        <v>66</v>
      </c>
      <c r="AC4" s="85" t="s">
        <v>104</v>
      </c>
      <c r="AD4" s="85" t="s">
        <v>68</v>
      </c>
      <c r="AE4" s="85" t="s">
        <v>64</v>
      </c>
      <c r="AF4" s="85" t="s">
        <v>64</v>
      </c>
      <c r="AG4" s="85" t="s">
        <v>65</v>
      </c>
      <c r="AH4" s="85" t="s">
        <v>65</v>
      </c>
      <c r="AI4" s="85" t="s">
        <v>105</v>
      </c>
      <c r="AJ4" s="85" t="s">
        <v>65</v>
      </c>
      <c r="AK4" s="85" t="s">
        <v>65</v>
      </c>
      <c r="AL4" s="85" t="s">
        <v>65</v>
      </c>
      <c r="AM4" s="85" t="s">
        <v>64</v>
      </c>
      <c r="AN4" s="85" t="s">
        <v>65</v>
      </c>
      <c r="AO4" s="85" t="s">
        <v>106</v>
      </c>
      <c r="AP4" s="85" t="s">
        <v>107</v>
      </c>
      <c r="AQ4" s="85" t="s">
        <v>108</v>
      </c>
      <c r="AR4" s="85" t="s">
        <v>109</v>
      </c>
      <c r="AS4" s="85" t="s">
        <v>65</v>
      </c>
      <c r="AT4" s="85" t="s">
        <v>110</v>
      </c>
      <c r="AU4" s="85" t="s">
        <v>65</v>
      </c>
      <c r="AV4" s="85" t="s">
        <v>75</v>
      </c>
      <c r="AW4" s="85" t="s">
        <v>65</v>
      </c>
      <c r="AX4" s="85"/>
      <c r="AY4" s="86" t="s">
        <v>111</v>
      </c>
      <c r="AZ4" s="87" t="s">
        <v>112</v>
      </c>
    </row>
    <row r="5" spans="1:52" s="40" customFormat="1" ht="236.25" customHeight="1">
      <c r="A5" s="84">
        <v>4</v>
      </c>
      <c r="B5" s="85" t="s">
        <v>113</v>
      </c>
      <c r="C5" s="85" t="s">
        <v>114</v>
      </c>
      <c r="D5" s="85" t="s">
        <v>115</v>
      </c>
      <c r="E5" s="85">
        <v>2021</v>
      </c>
      <c r="F5" s="85" t="s">
        <v>55</v>
      </c>
      <c r="G5" s="85" t="s">
        <v>116</v>
      </c>
      <c r="H5" s="85" t="s">
        <v>57</v>
      </c>
      <c r="I5" s="85" t="str">
        <f t="array" ref="I5">_xlfn.TEXTJOIN(",", TRUE, IF(Table4[study_id]=Table3[[#This Row],[study_id]], Table4[iso_code], ""))</f>
        <v>DZ,AO,BJ,BW,BF,BI,CV,CM,CF,TD,KM,CD,CG,DJ,EG,GQ,ER,SZ,ET,GA,GM,GH,GN,GW,CI,KE,LS,LR,LY,MG,MW,ML,MR,MU,MA,MZ,NA,NE,NG,RW,ST,SN,SC,SL,SO,ZA,SS,SD,TZ,TG,TN,UG,ZM,ZW</v>
      </c>
      <c r="J5" s="85">
        <f>COUNTIF(study_countries!A:A,A5)</f>
        <v>54</v>
      </c>
      <c r="K5" s="85" t="s">
        <v>58</v>
      </c>
      <c r="L5" s="85" t="s">
        <v>117</v>
      </c>
      <c r="M5" s="85" t="s">
        <v>118</v>
      </c>
      <c r="N5" s="85">
        <v>2021</v>
      </c>
      <c r="O5" s="85">
        <v>2050</v>
      </c>
      <c r="P5" s="85" t="s">
        <v>61</v>
      </c>
      <c r="Q5" s="85" t="s">
        <v>84</v>
      </c>
      <c r="R5" s="85" t="s">
        <v>75</v>
      </c>
      <c r="S5" s="85" t="s">
        <v>64</v>
      </c>
      <c r="T5" s="85" t="s">
        <v>64</v>
      </c>
      <c r="U5" s="85" t="s">
        <v>64</v>
      </c>
      <c r="V5" s="85" t="s">
        <v>65</v>
      </c>
      <c r="W5" s="85" t="s">
        <v>65</v>
      </c>
      <c r="X5" s="85" t="s">
        <v>65</v>
      </c>
      <c r="Y5" s="85" t="s">
        <v>64</v>
      </c>
      <c r="Z5" s="85" t="s">
        <v>64</v>
      </c>
      <c r="AA5" s="85" t="s">
        <v>65</v>
      </c>
      <c r="AB5" s="85" t="s">
        <v>66</v>
      </c>
      <c r="AC5" s="85" t="s">
        <v>104</v>
      </c>
      <c r="AD5" s="85" t="s">
        <v>68</v>
      </c>
      <c r="AE5" s="85" t="s">
        <v>64</v>
      </c>
      <c r="AF5" s="85" t="s">
        <v>65</v>
      </c>
      <c r="AG5" s="85" t="s">
        <v>65</v>
      </c>
      <c r="AH5" s="85" t="s">
        <v>64</v>
      </c>
      <c r="AI5" s="85" t="s">
        <v>119</v>
      </c>
      <c r="AJ5" s="85" t="s">
        <v>65</v>
      </c>
      <c r="AK5" s="85" t="s">
        <v>65</v>
      </c>
      <c r="AL5" s="85" t="s">
        <v>65</v>
      </c>
      <c r="AM5" s="85" t="s">
        <v>65</v>
      </c>
      <c r="AN5" s="85" t="s">
        <v>64</v>
      </c>
      <c r="AO5" s="85" t="s">
        <v>120</v>
      </c>
      <c r="AP5" s="85" t="s">
        <v>121</v>
      </c>
      <c r="AQ5" s="85" t="s">
        <v>122</v>
      </c>
      <c r="AR5" s="85" t="s">
        <v>123</v>
      </c>
      <c r="AS5" s="85" t="s">
        <v>65</v>
      </c>
      <c r="AT5" s="85" t="s">
        <v>110</v>
      </c>
      <c r="AU5" s="85" t="s">
        <v>65</v>
      </c>
      <c r="AV5" s="85" t="s">
        <v>75</v>
      </c>
      <c r="AW5" s="85" t="s">
        <v>65</v>
      </c>
      <c r="AX5" s="85"/>
      <c r="AY5" s="86" t="s">
        <v>124</v>
      </c>
      <c r="AZ5" s="87" t="s">
        <v>125</v>
      </c>
    </row>
    <row r="6" spans="1:52" s="40" customFormat="1" ht="213" customHeight="1">
      <c r="A6" s="84">
        <v>5</v>
      </c>
      <c r="B6" s="85" t="s">
        <v>126</v>
      </c>
      <c r="C6" s="85" t="s">
        <v>127</v>
      </c>
      <c r="D6" s="85" t="s">
        <v>128</v>
      </c>
      <c r="E6" s="85">
        <v>2016</v>
      </c>
      <c r="F6" s="85" t="s">
        <v>55</v>
      </c>
      <c r="G6" s="85" t="s">
        <v>129</v>
      </c>
      <c r="H6" s="85" t="s">
        <v>57</v>
      </c>
      <c r="I6" s="85" t="str">
        <f t="array" ref="I6">_xlfn.TEXTJOIN(",", TRUE, IF(Table4[study_id]=Table3[[#This Row],[study_id]], Table4[iso_code], ""))</f>
        <v>AO,BF,BI,BJ,BW,CD,CF,CG,CI,CM,DJ,DZ,EG,ER,ET,GA,GH,GM,GN,GQ,GW,KE,LR,LS,LY,MA,ML,MR,MW,MZ,NA,NE,NG,RW,SD,SL,SN,SO,SZ,TD,TG,TN,TZ,UG,ZA,ZM,ZW</v>
      </c>
      <c r="J6" s="85">
        <f>COUNTIF(study_countries!A:A,A6)</f>
        <v>47</v>
      </c>
      <c r="K6" s="85" t="s">
        <v>58</v>
      </c>
      <c r="L6" s="85" t="s">
        <v>130</v>
      </c>
      <c r="M6" s="85" t="s">
        <v>131</v>
      </c>
      <c r="N6" s="85">
        <v>2010</v>
      </c>
      <c r="O6" s="85">
        <v>2040</v>
      </c>
      <c r="P6" s="85" t="s">
        <v>61</v>
      </c>
      <c r="Q6" s="85" t="s">
        <v>84</v>
      </c>
      <c r="R6" s="85" t="s">
        <v>63</v>
      </c>
      <c r="S6" s="85" t="s">
        <v>64</v>
      </c>
      <c r="T6" s="85" t="s">
        <v>64</v>
      </c>
      <c r="U6" s="85" t="s">
        <v>64</v>
      </c>
      <c r="V6" s="85" t="s">
        <v>64</v>
      </c>
      <c r="W6" s="85" t="s">
        <v>64</v>
      </c>
      <c r="X6" s="85" t="s">
        <v>65</v>
      </c>
      <c r="Y6" s="85" t="s">
        <v>64</v>
      </c>
      <c r="Z6" s="85" t="s">
        <v>65</v>
      </c>
      <c r="AA6" s="85" t="s">
        <v>64</v>
      </c>
      <c r="AB6" s="85" t="s">
        <v>66</v>
      </c>
      <c r="AC6" s="85" t="s">
        <v>104</v>
      </c>
      <c r="AD6" s="85" t="s">
        <v>68</v>
      </c>
      <c r="AE6" s="85" t="s">
        <v>64</v>
      </c>
      <c r="AF6" s="85" t="s">
        <v>64</v>
      </c>
      <c r="AG6" s="85" t="s">
        <v>65</v>
      </c>
      <c r="AH6" s="85" t="s">
        <v>65</v>
      </c>
      <c r="AI6" s="85" t="s">
        <v>89</v>
      </c>
      <c r="AJ6" s="85" t="s">
        <v>65</v>
      </c>
      <c r="AK6" s="85" t="s">
        <v>65</v>
      </c>
      <c r="AL6" s="85" t="s">
        <v>65</v>
      </c>
      <c r="AM6" s="85" t="s">
        <v>64</v>
      </c>
      <c r="AN6" s="85" t="s">
        <v>64</v>
      </c>
      <c r="AO6" s="85" t="s">
        <v>132</v>
      </c>
      <c r="AP6" s="85" t="s">
        <v>133</v>
      </c>
      <c r="AQ6" s="85" t="s">
        <v>134</v>
      </c>
      <c r="AR6" s="85" t="s">
        <v>135</v>
      </c>
      <c r="AS6" s="85" t="s">
        <v>136</v>
      </c>
      <c r="AT6" s="85" t="s">
        <v>137</v>
      </c>
      <c r="AU6" s="85" t="s">
        <v>65</v>
      </c>
      <c r="AV6" s="88">
        <v>0.05</v>
      </c>
      <c r="AW6" s="85" t="s">
        <v>65</v>
      </c>
      <c r="AX6" s="85"/>
      <c r="AY6" s="86" t="s">
        <v>138</v>
      </c>
      <c r="AZ6" s="87" t="s">
        <v>139</v>
      </c>
    </row>
    <row r="7" spans="1:52" s="40" customFormat="1" ht="214.5" customHeight="1">
      <c r="A7" s="84">
        <v>6</v>
      </c>
      <c r="B7" s="85" t="s">
        <v>140</v>
      </c>
      <c r="C7" s="85" t="s">
        <v>141</v>
      </c>
      <c r="D7" s="85" t="s">
        <v>142</v>
      </c>
      <c r="E7" s="85">
        <v>2022</v>
      </c>
      <c r="F7" s="85" t="s">
        <v>55</v>
      </c>
      <c r="G7" s="85" t="s">
        <v>143</v>
      </c>
      <c r="H7" s="85" t="s">
        <v>57</v>
      </c>
      <c r="I7" s="85" t="str">
        <f t="array" ref="I7">_xlfn.TEXTJOIN(",", TRUE, IF(Table4[study_id]=Table3[[#This Row],[study_id]], Table4[iso_code], ""))</f>
        <v>DZ,AO,BJ,BW,BF,BI,CM,CF,TD,CD,CG,DJ,EG,GQ,ER,SZ,ET,GA,GM,GH,GN,GW,CI,KE,LS,LR,LY,MW,ML,MR,MA,MZ,NA,NE,NG,RW,SN,SL,SO,ZA,SS,SD,TZ,TG,TN,UG,ZM,ZW</v>
      </c>
      <c r="J7" s="85">
        <f>COUNTIF(study_countries!A:A,A7)</f>
        <v>48</v>
      </c>
      <c r="K7" s="85" t="s">
        <v>58</v>
      </c>
      <c r="L7" s="85" t="s">
        <v>144</v>
      </c>
      <c r="M7" s="85" t="s">
        <v>145</v>
      </c>
      <c r="N7" s="85">
        <v>2015</v>
      </c>
      <c r="O7" s="85">
        <v>2065</v>
      </c>
      <c r="P7" s="85" t="s">
        <v>61</v>
      </c>
      <c r="Q7" s="85" t="s">
        <v>84</v>
      </c>
      <c r="R7" s="85" t="s">
        <v>63</v>
      </c>
      <c r="S7" s="85" t="s">
        <v>64</v>
      </c>
      <c r="T7" s="85" t="s">
        <v>64</v>
      </c>
      <c r="U7" s="85" t="s">
        <v>64</v>
      </c>
      <c r="V7" s="85" t="s">
        <v>64</v>
      </c>
      <c r="W7" s="85" t="s">
        <v>64</v>
      </c>
      <c r="X7" s="85" t="s">
        <v>64</v>
      </c>
      <c r="Y7" s="85" t="s">
        <v>64</v>
      </c>
      <c r="Z7" s="85" t="s">
        <v>65</v>
      </c>
      <c r="AA7" s="85" t="s">
        <v>64</v>
      </c>
      <c r="AB7" s="85" t="s">
        <v>146</v>
      </c>
      <c r="AC7" s="85" t="s">
        <v>104</v>
      </c>
      <c r="AD7" s="85" t="s">
        <v>68</v>
      </c>
      <c r="AE7" s="85" t="s">
        <v>64</v>
      </c>
      <c r="AF7" s="85" t="s">
        <v>64</v>
      </c>
      <c r="AG7" s="85" t="s">
        <v>64</v>
      </c>
      <c r="AH7" s="85" t="s">
        <v>65</v>
      </c>
      <c r="AI7" s="85" t="s">
        <v>89</v>
      </c>
      <c r="AJ7" s="85" t="s">
        <v>65</v>
      </c>
      <c r="AK7" s="85" t="s">
        <v>64</v>
      </c>
      <c r="AL7" s="85" t="s">
        <v>65</v>
      </c>
      <c r="AM7" s="85" t="s">
        <v>64</v>
      </c>
      <c r="AN7" s="85" t="s">
        <v>64</v>
      </c>
      <c r="AO7" s="85" t="s">
        <v>147</v>
      </c>
      <c r="AP7" s="85" t="s">
        <v>148</v>
      </c>
      <c r="AQ7" s="85" t="s">
        <v>149</v>
      </c>
      <c r="AR7" s="85" t="s">
        <v>150</v>
      </c>
      <c r="AS7" s="85" t="s">
        <v>65</v>
      </c>
      <c r="AT7" s="85" t="s">
        <v>151</v>
      </c>
      <c r="AU7" s="85" t="s">
        <v>65</v>
      </c>
      <c r="AV7" s="85" t="s">
        <v>75</v>
      </c>
      <c r="AW7" s="85" t="s">
        <v>65</v>
      </c>
      <c r="AX7" s="85"/>
      <c r="AY7" s="86" t="s">
        <v>152</v>
      </c>
      <c r="AZ7" s="87" t="s">
        <v>153</v>
      </c>
    </row>
    <row r="8" spans="1:52" s="40" customFormat="1" ht="261" customHeight="1">
      <c r="A8" s="84">
        <v>7</v>
      </c>
      <c r="B8" s="85" t="s">
        <v>154</v>
      </c>
      <c r="C8" s="85" t="s">
        <v>155</v>
      </c>
      <c r="D8" s="85" t="s">
        <v>156</v>
      </c>
      <c r="E8" s="85">
        <v>2024</v>
      </c>
      <c r="F8" s="85" t="s">
        <v>55</v>
      </c>
      <c r="G8" s="85" t="s">
        <v>129</v>
      </c>
      <c r="H8" s="85" t="s">
        <v>57</v>
      </c>
      <c r="I8" s="85" t="str">
        <f t="array" ref="I8">_xlfn.TEXTJOIN(",", TRUE, IF(Table4[study_id]=Table3[[#This Row],[study_id]], Table4[iso_code], ""))</f>
        <v>DZ,AO,BJ,BW,BF,BI,CM,CF,TD,CD,CG,DJ,EG,GQ,ER,SZ,ET,GA,GM,GH,GN,GW,CI,KE,LS,LR,LY,MW,ML,MR,MA,MZ,NA,NE,NG,RW,SN,SL,SO,ZA,SS,SD,TZ,TG,TN,UG,ZM,ZW</v>
      </c>
      <c r="J8" s="85">
        <f>COUNTIF(study_countries!A:A,A8)</f>
        <v>48</v>
      </c>
      <c r="K8" s="85" t="s">
        <v>58</v>
      </c>
      <c r="L8" s="85" t="s">
        <v>157</v>
      </c>
      <c r="M8" s="85" t="s">
        <v>158</v>
      </c>
      <c r="N8" s="85">
        <v>2020</v>
      </c>
      <c r="O8" s="85">
        <v>2040</v>
      </c>
      <c r="P8" s="85" t="s">
        <v>159</v>
      </c>
      <c r="Q8" s="85" t="s">
        <v>84</v>
      </c>
      <c r="R8" s="85" t="s">
        <v>85</v>
      </c>
      <c r="S8" s="85" t="s">
        <v>64</v>
      </c>
      <c r="T8" s="85" t="s">
        <v>64</v>
      </c>
      <c r="U8" s="85" t="s">
        <v>64</v>
      </c>
      <c r="V8" s="85" t="s">
        <v>64</v>
      </c>
      <c r="W8" s="85" t="s">
        <v>64</v>
      </c>
      <c r="X8" s="85" t="s">
        <v>64</v>
      </c>
      <c r="Y8" s="85" t="s">
        <v>64</v>
      </c>
      <c r="Z8" s="85" t="s">
        <v>64</v>
      </c>
      <c r="AA8" s="85" t="s">
        <v>64</v>
      </c>
      <c r="AB8" s="85" t="s">
        <v>66</v>
      </c>
      <c r="AC8" s="85" t="s">
        <v>87</v>
      </c>
      <c r="AD8" s="85" t="s">
        <v>160</v>
      </c>
      <c r="AE8" s="85" t="s">
        <v>64</v>
      </c>
      <c r="AF8" s="85" t="s">
        <v>64</v>
      </c>
      <c r="AG8" s="85" t="s">
        <v>65</v>
      </c>
      <c r="AH8" s="85" t="s">
        <v>64</v>
      </c>
      <c r="AI8" s="85" t="s">
        <v>89</v>
      </c>
      <c r="AJ8" s="85" t="s">
        <v>65</v>
      </c>
      <c r="AK8" s="85" t="s">
        <v>65</v>
      </c>
      <c r="AL8" s="85" t="s">
        <v>65</v>
      </c>
      <c r="AM8" s="85" t="s">
        <v>64</v>
      </c>
      <c r="AN8" s="85" t="s">
        <v>64</v>
      </c>
      <c r="AO8" s="85" t="s">
        <v>161</v>
      </c>
      <c r="AP8" s="85" t="s">
        <v>162</v>
      </c>
      <c r="AQ8" s="85" t="s">
        <v>163</v>
      </c>
      <c r="AR8" s="85" t="s">
        <v>164</v>
      </c>
      <c r="AS8" s="85" t="s">
        <v>65</v>
      </c>
      <c r="AT8" s="85" t="s">
        <v>165</v>
      </c>
      <c r="AU8" s="85" t="s">
        <v>64</v>
      </c>
      <c r="AV8" s="88">
        <v>0.1</v>
      </c>
      <c r="AW8" s="85" t="s">
        <v>64</v>
      </c>
      <c r="AX8" s="85" t="s">
        <v>166</v>
      </c>
      <c r="AY8" s="86" t="s">
        <v>167</v>
      </c>
      <c r="AZ8" s="87" t="s">
        <v>154</v>
      </c>
    </row>
    <row r="9" spans="1:52" s="40" customFormat="1" ht="261" customHeight="1">
      <c r="A9" s="84">
        <v>8</v>
      </c>
      <c r="B9" s="85" t="s">
        <v>154</v>
      </c>
      <c r="C9" s="85" t="s">
        <v>168</v>
      </c>
      <c r="D9" s="85" t="s">
        <v>169</v>
      </c>
      <c r="E9" s="85">
        <v>2018</v>
      </c>
      <c r="F9" s="85" t="s">
        <v>55</v>
      </c>
      <c r="G9" s="85" t="s">
        <v>129</v>
      </c>
      <c r="H9" s="85" t="s">
        <v>57</v>
      </c>
      <c r="I9" s="85" t="str">
        <f t="array" ref="I9">_xlfn.TEXTJOIN(",", TRUE, IF(Table4[study_id]=Table3[[#This Row],[study_id]], Table4[iso_code], ""))</f>
        <v>DZ,AO,BJ,BW,BF,BI,CM,CF,TD,CD,CG,DJ,EG,GQ,ER,SZ,ET,GA,GM,GH,GN,GW,CI,KE,LS,LR,LY,MW,ML,MR,MA,MZ,NA,NE,NG,RW,SN,SL,SO,ZA,SS,SD,TZ,TG,TN,UG,ZM,ZW</v>
      </c>
      <c r="J9" s="85">
        <f>COUNTIF(study_countries!A:A,A9)</f>
        <v>48</v>
      </c>
      <c r="K9" s="85" t="s">
        <v>58</v>
      </c>
      <c r="L9" s="85" t="s">
        <v>170</v>
      </c>
      <c r="M9" s="85" t="s">
        <v>171</v>
      </c>
      <c r="N9" s="85">
        <v>2010</v>
      </c>
      <c r="O9" s="85">
        <v>2030</v>
      </c>
      <c r="P9" s="85" t="s">
        <v>61</v>
      </c>
      <c r="Q9" s="85" t="s">
        <v>84</v>
      </c>
      <c r="R9" s="85" t="s">
        <v>85</v>
      </c>
      <c r="S9" s="85" t="s">
        <v>64</v>
      </c>
      <c r="T9" s="85" t="s">
        <v>64</v>
      </c>
      <c r="U9" s="85" t="s">
        <v>64</v>
      </c>
      <c r="V9" s="85" t="s">
        <v>64</v>
      </c>
      <c r="W9" s="85" t="s">
        <v>65</v>
      </c>
      <c r="X9" s="85" t="s">
        <v>64</v>
      </c>
      <c r="Y9" s="85" t="s">
        <v>64</v>
      </c>
      <c r="Z9" s="85" t="s">
        <v>65</v>
      </c>
      <c r="AA9" s="85" t="s">
        <v>64</v>
      </c>
      <c r="AB9" s="85" t="s">
        <v>66</v>
      </c>
      <c r="AC9" s="85" t="s">
        <v>87</v>
      </c>
      <c r="AD9" s="85" t="s">
        <v>172</v>
      </c>
      <c r="AE9" s="85" t="s">
        <v>64</v>
      </c>
      <c r="AF9" s="85" t="s">
        <v>64</v>
      </c>
      <c r="AG9" s="85" t="s">
        <v>65</v>
      </c>
      <c r="AH9" s="85" t="s">
        <v>65</v>
      </c>
      <c r="AI9" s="85" t="s">
        <v>89</v>
      </c>
      <c r="AJ9" s="85" t="s">
        <v>65</v>
      </c>
      <c r="AK9" s="85" t="s">
        <v>65</v>
      </c>
      <c r="AL9" s="85" t="s">
        <v>65</v>
      </c>
      <c r="AM9" s="85" t="s">
        <v>64</v>
      </c>
      <c r="AN9" s="85" t="s">
        <v>65</v>
      </c>
      <c r="AO9" s="85" t="s">
        <v>173</v>
      </c>
      <c r="AP9" s="85" t="s">
        <v>174</v>
      </c>
      <c r="AQ9" s="85" t="s">
        <v>175</v>
      </c>
      <c r="AR9" s="85" t="s">
        <v>164</v>
      </c>
      <c r="AS9" s="85" t="s">
        <v>65</v>
      </c>
      <c r="AT9" s="85" t="s">
        <v>176</v>
      </c>
      <c r="AU9" s="85" t="s">
        <v>64</v>
      </c>
      <c r="AV9" s="88">
        <v>0.1</v>
      </c>
      <c r="AW9" s="85" t="s">
        <v>65</v>
      </c>
      <c r="AX9" s="85"/>
      <c r="AY9" s="86" t="s">
        <v>177</v>
      </c>
      <c r="AZ9" s="89" t="s">
        <v>154</v>
      </c>
    </row>
    <row r="10" spans="1:52" s="40" customFormat="1" ht="261" customHeight="1">
      <c r="A10" s="84">
        <v>9</v>
      </c>
      <c r="B10" s="85" t="s">
        <v>154</v>
      </c>
      <c r="C10" s="85" t="s">
        <v>178</v>
      </c>
      <c r="D10" s="85" t="s">
        <v>179</v>
      </c>
      <c r="E10" s="85">
        <v>2021</v>
      </c>
      <c r="F10" s="85" t="s">
        <v>55</v>
      </c>
      <c r="G10" s="85" t="s">
        <v>129</v>
      </c>
      <c r="H10" s="85" t="s">
        <v>101</v>
      </c>
      <c r="I10" s="85" t="str">
        <f t="array" ref="I10">_xlfn.TEXTJOIN(",", TRUE, IF(Table4[study_id]=Table3[[#This Row],[study_id]], Table4[iso_code], ""))</f>
        <v>AO,BW,BI,DJ,EG,SZ,ET,KE,LS,MW,MZ,NA,RW,ZA,SS,SD,TZ,UG,ZM,ZW,CD</v>
      </c>
      <c r="J10" s="85">
        <f>COUNTIF(study_countries!A:A,A10)</f>
        <v>21</v>
      </c>
      <c r="K10" s="85" t="s">
        <v>180</v>
      </c>
      <c r="L10" s="85" t="s">
        <v>181</v>
      </c>
      <c r="M10" s="85" t="s">
        <v>182</v>
      </c>
      <c r="N10" s="85">
        <v>2018</v>
      </c>
      <c r="O10" s="85">
        <v>2040</v>
      </c>
      <c r="P10" s="85" t="s">
        <v>61</v>
      </c>
      <c r="Q10" s="85" t="s">
        <v>84</v>
      </c>
      <c r="R10" s="85" t="s">
        <v>85</v>
      </c>
      <c r="S10" s="85" t="s">
        <v>64</v>
      </c>
      <c r="T10" s="85" t="s">
        <v>64</v>
      </c>
      <c r="U10" s="85" t="s">
        <v>64</v>
      </c>
      <c r="V10" s="85" t="s">
        <v>64</v>
      </c>
      <c r="W10" s="85" t="s">
        <v>64</v>
      </c>
      <c r="X10" s="85" t="s">
        <v>64</v>
      </c>
      <c r="Y10" s="85" t="s">
        <v>64</v>
      </c>
      <c r="Z10" s="85" t="s">
        <v>65</v>
      </c>
      <c r="AA10" s="85" t="s">
        <v>64</v>
      </c>
      <c r="AB10" s="85" t="s">
        <v>66</v>
      </c>
      <c r="AC10" s="85" t="s">
        <v>87</v>
      </c>
      <c r="AD10" s="85" t="s">
        <v>172</v>
      </c>
      <c r="AE10" s="85" t="s">
        <v>64</v>
      </c>
      <c r="AF10" s="85" t="s">
        <v>64</v>
      </c>
      <c r="AG10" s="85" t="s">
        <v>64</v>
      </c>
      <c r="AH10" s="85" t="s">
        <v>64</v>
      </c>
      <c r="AI10" s="85" t="s">
        <v>89</v>
      </c>
      <c r="AJ10" s="85" t="s">
        <v>65</v>
      </c>
      <c r="AK10" s="85" t="s">
        <v>65</v>
      </c>
      <c r="AL10" s="85" t="s">
        <v>65</v>
      </c>
      <c r="AM10" s="85" t="s">
        <v>64</v>
      </c>
      <c r="AN10" s="85" t="s">
        <v>65</v>
      </c>
      <c r="AO10" s="85" t="s">
        <v>183</v>
      </c>
      <c r="AP10" s="85" t="s">
        <v>184</v>
      </c>
      <c r="AQ10" s="85" t="s">
        <v>154</v>
      </c>
      <c r="AR10" s="85" t="s">
        <v>164</v>
      </c>
      <c r="AS10" s="85" t="s">
        <v>65</v>
      </c>
      <c r="AT10" s="85" t="s">
        <v>185</v>
      </c>
      <c r="AU10" s="85" t="s">
        <v>64</v>
      </c>
      <c r="AV10" s="88">
        <v>0.1</v>
      </c>
      <c r="AW10" s="85" t="s">
        <v>65</v>
      </c>
      <c r="AX10" s="85"/>
      <c r="AY10" s="90" t="s">
        <v>186</v>
      </c>
      <c r="AZ10" s="91" t="s">
        <v>154</v>
      </c>
    </row>
    <row r="11" spans="1:52" s="39" customFormat="1" ht="208.25" customHeight="1">
      <c r="A11" s="84">
        <v>10</v>
      </c>
      <c r="B11" s="85" t="s">
        <v>187</v>
      </c>
      <c r="C11" s="85" t="s">
        <v>188</v>
      </c>
      <c r="D11" s="85" t="s">
        <v>189</v>
      </c>
      <c r="E11" s="85">
        <v>2017</v>
      </c>
      <c r="F11" s="85" t="s">
        <v>55</v>
      </c>
      <c r="G11" s="85" t="s">
        <v>129</v>
      </c>
      <c r="H11" s="85" t="s">
        <v>57</v>
      </c>
      <c r="I11" s="85" t="str">
        <f t="array" ref="I11">_xlfn.TEXTJOIN(",", TRUE, IF(Table4[study_id]=Table3[[#This Row],[study_id]], Table4[iso_code], ""))</f>
        <v>DZ,AO,BJ,BW,BF,BI,CM,CV,CF,TD,KM,CD,CG,CI,DJ,EG,GQ,ER,ET,GA,GM,GH,GN,GW,KE,LS,LR,LY,MG,MW,ML,MR,MU,MA,MZ,NA,NE,NG,RW,ST,SC,SN,SL,SO,SD,SZ,TZ,TG,TN,UG,ZM,ZW</v>
      </c>
      <c r="J11" s="85">
        <f>COUNTIF(study_countries!A:A,A11)</f>
        <v>52</v>
      </c>
      <c r="K11" s="85" t="s">
        <v>190</v>
      </c>
      <c r="L11" s="85" t="s">
        <v>191</v>
      </c>
      <c r="M11" s="85" t="s">
        <v>192</v>
      </c>
      <c r="N11" s="85">
        <v>2010</v>
      </c>
      <c r="O11" s="85">
        <v>2040</v>
      </c>
      <c r="P11" s="85" t="s">
        <v>159</v>
      </c>
      <c r="Q11" s="85" t="s">
        <v>193</v>
      </c>
      <c r="R11" s="85" t="s">
        <v>194</v>
      </c>
      <c r="S11" s="85" t="s">
        <v>64</v>
      </c>
      <c r="T11" s="85" t="s">
        <v>64</v>
      </c>
      <c r="U11" s="85" t="s">
        <v>64</v>
      </c>
      <c r="V11" s="85" t="s">
        <v>64</v>
      </c>
      <c r="W11" s="85" t="s">
        <v>65</v>
      </c>
      <c r="X11" s="85" t="s">
        <v>65</v>
      </c>
      <c r="Y11" s="85" t="s">
        <v>64</v>
      </c>
      <c r="Z11" s="85" t="s">
        <v>65</v>
      </c>
      <c r="AA11" s="85" t="s">
        <v>64</v>
      </c>
      <c r="AB11" s="85" t="s">
        <v>146</v>
      </c>
      <c r="AC11" s="85" t="s">
        <v>67</v>
      </c>
      <c r="AD11" s="85" t="s">
        <v>68</v>
      </c>
      <c r="AE11" s="85" t="s">
        <v>64</v>
      </c>
      <c r="AF11" s="85" t="s">
        <v>64</v>
      </c>
      <c r="AG11" s="85" t="s">
        <v>65</v>
      </c>
      <c r="AH11" s="85" t="s">
        <v>65</v>
      </c>
      <c r="AI11" s="85" t="s">
        <v>195</v>
      </c>
      <c r="AJ11" s="85" t="s">
        <v>64</v>
      </c>
      <c r="AK11" s="85" t="s">
        <v>64</v>
      </c>
      <c r="AL11" s="85" t="s">
        <v>64</v>
      </c>
      <c r="AM11" s="85" t="s">
        <v>64</v>
      </c>
      <c r="AN11" s="85" t="s">
        <v>64</v>
      </c>
      <c r="AO11" s="85" t="s">
        <v>196</v>
      </c>
      <c r="AP11" s="85" t="s">
        <v>197</v>
      </c>
      <c r="AQ11" s="85" t="s">
        <v>198</v>
      </c>
      <c r="AR11" s="85" t="s">
        <v>199</v>
      </c>
      <c r="AS11" s="85" t="s">
        <v>64</v>
      </c>
      <c r="AT11" s="85" t="s">
        <v>200</v>
      </c>
      <c r="AU11" s="85" t="s">
        <v>65</v>
      </c>
      <c r="AV11" s="85" t="s">
        <v>75</v>
      </c>
      <c r="AW11" s="85" t="s">
        <v>65</v>
      </c>
      <c r="AX11" s="85"/>
      <c r="AY11" s="86" t="s">
        <v>201</v>
      </c>
      <c r="AZ11" s="92" t="s">
        <v>202</v>
      </c>
    </row>
    <row r="12" spans="1:52" s="40" customFormat="1" ht="215.25" customHeight="1">
      <c r="A12" s="84">
        <v>11</v>
      </c>
      <c r="B12" s="85" t="s">
        <v>203</v>
      </c>
      <c r="C12" s="85" t="s">
        <v>204</v>
      </c>
      <c r="D12" s="85" t="s">
        <v>205</v>
      </c>
      <c r="E12" s="85">
        <v>2021</v>
      </c>
      <c r="F12" s="85" t="s">
        <v>55</v>
      </c>
      <c r="G12" s="85" t="s">
        <v>206</v>
      </c>
      <c r="H12" s="85" t="s">
        <v>57</v>
      </c>
      <c r="I12" s="85" t="str">
        <f t="array" ref="I12">_xlfn.TEXTJOIN(",", TRUE, IF(Table4[study_id]=Table3[[#This Row],[study_id]], Table4[iso_code], ""))</f>
        <v>DZ,AO,BJ,BW,BF,BI,CM,CF,TD,CG,CD,DJ,EG,GQ,ER,ET,GA,GM,GH,GN,GW,CI,KE,LS,LR,LY,MG,MW,ML,MR,MA,MZ,NA,NE,NG,RW,SN,SL,SO,ZA,SS,SD,TZ,TG,TN,UG,ZM,ZW</v>
      </c>
      <c r="J12" s="85">
        <f>COUNTIF(study_countries!A:A,A12)</f>
        <v>48</v>
      </c>
      <c r="K12" s="85" t="s">
        <v>207</v>
      </c>
      <c r="L12" s="85" t="s">
        <v>208</v>
      </c>
      <c r="M12" s="85" t="s">
        <v>209</v>
      </c>
      <c r="N12" s="85">
        <v>2018</v>
      </c>
      <c r="O12" s="85">
        <v>2025</v>
      </c>
      <c r="P12" s="85" t="s">
        <v>61</v>
      </c>
      <c r="Q12" s="85" t="s">
        <v>210</v>
      </c>
      <c r="R12" s="85" t="s">
        <v>211</v>
      </c>
      <c r="S12" s="85" t="s">
        <v>64</v>
      </c>
      <c r="T12" s="85" t="s">
        <v>64</v>
      </c>
      <c r="U12" s="85" t="s">
        <v>64</v>
      </c>
      <c r="V12" s="85" t="s">
        <v>64</v>
      </c>
      <c r="W12" s="85" t="s">
        <v>64</v>
      </c>
      <c r="X12" s="85" t="s">
        <v>64</v>
      </c>
      <c r="Y12" s="85" t="s">
        <v>64</v>
      </c>
      <c r="Z12" s="85" t="s">
        <v>65</v>
      </c>
      <c r="AA12" s="85" t="s">
        <v>64</v>
      </c>
      <c r="AB12" s="85" t="s">
        <v>66</v>
      </c>
      <c r="AC12" s="85" t="s">
        <v>104</v>
      </c>
      <c r="AD12" s="85" t="s">
        <v>68</v>
      </c>
      <c r="AE12" s="85" t="s">
        <v>64</v>
      </c>
      <c r="AF12" s="85" t="s">
        <v>64</v>
      </c>
      <c r="AG12" s="85" t="s">
        <v>65</v>
      </c>
      <c r="AH12" s="85" t="s">
        <v>65</v>
      </c>
      <c r="AI12" s="85" t="s">
        <v>69</v>
      </c>
      <c r="AJ12" s="85" t="s">
        <v>65</v>
      </c>
      <c r="AK12" s="85" t="s">
        <v>65</v>
      </c>
      <c r="AL12" s="85" t="s">
        <v>65</v>
      </c>
      <c r="AM12" s="85" t="s">
        <v>64</v>
      </c>
      <c r="AN12" s="85" t="s">
        <v>65</v>
      </c>
      <c r="AO12" s="85" t="s">
        <v>212</v>
      </c>
      <c r="AP12" s="85" t="s">
        <v>213</v>
      </c>
      <c r="AQ12" s="85" t="s">
        <v>214</v>
      </c>
      <c r="AR12" s="85" t="s">
        <v>215</v>
      </c>
      <c r="AS12" s="85" t="s">
        <v>65</v>
      </c>
      <c r="AT12" s="85" t="s">
        <v>216</v>
      </c>
      <c r="AU12" s="85" t="s">
        <v>65</v>
      </c>
      <c r="AV12" s="85" t="s">
        <v>75</v>
      </c>
      <c r="AW12" s="85" t="s">
        <v>65</v>
      </c>
      <c r="AX12" s="85"/>
      <c r="AY12" s="86" t="s">
        <v>217</v>
      </c>
      <c r="AZ12" s="87" t="s">
        <v>218</v>
      </c>
    </row>
    <row r="13" spans="1:52" s="40" customFormat="1" ht="215.25" customHeight="1">
      <c r="A13" s="84">
        <v>12</v>
      </c>
      <c r="B13" s="85" t="s">
        <v>219</v>
      </c>
      <c r="C13" s="85" t="s">
        <v>220</v>
      </c>
      <c r="D13" s="85" t="s">
        <v>221</v>
      </c>
      <c r="E13" s="85">
        <v>2024</v>
      </c>
      <c r="F13" s="85" t="s">
        <v>55</v>
      </c>
      <c r="G13" s="85" t="s">
        <v>129</v>
      </c>
      <c r="H13" s="85" t="s">
        <v>222</v>
      </c>
      <c r="I13" s="85" t="str">
        <f t="array" ref="I13">_xlfn.TEXTJOIN(",", TRUE, IF(Table4[study_id]=Table3[[#This Row],[study_id]], Table4[iso_code], ""))</f>
        <v>DZ</v>
      </c>
      <c r="J13" s="85">
        <f>COUNTIF(study_countries!A:A,A13)</f>
        <v>1</v>
      </c>
      <c r="K13" s="85" t="s">
        <v>223</v>
      </c>
      <c r="L13" s="85" t="s">
        <v>224</v>
      </c>
      <c r="M13" s="85" t="s">
        <v>225</v>
      </c>
      <c r="N13" s="85">
        <v>2016</v>
      </c>
      <c r="O13" s="85">
        <v>2070</v>
      </c>
      <c r="P13" s="85" t="s">
        <v>61</v>
      </c>
      <c r="Q13" s="85" t="s">
        <v>84</v>
      </c>
      <c r="R13" s="85" t="s">
        <v>63</v>
      </c>
      <c r="S13" s="85" t="s">
        <v>64</v>
      </c>
      <c r="T13" s="85" t="s">
        <v>64</v>
      </c>
      <c r="U13" s="85" t="s">
        <v>64</v>
      </c>
      <c r="V13" s="85" t="s">
        <v>64</v>
      </c>
      <c r="W13" s="85" t="s">
        <v>64</v>
      </c>
      <c r="X13" s="85" t="s">
        <v>65</v>
      </c>
      <c r="Y13" s="85" t="s">
        <v>64</v>
      </c>
      <c r="Z13" s="85" t="s">
        <v>64</v>
      </c>
      <c r="AA13" s="85" t="s">
        <v>65</v>
      </c>
      <c r="AB13" s="85" t="s">
        <v>66</v>
      </c>
      <c r="AC13" s="85" t="s">
        <v>67</v>
      </c>
      <c r="AD13" s="85" t="s">
        <v>68</v>
      </c>
      <c r="AE13" s="85" t="s">
        <v>64</v>
      </c>
      <c r="AF13" s="85" t="s">
        <v>64</v>
      </c>
      <c r="AG13" s="85" t="s">
        <v>64</v>
      </c>
      <c r="AH13" s="85" t="s">
        <v>65</v>
      </c>
      <c r="AI13" s="85" t="s">
        <v>89</v>
      </c>
      <c r="AJ13" s="85" t="s">
        <v>65</v>
      </c>
      <c r="AK13" s="85" t="s">
        <v>65</v>
      </c>
      <c r="AL13" s="85" t="s">
        <v>65</v>
      </c>
      <c r="AM13" s="85" t="s">
        <v>64</v>
      </c>
      <c r="AN13" s="85" t="s">
        <v>65</v>
      </c>
      <c r="AO13" s="85" t="s">
        <v>226</v>
      </c>
      <c r="AP13" s="85" t="s">
        <v>227</v>
      </c>
      <c r="AQ13" s="85" t="s">
        <v>228</v>
      </c>
      <c r="AR13" s="85" t="s">
        <v>229</v>
      </c>
      <c r="AS13" s="85" t="s">
        <v>65</v>
      </c>
      <c r="AT13" s="85" t="s">
        <v>230</v>
      </c>
      <c r="AU13" s="85" t="s">
        <v>65</v>
      </c>
      <c r="AV13" s="88">
        <v>0.08</v>
      </c>
      <c r="AW13" s="85" t="s">
        <v>65</v>
      </c>
      <c r="AX13" s="85"/>
      <c r="AY13" s="86" t="s">
        <v>231</v>
      </c>
      <c r="AZ13" s="87" t="s">
        <v>232</v>
      </c>
    </row>
    <row r="14" spans="1:52" s="40" customFormat="1" ht="215.25" customHeight="1">
      <c r="A14" s="84">
        <v>13</v>
      </c>
      <c r="B14" s="85" t="s">
        <v>233</v>
      </c>
      <c r="C14" s="85" t="s">
        <v>234</v>
      </c>
      <c r="D14" s="85" t="s">
        <v>235</v>
      </c>
      <c r="E14" s="85">
        <v>2024</v>
      </c>
      <c r="F14" s="85" t="s">
        <v>236</v>
      </c>
      <c r="G14" s="85" t="s">
        <v>237</v>
      </c>
      <c r="H14" s="85" t="s">
        <v>238</v>
      </c>
      <c r="I14" s="85" t="str">
        <f t="array" ref="I14">_xlfn.TEXTJOIN(",", TRUE, IF(Table4[study_id]=Table3[[#This Row],[study_id]], Table4[iso_code], ""))</f>
        <v>DZ</v>
      </c>
      <c r="J14" s="85">
        <f>COUNTIF(study_countries!A:A,A14)</f>
        <v>1</v>
      </c>
      <c r="K14" s="85" t="s">
        <v>223</v>
      </c>
      <c r="L14" s="85" t="s">
        <v>239</v>
      </c>
      <c r="M14" s="85" t="s">
        <v>240</v>
      </c>
      <c r="N14" s="85"/>
      <c r="O14" s="85"/>
      <c r="P14" s="85"/>
      <c r="Q14" s="85"/>
      <c r="R14" s="85"/>
      <c r="S14" s="85"/>
      <c r="T14" s="85"/>
      <c r="U14" s="85"/>
      <c r="V14" s="85"/>
      <c r="W14" s="85"/>
      <c r="X14" s="85"/>
      <c r="Y14" s="85"/>
      <c r="Z14" s="85"/>
      <c r="AA14" s="85"/>
      <c r="AB14" s="85" t="s">
        <v>146</v>
      </c>
      <c r="AC14" s="85" t="s">
        <v>67</v>
      </c>
      <c r="AD14" s="85" t="s">
        <v>68</v>
      </c>
      <c r="AE14" s="85" t="s">
        <v>65</v>
      </c>
      <c r="AF14" s="85" t="s">
        <v>64</v>
      </c>
      <c r="AG14" s="85" t="s">
        <v>65</v>
      </c>
      <c r="AH14" s="85"/>
      <c r="AI14" s="85" t="s">
        <v>89</v>
      </c>
      <c r="AJ14" s="85" t="s">
        <v>65</v>
      </c>
      <c r="AK14" s="85" t="s">
        <v>65</v>
      </c>
      <c r="AL14" s="85" t="s">
        <v>65</v>
      </c>
      <c r="AM14" s="85" t="s">
        <v>65</v>
      </c>
      <c r="AN14" s="85" t="s">
        <v>64</v>
      </c>
      <c r="AO14" s="85"/>
      <c r="AP14" s="85"/>
      <c r="AQ14" s="85" t="s">
        <v>241</v>
      </c>
      <c r="AR14" s="85" t="s">
        <v>242</v>
      </c>
      <c r="AS14" s="85" t="s">
        <v>64</v>
      </c>
      <c r="AT14" s="85"/>
      <c r="AU14" s="85" t="s">
        <v>65</v>
      </c>
      <c r="AV14" s="85"/>
      <c r="AW14" s="85"/>
      <c r="AX14" s="85"/>
      <c r="AY14" s="86" t="s">
        <v>243</v>
      </c>
      <c r="AZ14" s="87" t="s">
        <v>244</v>
      </c>
    </row>
    <row r="15" spans="1:52" s="40" customFormat="1" ht="147" customHeight="1">
      <c r="A15" s="84">
        <v>14</v>
      </c>
      <c r="B15" s="85" t="s">
        <v>245</v>
      </c>
      <c r="C15" s="85" t="s">
        <v>246</v>
      </c>
      <c r="D15" s="85" t="s">
        <v>247</v>
      </c>
      <c r="E15" s="85">
        <v>2024</v>
      </c>
      <c r="F15" s="85" t="s">
        <v>55</v>
      </c>
      <c r="G15" s="85" t="s">
        <v>129</v>
      </c>
      <c r="H15" s="85" t="s">
        <v>238</v>
      </c>
      <c r="I15" s="85" t="str">
        <f t="array" ref="I15">_xlfn.TEXTJOIN(",", TRUE, IF(Table4[study_id]=Table3[[#This Row],[study_id]], Table4[iso_code], ""))</f>
        <v>BJ</v>
      </c>
      <c r="J15" s="85">
        <f>COUNTIF(study_countries!A:A,A15)</f>
        <v>1</v>
      </c>
      <c r="K15" s="85" t="s">
        <v>248</v>
      </c>
      <c r="L15" s="85" t="s">
        <v>249</v>
      </c>
      <c r="M15" s="85" t="s">
        <v>250</v>
      </c>
      <c r="N15" s="85">
        <v>2017</v>
      </c>
      <c r="O15" s="85">
        <v>2050</v>
      </c>
      <c r="P15" s="85" t="s">
        <v>61</v>
      </c>
      <c r="Q15" s="85" t="s">
        <v>251</v>
      </c>
      <c r="R15" s="85" t="s">
        <v>194</v>
      </c>
      <c r="S15" s="85" t="s">
        <v>64</v>
      </c>
      <c r="T15" s="85" t="s">
        <v>64</v>
      </c>
      <c r="U15" s="85" t="s">
        <v>64</v>
      </c>
      <c r="V15" s="85" t="s">
        <v>64</v>
      </c>
      <c r="W15" s="85" t="s">
        <v>65</v>
      </c>
      <c r="X15" s="85" t="s">
        <v>65</v>
      </c>
      <c r="Y15" s="85" t="s">
        <v>64</v>
      </c>
      <c r="Z15" s="85" t="s">
        <v>65</v>
      </c>
      <c r="AA15" s="85" t="s">
        <v>64</v>
      </c>
      <c r="AB15" s="85" t="s">
        <v>146</v>
      </c>
      <c r="AC15" s="85" t="s">
        <v>67</v>
      </c>
      <c r="AD15" s="85" t="s">
        <v>68</v>
      </c>
      <c r="AE15" s="85" t="s">
        <v>64</v>
      </c>
      <c r="AF15" s="85" t="s">
        <v>64</v>
      </c>
      <c r="AG15" s="85" t="s">
        <v>64</v>
      </c>
      <c r="AH15" s="85" t="s">
        <v>65</v>
      </c>
      <c r="AI15" s="85" t="s">
        <v>89</v>
      </c>
      <c r="AJ15" s="85" t="s">
        <v>65</v>
      </c>
      <c r="AK15" s="85" t="s">
        <v>64</v>
      </c>
      <c r="AL15" s="85" t="s">
        <v>64</v>
      </c>
      <c r="AM15" s="85" t="s">
        <v>64</v>
      </c>
      <c r="AN15" s="85" t="s">
        <v>64</v>
      </c>
      <c r="AO15" s="85" t="s">
        <v>252</v>
      </c>
      <c r="AP15" s="85" t="s">
        <v>253</v>
      </c>
      <c r="AQ15" s="85" t="s">
        <v>254</v>
      </c>
      <c r="AR15" s="85" t="s">
        <v>255</v>
      </c>
      <c r="AS15" s="85" t="s">
        <v>136</v>
      </c>
      <c r="AT15" s="85" t="s">
        <v>230</v>
      </c>
      <c r="AU15" s="85" t="s">
        <v>65</v>
      </c>
      <c r="AV15" s="85" t="s">
        <v>75</v>
      </c>
      <c r="AW15" s="85" t="s">
        <v>65</v>
      </c>
      <c r="AX15" s="85"/>
      <c r="AY15" s="86" t="s">
        <v>256</v>
      </c>
      <c r="AZ15" s="87" t="s">
        <v>257</v>
      </c>
    </row>
    <row r="16" spans="1:52" s="40" customFormat="1" ht="229.25" customHeight="1">
      <c r="A16" s="84">
        <v>15</v>
      </c>
      <c r="B16" s="85" t="s">
        <v>258</v>
      </c>
      <c r="C16" s="85" t="s">
        <v>259</v>
      </c>
      <c r="D16" s="85" t="s">
        <v>260</v>
      </c>
      <c r="E16" s="85">
        <v>2020</v>
      </c>
      <c r="F16" s="85" t="s">
        <v>236</v>
      </c>
      <c r="G16" s="85" t="s">
        <v>261</v>
      </c>
      <c r="H16" s="85" t="s">
        <v>238</v>
      </c>
      <c r="I16" s="85" t="str">
        <f t="array" ref="I16">_xlfn.TEXTJOIN(",", TRUE, IF(Table4[study_id]=Table3[[#This Row],[study_id]], Table4[iso_code], ""))</f>
        <v>BF,CI</v>
      </c>
      <c r="J16" s="85">
        <f>COUNTIF(study_countries!A:A,A16)</f>
        <v>2</v>
      </c>
      <c r="K16" s="85" t="s">
        <v>248</v>
      </c>
      <c r="L16" s="85" t="s">
        <v>262</v>
      </c>
      <c r="M16" s="85" t="s">
        <v>263</v>
      </c>
      <c r="N16" s="85">
        <v>2015</v>
      </c>
      <c r="O16" s="85">
        <v>2030</v>
      </c>
      <c r="P16" s="85"/>
      <c r="Q16" s="85"/>
      <c r="R16" s="85"/>
      <c r="S16" s="85"/>
      <c r="T16" s="85"/>
      <c r="U16" s="85"/>
      <c r="V16" s="85"/>
      <c r="W16" s="85"/>
      <c r="X16" s="85"/>
      <c r="Y16" s="85"/>
      <c r="Z16" s="85"/>
      <c r="AA16" s="85"/>
      <c r="AB16" s="85" t="s">
        <v>66</v>
      </c>
      <c r="AC16" s="85" t="s">
        <v>104</v>
      </c>
      <c r="AD16" s="85" t="s">
        <v>68</v>
      </c>
      <c r="AE16" s="85" t="s">
        <v>64</v>
      </c>
      <c r="AF16" s="85" t="s">
        <v>65</v>
      </c>
      <c r="AG16" s="85" t="s">
        <v>65</v>
      </c>
      <c r="AH16" s="85"/>
      <c r="AI16" s="85" t="s">
        <v>69</v>
      </c>
      <c r="AJ16" s="85" t="s">
        <v>64</v>
      </c>
      <c r="AK16" s="85" t="s">
        <v>65</v>
      </c>
      <c r="AL16" s="85" t="s">
        <v>65</v>
      </c>
      <c r="AM16" s="85" t="s">
        <v>136</v>
      </c>
      <c r="AN16" s="85" t="s">
        <v>64</v>
      </c>
      <c r="AO16" s="85"/>
      <c r="AP16" s="85"/>
      <c r="AQ16" s="85" t="s">
        <v>264</v>
      </c>
      <c r="AR16" s="85" t="s">
        <v>265</v>
      </c>
      <c r="AS16" s="85" t="s">
        <v>65</v>
      </c>
      <c r="AT16" s="85"/>
      <c r="AU16" s="85" t="s">
        <v>65</v>
      </c>
      <c r="AV16" s="85"/>
      <c r="AW16" s="85"/>
      <c r="AX16" s="85"/>
      <c r="AY16" s="86" t="s">
        <v>266</v>
      </c>
      <c r="AZ16" s="87" t="s">
        <v>267</v>
      </c>
    </row>
    <row r="17" spans="1:52" s="40" customFormat="1" ht="161.25" customHeight="1">
      <c r="A17" s="84">
        <v>16</v>
      </c>
      <c r="B17" s="85" t="s">
        <v>268</v>
      </c>
      <c r="C17" s="85" t="s">
        <v>269</v>
      </c>
      <c r="D17" s="85" t="s">
        <v>270</v>
      </c>
      <c r="E17" s="85">
        <v>2023</v>
      </c>
      <c r="F17" s="85" t="s">
        <v>55</v>
      </c>
      <c r="G17" s="85" t="s">
        <v>129</v>
      </c>
      <c r="H17" s="85" t="s">
        <v>238</v>
      </c>
      <c r="I17" s="85" t="str">
        <f t="array" ref="I17">_xlfn.TEXTJOIN(",", TRUE, IF(Table4[study_id]=Table3[[#This Row],[study_id]], Table4[iso_code], ""))</f>
        <v>BW</v>
      </c>
      <c r="J17" s="85">
        <f>COUNTIF(study_countries!A:A,A17)</f>
        <v>1</v>
      </c>
      <c r="K17" s="85" t="s">
        <v>271</v>
      </c>
      <c r="L17" s="85" t="s">
        <v>272</v>
      </c>
      <c r="M17" s="85" t="s">
        <v>273</v>
      </c>
      <c r="N17" s="85">
        <v>2015</v>
      </c>
      <c r="O17" s="85">
        <v>2050</v>
      </c>
      <c r="P17" s="85" t="s">
        <v>61</v>
      </c>
      <c r="Q17" s="85" t="s">
        <v>84</v>
      </c>
      <c r="R17" s="85" t="s">
        <v>63</v>
      </c>
      <c r="S17" s="85" t="s">
        <v>64</v>
      </c>
      <c r="T17" s="85" t="s">
        <v>64</v>
      </c>
      <c r="U17" s="85" t="s">
        <v>64</v>
      </c>
      <c r="V17" s="85" t="s">
        <v>64</v>
      </c>
      <c r="W17" s="85" t="s">
        <v>64</v>
      </c>
      <c r="X17" s="85" t="s">
        <v>64</v>
      </c>
      <c r="Y17" s="85" t="s">
        <v>64</v>
      </c>
      <c r="Z17" s="85" t="s">
        <v>65</v>
      </c>
      <c r="AA17" s="85" t="s">
        <v>64</v>
      </c>
      <c r="AB17" s="85" t="s">
        <v>146</v>
      </c>
      <c r="AC17" s="85" t="s">
        <v>104</v>
      </c>
      <c r="AD17" s="85" t="s">
        <v>68</v>
      </c>
      <c r="AE17" s="85" t="s">
        <v>64</v>
      </c>
      <c r="AF17" s="85" t="s">
        <v>64</v>
      </c>
      <c r="AG17" s="85" t="s">
        <v>64</v>
      </c>
      <c r="AH17" s="85" t="s">
        <v>65</v>
      </c>
      <c r="AI17" s="85" t="s">
        <v>89</v>
      </c>
      <c r="AJ17" s="85" t="s">
        <v>65</v>
      </c>
      <c r="AK17" s="85" t="s">
        <v>136</v>
      </c>
      <c r="AL17" s="85" t="s">
        <v>64</v>
      </c>
      <c r="AM17" s="85" t="s">
        <v>64</v>
      </c>
      <c r="AN17" s="85" t="s">
        <v>65</v>
      </c>
      <c r="AO17" s="85" t="s">
        <v>274</v>
      </c>
      <c r="AP17" s="85" t="s">
        <v>275</v>
      </c>
      <c r="AQ17" s="85" t="s">
        <v>276</v>
      </c>
      <c r="AR17" s="85" t="s">
        <v>277</v>
      </c>
      <c r="AS17" s="85" t="s">
        <v>65</v>
      </c>
      <c r="AT17" s="85" t="s">
        <v>278</v>
      </c>
      <c r="AU17" s="85" t="s">
        <v>65</v>
      </c>
      <c r="AV17" s="93">
        <v>0.1</v>
      </c>
      <c r="AW17" s="85" t="s">
        <v>65</v>
      </c>
      <c r="AX17" s="85"/>
      <c r="AY17" s="86" t="s">
        <v>279</v>
      </c>
      <c r="AZ17" s="87" t="s">
        <v>280</v>
      </c>
    </row>
    <row r="18" spans="1:52" s="39" customFormat="1" ht="197.25" customHeight="1">
      <c r="A18" s="84">
        <v>17</v>
      </c>
      <c r="B18" s="85" t="s">
        <v>281</v>
      </c>
      <c r="C18" s="85" t="s">
        <v>282</v>
      </c>
      <c r="D18" s="85" t="s">
        <v>283</v>
      </c>
      <c r="E18" s="85">
        <v>2016</v>
      </c>
      <c r="F18" s="85" t="s">
        <v>55</v>
      </c>
      <c r="G18" s="85" t="s">
        <v>129</v>
      </c>
      <c r="H18" s="85" t="s">
        <v>238</v>
      </c>
      <c r="I18" s="85" t="str">
        <f t="array" ref="I18">_xlfn.TEXTJOIN(",", TRUE, IF(Table4[study_id]=Table3[[#This Row],[study_id]], Table4[iso_code], ""))</f>
        <v>CM</v>
      </c>
      <c r="J18" s="85">
        <f>COUNTIF(study_countries!A:A,A18)</f>
        <v>1</v>
      </c>
      <c r="K18" s="85" t="s">
        <v>284</v>
      </c>
      <c r="L18" s="85" t="s">
        <v>285</v>
      </c>
      <c r="M18" s="85" t="s">
        <v>286</v>
      </c>
      <c r="N18" s="85">
        <v>2012</v>
      </c>
      <c r="O18" s="85">
        <v>2035</v>
      </c>
      <c r="P18" s="85" t="s">
        <v>61</v>
      </c>
      <c r="Q18" s="85" t="s">
        <v>210</v>
      </c>
      <c r="R18" s="85" t="s">
        <v>63</v>
      </c>
      <c r="S18" s="85" t="s">
        <v>64</v>
      </c>
      <c r="T18" s="85" t="s">
        <v>64</v>
      </c>
      <c r="U18" s="85" t="s">
        <v>64</v>
      </c>
      <c r="V18" s="85" t="s">
        <v>64</v>
      </c>
      <c r="W18" s="85" t="s">
        <v>65</v>
      </c>
      <c r="X18" s="85" t="s">
        <v>65</v>
      </c>
      <c r="Y18" s="85" t="s">
        <v>64</v>
      </c>
      <c r="Z18" s="85" t="s">
        <v>65</v>
      </c>
      <c r="AA18" s="85" t="s">
        <v>65</v>
      </c>
      <c r="AB18" s="85" t="s">
        <v>66</v>
      </c>
      <c r="AC18" s="85" t="s">
        <v>87</v>
      </c>
      <c r="AD18" s="85" t="s">
        <v>68</v>
      </c>
      <c r="AE18" s="85" t="s">
        <v>64</v>
      </c>
      <c r="AF18" s="85" t="s">
        <v>64</v>
      </c>
      <c r="AG18" s="85" t="s">
        <v>65</v>
      </c>
      <c r="AH18" s="85" t="s">
        <v>65</v>
      </c>
      <c r="AI18" s="85" t="s">
        <v>89</v>
      </c>
      <c r="AJ18" s="85" t="s">
        <v>65</v>
      </c>
      <c r="AK18" s="85" t="s">
        <v>136</v>
      </c>
      <c r="AL18" s="85" t="s">
        <v>65</v>
      </c>
      <c r="AM18" s="85" t="s">
        <v>136</v>
      </c>
      <c r="AN18" s="85" t="s">
        <v>64</v>
      </c>
      <c r="AO18" s="85" t="s">
        <v>287</v>
      </c>
      <c r="AP18" s="85" t="s">
        <v>288</v>
      </c>
      <c r="AQ18" s="85" t="s">
        <v>289</v>
      </c>
      <c r="AR18" s="85" t="s">
        <v>290</v>
      </c>
      <c r="AS18" s="85" t="s">
        <v>64</v>
      </c>
      <c r="AT18" s="85" t="s">
        <v>230</v>
      </c>
      <c r="AU18" s="85" t="s">
        <v>65</v>
      </c>
      <c r="AV18" s="93">
        <v>0.12</v>
      </c>
      <c r="AW18" s="85" t="s">
        <v>64</v>
      </c>
      <c r="AX18" s="85" t="s">
        <v>291</v>
      </c>
      <c r="AY18" s="86" t="s">
        <v>292</v>
      </c>
      <c r="AZ18" s="87" t="s">
        <v>293</v>
      </c>
    </row>
    <row r="19" spans="1:52" s="39" customFormat="1" ht="141.75" customHeight="1">
      <c r="A19" s="84">
        <v>18</v>
      </c>
      <c r="B19" s="85" t="s">
        <v>294</v>
      </c>
      <c r="C19" s="85" t="s">
        <v>295</v>
      </c>
      <c r="D19" s="85" t="s">
        <v>296</v>
      </c>
      <c r="E19" s="85">
        <v>2023</v>
      </c>
      <c r="F19" s="85" t="s">
        <v>236</v>
      </c>
      <c r="G19" s="85" t="s">
        <v>297</v>
      </c>
      <c r="H19" s="85" t="s">
        <v>238</v>
      </c>
      <c r="I19" s="85" t="str">
        <f t="array" ref="I19">_xlfn.TEXTJOIN(",", TRUE, IF(Table4[study_id]=Table3[[#This Row],[study_id]], Table4[iso_code], ""))</f>
        <v>CM</v>
      </c>
      <c r="J19" s="85">
        <f>COUNTIF(study_countries!A:A,A19)</f>
        <v>1</v>
      </c>
      <c r="K19" s="85" t="s">
        <v>284</v>
      </c>
      <c r="L19" s="85" t="s">
        <v>298</v>
      </c>
      <c r="M19" s="85" t="s">
        <v>299</v>
      </c>
      <c r="N19" s="85"/>
      <c r="O19" s="85"/>
      <c r="P19" s="85"/>
      <c r="Q19" s="85"/>
      <c r="R19" s="85"/>
      <c r="S19" s="85"/>
      <c r="T19" s="85"/>
      <c r="U19" s="85"/>
      <c r="V19" s="85"/>
      <c r="W19" s="85"/>
      <c r="X19" s="85"/>
      <c r="Y19" s="85"/>
      <c r="Z19" s="85"/>
      <c r="AA19" s="85"/>
      <c r="AB19" s="85" t="s">
        <v>66</v>
      </c>
      <c r="AC19" s="85" t="s">
        <v>104</v>
      </c>
      <c r="AD19" s="85" t="s">
        <v>68</v>
      </c>
      <c r="AE19" s="85" t="s">
        <v>64</v>
      </c>
      <c r="AF19" s="85" t="s">
        <v>65</v>
      </c>
      <c r="AG19" s="85" t="s">
        <v>65</v>
      </c>
      <c r="AH19" s="85"/>
      <c r="AI19" s="85" t="s">
        <v>300</v>
      </c>
      <c r="AJ19" s="85" t="s">
        <v>65</v>
      </c>
      <c r="AK19" s="85" t="s">
        <v>65</v>
      </c>
      <c r="AL19" s="85" t="s">
        <v>65</v>
      </c>
      <c r="AM19" s="85" t="s">
        <v>64</v>
      </c>
      <c r="AN19" s="85" t="s">
        <v>64</v>
      </c>
      <c r="AO19" s="85"/>
      <c r="AP19" s="85"/>
      <c r="AQ19" s="85" t="s">
        <v>301</v>
      </c>
      <c r="AR19" s="85" t="s">
        <v>199</v>
      </c>
      <c r="AS19" s="85" t="s">
        <v>65</v>
      </c>
      <c r="AT19" s="85"/>
      <c r="AU19" s="85" t="s">
        <v>65</v>
      </c>
      <c r="AV19" s="93"/>
      <c r="AW19" s="85"/>
      <c r="AX19" s="85"/>
      <c r="AY19" s="86" t="s">
        <v>302</v>
      </c>
      <c r="AZ19" s="87" t="s">
        <v>303</v>
      </c>
    </row>
    <row r="20" spans="1:52" s="41" customFormat="1" ht="127.5" customHeight="1">
      <c r="A20" s="84">
        <v>19</v>
      </c>
      <c r="B20" s="85" t="s">
        <v>304</v>
      </c>
      <c r="C20" s="85" t="s">
        <v>305</v>
      </c>
      <c r="D20" s="85" t="s">
        <v>306</v>
      </c>
      <c r="E20" s="85">
        <v>2022</v>
      </c>
      <c r="F20" s="85" t="s">
        <v>55</v>
      </c>
      <c r="G20" s="85" t="s">
        <v>307</v>
      </c>
      <c r="H20" s="85" t="s">
        <v>238</v>
      </c>
      <c r="I20" s="85" t="str">
        <f t="array" ref="I20">_xlfn.TEXTJOIN(",", TRUE, IF(Table4[study_id]=Table3[[#This Row],[study_id]], Table4[iso_code], ""))</f>
        <v>CI</v>
      </c>
      <c r="J20" s="85">
        <f>COUNTIF(study_countries!A:A,A20)</f>
        <v>1</v>
      </c>
      <c r="K20" s="85" t="s">
        <v>248</v>
      </c>
      <c r="L20" s="85" t="s">
        <v>308</v>
      </c>
      <c r="M20" s="85" t="s">
        <v>309</v>
      </c>
      <c r="N20" s="85">
        <v>2016</v>
      </c>
      <c r="O20" s="85">
        <v>2050</v>
      </c>
      <c r="P20" s="85" t="s">
        <v>61</v>
      </c>
      <c r="Q20" s="85" t="s">
        <v>84</v>
      </c>
      <c r="R20" s="85" t="s">
        <v>63</v>
      </c>
      <c r="S20" s="85" t="s">
        <v>64</v>
      </c>
      <c r="T20" s="85" t="s">
        <v>64</v>
      </c>
      <c r="U20" s="85" t="s">
        <v>64</v>
      </c>
      <c r="V20" s="85" t="s">
        <v>64</v>
      </c>
      <c r="W20" s="85" t="s">
        <v>65</v>
      </c>
      <c r="X20" s="85" t="s">
        <v>65</v>
      </c>
      <c r="Y20" s="85" t="s">
        <v>64</v>
      </c>
      <c r="Z20" s="85" t="s">
        <v>65</v>
      </c>
      <c r="AA20" s="85" t="s">
        <v>64</v>
      </c>
      <c r="AB20" s="85" t="s">
        <v>66</v>
      </c>
      <c r="AC20" s="85" t="s">
        <v>67</v>
      </c>
      <c r="AD20" s="85" t="s">
        <v>68</v>
      </c>
      <c r="AE20" s="85" t="s">
        <v>64</v>
      </c>
      <c r="AF20" s="85" t="s">
        <v>64</v>
      </c>
      <c r="AG20" s="85" t="s">
        <v>64</v>
      </c>
      <c r="AH20" s="85" t="s">
        <v>64</v>
      </c>
      <c r="AI20" s="85" t="s">
        <v>310</v>
      </c>
      <c r="AJ20" s="85" t="s">
        <v>64</v>
      </c>
      <c r="AK20" s="85" t="s">
        <v>136</v>
      </c>
      <c r="AL20" s="85" t="s">
        <v>65</v>
      </c>
      <c r="AM20" s="85" t="s">
        <v>64</v>
      </c>
      <c r="AN20" s="85" t="s">
        <v>65</v>
      </c>
      <c r="AO20" s="85" t="s">
        <v>311</v>
      </c>
      <c r="AP20" s="85" t="s">
        <v>312</v>
      </c>
      <c r="AQ20" s="85" t="s">
        <v>313</v>
      </c>
      <c r="AR20" s="85" t="s">
        <v>229</v>
      </c>
      <c r="AS20" s="85" t="s">
        <v>65</v>
      </c>
      <c r="AT20" s="85" t="s">
        <v>314</v>
      </c>
      <c r="AU20" s="85" t="s">
        <v>65</v>
      </c>
      <c r="AV20" s="93">
        <v>0.1</v>
      </c>
      <c r="AW20" s="85" t="s">
        <v>64</v>
      </c>
      <c r="AX20" s="85" t="s">
        <v>315</v>
      </c>
      <c r="AY20" s="86" t="s">
        <v>316</v>
      </c>
      <c r="AZ20" s="87" t="s">
        <v>317</v>
      </c>
    </row>
    <row r="21" spans="1:52" s="39" customFormat="1" ht="183" customHeight="1">
      <c r="A21" s="84">
        <v>20</v>
      </c>
      <c r="B21" s="85" t="s">
        <v>318</v>
      </c>
      <c r="C21" s="85" t="s">
        <v>269</v>
      </c>
      <c r="D21" s="85" t="s">
        <v>319</v>
      </c>
      <c r="E21" s="85">
        <v>2022</v>
      </c>
      <c r="F21" s="85" t="s">
        <v>55</v>
      </c>
      <c r="G21" s="85" t="s">
        <v>320</v>
      </c>
      <c r="H21" s="85" t="s">
        <v>238</v>
      </c>
      <c r="I21" s="85" t="str">
        <f t="array" ref="I21">_xlfn.TEXTJOIN(",", TRUE, IF(Table4[study_id]=Table3[[#This Row],[study_id]], Table4[iso_code], ""))</f>
        <v>EG</v>
      </c>
      <c r="J21" s="85">
        <f>COUNTIF(study_countries!A:A,A21)</f>
        <v>1</v>
      </c>
      <c r="K21" s="85" t="s">
        <v>321</v>
      </c>
      <c r="L21" s="85" t="s">
        <v>322</v>
      </c>
      <c r="M21" s="85" t="s">
        <v>323</v>
      </c>
      <c r="N21" s="85">
        <v>2017</v>
      </c>
      <c r="O21" s="85">
        <v>2042</v>
      </c>
      <c r="P21" s="85" t="s">
        <v>61</v>
      </c>
      <c r="Q21" s="85" t="s">
        <v>84</v>
      </c>
      <c r="R21" s="85" t="s">
        <v>63</v>
      </c>
      <c r="S21" s="85" t="s">
        <v>64</v>
      </c>
      <c r="T21" s="85" t="s">
        <v>64</v>
      </c>
      <c r="U21" s="85" t="s">
        <v>64</v>
      </c>
      <c r="V21" s="85" t="s">
        <v>65</v>
      </c>
      <c r="W21" s="85" t="s">
        <v>64</v>
      </c>
      <c r="X21" s="85" t="s">
        <v>65</v>
      </c>
      <c r="Y21" s="85" t="s">
        <v>64</v>
      </c>
      <c r="Z21" s="85" t="s">
        <v>65</v>
      </c>
      <c r="AA21" s="85" t="s">
        <v>64</v>
      </c>
      <c r="AB21" s="85" t="s">
        <v>66</v>
      </c>
      <c r="AC21" s="85" t="s">
        <v>104</v>
      </c>
      <c r="AD21" s="85" t="s">
        <v>68</v>
      </c>
      <c r="AE21" s="85" t="s">
        <v>65</v>
      </c>
      <c r="AF21" s="85" t="s">
        <v>65</v>
      </c>
      <c r="AG21" s="85" t="s">
        <v>65</v>
      </c>
      <c r="AH21" s="85" t="s">
        <v>65</v>
      </c>
      <c r="AI21" s="85" t="s">
        <v>89</v>
      </c>
      <c r="AJ21" s="85" t="s">
        <v>65</v>
      </c>
      <c r="AK21" s="85" t="s">
        <v>65</v>
      </c>
      <c r="AL21" s="85" t="s">
        <v>65</v>
      </c>
      <c r="AM21" s="85" t="s">
        <v>136</v>
      </c>
      <c r="AN21" s="85" t="s">
        <v>136</v>
      </c>
      <c r="AO21" s="85" t="s">
        <v>324</v>
      </c>
      <c r="AP21" s="85" t="s">
        <v>325</v>
      </c>
      <c r="AQ21" s="85" t="s">
        <v>326</v>
      </c>
      <c r="AR21" s="85" t="s">
        <v>327</v>
      </c>
      <c r="AS21" s="85" t="s">
        <v>65</v>
      </c>
      <c r="AT21" s="85" t="s">
        <v>230</v>
      </c>
      <c r="AU21" s="85" t="s">
        <v>65</v>
      </c>
      <c r="AV21" s="93">
        <v>0.1</v>
      </c>
      <c r="AW21" s="85" t="s">
        <v>65</v>
      </c>
      <c r="AX21" s="85"/>
      <c r="AY21" s="86" t="s">
        <v>328</v>
      </c>
      <c r="AZ21" s="87" t="s">
        <v>329</v>
      </c>
    </row>
    <row r="22" spans="1:52" s="39" customFormat="1" ht="173.25" customHeight="1">
      <c r="A22" s="84">
        <v>21</v>
      </c>
      <c r="B22" s="85" t="s">
        <v>330</v>
      </c>
      <c r="C22" s="85" t="s">
        <v>331</v>
      </c>
      <c r="D22" s="85" t="s">
        <v>332</v>
      </c>
      <c r="E22" s="85">
        <v>2018</v>
      </c>
      <c r="F22" s="85" t="s">
        <v>55</v>
      </c>
      <c r="G22" s="85" t="s">
        <v>129</v>
      </c>
      <c r="H22" s="85" t="s">
        <v>238</v>
      </c>
      <c r="I22" s="85" t="str">
        <f t="array" ref="I22">_xlfn.TEXTJOIN(",", TRUE, IF(Table4[study_id]=Table3[[#This Row],[study_id]], Table4[iso_code], ""))</f>
        <v>EG</v>
      </c>
      <c r="J22" s="85">
        <f>COUNTIF(study_countries!A:A,A22)</f>
        <v>1</v>
      </c>
      <c r="K22" s="85" t="s">
        <v>321</v>
      </c>
      <c r="L22" s="85" t="s">
        <v>333</v>
      </c>
      <c r="M22" s="85" t="s">
        <v>334</v>
      </c>
      <c r="N22" s="85">
        <v>2018</v>
      </c>
      <c r="O22" s="85">
        <v>2040</v>
      </c>
      <c r="P22" s="85" t="s">
        <v>61</v>
      </c>
      <c r="Q22" s="85" t="s">
        <v>84</v>
      </c>
      <c r="R22" s="85" t="s">
        <v>63</v>
      </c>
      <c r="S22" s="85" t="s">
        <v>64</v>
      </c>
      <c r="T22" s="85" t="s">
        <v>64</v>
      </c>
      <c r="U22" s="85" t="s">
        <v>64</v>
      </c>
      <c r="V22" s="85" t="s">
        <v>65</v>
      </c>
      <c r="W22" s="85" t="s">
        <v>64</v>
      </c>
      <c r="X22" s="85" t="s">
        <v>65</v>
      </c>
      <c r="Y22" s="85" t="s">
        <v>64</v>
      </c>
      <c r="Z22" s="85" t="s">
        <v>65</v>
      </c>
      <c r="AA22" s="85" t="s">
        <v>64</v>
      </c>
      <c r="AB22" s="85" t="s">
        <v>66</v>
      </c>
      <c r="AC22" s="85" t="s">
        <v>104</v>
      </c>
      <c r="AD22" s="85" t="s">
        <v>68</v>
      </c>
      <c r="AE22" s="85" t="s">
        <v>64</v>
      </c>
      <c r="AF22" s="85" t="s">
        <v>64</v>
      </c>
      <c r="AG22" s="85" t="s">
        <v>64</v>
      </c>
      <c r="AH22" s="85" t="s">
        <v>65</v>
      </c>
      <c r="AI22" s="85" t="s">
        <v>105</v>
      </c>
      <c r="AJ22" s="85" t="s">
        <v>65</v>
      </c>
      <c r="AK22" s="85" t="s">
        <v>65</v>
      </c>
      <c r="AL22" s="85" t="s">
        <v>65</v>
      </c>
      <c r="AM22" s="85" t="s">
        <v>65</v>
      </c>
      <c r="AN22" s="85" t="s">
        <v>65</v>
      </c>
      <c r="AO22" s="85" t="s">
        <v>335</v>
      </c>
      <c r="AP22" s="85" t="s">
        <v>336</v>
      </c>
      <c r="AQ22" s="85" t="s">
        <v>337</v>
      </c>
      <c r="AR22" s="85" t="s">
        <v>338</v>
      </c>
      <c r="AS22" s="85" t="s">
        <v>136</v>
      </c>
      <c r="AT22" s="85" t="s">
        <v>230</v>
      </c>
      <c r="AU22" s="85" t="s">
        <v>65</v>
      </c>
      <c r="AV22" s="93">
        <v>0.22</v>
      </c>
      <c r="AW22" s="85" t="s">
        <v>65</v>
      </c>
      <c r="AX22" s="85"/>
      <c r="AY22" s="86" t="s">
        <v>339</v>
      </c>
      <c r="AZ22" s="87" t="s">
        <v>340</v>
      </c>
    </row>
    <row r="23" spans="1:52" s="39" customFormat="1" ht="173.25" customHeight="1">
      <c r="A23" s="84">
        <v>22</v>
      </c>
      <c r="B23" s="85" t="s">
        <v>341</v>
      </c>
      <c r="C23" s="85" t="s">
        <v>342</v>
      </c>
      <c r="D23" s="85" t="s">
        <v>343</v>
      </c>
      <c r="E23" s="85">
        <v>2019</v>
      </c>
      <c r="F23" s="85" t="s">
        <v>55</v>
      </c>
      <c r="G23" s="85" t="s">
        <v>129</v>
      </c>
      <c r="H23" s="85" t="s">
        <v>238</v>
      </c>
      <c r="I23" s="85" t="str">
        <f t="array" ref="I23">_xlfn.TEXTJOIN(",", TRUE, IF(Table4[study_id]=Table3[[#This Row],[study_id]], Table4[iso_code], ""))</f>
        <v>EG</v>
      </c>
      <c r="J23" s="85">
        <f>COUNTIF(study_countries!A:A,A23)</f>
        <v>1</v>
      </c>
      <c r="K23" s="85" t="s">
        <v>321</v>
      </c>
      <c r="L23" s="85" t="s">
        <v>344</v>
      </c>
      <c r="M23" s="85" t="s">
        <v>345</v>
      </c>
      <c r="N23" s="85">
        <v>2014</v>
      </c>
      <c r="O23" s="85">
        <v>2050</v>
      </c>
      <c r="P23" s="85" t="s">
        <v>159</v>
      </c>
      <c r="Q23" s="85" t="s">
        <v>84</v>
      </c>
      <c r="R23" s="85" t="s">
        <v>346</v>
      </c>
      <c r="S23" s="85" t="s">
        <v>64</v>
      </c>
      <c r="T23" s="85" t="s">
        <v>64</v>
      </c>
      <c r="U23" s="85" t="s">
        <v>64</v>
      </c>
      <c r="V23" s="85" t="s">
        <v>64</v>
      </c>
      <c r="W23" s="85" t="s">
        <v>64</v>
      </c>
      <c r="X23" s="85" t="s">
        <v>64</v>
      </c>
      <c r="Y23" s="85" t="s">
        <v>64</v>
      </c>
      <c r="Z23" s="85" t="s">
        <v>65</v>
      </c>
      <c r="AA23" s="85" t="s">
        <v>65</v>
      </c>
      <c r="AB23" s="85" t="s">
        <v>66</v>
      </c>
      <c r="AC23" s="85" t="s">
        <v>67</v>
      </c>
      <c r="AD23" s="85" t="s">
        <v>68</v>
      </c>
      <c r="AE23" s="85" t="s">
        <v>64</v>
      </c>
      <c r="AF23" s="85" t="s">
        <v>64</v>
      </c>
      <c r="AG23" s="85" t="s">
        <v>64</v>
      </c>
      <c r="AH23" s="85" t="s">
        <v>65</v>
      </c>
      <c r="AI23" s="85" t="s">
        <v>105</v>
      </c>
      <c r="AJ23" s="85" t="s">
        <v>65</v>
      </c>
      <c r="AK23" s="85" t="s">
        <v>65</v>
      </c>
      <c r="AL23" s="85" t="s">
        <v>65</v>
      </c>
      <c r="AM23" s="85" t="s">
        <v>65</v>
      </c>
      <c r="AN23" s="85" t="s">
        <v>65</v>
      </c>
      <c r="AO23" s="85" t="s">
        <v>347</v>
      </c>
      <c r="AP23" s="85" t="s">
        <v>348</v>
      </c>
      <c r="AQ23" s="85" t="s">
        <v>349</v>
      </c>
      <c r="AR23" s="85" t="s">
        <v>350</v>
      </c>
      <c r="AS23" s="85" t="s">
        <v>65</v>
      </c>
      <c r="AT23" s="85" t="s">
        <v>230</v>
      </c>
      <c r="AU23" s="85" t="s">
        <v>65</v>
      </c>
      <c r="AV23" s="93">
        <v>0.1</v>
      </c>
      <c r="AW23" s="85" t="s">
        <v>65</v>
      </c>
      <c r="AX23" s="85"/>
      <c r="AY23" s="86" t="s">
        <v>351</v>
      </c>
      <c r="AZ23" s="87" t="s">
        <v>352</v>
      </c>
    </row>
    <row r="24" spans="1:52" s="39" customFormat="1" ht="127.5" customHeight="1">
      <c r="A24" s="84">
        <v>23</v>
      </c>
      <c r="B24" s="85" t="s">
        <v>353</v>
      </c>
      <c r="C24" s="85" t="s">
        <v>354</v>
      </c>
      <c r="D24" s="85" t="s">
        <v>355</v>
      </c>
      <c r="E24" s="85">
        <v>2023</v>
      </c>
      <c r="F24" s="85" t="s">
        <v>55</v>
      </c>
      <c r="G24" s="85" t="s">
        <v>129</v>
      </c>
      <c r="H24" s="85" t="s">
        <v>238</v>
      </c>
      <c r="I24" s="85" t="str">
        <f t="array" ref="I24">_xlfn.TEXTJOIN(",", TRUE, IF(Table4[study_id]=Table3[[#This Row],[study_id]], Table4[iso_code], ""))</f>
        <v>ET</v>
      </c>
      <c r="J24" s="85">
        <f>COUNTIF(study_countries!A:A,A24)</f>
        <v>1</v>
      </c>
      <c r="K24" s="85" t="s">
        <v>321</v>
      </c>
      <c r="L24" s="85" t="s">
        <v>356</v>
      </c>
      <c r="M24" s="85" t="s">
        <v>357</v>
      </c>
      <c r="N24" s="85">
        <v>2018</v>
      </c>
      <c r="O24" s="85">
        <v>2050</v>
      </c>
      <c r="P24" s="85" t="s">
        <v>159</v>
      </c>
      <c r="Q24" s="85" t="s">
        <v>84</v>
      </c>
      <c r="R24" s="85" t="s">
        <v>63</v>
      </c>
      <c r="S24" s="85" t="s">
        <v>64</v>
      </c>
      <c r="T24" s="85" t="s">
        <v>64</v>
      </c>
      <c r="U24" s="85" t="s">
        <v>64</v>
      </c>
      <c r="V24" s="85" t="s">
        <v>64</v>
      </c>
      <c r="W24" s="85" t="s">
        <v>64</v>
      </c>
      <c r="X24" s="85" t="s">
        <v>64</v>
      </c>
      <c r="Y24" s="85" t="s">
        <v>64</v>
      </c>
      <c r="Z24" s="85" t="s">
        <v>65</v>
      </c>
      <c r="AA24" s="85" t="s">
        <v>65</v>
      </c>
      <c r="AB24" s="85" t="s">
        <v>146</v>
      </c>
      <c r="AC24" s="85" t="s">
        <v>87</v>
      </c>
      <c r="AD24" s="85" t="s">
        <v>68</v>
      </c>
      <c r="AE24" s="85" t="s">
        <v>64</v>
      </c>
      <c r="AF24" s="85" t="s">
        <v>64</v>
      </c>
      <c r="AG24" s="85" t="s">
        <v>64</v>
      </c>
      <c r="AH24" s="85" t="s">
        <v>65</v>
      </c>
      <c r="AI24" s="85" t="s">
        <v>105</v>
      </c>
      <c r="AJ24" s="85" t="s">
        <v>64</v>
      </c>
      <c r="AK24" s="85" t="s">
        <v>64</v>
      </c>
      <c r="AL24" s="85" t="s">
        <v>64</v>
      </c>
      <c r="AM24" s="85" t="s">
        <v>64</v>
      </c>
      <c r="AN24" s="85" t="s">
        <v>64</v>
      </c>
      <c r="AO24" s="85" t="s">
        <v>358</v>
      </c>
      <c r="AP24" s="85" t="s">
        <v>359</v>
      </c>
      <c r="AQ24" s="85" t="s">
        <v>360</v>
      </c>
      <c r="AR24" s="85" t="s">
        <v>135</v>
      </c>
      <c r="AS24" s="85" t="s">
        <v>136</v>
      </c>
      <c r="AT24" s="85" t="s">
        <v>230</v>
      </c>
      <c r="AU24" s="85" t="s">
        <v>65</v>
      </c>
      <c r="AV24" s="93">
        <v>0.1</v>
      </c>
      <c r="AW24" s="85" t="s">
        <v>65</v>
      </c>
      <c r="AX24" s="85"/>
      <c r="AY24" s="86" t="s">
        <v>361</v>
      </c>
      <c r="AZ24" s="87" t="s">
        <v>362</v>
      </c>
    </row>
    <row r="25" spans="1:52" s="39" customFormat="1" ht="177" customHeight="1">
      <c r="A25" s="84">
        <v>24</v>
      </c>
      <c r="B25" s="85" t="s">
        <v>341</v>
      </c>
      <c r="C25" s="85" t="s">
        <v>363</v>
      </c>
      <c r="D25" s="85" t="s">
        <v>364</v>
      </c>
      <c r="E25" s="85">
        <v>2017</v>
      </c>
      <c r="F25" s="85" t="s">
        <v>55</v>
      </c>
      <c r="G25" s="85" t="s">
        <v>365</v>
      </c>
      <c r="H25" s="85" t="s">
        <v>238</v>
      </c>
      <c r="I25" s="85" t="str">
        <f t="array" ref="I25">_xlfn.TEXTJOIN(",", TRUE, IF(Table4[study_id]=Table3[[#This Row],[study_id]], Table4[iso_code], ""))</f>
        <v>ET</v>
      </c>
      <c r="J25" s="85">
        <f>COUNTIF(study_countries!A:A,A25)</f>
        <v>1</v>
      </c>
      <c r="K25" s="85" t="s">
        <v>321</v>
      </c>
      <c r="L25" s="85" t="s">
        <v>366</v>
      </c>
      <c r="M25" s="85" t="s">
        <v>367</v>
      </c>
      <c r="N25" s="85">
        <v>2015</v>
      </c>
      <c r="O25" s="85">
        <v>2045</v>
      </c>
      <c r="P25" s="85" t="s">
        <v>61</v>
      </c>
      <c r="Q25" s="85" t="s">
        <v>368</v>
      </c>
      <c r="R25" s="85" t="s">
        <v>63</v>
      </c>
      <c r="S25" s="85" t="s">
        <v>64</v>
      </c>
      <c r="T25" s="85" t="s">
        <v>64</v>
      </c>
      <c r="U25" s="85" t="s">
        <v>64</v>
      </c>
      <c r="V25" s="85" t="s">
        <v>65</v>
      </c>
      <c r="W25" s="85" t="s">
        <v>65</v>
      </c>
      <c r="X25" s="85" t="s">
        <v>64</v>
      </c>
      <c r="Y25" s="85" t="s">
        <v>64</v>
      </c>
      <c r="Z25" s="85" t="s">
        <v>65</v>
      </c>
      <c r="AA25" s="85" t="s">
        <v>64</v>
      </c>
      <c r="AB25" s="85" t="s">
        <v>66</v>
      </c>
      <c r="AC25" s="85" t="s">
        <v>67</v>
      </c>
      <c r="AD25" s="85" t="s">
        <v>68</v>
      </c>
      <c r="AE25" s="85" t="s">
        <v>64</v>
      </c>
      <c r="AF25" s="85" t="s">
        <v>64</v>
      </c>
      <c r="AG25" s="85" t="s">
        <v>65</v>
      </c>
      <c r="AH25" s="85" t="s">
        <v>65</v>
      </c>
      <c r="AI25" s="85" t="s">
        <v>89</v>
      </c>
      <c r="AJ25" s="85" t="s">
        <v>65</v>
      </c>
      <c r="AK25" s="85" t="s">
        <v>65</v>
      </c>
      <c r="AL25" s="85" t="s">
        <v>65</v>
      </c>
      <c r="AM25" s="85" t="s">
        <v>64</v>
      </c>
      <c r="AN25" s="85" t="s">
        <v>64</v>
      </c>
      <c r="AO25" s="85" t="s">
        <v>369</v>
      </c>
      <c r="AP25" s="85" t="s">
        <v>370</v>
      </c>
      <c r="AQ25" s="85" t="s">
        <v>371</v>
      </c>
      <c r="AR25" s="85" t="s">
        <v>372</v>
      </c>
      <c r="AS25" s="85" t="s">
        <v>65</v>
      </c>
      <c r="AT25" s="85" t="s">
        <v>230</v>
      </c>
      <c r="AU25" s="85" t="s">
        <v>65</v>
      </c>
      <c r="AV25" s="93">
        <v>0.1</v>
      </c>
      <c r="AW25" s="85" t="s">
        <v>65</v>
      </c>
      <c r="AX25" s="85"/>
      <c r="AY25" s="86" t="s">
        <v>373</v>
      </c>
      <c r="AZ25" s="87" t="s">
        <v>352</v>
      </c>
    </row>
    <row r="26" spans="1:52" s="39" customFormat="1" ht="127.5" customHeight="1">
      <c r="A26" s="84">
        <v>25</v>
      </c>
      <c r="B26" s="85" t="s">
        <v>374</v>
      </c>
      <c r="C26" s="85" t="s">
        <v>375</v>
      </c>
      <c r="D26" s="85" t="s">
        <v>376</v>
      </c>
      <c r="E26" s="85">
        <v>2018</v>
      </c>
      <c r="F26" s="85" t="s">
        <v>55</v>
      </c>
      <c r="G26" s="85" t="s">
        <v>129</v>
      </c>
      <c r="H26" s="85" t="s">
        <v>238</v>
      </c>
      <c r="I26" s="85" t="str">
        <f t="array" ref="I26">_xlfn.TEXTJOIN(",", TRUE, IF(Table4[study_id]=Table3[[#This Row],[study_id]], Table4[iso_code], ""))</f>
        <v>GM</v>
      </c>
      <c r="J26" s="85">
        <f>COUNTIF(study_countries!A:A,A26)</f>
        <v>1</v>
      </c>
      <c r="K26" s="85" t="s">
        <v>248</v>
      </c>
      <c r="L26" s="85" t="s">
        <v>377</v>
      </c>
      <c r="M26" s="85" t="s">
        <v>378</v>
      </c>
      <c r="N26" s="85">
        <v>2015</v>
      </c>
      <c r="O26" s="85">
        <v>2030</v>
      </c>
      <c r="P26" s="85" t="s">
        <v>61</v>
      </c>
      <c r="Q26" s="85" t="s">
        <v>84</v>
      </c>
      <c r="R26" s="85" t="s">
        <v>379</v>
      </c>
      <c r="S26" s="85" t="s">
        <v>64</v>
      </c>
      <c r="T26" s="85" t="s">
        <v>64</v>
      </c>
      <c r="U26" s="85" t="s">
        <v>64</v>
      </c>
      <c r="V26" s="85" t="s">
        <v>64</v>
      </c>
      <c r="W26" s="85" t="s">
        <v>65</v>
      </c>
      <c r="X26" s="85" t="s">
        <v>65</v>
      </c>
      <c r="Y26" s="85" t="s">
        <v>64</v>
      </c>
      <c r="Z26" s="85" t="s">
        <v>65</v>
      </c>
      <c r="AA26" s="85" t="s">
        <v>64</v>
      </c>
      <c r="AB26" s="85" t="s">
        <v>66</v>
      </c>
      <c r="AC26" s="85" t="s">
        <v>87</v>
      </c>
      <c r="AD26" s="85" t="s">
        <v>68</v>
      </c>
      <c r="AE26" s="85" t="s">
        <v>64</v>
      </c>
      <c r="AF26" s="85" t="s">
        <v>64</v>
      </c>
      <c r="AG26" s="85" t="s">
        <v>64</v>
      </c>
      <c r="AH26" s="85" t="s">
        <v>65</v>
      </c>
      <c r="AI26" s="85" t="s">
        <v>89</v>
      </c>
      <c r="AJ26" s="85" t="s">
        <v>136</v>
      </c>
      <c r="AK26" s="85" t="s">
        <v>136</v>
      </c>
      <c r="AL26" s="85" t="s">
        <v>65</v>
      </c>
      <c r="AM26" s="85" t="s">
        <v>65</v>
      </c>
      <c r="AN26" s="85" t="s">
        <v>64</v>
      </c>
      <c r="AO26" s="85" t="s">
        <v>380</v>
      </c>
      <c r="AP26" s="85" t="s">
        <v>381</v>
      </c>
      <c r="AQ26" s="85" t="s">
        <v>382</v>
      </c>
      <c r="AR26" s="85" t="s">
        <v>383</v>
      </c>
      <c r="AS26" s="85" t="s">
        <v>65</v>
      </c>
      <c r="AT26" s="85" t="s">
        <v>230</v>
      </c>
      <c r="AU26" s="85" t="s">
        <v>65</v>
      </c>
      <c r="AV26" s="93">
        <v>0.1</v>
      </c>
      <c r="AW26" s="85" t="s">
        <v>65</v>
      </c>
      <c r="AX26" s="85"/>
      <c r="AY26" s="86" t="s">
        <v>384</v>
      </c>
      <c r="AZ26" s="87" t="s">
        <v>385</v>
      </c>
    </row>
    <row r="27" spans="1:52" s="39" customFormat="1" ht="220.25" customHeight="1">
      <c r="A27" s="84">
        <v>26</v>
      </c>
      <c r="B27" s="85" t="s">
        <v>386</v>
      </c>
      <c r="C27" s="85" t="s">
        <v>387</v>
      </c>
      <c r="D27" s="85" t="s">
        <v>388</v>
      </c>
      <c r="E27" s="85">
        <v>2022</v>
      </c>
      <c r="F27" s="85" t="s">
        <v>55</v>
      </c>
      <c r="G27" s="85" t="s">
        <v>129</v>
      </c>
      <c r="H27" s="85" t="s">
        <v>238</v>
      </c>
      <c r="I27" s="85" t="str">
        <f t="array" ref="I27">_xlfn.TEXTJOIN(",", TRUE, IF(Table4[study_id]=Table3[[#This Row],[study_id]], Table4[iso_code], ""))</f>
        <v>GH</v>
      </c>
      <c r="J27" s="85">
        <f>COUNTIF(study_countries!A:A,A27)</f>
        <v>1</v>
      </c>
      <c r="K27" s="85" t="s">
        <v>248</v>
      </c>
      <c r="L27" s="85" t="s">
        <v>389</v>
      </c>
      <c r="M27" s="85" t="s">
        <v>390</v>
      </c>
      <c r="N27" s="85">
        <v>2013</v>
      </c>
      <c r="O27" s="85">
        <v>2030</v>
      </c>
      <c r="P27" s="85" t="s">
        <v>61</v>
      </c>
      <c r="Q27" s="85" t="s">
        <v>193</v>
      </c>
      <c r="R27" s="85" t="s">
        <v>194</v>
      </c>
      <c r="S27" s="85" t="s">
        <v>64</v>
      </c>
      <c r="T27" s="85" t="s">
        <v>64</v>
      </c>
      <c r="U27" s="85" t="s">
        <v>65</v>
      </c>
      <c r="V27" s="85" t="s">
        <v>64</v>
      </c>
      <c r="W27" s="85" t="s">
        <v>65</v>
      </c>
      <c r="X27" s="85" t="s">
        <v>65</v>
      </c>
      <c r="Y27" s="85" t="s">
        <v>64</v>
      </c>
      <c r="Z27" s="85" t="s">
        <v>65</v>
      </c>
      <c r="AA27" s="85" t="s">
        <v>65</v>
      </c>
      <c r="AB27" s="85" t="s">
        <v>66</v>
      </c>
      <c r="AC27" s="85" t="s">
        <v>67</v>
      </c>
      <c r="AD27" s="85" t="s">
        <v>68</v>
      </c>
      <c r="AE27" s="85" t="s">
        <v>64</v>
      </c>
      <c r="AF27" s="85" t="s">
        <v>64</v>
      </c>
      <c r="AG27" s="85" t="s">
        <v>64</v>
      </c>
      <c r="AH27" s="85" t="s">
        <v>65</v>
      </c>
      <c r="AI27" s="85" t="s">
        <v>89</v>
      </c>
      <c r="AJ27" s="85" t="s">
        <v>65</v>
      </c>
      <c r="AK27" s="85" t="s">
        <v>136</v>
      </c>
      <c r="AL27" s="85" t="s">
        <v>65</v>
      </c>
      <c r="AM27" s="85" t="s">
        <v>64</v>
      </c>
      <c r="AN27" s="85" t="s">
        <v>65</v>
      </c>
      <c r="AO27" s="85" t="s">
        <v>75</v>
      </c>
      <c r="AP27" s="85" t="s">
        <v>75</v>
      </c>
      <c r="AQ27" s="85" t="s">
        <v>391</v>
      </c>
      <c r="AR27" s="85" t="s">
        <v>392</v>
      </c>
      <c r="AS27" s="85" t="s">
        <v>136</v>
      </c>
      <c r="AT27" s="85" t="s">
        <v>230</v>
      </c>
      <c r="AU27" s="85" t="s">
        <v>65</v>
      </c>
      <c r="AV27" s="88" t="s">
        <v>75</v>
      </c>
      <c r="AW27" s="85" t="s">
        <v>65</v>
      </c>
      <c r="AX27" s="85"/>
      <c r="AY27" s="86" t="s">
        <v>393</v>
      </c>
      <c r="AZ27" s="87" t="s">
        <v>394</v>
      </c>
    </row>
    <row r="28" spans="1:52" s="39" customFormat="1" ht="127.5" customHeight="1">
      <c r="A28" s="84">
        <v>27</v>
      </c>
      <c r="B28" s="85" t="s">
        <v>395</v>
      </c>
      <c r="C28" s="85" t="s">
        <v>375</v>
      </c>
      <c r="D28" s="85" t="s">
        <v>396</v>
      </c>
      <c r="E28" s="85">
        <v>2023</v>
      </c>
      <c r="F28" s="85" t="s">
        <v>55</v>
      </c>
      <c r="G28" s="85" t="s">
        <v>129</v>
      </c>
      <c r="H28" s="85" t="s">
        <v>238</v>
      </c>
      <c r="I28" s="85" t="str">
        <f t="array" ref="I28">_xlfn.TEXTJOIN(",", TRUE, IF(Table4[study_id]=Table3[[#This Row],[study_id]], Table4[iso_code], ""))</f>
        <v>GH</v>
      </c>
      <c r="J28" s="85">
        <f>COUNTIF(study_countries!A:A,A28)</f>
        <v>1</v>
      </c>
      <c r="K28" s="85" t="s">
        <v>248</v>
      </c>
      <c r="L28" s="85" t="s">
        <v>397</v>
      </c>
      <c r="M28" s="85" t="s">
        <v>398</v>
      </c>
      <c r="N28" s="85">
        <v>2020</v>
      </c>
      <c r="O28" s="85">
        <v>2048</v>
      </c>
      <c r="P28" s="85" t="s">
        <v>61</v>
      </c>
      <c r="Q28" s="85" t="s">
        <v>84</v>
      </c>
      <c r="R28" s="85" t="s">
        <v>85</v>
      </c>
      <c r="S28" s="85" t="s">
        <v>64</v>
      </c>
      <c r="T28" s="85" t="s">
        <v>64</v>
      </c>
      <c r="U28" s="85" t="s">
        <v>64</v>
      </c>
      <c r="V28" s="85" t="s">
        <v>64</v>
      </c>
      <c r="W28" s="85" t="s">
        <v>64</v>
      </c>
      <c r="X28" s="85" t="s">
        <v>65</v>
      </c>
      <c r="Y28" s="85" t="s">
        <v>64</v>
      </c>
      <c r="Z28" s="85" t="s">
        <v>65</v>
      </c>
      <c r="AA28" s="85" t="s">
        <v>64</v>
      </c>
      <c r="AB28" s="85" t="s">
        <v>66</v>
      </c>
      <c r="AC28" s="85" t="s">
        <v>87</v>
      </c>
      <c r="AD28" s="85" t="s">
        <v>68</v>
      </c>
      <c r="AE28" s="85" t="s">
        <v>64</v>
      </c>
      <c r="AF28" s="85" t="s">
        <v>64</v>
      </c>
      <c r="AG28" s="85" t="s">
        <v>64</v>
      </c>
      <c r="AH28" s="85" t="s">
        <v>65</v>
      </c>
      <c r="AI28" s="85" t="s">
        <v>105</v>
      </c>
      <c r="AJ28" s="85" t="s">
        <v>65</v>
      </c>
      <c r="AK28" s="85" t="s">
        <v>136</v>
      </c>
      <c r="AL28" s="85" t="s">
        <v>65</v>
      </c>
      <c r="AM28" s="85" t="s">
        <v>64</v>
      </c>
      <c r="AN28" s="85" t="s">
        <v>65</v>
      </c>
      <c r="AO28" s="85" t="s">
        <v>75</v>
      </c>
      <c r="AP28" s="85" t="s">
        <v>75</v>
      </c>
      <c r="AQ28" s="85" t="s">
        <v>399</v>
      </c>
      <c r="AR28" s="85" t="s">
        <v>255</v>
      </c>
      <c r="AS28" s="85" t="s">
        <v>64</v>
      </c>
      <c r="AT28" s="85" t="s">
        <v>230</v>
      </c>
      <c r="AU28" s="85" t="s">
        <v>65</v>
      </c>
      <c r="AV28" s="93">
        <v>0.12</v>
      </c>
      <c r="AW28" s="85" t="s">
        <v>65</v>
      </c>
      <c r="AX28" s="85"/>
      <c r="AY28" s="86" t="s">
        <v>400</v>
      </c>
      <c r="AZ28" s="87" t="s">
        <v>401</v>
      </c>
    </row>
    <row r="29" spans="1:52" s="39" customFormat="1" ht="127.5" customHeight="1">
      <c r="A29" s="84">
        <v>28</v>
      </c>
      <c r="B29" s="85" t="s">
        <v>402</v>
      </c>
      <c r="C29" s="85" t="s">
        <v>403</v>
      </c>
      <c r="D29" s="85" t="s">
        <v>404</v>
      </c>
      <c r="E29" s="85">
        <v>2017</v>
      </c>
      <c r="F29" s="85" t="s">
        <v>55</v>
      </c>
      <c r="G29" s="85" t="s">
        <v>129</v>
      </c>
      <c r="H29" s="85" t="s">
        <v>238</v>
      </c>
      <c r="I29" s="85" t="str">
        <f t="array" ref="I29">_xlfn.TEXTJOIN(",", TRUE, IF(Table4[study_id]=Table3[[#This Row],[study_id]], Table4[iso_code], ""))</f>
        <v>GH</v>
      </c>
      <c r="J29" s="85">
        <f>COUNTIF(study_countries!A:A,A29)</f>
        <v>1</v>
      </c>
      <c r="K29" s="85" t="s">
        <v>248</v>
      </c>
      <c r="L29" s="85" t="s">
        <v>405</v>
      </c>
      <c r="M29" s="85" t="s">
        <v>406</v>
      </c>
      <c r="N29" s="85">
        <v>2010</v>
      </c>
      <c r="O29" s="85">
        <v>2040</v>
      </c>
      <c r="P29" s="85" t="s">
        <v>61</v>
      </c>
      <c r="Q29" s="85" t="s">
        <v>84</v>
      </c>
      <c r="R29" s="85" t="s">
        <v>63</v>
      </c>
      <c r="S29" s="85" t="s">
        <v>64</v>
      </c>
      <c r="T29" s="85" t="s">
        <v>64</v>
      </c>
      <c r="U29" s="85" t="s">
        <v>64</v>
      </c>
      <c r="V29" s="85" t="s">
        <v>64</v>
      </c>
      <c r="W29" s="85" t="s">
        <v>65</v>
      </c>
      <c r="X29" s="85" t="s">
        <v>65</v>
      </c>
      <c r="Y29" s="85" t="s">
        <v>64</v>
      </c>
      <c r="Z29" s="85" t="s">
        <v>65</v>
      </c>
      <c r="AA29" s="85" t="s">
        <v>65</v>
      </c>
      <c r="AB29" s="85" t="s">
        <v>66</v>
      </c>
      <c r="AC29" s="85" t="s">
        <v>87</v>
      </c>
      <c r="AD29" s="85" t="s">
        <v>68</v>
      </c>
      <c r="AE29" s="85" t="s">
        <v>65</v>
      </c>
      <c r="AF29" s="85" t="s">
        <v>64</v>
      </c>
      <c r="AG29" s="85" t="s">
        <v>64</v>
      </c>
      <c r="AH29" s="85" t="s">
        <v>65</v>
      </c>
      <c r="AI29" s="85" t="s">
        <v>89</v>
      </c>
      <c r="AJ29" s="85" t="s">
        <v>136</v>
      </c>
      <c r="AK29" s="85" t="s">
        <v>65</v>
      </c>
      <c r="AL29" s="85" t="s">
        <v>65</v>
      </c>
      <c r="AM29" s="85" t="s">
        <v>64</v>
      </c>
      <c r="AN29" s="85" t="s">
        <v>65</v>
      </c>
      <c r="AO29" s="85" t="s">
        <v>407</v>
      </c>
      <c r="AP29" s="85" t="s">
        <v>408</v>
      </c>
      <c r="AQ29" s="85" t="s">
        <v>409</v>
      </c>
      <c r="AR29" s="85" t="s">
        <v>410</v>
      </c>
      <c r="AS29" s="85" t="s">
        <v>136</v>
      </c>
      <c r="AT29" s="85" t="s">
        <v>411</v>
      </c>
      <c r="AU29" s="85" t="s">
        <v>65</v>
      </c>
      <c r="AV29" s="93">
        <v>0.1</v>
      </c>
      <c r="AW29" s="85" t="s">
        <v>64</v>
      </c>
      <c r="AX29" s="85" t="s">
        <v>412</v>
      </c>
      <c r="AY29" s="86" t="s">
        <v>413</v>
      </c>
      <c r="AZ29" s="87" t="s">
        <v>414</v>
      </c>
    </row>
    <row r="30" spans="1:52" s="39" customFormat="1" ht="110.25" customHeight="1">
      <c r="A30" s="84">
        <v>29</v>
      </c>
      <c r="B30" s="85" t="s">
        <v>415</v>
      </c>
      <c r="C30" s="85" t="s">
        <v>416</v>
      </c>
      <c r="D30" s="85" t="s">
        <v>417</v>
      </c>
      <c r="E30" s="85">
        <v>2021</v>
      </c>
      <c r="F30" s="85" t="s">
        <v>55</v>
      </c>
      <c r="G30" s="85" t="s">
        <v>129</v>
      </c>
      <c r="H30" s="85" t="s">
        <v>238</v>
      </c>
      <c r="I30" s="85" t="str">
        <f t="array" ref="I30">_xlfn.TEXTJOIN(",", TRUE, IF(Table4[study_id]=Table3[[#This Row],[study_id]], Table4[iso_code], ""))</f>
        <v>KE</v>
      </c>
      <c r="J30" s="85">
        <f>COUNTIF(study_countries!A:A,A30)</f>
        <v>1</v>
      </c>
      <c r="K30" s="85" t="s">
        <v>321</v>
      </c>
      <c r="L30" s="85" t="s">
        <v>418</v>
      </c>
      <c r="M30" s="85" t="s">
        <v>419</v>
      </c>
      <c r="N30" s="85">
        <v>2020</v>
      </c>
      <c r="O30" s="85">
        <v>2045</v>
      </c>
      <c r="P30" s="85" t="s">
        <v>61</v>
      </c>
      <c r="Q30" s="85" t="s">
        <v>84</v>
      </c>
      <c r="R30" s="85" t="s">
        <v>420</v>
      </c>
      <c r="S30" s="85" t="s">
        <v>64</v>
      </c>
      <c r="T30" s="85" t="s">
        <v>64</v>
      </c>
      <c r="U30" s="85" t="s">
        <v>64</v>
      </c>
      <c r="V30" s="85" t="s">
        <v>65</v>
      </c>
      <c r="W30" s="85" t="s">
        <v>64</v>
      </c>
      <c r="X30" s="85" t="s">
        <v>64</v>
      </c>
      <c r="Y30" s="85" t="s">
        <v>64</v>
      </c>
      <c r="Z30" s="85" t="s">
        <v>65</v>
      </c>
      <c r="AA30" s="85" t="s">
        <v>64</v>
      </c>
      <c r="AB30" s="85" t="s">
        <v>66</v>
      </c>
      <c r="AC30" s="85" t="s">
        <v>67</v>
      </c>
      <c r="AD30" s="85" t="s">
        <v>68</v>
      </c>
      <c r="AE30" s="85" t="s">
        <v>64</v>
      </c>
      <c r="AF30" s="85" t="s">
        <v>64</v>
      </c>
      <c r="AG30" s="85" t="s">
        <v>64</v>
      </c>
      <c r="AH30" s="85" t="s">
        <v>65</v>
      </c>
      <c r="AI30" s="85" t="s">
        <v>89</v>
      </c>
      <c r="AJ30" s="85" t="s">
        <v>136</v>
      </c>
      <c r="AK30" s="85" t="s">
        <v>136</v>
      </c>
      <c r="AL30" s="85" t="s">
        <v>136</v>
      </c>
      <c r="AM30" s="85" t="s">
        <v>136</v>
      </c>
      <c r="AN30" s="85" t="s">
        <v>136</v>
      </c>
      <c r="AO30" s="85" t="s">
        <v>421</v>
      </c>
      <c r="AP30" s="85" t="s">
        <v>422</v>
      </c>
      <c r="AQ30" s="85" t="s">
        <v>423</v>
      </c>
      <c r="AR30" s="85" t="s">
        <v>424</v>
      </c>
      <c r="AS30" s="85" t="s">
        <v>136</v>
      </c>
      <c r="AT30" s="85" t="s">
        <v>230</v>
      </c>
      <c r="AU30" s="85" t="s">
        <v>65</v>
      </c>
      <c r="AV30" s="93">
        <v>7.0000000000000007E-2</v>
      </c>
      <c r="AW30" s="85" t="s">
        <v>65</v>
      </c>
      <c r="AX30" s="85"/>
      <c r="AY30" s="86" t="s">
        <v>425</v>
      </c>
      <c r="AZ30" s="87" t="s">
        <v>426</v>
      </c>
    </row>
    <row r="31" spans="1:52" s="39" customFormat="1" ht="135.75" customHeight="1">
      <c r="A31" s="84">
        <v>30</v>
      </c>
      <c r="B31" s="85" t="s">
        <v>427</v>
      </c>
      <c r="C31" s="85" t="s">
        <v>428</v>
      </c>
      <c r="D31" s="85" t="s">
        <v>429</v>
      </c>
      <c r="E31" s="85">
        <v>2022</v>
      </c>
      <c r="F31" s="85" t="s">
        <v>55</v>
      </c>
      <c r="G31" s="85" t="s">
        <v>129</v>
      </c>
      <c r="H31" s="85" t="s">
        <v>238</v>
      </c>
      <c r="I31" s="85" t="str">
        <f t="array" ref="I31">_xlfn.TEXTJOIN(",", TRUE, IF(Table4[study_id]=Table3[[#This Row],[study_id]], Table4[iso_code], ""))</f>
        <v>KE</v>
      </c>
      <c r="J31" s="85">
        <f>COUNTIF(study_countries!A:A,A31)</f>
        <v>1</v>
      </c>
      <c r="K31" s="85" t="s">
        <v>321</v>
      </c>
      <c r="L31" s="85" t="s">
        <v>430</v>
      </c>
      <c r="M31" s="85" t="s">
        <v>431</v>
      </c>
      <c r="N31" s="85">
        <v>2019</v>
      </c>
      <c r="O31" s="85">
        <v>2037</v>
      </c>
      <c r="P31" s="85" t="s">
        <v>61</v>
      </c>
      <c r="Q31" s="85" t="s">
        <v>84</v>
      </c>
      <c r="R31" s="85" t="s">
        <v>63</v>
      </c>
      <c r="S31" s="85" t="s">
        <v>64</v>
      </c>
      <c r="T31" s="85" t="s">
        <v>64</v>
      </c>
      <c r="U31" s="85" t="s">
        <v>64</v>
      </c>
      <c r="V31" s="85" t="s">
        <v>65</v>
      </c>
      <c r="W31" s="85" t="s">
        <v>64</v>
      </c>
      <c r="X31" s="85" t="s">
        <v>64</v>
      </c>
      <c r="Y31" s="85" t="s">
        <v>64</v>
      </c>
      <c r="Z31" s="85" t="s">
        <v>65</v>
      </c>
      <c r="AA31" s="85" t="s">
        <v>64</v>
      </c>
      <c r="AB31" s="85" t="s">
        <v>66</v>
      </c>
      <c r="AC31" s="85" t="s">
        <v>87</v>
      </c>
      <c r="AD31" s="85" t="s">
        <v>68</v>
      </c>
      <c r="AE31" s="85" t="s">
        <v>64</v>
      </c>
      <c r="AF31" s="85" t="s">
        <v>64</v>
      </c>
      <c r="AG31" s="85" t="s">
        <v>64</v>
      </c>
      <c r="AH31" s="85" t="s">
        <v>65</v>
      </c>
      <c r="AI31" s="85" t="s">
        <v>89</v>
      </c>
      <c r="AJ31" s="85" t="s">
        <v>65</v>
      </c>
      <c r="AK31" s="85" t="s">
        <v>65</v>
      </c>
      <c r="AL31" s="85" t="s">
        <v>65</v>
      </c>
      <c r="AM31" s="85" t="s">
        <v>64</v>
      </c>
      <c r="AN31" s="85" t="s">
        <v>64</v>
      </c>
      <c r="AO31" s="85" t="s">
        <v>432</v>
      </c>
      <c r="AP31" s="85"/>
      <c r="AQ31" s="85" t="s">
        <v>433</v>
      </c>
      <c r="AR31" s="85" t="s">
        <v>434</v>
      </c>
      <c r="AS31" s="85" t="s">
        <v>64</v>
      </c>
      <c r="AT31" s="85"/>
      <c r="AU31" s="85" t="s">
        <v>65</v>
      </c>
      <c r="AV31" s="88" t="s">
        <v>75</v>
      </c>
      <c r="AW31" s="85" t="s">
        <v>65</v>
      </c>
      <c r="AX31" s="85"/>
      <c r="AY31" s="86" t="s">
        <v>435</v>
      </c>
      <c r="AZ31" s="87" t="s">
        <v>436</v>
      </c>
    </row>
    <row r="32" spans="1:52" s="39" customFormat="1" ht="135.75" customHeight="1">
      <c r="A32" s="84">
        <v>31</v>
      </c>
      <c r="B32" s="85" t="s">
        <v>437</v>
      </c>
      <c r="C32" s="85" t="s">
        <v>387</v>
      </c>
      <c r="D32" s="85" t="s">
        <v>438</v>
      </c>
      <c r="E32" s="85">
        <v>2012</v>
      </c>
      <c r="F32" s="85" t="s">
        <v>55</v>
      </c>
      <c r="G32" s="85" t="s">
        <v>129</v>
      </c>
      <c r="H32" s="85" t="s">
        <v>238</v>
      </c>
      <c r="I32" s="85" t="str">
        <f t="array" ref="I32">_xlfn.TEXTJOIN(",", TRUE, IF(Table4[study_id]=Table3[[#This Row],[study_id]], Table4[iso_code], ""))</f>
        <v>KE</v>
      </c>
      <c r="J32" s="85">
        <f>COUNTIF(study_countries!A:A,A32)</f>
        <v>1</v>
      </c>
      <c r="K32" s="85" t="s">
        <v>321</v>
      </c>
      <c r="L32" s="85" t="s">
        <v>439</v>
      </c>
      <c r="M32" s="85" t="s">
        <v>440</v>
      </c>
      <c r="N32" s="85">
        <v>2012</v>
      </c>
      <c r="O32" s="85">
        <v>2030</v>
      </c>
      <c r="P32" s="85" t="s">
        <v>61</v>
      </c>
      <c r="Q32" s="85" t="s">
        <v>441</v>
      </c>
      <c r="R32" s="85" t="s">
        <v>194</v>
      </c>
      <c r="S32" s="85" t="s">
        <v>64</v>
      </c>
      <c r="T32" s="85" t="s">
        <v>64</v>
      </c>
      <c r="U32" s="85" t="s">
        <v>64</v>
      </c>
      <c r="V32" s="85" t="s">
        <v>64</v>
      </c>
      <c r="W32" s="85" t="s">
        <v>64</v>
      </c>
      <c r="X32" s="85" t="s">
        <v>64</v>
      </c>
      <c r="Y32" s="85" t="s">
        <v>64</v>
      </c>
      <c r="Z32" s="85" t="s">
        <v>65</v>
      </c>
      <c r="AA32" s="85" t="s">
        <v>64</v>
      </c>
      <c r="AB32" s="85" t="s">
        <v>66</v>
      </c>
      <c r="AC32" s="85" t="s">
        <v>67</v>
      </c>
      <c r="AD32" s="85" t="s">
        <v>68</v>
      </c>
      <c r="AE32" s="85" t="s">
        <v>64</v>
      </c>
      <c r="AF32" s="85" t="s">
        <v>64</v>
      </c>
      <c r="AG32" s="85" t="s">
        <v>65</v>
      </c>
      <c r="AH32" s="85" t="s">
        <v>65</v>
      </c>
      <c r="AI32" s="85" t="s">
        <v>89</v>
      </c>
      <c r="AJ32" s="85" t="s">
        <v>65</v>
      </c>
      <c r="AK32" s="85" t="s">
        <v>65</v>
      </c>
      <c r="AL32" s="85" t="s">
        <v>65</v>
      </c>
      <c r="AM32" s="85" t="s">
        <v>136</v>
      </c>
      <c r="AN32" s="85" t="s">
        <v>64</v>
      </c>
      <c r="AO32" s="85"/>
      <c r="AP32" s="85"/>
      <c r="AQ32" s="94" t="s">
        <v>442</v>
      </c>
      <c r="AR32" s="85" t="s">
        <v>434</v>
      </c>
      <c r="AS32" s="85" t="s">
        <v>64</v>
      </c>
      <c r="AT32" s="85"/>
      <c r="AU32" s="85" t="s">
        <v>65</v>
      </c>
      <c r="AV32" s="93">
        <v>0.08</v>
      </c>
      <c r="AW32" s="85" t="s">
        <v>65</v>
      </c>
      <c r="AX32" s="85"/>
      <c r="AY32" s="86" t="s">
        <v>443</v>
      </c>
      <c r="AZ32" s="87" t="s">
        <v>444</v>
      </c>
    </row>
    <row r="33" spans="1:52" s="39" customFormat="1" ht="147.75" customHeight="1">
      <c r="A33" s="84">
        <v>32</v>
      </c>
      <c r="B33" s="85" t="s">
        <v>445</v>
      </c>
      <c r="C33" s="85" t="s">
        <v>446</v>
      </c>
      <c r="D33" s="85" t="s">
        <v>447</v>
      </c>
      <c r="E33" s="85">
        <v>2017</v>
      </c>
      <c r="F33" s="85" t="s">
        <v>55</v>
      </c>
      <c r="G33" s="85" t="s">
        <v>129</v>
      </c>
      <c r="H33" s="85" t="s">
        <v>238</v>
      </c>
      <c r="I33" s="85" t="str">
        <f t="array" ref="I33">_xlfn.TEXTJOIN(",", TRUE, IF(Table4[study_id]=Table3[[#This Row],[study_id]], Table4[iso_code], ""))</f>
        <v>KE</v>
      </c>
      <c r="J33" s="85">
        <f>COUNTIF(study_countries!A:A,A33)</f>
        <v>1</v>
      </c>
      <c r="K33" s="85" t="s">
        <v>321</v>
      </c>
      <c r="L33" s="85" t="s">
        <v>448</v>
      </c>
      <c r="M33" s="85" t="s">
        <v>449</v>
      </c>
      <c r="N33" s="85">
        <v>2020</v>
      </c>
      <c r="O33" s="85">
        <v>2035</v>
      </c>
      <c r="P33" s="85" t="s">
        <v>61</v>
      </c>
      <c r="Q33" s="85" t="s">
        <v>84</v>
      </c>
      <c r="R33" s="85" t="s">
        <v>379</v>
      </c>
      <c r="S33" s="85" t="s">
        <v>64</v>
      </c>
      <c r="T33" s="85" t="s">
        <v>64</v>
      </c>
      <c r="U33" s="85" t="s">
        <v>64</v>
      </c>
      <c r="V33" s="85" t="s">
        <v>65</v>
      </c>
      <c r="W33" s="85" t="s">
        <v>65</v>
      </c>
      <c r="X33" s="85" t="s">
        <v>64</v>
      </c>
      <c r="Y33" s="85" t="s">
        <v>64</v>
      </c>
      <c r="Z33" s="85" t="s">
        <v>65</v>
      </c>
      <c r="AA33" s="85" t="s">
        <v>64</v>
      </c>
      <c r="AB33" s="85" t="s">
        <v>66</v>
      </c>
      <c r="AC33" s="85" t="s">
        <v>104</v>
      </c>
      <c r="AD33" s="85" t="s">
        <v>68</v>
      </c>
      <c r="AE33" s="85" t="s">
        <v>64</v>
      </c>
      <c r="AF33" s="85" t="s">
        <v>64</v>
      </c>
      <c r="AG33" s="85" t="s">
        <v>65</v>
      </c>
      <c r="AH33" s="85" t="s">
        <v>65</v>
      </c>
      <c r="AI33" s="85" t="s">
        <v>89</v>
      </c>
      <c r="AJ33" s="85" t="s">
        <v>65</v>
      </c>
      <c r="AK33" s="85" t="s">
        <v>65</v>
      </c>
      <c r="AL33" s="85" t="s">
        <v>65</v>
      </c>
      <c r="AM33" s="85" t="s">
        <v>136</v>
      </c>
      <c r="AN33" s="85" t="s">
        <v>64</v>
      </c>
      <c r="AO33" s="85" t="s">
        <v>450</v>
      </c>
      <c r="AP33" s="85" t="s">
        <v>451</v>
      </c>
      <c r="AQ33" s="85" t="s">
        <v>452</v>
      </c>
      <c r="AR33" s="85" t="s">
        <v>372</v>
      </c>
      <c r="AS33" s="85" t="s">
        <v>65</v>
      </c>
      <c r="AT33" s="85"/>
      <c r="AU33" s="85" t="s">
        <v>65</v>
      </c>
      <c r="AV33" s="93">
        <v>7.0000000000000007E-2</v>
      </c>
      <c r="AW33" s="85" t="s">
        <v>65</v>
      </c>
      <c r="AX33" s="85"/>
      <c r="AY33" s="86" t="s">
        <v>453</v>
      </c>
      <c r="AZ33" s="87" t="s">
        <v>454</v>
      </c>
    </row>
    <row r="34" spans="1:52" s="39" customFormat="1" ht="202.5" customHeight="1">
      <c r="A34" s="84">
        <v>33</v>
      </c>
      <c r="B34" s="85" t="s">
        <v>455</v>
      </c>
      <c r="C34" s="85" t="s">
        <v>456</v>
      </c>
      <c r="D34" s="85" t="s">
        <v>457</v>
      </c>
      <c r="E34" s="85">
        <v>2024</v>
      </c>
      <c r="F34" s="85" t="s">
        <v>55</v>
      </c>
      <c r="G34" s="85" t="s">
        <v>129</v>
      </c>
      <c r="H34" s="85" t="s">
        <v>238</v>
      </c>
      <c r="I34" s="85" t="str">
        <f t="array" ref="I34">_xlfn.TEXTJOIN(",", TRUE, IF(Table4[study_id]=Table3[[#This Row],[study_id]], Table4[iso_code], ""))</f>
        <v>KE</v>
      </c>
      <c r="J34" s="85">
        <f>COUNTIF(study_countries!A:A,A34)</f>
        <v>1</v>
      </c>
      <c r="K34" s="85" t="s">
        <v>321</v>
      </c>
      <c r="L34" s="85" t="s">
        <v>458</v>
      </c>
      <c r="M34" s="85" t="s">
        <v>459</v>
      </c>
      <c r="N34" s="85">
        <v>2019</v>
      </c>
      <c r="O34" s="85">
        <v>2050</v>
      </c>
      <c r="P34" s="85" t="s">
        <v>61</v>
      </c>
      <c r="Q34" s="85" t="s">
        <v>84</v>
      </c>
      <c r="R34" s="85" t="s">
        <v>63</v>
      </c>
      <c r="S34" s="85" t="s">
        <v>64</v>
      </c>
      <c r="T34" s="85" t="s">
        <v>64</v>
      </c>
      <c r="U34" s="85" t="s">
        <v>64</v>
      </c>
      <c r="V34" s="85" t="s">
        <v>64</v>
      </c>
      <c r="W34" s="85" t="s">
        <v>64</v>
      </c>
      <c r="X34" s="85" t="s">
        <v>64</v>
      </c>
      <c r="Y34" s="85" t="s">
        <v>64</v>
      </c>
      <c r="Z34" s="85" t="s">
        <v>65</v>
      </c>
      <c r="AA34" s="85" t="s">
        <v>64</v>
      </c>
      <c r="AB34" s="85" t="s">
        <v>66</v>
      </c>
      <c r="AC34" s="85" t="s">
        <v>104</v>
      </c>
      <c r="AD34" s="85" t="s">
        <v>68</v>
      </c>
      <c r="AE34" s="85" t="s">
        <v>64</v>
      </c>
      <c r="AF34" s="85" t="s">
        <v>64</v>
      </c>
      <c r="AG34" s="85" t="s">
        <v>64</v>
      </c>
      <c r="AH34" s="85" t="s">
        <v>65</v>
      </c>
      <c r="AI34" s="85" t="s">
        <v>89</v>
      </c>
      <c r="AJ34" s="85" t="s">
        <v>65</v>
      </c>
      <c r="AK34" s="85" t="s">
        <v>65</v>
      </c>
      <c r="AL34" s="85" t="s">
        <v>65</v>
      </c>
      <c r="AM34" s="85" t="s">
        <v>64</v>
      </c>
      <c r="AN34" s="85" t="s">
        <v>64</v>
      </c>
      <c r="AO34" s="85" t="s">
        <v>460</v>
      </c>
      <c r="AP34" s="85" t="s">
        <v>461</v>
      </c>
      <c r="AQ34" s="85" t="s">
        <v>462</v>
      </c>
      <c r="AR34" s="85" t="s">
        <v>463</v>
      </c>
      <c r="AS34" s="85" t="s">
        <v>136</v>
      </c>
      <c r="AT34" s="85"/>
      <c r="AU34" s="85" t="s">
        <v>65</v>
      </c>
      <c r="AV34" s="93">
        <v>8.8999999999999996E-2</v>
      </c>
      <c r="AW34" s="85" t="s">
        <v>65</v>
      </c>
      <c r="AX34" s="85"/>
      <c r="AY34" s="86" t="s">
        <v>464</v>
      </c>
      <c r="AZ34" s="87" t="s">
        <v>465</v>
      </c>
    </row>
    <row r="35" spans="1:52" s="39" customFormat="1" ht="160.5" customHeight="1">
      <c r="A35" s="84">
        <v>34</v>
      </c>
      <c r="B35" s="85" t="s">
        <v>466</v>
      </c>
      <c r="C35" s="85" t="s">
        <v>467</v>
      </c>
      <c r="D35" s="85" t="s">
        <v>468</v>
      </c>
      <c r="E35" s="85">
        <v>2017</v>
      </c>
      <c r="F35" s="85" t="s">
        <v>55</v>
      </c>
      <c r="G35" s="85" t="s">
        <v>469</v>
      </c>
      <c r="H35" s="85" t="s">
        <v>238</v>
      </c>
      <c r="I35" s="85" t="str">
        <f t="array" ref="I35">_xlfn.TEXTJOIN(",", TRUE, IF(Table4[study_id]=Table3[[#This Row],[study_id]], Table4[iso_code], ""))</f>
        <v>KE</v>
      </c>
      <c r="J35" s="85">
        <f>COUNTIF(study_countries!A:A,A35)</f>
        <v>1</v>
      </c>
      <c r="K35" s="85" t="s">
        <v>321</v>
      </c>
      <c r="L35" s="85" t="s">
        <v>470</v>
      </c>
      <c r="M35" s="85" t="s">
        <v>471</v>
      </c>
      <c r="N35" s="85">
        <v>2012</v>
      </c>
      <c r="O35" s="85">
        <v>2040</v>
      </c>
      <c r="P35" s="85" t="s">
        <v>61</v>
      </c>
      <c r="Q35" s="85" t="s">
        <v>84</v>
      </c>
      <c r="R35" s="85" t="s">
        <v>63</v>
      </c>
      <c r="S35" s="85" t="s">
        <v>64</v>
      </c>
      <c r="T35" s="85" t="s">
        <v>64</v>
      </c>
      <c r="U35" s="85" t="s">
        <v>64</v>
      </c>
      <c r="V35" s="85" t="s">
        <v>64</v>
      </c>
      <c r="W35" s="85" t="s">
        <v>64</v>
      </c>
      <c r="X35" s="85" t="s">
        <v>64</v>
      </c>
      <c r="Y35" s="85" t="s">
        <v>64</v>
      </c>
      <c r="Z35" s="85" t="s">
        <v>65</v>
      </c>
      <c r="AA35" s="85" t="s">
        <v>64</v>
      </c>
      <c r="AB35" s="85" t="s">
        <v>66</v>
      </c>
      <c r="AC35" s="85" t="s">
        <v>104</v>
      </c>
      <c r="AD35" s="85" t="s">
        <v>68</v>
      </c>
      <c r="AE35" s="85" t="s">
        <v>64</v>
      </c>
      <c r="AF35" s="85" t="s">
        <v>65</v>
      </c>
      <c r="AG35" s="85" t="s">
        <v>65</v>
      </c>
      <c r="AH35" s="85" t="s">
        <v>65</v>
      </c>
      <c r="AI35" s="85" t="s">
        <v>69</v>
      </c>
      <c r="AJ35" s="85" t="s">
        <v>65</v>
      </c>
      <c r="AK35" s="85" t="s">
        <v>64</v>
      </c>
      <c r="AL35" s="85" t="s">
        <v>136</v>
      </c>
      <c r="AM35" s="85" t="s">
        <v>64</v>
      </c>
      <c r="AN35" s="85" t="s">
        <v>64</v>
      </c>
      <c r="AO35" s="85" t="s">
        <v>472</v>
      </c>
      <c r="AP35" s="85" t="s">
        <v>473</v>
      </c>
      <c r="AQ35" s="85" t="s">
        <v>474</v>
      </c>
      <c r="AR35" s="85" t="s">
        <v>475</v>
      </c>
      <c r="AS35" s="85" t="s">
        <v>65</v>
      </c>
      <c r="AT35" s="85"/>
      <c r="AU35" s="85" t="s">
        <v>65</v>
      </c>
      <c r="AV35" s="93">
        <v>9.8000000000000004E-2</v>
      </c>
      <c r="AW35" s="85" t="s">
        <v>65</v>
      </c>
      <c r="AX35" s="85"/>
      <c r="AY35" s="86" t="s">
        <v>476</v>
      </c>
      <c r="AZ35" s="87" t="s">
        <v>477</v>
      </c>
    </row>
    <row r="36" spans="1:52" s="39" customFormat="1" ht="160.5" customHeight="1">
      <c r="A36" s="84">
        <v>35</v>
      </c>
      <c r="B36" s="85" t="s">
        <v>478</v>
      </c>
      <c r="C36" s="85" t="s">
        <v>479</v>
      </c>
      <c r="D36" s="85" t="s">
        <v>480</v>
      </c>
      <c r="E36" s="85">
        <v>2010</v>
      </c>
      <c r="F36" s="85" t="s">
        <v>55</v>
      </c>
      <c r="G36" s="85" t="s">
        <v>129</v>
      </c>
      <c r="H36" s="85" t="s">
        <v>101</v>
      </c>
      <c r="I36" s="85" t="str">
        <f t="array" ref="I36">_xlfn.TEXTJOIN(",", TRUE, IF(Table4[study_id]=Table3[[#This Row],[study_id]], Table4[iso_code], ""))</f>
        <v>MA,DZ,TN</v>
      </c>
      <c r="J36" s="85">
        <f>COUNTIF(study_countries!A:A,A36)</f>
        <v>3</v>
      </c>
      <c r="K36" s="85" t="s">
        <v>223</v>
      </c>
      <c r="L36" s="85" t="s">
        <v>481</v>
      </c>
      <c r="M36" s="85" t="s">
        <v>482</v>
      </c>
      <c r="N36" s="85">
        <v>2010</v>
      </c>
      <c r="O36" s="85">
        <v>2025</v>
      </c>
      <c r="P36" s="85" t="s">
        <v>61</v>
      </c>
      <c r="Q36" s="85" t="s">
        <v>84</v>
      </c>
      <c r="R36" s="85" t="s">
        <v>63</v>
      </c>
      <c r="S36" s="85" t="s">
        <v>64</v>
      </c>
      <c r="T36" s="85" t="s">
        <v>64</v>
      </c>
      <c r="U36" s="85" t="s">
        <v>64</v>
      </c>
      <c r="V36" s="85" t="s">
        <v>65</v>
      </c>
      <c r="W36" s="85" t="s">
        <v>65</v>
      </c>
      <c r="X36" s="85" t="s">
        <v>65</v>
      </c>
      <c r="Y36" s="85" t="s">
        <v>64</v>
      </c>
      <c r="Z36" s="85" t="s">
        <v>65</v>
      </c>
      <c r="AA36" s="85" t="s">
        <v>64</v>
      </c>
      <c r="AB36" s="85" t="s">
        <v>66</v>
      </c>
      <c r="AC36" s="85" t="s">
        <v>67</v>
      </c>
      <c r="AD36" s="85" t="s">
        <v>68</v>
      </c>
      <c r="AE36" s="85" t="s">
        <v>65</v>
      </c>
      <c r="AF36" s="85" t="s">
        <v>65</v>
      </c>
      <c r="AG36" s="85" t="s">
        <v>65</v>
      </c>
      <c r="AH36" s="85" t="s">
        <v>65</v>
      </c>
      <c r="AI36" s="85" t="s">
        <v>89</v>
      </c>
      <c r="AJ36" s="85" t="s">
        <v>65</v>
      </c>
      <c r="AK36" s="85" t="s">
        <v>65</v>
      </c>
      <c r="AL36" s="85" t="s">
        <v>65</v>
      </c>
      <c r="AM36" s="85" t="s">
        <v>64</v>
      </c>
      <c r="AN36" s="85" t="s">
        <v>65</v>
      </c>
      <c r="AO36" s="85" t="s">
        <v>483</v>
      </c>
      <c r="AP36" s="85" t="s">
        <v>484</v>
      </c>
      <c r="AQ36" s="85" t="s">
        <v>485</v>
      </c>
      <c r="AR36" s="85" t="s">
        <v>327</v>
      </c>
      <c r="AS36" s="85" t="s">
        <v>65</v>
      </c>
      <c r="AT36" s="85"/>
      <c r="AU36" s="85" t="s">
        <v>65</v>
      </c>
      <c r="AV36" s="88">
        <v>0.05</v>
      </c>
      <c r="AW36" s="85" t="s">
        <v>65</v>
      </c>
      <c r="AX36" s="85"/>
      <c r="AY36" s="86" t="s">
        <v>486</v>
      </c>
      <c r="AZ36" s="87" t="s">
        <v>487</v>
      </c>
    </row>
    <row r="37" spans="1:52" s="39" customFormat="1" ht="160.5" customHeight="1">
      <c r="A37" s="84">
        <v>36</v>
      </c>
      <c r="B37" s="85" t="s">
        <v>488</v>
      </c>
      <c r="C37" s="85" t="s">
        <v>489</v>
      </c>
      <c r="D37" s="85" t="s">
        <v>490</v>
      </c>
      <c r="E37" s="85">
        <v>2021</v>
      </c>
      <c r="F37" s="85" t="s">
        <v>55</v>
      </c>
      <c r="G37" s="85" t="s">
        <v>469</v>
      </c>
      <c r="H37" s="85" t="s">
        <v>238</v>
      </c>
      <c r="I37" s="85" t="str">
        <f t="array" ref="I37">_xlfn.TEXTJOIN(",", TRUE, IF(Table4[study_id]=Table3[[#This Row],[study_id]], Table4[iso_code], ""))</f>
        <v>ML</v>
      </c>
      <c r="J37" s="85">
        <f>COUNTIF(study_countries!A:A,A37)</f>
        <v>1</v>
      </c>
      <c r="K37" s="85" t="s">
        <v>248</v>
      </c>
      <c r="L37" s="85" t="s">
        <v>491</v>
      </c>
      <c r="M37" s="85" t="s">
        <v>492</v>
      </c>
      <c r="N37" s="85">
        <v>2016</v>
      </c>
      <c r="O37" s="85">
        <v>2050</v>
      </c>
      <c r="P37" s="85" t="s">
        <v>61</v>
      </c>
      <c r="Q37" s="85" t="s">
        <v>441</v>
      </c>
      <c r="R37" s="85" t="s">
        <v>194</v>
      </c>
      <c r="S37" s="85" t="s">
        <v>64</v>
      </c>
      <c r="T37" s="85" t="s">
        <v>64</v>
      </c>
      <c r="U37" s="85" t="s">
        <v>64</v>
      </c>
      <c r="V37" s="85" t="s">
        <v>64</v>
      </c>
      <c r="W37" s="85" t="s">
        <v>65</v>
      </c>
      <c r="X37" s="85" t="s">
        <v>65</v>
      </c>
      <c r="Y37" s="85" t="s">
        <v>64</v>
      </c>
      <c r="Z37" s="85" t="s">
        <v>65</v>
      </c>
      <c r="AA37" s="85" t="s">
        <v>65</v>
      </c>
      <c r="AB37" s="85" t="s">
        <v>146</v>
      </c>
      <c r="AC37" s="85" t="s">
        <v>87</v>
      </c>
      <c r="AD37" s="85" t="s">
        <v>68</v>
      </c>
      <c r="AE37" s="85" t="s">
        <v>64</v>
      </c>
      <c r="AF37" s="85" t="s">
        <v>64</v>
      </c>
      <c r="AG37" s="85" t="s">
        <v>65</v>
      </c>
      <c r="AH37" s="85" t="s">
        <v>65</v>
      </c>
      <c r="AI37" s="85" t="s">
        <v>69</v>
      </c>
      <c r="AJ37" s="85" t="s">
        <v>65</v>
      </c>
      <c r="AK37" s="85" t="s">
        <v>64</v>
      </c>
      <c r="AL37" s="85" t="s">
        <v>64</v>
      </c>
      <c r="AM37" s="85" t="s">
        <v>64</v>
      </c>
      <c r="AN37" s="85" t="s">
        <v>64</v>
      </c>
      <c r="AO37" s="85" t="s">
        <v>493</v>
      </c>
      <c r="AP37" s="85" t="s">
        <v>494</v>
      </c>
      <c r="AQ37" s="85" t="s">
        <v>495</v>
      </c>
      <c r="AR37" s="85" t="s">
        <v>496</v>
      </c>
      <c r="AS37" s="85" t="s">
        <v>136</v>
      </c>
      <c r="AT37" s="85"/>
      <c r="AU37" s="85" t="s">
        <v>65</v>
      </c>
      <c r="AV37" s="88">
        <v>0.08</v>
      </c>
      <c r="AW37" s="85" t="s">
        <v>64</v>
      </c>
      <c r="AX37" s="85" t="s">
        <v>497</v>
      </c>
      <c r="AY37" s="86" t="s">
        <v>498</v>
      </c>
      <c r="AZ37" s="87" t="s">
        <v>499</v>
      </c>
    </row>
    <row r="38" spans="1:52" s="39" customFormat="1" ht="160.5" customHeight="1">
      <c r="A38" s="84">
        <v>37</v>
      </c>
      <c r="B38" s="85" t="s">
        <v>500</v>
      </c>
      <c r="C38" s="85" t="s">
        <v>387</v>
      </c>
      <c r="D38" s="85" t="s">
        <v>501</v>
      </c>
      <c r="E38" s="85">
        <v>2014</v>
      </c>
      <c r="F38" s="85" t="s">
        <v>55</v>
      </c>
      <c r="G38" s="85" t="s">
        <v>129</v>
      </c>
      <c r="H38" s="85" t="s">
        <v>238</v>
      </c>
      <c r="I38" s="85" t="str">
        <f t="array" ref="I38">_xlfn.TEXTJOIN(",", TRUE, IF(Table4[study_id]=Table3[[#This Row],[study_id]], Table4[iso_code], ""))</f>
        <v>MU</v>
      </c>
      <c r="J38" s="85">
        <f>COUNTIF(study_countries!A:A,A38)</f>
        <v>1</v>
      </c>
      <c r="K38" s="85" t="s">
        <v>321</v>
      </c>
      <c r="L38" s="85" t="s">
        <v>502</v>
      </c>
      <c r="M38" s="85" t="s">
        <v>503</v>
      </c>
      <c r="N38" s="85">
        <v>2010</v>
      </c>
      <c r="O38" s="85">
        <v>2030</v>
      </c>
      <c r="P38" s="85" t="s">
        <v>61</v>
      </c>
      <c r="Q38" s="85" t="s">
        <v>441</v>
      </c>
      <c r="R38" s="85" t="s">
        <v>194</v>
      </c>
      <c r="S38" s="85" t="s">
        <v>64</v>
      </c>
      <c r="T38" s="85" t="s">
        <v>65</v>
      </c>
      <c r="U38" s="85" t="s">
        <v>64</v>
      </c>
      <c r="V38" s="85" t="s">
        <v>64</v>
      </c>
      <c r="W38" s="85" t="s">
        <v>65</v>
      </c>
      <c r="X38" s="85" t="s">
        <v>65</v>
      </c>
      <c r="Y38" s="85" t="s">
        <v>64</v>
      </c>
      <c r="Z38" s="85" t="s">
        <v>65</v>
      </c>
      <c r="AA38" s="85" t="s">
        <v>64</v>
      </c>
      <c r="AB38" s="85" t="s">
        <v>146</v>
      </c>
      <c r="AC38" s="85" t="s">
        <v>67</v>
      </c>
      <c r="AD38" s="85" t="s">
        <v>68</v>
      </c>
      <c r="AE38" s="85" t="s">
        <v>65</v>
      </c>
      <c r="AF38" s="85" t="s">
        <v>64</v>
      </c>
      <c r="AG38" s="85" t="s">
        <v>65</v>
      </c>
      <c r="AH38" s="85" t="s">
        <v>65</v>
      </c>
      <c r="AI38" s="85" t="s">
        <v>89</v>
      </c>
      <c r="AJ38" s="85" t="s">
        <v>65</v>
      </c>
      <c r="AK38" s="85" t="s">
        <v>65</v>
      </c>
      <c r="AL38" s="85" t="s">
        <v>65</v>
      </c>
      <c r="AM38" s="85" t="s">
        <v>64</v>
      </c>
      <c r="AN38" s="85" t="s">
        <v>64</v>
      </c>
      <c r="AO38" s="85" t="s">
        <v>504</v>
      </c>
      <c r="AP38" s="85" t="s">
        <v>505</v>
      </c>
      <c r="AQ38" s="85" t="s">
        <v>506</v>
      </c>
      <c r="AR38" s="85" t="s">
        <v>507</v>
      </c>
      <c r="AS38" s="85" t="s">
        <v>136</v>
      </c>
      <c r="AT38" s="85" t="s">
        <v>508</v>
      </c>
      <c r="AU38" s="85" t="s">
        <v>65</v>
      </c>
      <c r="AV38" s="88" t="s">
        <v>75</v>
      </c>
      <c r="AW38" s="85" t="s">
        <v>65</v>
      </c>
      <c r="AX38" s="85"/>
      <c r="AY38" s="86" t="s">
        <v>509</v>
      </c>
      <c r="AZ38" s="87" t="s">
        <v>510</v>
      </c>
    </row>
    <row r="39" spans="1:52" s="39" customFormat="1" ht="124.5" customHeight="1">
      <c r="A39" s="84">
        <v>38</v>
      </c>
      <c r="B39" s="85" t="s">
        <v>511</v>
      </c>
      <c r="C39" s="85" t="s">
        <v>512</v>
      </c>
      <c r="D39" s="85" t="s">
        <v>513</v>
      </c>
      <c r="E39" s="85">
        <v>2024</v>
      </c>
      <c r="F39" s="85" t="s">
        <v>55</v>
      </c>
      <c r="G39" s="85" t="s">
        <v>129</v>
      </c>
      <c r="H39" s="85" t="s">
        <v>238</v>
      </c>
      <c r="I39" s="85" t="str">
        <f t="array" ref="I39">_xlfn.TEXTJOIN(",", TRUE, IF(Table4[study_id]=Table3[[#This Row],[study_id]], Table4[iso_code], ""))</f>
        <v>MA</v>
      </c>
      <c r="J39" s="85">
        <f>COUNTIF(study_countries!A:A,A39)</f>
        <v>1</v>
      </c>
      <c r="K39" s="85" t="s">
        <v>223</v>
      </c>
      <c r="L39" s="85" t="s">
        <v>514</v>
      </c>
      <c r="M39" s="85" t="s">
        <v>515</v>
      </c>
      <c r="N39" s="85">
        <v>2020</v>
      </c>
      <c r="O39" s="85">
        <v>2050</v>
      </c>
      <c r="P39" s="85" t="s">
        <v>61</v>
      </c>
      <c r="Q39" s="85" t="s">
        <v>84</v>
      </c>
      <c r="R39" s="85" t="s">
        <v>63</v>
      </c>
      <c r="S39" s="85" t="s">
        <v>64</v>
      </c>
      <c r="T39" s="85" t="s">
        <v>64</v>
      </c>
      <c r="U39" s="85" t="s">
        <v>64</v>
      </c>
      <c r="V39" s="85" t="s">
        <v>65</v>
      </c>
      <c r="W39" s="85" t="s">
        <v>65</v>
      </c>
      <c r="X39" s="85" t="s">
        <v>65</v>
      </c>
      <c r="Y39" s="85" t="s">
        <v>64</v>
      </c>
      <c r="Z39" s="85" t="s">
        <v>65</v>
      </c>
      <c r="AA39" s="85" t="s">
        <v>64</v>
      </c>
      <c r="AB39" s="85" t="s">
        <v>66</v>
      </c>
      <c r="AC39" s="85" t="s">
        <v>104</v>
      </c>
      <c r="AD39" s="85" t="s">
        <v>68</v>
      </c>
      <c r="AE39" s="85" t="s">
        <v>64</v>
      </c>
      <c r="AF39" s="85" t="s">
        <v>64</v>
      </c>
      <c r="AG39" s="85" t="s">
        <v>65</v>
      </c>
      <c r="AH39" s="85" t="s">
        <v>65</v>
      </c>
      <c r="AI39" s="85" t="s">
        <v>89</v>
      </c>
      <c r="AJ39" s="85" t="s">
        <v>65</v>
      </c>
      <c r="AK39" s="85" t="s">
        <v>65</v>
      </c>
      <c r="AL39" s="85" t="s">
        <v>65</v>
      </c>
      <c r="AM39" s="85" t="s">
        <v>64</v>
      </c>
      <c r="AN39" s="85" t="s">
        <v>64</v>
      </c>
      <c r="AO39" s="85" t="s">
        <v>516</v>
      </c>
      <c r="AP39" s="85" t="s">
        <v>517</v>
      </c>
      <c r="AQ39" s="85" t="s">
        <v>518</v>
      </c>
      <c r="AR39" s="85" t="s">
        <v>519</v>
      </c>
      <c r="AS39" s="85" t="s">
        <v>64</v>
      </c>
      <c r="AT39" s="85"/>
      <c r="AU39" s="85" t="s">
        <v>65</v>
      </c>
      <c r="AV39" s="88">
        <v>0.05</v>
      </c>
      <c r="AW39" s="85" t="s">
        <v>65</v>
      </c>
      <c r="AX39" s="85"/>
      <c r="AY39" s="86" t="s">
        <v>520</v>
      </c>
      <c r="AZ39" s="87" t="s">
        <v>521</v>
      </c>
    </row>
    <row r="40" spans="1:52" s="39" customFormat="1" ht="124.5" customHeight="1">
      <c r="A40" s="84">
        <v>39</v>
      </c>
      <c r="B40" s="85" t="s">
        <v>522</v>
      </c>
      <c r="C40" s="85" t="s">
        <v>523</v>
      </c>
      <c r="D40" s="85" t="s">
        <v>524</v>
      </c>
      <c r="E40" s="85">
        <v>2025</v>
      </c>
      <c r="F40" s="85" t="s">
        <v>236</v>
      </c>
      <c r="G40" s="85" t="s">
        <v>237</v>
      </c>
      <c r="H40" s="85" t="s">
        <v>238</v>
      </c>
      <c r="I40" s="85" t="str">
        <f t="array" ref="I40">_xlfn.TEXTJOIN(",", TRUE, IF(Table4[study_id]=Table3[[#This Row],[study_id]], Table4[iso_code], ""))</f>
        <v>MA</v>
      </c>
      <c r="J40" s="85">
        <f>COUNTIF(study_countries!A:A,A40)</f>
        <v>1</v>
      </c>
      <c r="K40" s="85" t="s">
        <v>223</v>
      </c>
      <c r="L40" s="85" t="s">
        <v>525</v>
      </c>
      <c r="M40" s="85" t="s">
        <v>526</v>
      </c>
      <c r="N40" s="85"/>
      <c r="O40" s="85">
        <v>2050</v>
      </c>
      <c r="P40" s="85"/>
      <c r="Q40" s="85"/>
      <c r="R40" s="85"/>
      <c r="S40" s="85"/>
      <c r="T40" s="85"/>
      <c r="U40" s="85"/>
      <c r="V40" s="85"/>
      <c r="W40" s="85"/>
      <c r="X40" s="85"/>
      <c r="Y40" s="85"/>
      <c r="Z40" s="85"/>
      <c r="AA40" s="85"/>
      <c r="AB40" s="85" t="s">
        <v>527</v>
      </c>
      <c r="AC40" s="85" t="s">
        <v>87</v>
      </c>
      <c r="AD40" s="85" t="s">
        <v>68</v>
      </c>
      <c r="AE40" s="85" t="s">
        <v>64</v>
      </c>
      <c r="AF40" s="85" t="s">
        <v>64</v>
      </c>
      <c r="AG40" s="85" t="s">
        <v>64</v>
      </c>
      <c r="AH40" s="85"/>
      <c r="AI40" s="85" t="s">
        <v>89</v>
      </c>
      <c r="AJ40" s="85" t="s">
        <v>65</v>
      </c>
      <c r="AK40" s="85" t="s">
        <v>65</v>
      </c>
      <c r="AL40" s="85" t="s">
        <v>65</v>
      </c>
      <c r="AM40" s="85" t="s">
        <v>65</v>
      </c>
      <c r="AN40" s="85" t="s">
        <v>65</v>
      </c>
      <c r="AO40" s="85"/>
      <c r="AP40" s="85"/>
      <c r="AQ40" s="85" t="s">
        <v>528</v>
      </c>
      <c r="AR40" s="85" t="s">
        <v>519</v>
      </c>
      <c r="AS40" s="85" t="s">
        <v>64</v>
      </c>
      <c r="AT40" s="85"/>
      <c r="AU40" s="85" t="s">
        <v>65</v>
      </c>
      <c r="AV40" s="88"/>
      <c r="AW40" s="85"/>
      <c r="AX40" s="85"/>
      <c r="AY40" s="86" t="s">
        <v>529</v>
      </c>
      <c r="AZ40" s="87" t="s">
        <v>530</v>
      </c>
    </row>
    <row r="41" spans="1:52" s="39" customFormat="1" ht="124.5" customHeight="1">
      <c r="A41" s="84">
        <v>40</v>
      </c>
      <c r="B41" s="85" t="s">
        <v>531</v>
      </c>
      <c r="C41" s="85" t="s">
        <v>532</v>
      </c>
      <c r="D41" s="85" t="s">
        <v>533</v>
      </c>
      <c r="E41" s="85">
        <v>2022</v>
      </c>
      <c r="F41" s="85" t="s">
        <v>55</v>
      </c>
      <c r="G41" s="85" t="s">
        <v>129</v>
      </c>
      <c r="H41" s="85" t="s">
        <v>238</v>
      </c>
      <c r="I41" s="85" t="str">
        <f t="array" ref="I41">_xlfn.TEXTJOIN(",", TRUE, IF(Table4[study_id]=Table3[[#This Row],[study_id]], Table4[iso_code], ""))</f>
        <v>MZ</v>
      </c>
      <c r="J41" s="85">
        <f>COUNTIF(study_countries!A:A,A41)</f>
        <v>1</v>
      </c>
      <c r="K41" s="85" t="s">
        <v>271</v>
      </c>
      <c r="L41" s="85" t="s">
        <v>534</v>
      </c>
      <c r="M41" s="85" t="s">
        <v>535</v>
      </c>
      <c r="N41" s="85">
        <v>2022</v>
      </c>
      <c r="O41" s="85">
        <v>2032</v>
      </c>
      <c r="P41" s="85" t="s">
        <v>61</v>
      </c>
      <c r="Q41" s="85" t="s">
        <v>84</v>
      </c>
      <c r="R41" s="85" t="s">
        <v>63</v>
      </c>
      <c r="S41" s="85" t="s">
        <v>64</v>
      </c>
      <c r="T41" s="85" t="s">
        <v>64</v>
      </c>
      <c r="U41" s="85" t="s">
        <v>64</v>
      </c>
      <c r="V41" s="85" t="s">
        <v>65</v>
      </c>
      <c r="W41" s="85" t="s">
        <v>65</v>
      </c>
      <c r="X41" s="85" t="s">
        <v>65</v>
      </c>
      <c r="Y41" s="85" t="s">
        <v>64</v>
      </c>
      <c r="Z41" s="85" t="s">
        <v>64</v>
      </c>
      <c r="AA41" s="85" t="s">
        <v>65</v>
      </c>
      <c r="AB41" s="85" t="s">
        <v>66</v>
      </c>
      <c r="AC41" s="85" t="s">
        <v>67</v>
      </c>
      <c r="AD41" s="85" t="s">
        <v>68</v>
      </c>
      <c r="AE41" s="85" t="s">
        <v>64</v>
      </c>
      <c r="AF41" s="85" t="s">
        <v>64</v>
      </c>
      <c r="AG41" s="85" t="s">
        <v>65</v>
      </c>
      <c r="AH41" s="85" t="s">
        <v>65</v>
      </c>
      <c r="AI41" s="85" t="s">
        <v>89</v>
      </c>
      <c r="AJ41" s="85" t="s">
        <v>65</v>
      </c>
      <c r="AK41" s="85" t="s">
        <v>65</v>
      </c>
      <c r="AL41" s="85" t="s">
        <v>65</v>
      </c>
      <c r="AM41" s="85" t="s">
        <v>64</v>
      </c>
      <c r="AN41" s="85" t="s">
        <v>136</v>
      </c>
      <c r="AO41" s="85" t="s">
        <v>536</v>
      </c>
      <c r="AP41" s="85" t="s">
        <v>537</v>
      </c>
      <c r="AQ41" s="85" t="s">
        <v>531</v>
      </c>
      <c r="AR41" s="85" t="s">
        <v>538</v>
      </c>
      <c r="AS41" s="85" t="s">
        <v>65</v>
      </c>
      <c r="AT41" s="85" t="s">
        <v>539</v>
      </c>
      <c r="AU41" s="85" t="s">
        <v>64</v>
      </c>
      <c r="AV41" s="88" t="s">
        <v>75</v>
      </c>
      <c r="AW41" s="85" t="s">
        <v>65</v>
      </c>
      <c r="AX41" s="85"/>
      <c r="AY41" s="86" t="s">
        <v>540</v>
      </c>
      <c r="AZ41" s="87" t="s">
        <v>541</v>
      </c>
    </row>
    <row r="42" spans="1:52" s="39" customFormat="1" ht="105" customHeight="1">
      <c r="A42" s="84">
        <v>41</v>
      </c>
      <c r="B42" s="85" t="s">
        <v>542</v>
      </c>
      <c r="C42" s="85" t="s">
        <v>387</v>
      </c>
      <c r="D42" s="85" t="s">
        <v>543</v>
      </c>
      <c r="E42" s="85">
        <v>2022</v>
      </c>
      <c r="F42" s="85" t="s">
        <v>55</v>
      </c>
      <c r="G42" s="85" t="s">
        <v>129</v>
      </c>
      <c r="H42" s="85" t="s">
        <v>238</v>
      </c>
      <c r="I42" s="85" t="str">
        <f t="array" ref="I42">_xlfn.TEXTJOIN(",", TRUE, IF(Table4[study_id]=Table3[[#This Row],[study_id]], Table4[iso_code], ""))</f>
        <v>NG</v>
      </c>
      <c r="J42" s="85">
        <f>COUNTIF(study_countries!A:A,A42)</f>
        <v>1</v>
      </c>
      <c r="K42" s="85" t="s">
        <v>248</v>
      </c>
      <c r="L42" s="85" t="s">
        <v>544</v>
      </c>
      <c r="M42" s="85" t="s">
        <v>545</v>
      </c>
      <c r="N42" s="85">
        <v>2017</v>
      </c>
      <c r="O42" s="85">
        <v>2040</v>
      </c>
      <c r="P42" s="85" t="s">
        <v>61</v>
      </c>
      <c r="Q42" s="85" t="s">
        <v>441</v>
      </c>
      <c r="R42" s="85" t="s">
        <v>194</v>
      </c>
      <c r="S42" s="85" t="s">
        <v>64</v>
      </c>
      <c r="T42" s="85" t="s">
        <v>64</v>
      </c>
      <c r="U42" s="85" t="s">
        <v>64</v>
      </c>
      <c r="V42" s="85" t="s">
        <v>64</v>
      </c>
      <c r="W42" s="85" t="s">
        <v>65</v>
      </c>
      <c r="X42" s="85" t="s">
        <v>65</v>
      </c>
      <c r="Y42" s="85" t="s">
        <v>64</v>
      </c>
      <c r="Z42" s="85" t="s">
        <v>65</v>
      </c>
      <c r="AA42" s="85" t="s">
        <v>64</v>
      </c>
      <c r="AB42" s="85" t="s">
        <v>66</v>
      </c>
      <c r="AC42" s="85" t="s">
        <v>67</v>
      </c>
      <c r="AD42" s="85" t="s">
        <v>88</v>
      </c>
      <c r="AE42" s="85" t="s">
        <v>64</v>
      </c>
      <c r="AF42" s="85" t="s">
        <v>64</v>
      </c>
      <c r="AG42" s="85" t="s">
        <v>65</v>
      </c>
      <c r="AH42" s="85" t="s">
        <v>65</v>
      </c>
      <c r="AI42" s="85" t="s">
        <v>89</v>
      </c>
      <c r="AJ42" s="85" t="s">
        <v>65</v>
      </c>
      <c r="AK42" s="85" t="s">
        <v>65</v>
      </c>
      <c r="AL42" s="85" t="s">
        <v>64</v>
      </c>
      <c r="AM42" s="85" t="s">
        <v>64</v>
      </c>
      <c r="AN42" s="85" t="s">
        <v>64</v>
      </c>
      <c r="AO42" s="85"/>
      <c r="AP42" s="85"/>
      <c r="AQ42" s="85" t="s">
        <v>546</v>
      </c>
      <c r="AR42" s="85" t="s">
        <v>547</v>
      </c>
      <c r="AS42" s="85" t="s">
        <v>136</v>
      </c>
      <c r="AT42" s="85"/>
      <c r="AU42" s="85" t="s">
        <v>65</v>
      </c>
      <c r="AV42" s="88" t="s">
        <v>75</v>
      </c>
      <c r="AW42" s="85" t="s">
        <v>65</v>
      </c>
      <c r="AX42" s="85"/>
      <c r="AY42" s="86" t="s">
        <v>548</v>
      </c>
      <c r="AZ42" s="87" t="s">
        <v>549</v>
      </c>
    </row>
    <row r="43" spans="1:52" s="39" customFormat="1" ht="171.75" customHeight="1">
      <c r="A43" s="84">
        <v>42</v>
      </c>
      <c r="B43" s="85" t="s">
        <v>550</v>
      </c>
      <c r="C43" s="85" t="s">
        <v>387</v>
      </c>
      <c r="D43" s="85" t="s">
        <v>551</v>
      </c>
      <c r="E43" s="85">
        <v>2017</v>
      </c>
      <c r="F43" s="85" t="s">
        <v>55</v>
      </c>
      <c r="G43" s="85" t="s">
        <v>129</v>
      </c>
      <c r="H43" s="85" t="s">
        <v>238</v>
      </c>
      <c r="I43" s="85" t="str">
        <f t="array" ref="I43">_xlfn.TEXTJOIN(",", TRUE, IF(Table4[study_id]=Table3[[#This Row],[study_id]], Table4[iso_code], ""))</f>
        <v>NG</v>
      </c>
      <c r="J43" s="85">
        <f>COUNTIF(study_countries!A:A,A43)</f>
        <v>1</v>
      </c>
      <c r="K43" s="85" t="s">
        <v>248</v>
      </c>
      <c r="L43" s="85" t="s">
        <v>552</v>
      </c>
      <c r="M43" s="85" t="s">
        <v>553</v>
      </c>
      <c r="N43" s="85">
        <v>2010</v>
      </c>
      <c r="O43" s="85">
        <v>2040</v>
      </c>
      <c r="P43" s="85" t="s">
        <v>61</v>
      </c>
      <c r="Q43" s="85" t="s">
        <v>441</v>
      </c>
      <c r="R43" s="85" t="s">
        <v>194</v>
      </c>
      <c r="S43" s="85" t="s">
        <v>64</v>
      </c>
      <c r="T43" s="85" t="s">
        <v>64</v>
      </c>
      <c r="U43" s="85" t="s">
        <v>64</v>
      </c>
      <c r="V43" s="85" t="s">
        <v>64</v>
      </c>
      <c r="W43" s="85" t="s">
        <v>64</v>
      </c>
      <c r="X43" s="85" t="s">
        <v>64</v>
      </c>
      <c r="Y43" s="85" t="s">
        <v>64</v>
      </c>
      <c r="Z43" s="85" t="s">
        <v>65</v>
      </c>
      <c r="AA43" s="85" t="s">
        <v>64</v>
      </c>
      <c r="AB43" s="85" t="s">
        <v>146</v>
      </c>
      <c r="AC43" s="85" t="s">
        <v>67</v>
      </c>
      <c r="AD43" s="85" t="s">
        <v>68</v>
      </c>
      <c r="AE43" s="85" t="s">
        <v>64</v>
      </c>
      <c r="AF43" s="85" t="s">
        <v>64</v>
      </c>
      <c r="AG43" s="85" t="s">
        <v>65</v>
      </c>
      <c r="AH43" s="85" t="s">
        <v>65</v>
      </c>
      <c r="AI43" s="85" t="s">
        <v>89</v>
      </c>
      <c r="AJ43" s="85" t="s">
        <v>65</v>
      </c>
      <c r="AK43" s="85" t="s">
        <v>64</v>
      </c>
      <c r="AL43" s="85" t="s">
        <v>64</v>
      </c>
      <c r="AM43" s="85" t="s">
        <v>65</v>
      </c>
      <c r="AN43" s="85" t="s">
        <v>64</v>
      </c>
      <c r="AO43" s="85" t="s">
        <v>554</v>
      </c>
      <c r="AP43" s="85" t="s">
        <v>555</v>
      </c>
      <c r="AQ43" s="85" t="s">
        <v>556</v>
      </c>
      <c r="AR43" s="85" t="s">
        <v>557</v>
      </c>
      <c r="AS43" s="85" t="s">
        <v>136</v>
      </c>
      <c r="AT43" s="85"/>
      <c r="AU43" s="85" t="s">
        <v>65</v>
      </c>
      <c r="AV43" s="88">
        <v>0.05</v>
      </c>
      <c r="AW43" s="85" t="s">
        <v>65</v>
      </c>
      <c r="AX43" s="85"/>
      <c r="AY43" s="86" t="s">
        <v>558</v>
      </c>
      <c r="AZ43" s="87" t="s">
        <v>559</v>
      </c>
    </row>
    <row r="44" spans="1:52" s="39" customFormat="1" ht="171.75" customHeight="1">
      <c r="A44" s="84">
        <v>43</v>
      </c>
      <c r="B44" s="85" t="s">
        <v>560</v>
      </c>
      <c r="C44" s="85" t="s">
        <v>561</v>
      </c>
      <c r="D44" s="85" t="s">
        <v>562</v>
      </c>
      <c r="E44" s="85">
        <v>2021</v>
      </c>
      <c r="F44" s="85" t="s">
        <v>55</v>
      </c>
      <c r="G44" s="85" t="s">
        <v>129</v>
      </c>
      <c r="H44" s="85" t="s">
        <v>238</v>
      </c>
      <c r="I44" s="85" t="str">
        <f t="array" ref="I44">_xlfn.TEXTJOIN(",", TRUE, IF(Table4[study_id]=Table3[[#This Row],[study_id]], Table4[iso_code], ""))</f>
        <v>NG</v>
      </c>
      <c r="J44" s="85">
        <f>COUNTIF(study_countries!A:A,A44)</f>
        <v>1</v>
      </c>
      <c r="K44" s="85" t="s">
        <v>248</v>
      </c>
      <c r="L44" s="85" t="s">
        <v>563</v>
      </c>
      <c r="M44" s="85" t="s">
        <v>564</v>
      </c>
      <c r="N44" s="85">
        <v>2015</v>
      </c>
      <c r="O44" s="85">
        <v>2060</v>
      </c>
      <c r="P44" s="85" t="s">
        <v>61</v>
      </c>
      <c r="Q44" s="85" t="s">
        <v>159</v>
      </c>
      <c r="R44" s="85" t="s">
        <v>85</v>
      </c>
      <c r="S44" s="85" t="s">
        <v>64</v>
      </c>
      <c r="T44" s="85" t="s">
        <v>64</v>
      </c>
      <c r="U44" s="85" t="s">
        <v>64</v>
      </c>
      <c r="V44" s="85" t="s">
        <v>65</v>
      </c>
      <c r="W44" s="85" t="s">
        <v>64</v>
      </c>
      <c r="X44" s="85" t="s">
        <v>65</v>
      </c>
      <c r="Y44" s="85" t="s">
        <v>64</v>
      </c>
      <c r="Z44" s="85" t="s">
        <v>65</v>
      </c>
      <c r="AA44" s="85" t="s">
        <v>65</v>
      </c>
      <c r="AB44" s="85" t="s">
        <v>66</v>
      </c>
      <c r="AC44" s="85" t="s">
        <v>67</v>
      </c>
      <c r="AD44" s="85" t="s">
        <v>68</v>
      </c>
      <c r="AE44" s="85" t="s">
        <v>65</v>
      </c>
      <c r="AF44" s="85" t="s">
        <v>64</v>
      </c>
      <c r="AG44" s="85" t="s">
        <v>64</v>
      </c>
      <c r="AH44" s="85" t="s">
        <v>65</v>
      </c>
      <c r="AI44" s="85" t="s">
        <v>89</v>
      </c>
      <c r="AJ44" s="85" t="s">
        <v>65</v>
      </c>
      <c r="AK44" s="85" t="s">
        <v>65</v>
      </c>
      <c r="AL44" s="85" t="s">
        <v>65</v>
      </c>
      <c r="AM44" s="85" t="s">
        <v>64</v>
      </c>
      <c r="AN44" s="85" t="s">
        <v>65</v>
      </c>
      <c r="AO44" s="85" t="s">
        <v>565</v>
      </c>
      <c r="AP44" s="85" t="s">
        <v>566</v>
      </c>
      <c r="AQ44" s="85" t="s">
        <v>567</v>
      </c>
      <c r="AR44" s="85" t="s">
        <v>568</v>
      </c>
      <c r="AS44" s="85" t="s">
        <v>65</v>
      </c>
      <c r="AT44" s="85"/>
      <c r="AU44" s="85" t="s">
        <v>65</v>
      </c>
      <c r="AV44" s="88">
        <v>0.15</v>
      </c>
      <c r="AW44" s="85" t="s">
        <v>65</v>
      </c>
      <c r="AX44" s="85"/>
      <c r="AY44" s="86" t="s">
        <v>569</v>
      </c>
      <c r="AZ44" s="87" t="s">
        <v>570</v>
      </c>
    </row>
    <row r="45" spans="1:52" s="39" customFormat="1" ht="171.75" customHeight="1">
      <c r="A45" s="84">
        <v>44</v>
      </c>
      <c r="B45" s="85" t="s">
        <v>571</v>
      </c>
      <c r="C45" s="85" t="s">
        <v>572</v>
      </c>
      <c r="D45" s="85" t="s">
        <v>573</v>
      </c>
      <c r="E45" s="85">
        <v>2019</v>
      </c>
      <c r="F45" s="85" t="s">
        <v>236</v>
      </c>
      <c r="G45" s="85" t="s">
        <v>129</v>
      </c>
      <c r="H45" s="85" t="s">
        <v>238</v>
      </c>
      <c r="I45" s="85" t="str">
        <f t="array" ref="I45">_xlfn.TEXTJOIN(",", TRUE, IF(Table4[study_id]=Table3[[#This Row],[study_id]], Table4[iso_code], ""))</f>
        <v>NG</v>
      </c>
      <c r="J45" s="85">
        <f>COUNTIF(study_countries!A:A,A45)</f>
        <v>1</v>
      </c>
      <c r="K45" s="85" t="s">
        <v>248</v>
      </c>
      <c r="L45" s="85" t="s">
        <v>574</v>
      </c>
      <c r="M45" s="85" t="s">
        <v>575</v>
      </c>
      <c r="N45" s="85">
        <v>2010</v>
      </c>
      <c r="O45" s="85">
        <v>2050</v>
      </c>
      <c r="P45" s="85"/>
      <c r="Q45" s="85"/>
      <c r="R45" s="85"/>
      <c r="S45" s="85"/>
      <c r="T45" s="85"/>
      <c r="U45" s="85"/>
      <c r="V45" s="85"/>
      <c r="W45" s="85"/>
      <c r="X45" s="85"/>
      <c r="Y45" s="85"/>
      <c r="Z45" s="85"/>
      <c r="AA45" s="85"/>
      <c r="AB45" s="85" t="s">
        <v>146</v>
      </c>
      <c r="AC45" s="85" t="s">
        <v>104</v>
      </c>
      <c r="AD45" s="85" t="s">
        <v>68</v>
      </c>
      <c r="AE45" s="85" t="s">
        <v>64</v>
      </c>
      <c r="AF45" s="85" t="s">
        <v>64</v>
      </c>
      <c r="AG45" s="85" t="s">
        <v>64</v>
      </c>
      <c r="AH45" s="85"/>
      <c r="AI45" s="85" t="s">
        <v>89</v>
      </c>
      <c r="AJ45" s="85" t="s">
        <v>65</v>
      </c>
      <c r="AK45" s="85" t="s">
        <v>64</v>
      </c>
      <c r="AL45" s="85" t="s">
        <v>64</v>
      </c>
      <c r="AM45" s="85" t="s">
        <v>65</v>
      </c>
      <c r="AN45" s="85" t="s">
        <v>64</v>
      </c>
      <c r="AO45" s="85"/>
      <c r="AP45" s="85"/>
      <c r="AQ45" s="85" t="s">
        <v>576</v>
      </c>
      <c r="AR45" s="85" t="s">
        <v>577</v>
      </c>
      <c r="AS45" s="85" t="s">
        <v>136</v>
      </c>
      <c r="AT45" s="85"/>
      <c r="AU45" s="85" t="s">
        <v>65</v>
      </c>
      <c r="AV45" s="88"/>
      <c r="AW45" s="85"/>
      <c r="AX45" s="85"/>
      <c r="AY45" s="86" t="s">
        <v>578</v>
      </c>
      <c r="AZ45" s="87" t="s">
        <v>579</v>
      </c>
    </row>
    <row r="46" spans="1:52" s="39" customFormat="1" ht="105" customHeight="1">
      <c r="A46" s="84">
        <v>45</v>
      </c>
      <c r="B46" s="85" t="s">
        <v>580</v>
      </c>
      <c r="C46" s="85" t="s">
        <v>581</v>
      </c>
      <c r="D46" s="85" t="s">
        <v>582</v>
      </c>
      <c r="E46" s="85">
        <v>2021</v>
      </c>
      <c r="F46" s="85" t="s">
        <v>55</v>
      </c>
      <c r="G46" s="85" t="s">
        <v>129</v>
      </c>
      <c r="H46" s="85" t="s">
        <v>222</v>
      </c>
      <c r="I46" s="85" t="str">
        <f t="array" ref="I46">_xlfn.TEXTJOIN(",", TRUE, IF(Table4[study_id]=Table3[[#This Row],[study_id]], Table4[iso_code], ""))</f>
        <v>NG</v>
      </c>
      <c r="J46" s="85">
        <f>COUNTIF(study_countries!A:A,A46)</f>
        <v>1</v>
      </c>
      <c r="K46" s="85" t="s">
        <v>248</v>
      </c>
      <c r="L46" s="85" t="s">
        <v>583</v>
      </c>
      <c r="M46" s="85" t="s">
        <v>584</v>
      </c>
      <c r="N46" s="85">
        <v>2015</v>
      </c>
      <c r="O46" s="85">
        <v>2040</v>
      </c>
      <c r="P46" s="85" t="s">
        <v>159</v>
      </c>
      <c r="Q46" s="85" t="s">
        <v>159</v>
      </c>
      <c r="R46" s="85" t="s">
        <v>63</v>
      </c>
      <c r="S46" s="85" t="s">
        <v>65</v>
      </c>
      <c r="T46" s="85" t="s">
        <v>64</v>
      </c>
      <c r="U46" s="85" t="s">
        <v>65</v>
      </c>
      <c r="V46" s="85" t="s">
        <v>64</v>
      </c>
      <c r="W46" s="85" t="s">
        <v>65</v>
      </c>
      <c r="X46" s="85" t="s">
        <v>65</v>
      </c>
      <c r="Y46" s="85" t="s">
        <v>64</v>
      </c>
      <c r="Z46" s="85" t="s">
        <v>65</v>
      </c>
      <c r="AA46" s="85" t="s">
        <v>65</v>
      </c>
      <c r="AB46" s="85" t="s">
        <v>66</v>
      </c>
      <c r="AC46" s="85" t="s">
        <v>67</v>
      </c>
      <c r="AD46" s="85" t="s">
        <v>68</v>
      </c>
      <c r="AE46" s="85" t="s">
        <v>64</v>
      </c>
      <c r="AF46" s="85" t="s">
        <v>65</v>
      </c>
      <c r="AG46" s="85" t="s">
        <v>64</v>
      </c>
      <c r="AH46" s="85" t="s">
        <v>65</v>
      </c>
      <c r="AI46" s="85" t="s">
        <v>69</v>
      </c>
      <c r="AJ46" s="85" t="s">
        <v>65</v>
      </c>
      <c r="AK46" s="85" t="s">
        <v>65</v>
      </c>
      <c r="AL46" s="85" t="s">
        <v>65</v>
      </c>
      <c r="AM46" s="85" t="s">
        <v>64</v>
      </c>
      <c r="AN46" s="85" t="s">
        <v>65</v>
      </c>
      <c r="AO46" s="85" t="s">
        <v>585</v>
      </c>
      <c r="AP46" s="85" t="s">
        <v>586</v>
      </c>
      <c r="AQ46" s="85" t="s">
        <v>587</v>
      </c>
      <c r="AR46" s="85" t="s">
        <v>588</v>
      </c>
      <c r="AS46" s="85" t="s">
        <v>65</v>
      </c>
      <c r="AT46" s="85"/>
      <c r="AU46" s="85" t="s">
        <v>65</v>
      </c>
      <c r="AV46" s="88">
        <v>0.05</v>
      </c>
      <c r="AW46" s="85" t="s">
        <v>65</v>
      </c>
      <c r="AX46" s="85"/>
      <c r="AY46" s="86" t="s">
        <v>589</v>
      </c>
      <c r="AZ46" s="87" t="s">
        <v>590</v>
      </c>
    </row>
    <row r="47" spans="1:52" s="39" customFormat="1" ht="105" customHeight="1">
      <c r="A47" s="84">
        <v>46</v>
      </c>
      <c r="B47" s="85" t="s">
        <v>591</v>
      </c>
      <c r="C47" s="85" t="s">
        <v>592</v>
      </c>
      <c r="D47" s="85" t="s">
        <v>593</v>
      </c>
      <c r="E47" s="85">
        <v>2023</v>
      </c>
      <c r="F47" s="85" t="s">
        <v>236</v>
      </c>
      <c r="G47" s="85" t="s">
        <v>594</v>
      </c>
      <c r="H47" s="85" t="s">
        <v>222</v>
      </c>
      <c r="I47" s="85" t="str">
        <f t="array" ref="I47">_xlfn.TEXTJOIN(",", TRUE, IF(Table4[study_id]=Table3[[#This Row],[study_id]], Table4[iso_code], ""))</f>
        <v>NG</v>
      </c>
      <c r="J47" s="85">
        <f>COUNTIF(study_countries!A:A,A47)</f>
        <v>1</v>
      </c>
      <c r="K47" s="85" t="s">
        <v>248</v>
      </c>
      <c r="L47" s="85" t="s">
        <v>595</v>
      </c>
      <c r="M47" s="85" t="s">
        <v>596</v>
      </c>
      <c r="N47" s="85">
        <v>2018</v>
      </c>
      <c r="O47" s="85">
        <v>2030</v>
      </c>
      <c r="P47" s="85"/>
      <c r="Q47" s="85"/>
      <c r="R47" s="85"/>
      <c r="S47" s="85"/>
      <c r="T47" s="85"/>
      <c r="U47" s="85"/>
      <c r="V47" s="85"/>
      <c r="W47" s="85"/>
      <c r="X47" s="85"/>
      <c r="Y47" s="85"/>
      <c r="Z47" s="85"/>
      <c r="AA47" s="85"/>
      <c r="AB47" s="85" t="s">
        <v>66</v>
      </c>
      <c r="AC47" s="85" t="s">
        <v>104</v>
      </c>
      <c r="AD47" s="85" t="s">
        <v>68</v>
      </c>
      <c r="AE47" s="85" t="s">
        <v>64</v>
      </c>
      <c r="AF47" s="85" t="s">
        <v>64</v>
      </c>
      <c r="AG47" s="85" t="s">
        <v>65</v>
      </c>
      <c r="AH47" s="85"/>
      <c r="AI47" s="85" t="s">
        <v>69</v>
      </c>
      <c r="AJ47" s="85" t="s">
        <v>65</v>
      </c>
      <c r="AK47" s="85" t="s">
        <v>65</v>
      </c>
      <c r="AL47" s="85" t="s">
        <v>65</v>
      </c>
      <c r="AM47" s="85" t="s">
        <v>65</v>
      </c>
      <c r="AN47" s="85" t="s">
        <v>64</v>
      </c>
      <c r="AO47" s="85"/>
      <c r="AP47" s="85"/>
      <c r="AQ47" s="85" t="s">
        <v>597</v>
      </c>
      <c r="AR47" s="85" t="s">
        <v>598</v>
      </c>
      <c r="AS47" s="85" t="s">
        <v>136</v>
      </c>
      <c r="AT47" s="85"/>
      <c r="AU47" s="85" t="s">
        <v>65</v>
      </c>
      <c r="AV47" s="88"/>
      <c r="AW47" s="85"/>
      <c r="AX47" s="85"/>
      <c r="AY47" s="86" t="s">
        <v>599</v>
      </c>
      <c r="AZ47" s="87" t="s">
        <v>600</v>
      </c>
    </row>
    <row r="48" spans="1:52" s="39" customFormat="1" ht="171.75" customHeight="1">
      <c r="A48" s="84">
        <v>47</v>
      </c>
      <c r="B48" s="85" t="s">
        <v>601</v>
      </c>
      <c r="C48" s="85" t="s">
        <v>602</v>
      </c>
      <c r="D48" s="85" t="s">
        <v>603</v>
      </c>
      <c r="E48" s="85">
        <v>2020</v>
      </c>
      <c r="F48" s="85" t="s">
        <v>236</v>
      </c>
      <c r="G48" s="85" t="s">
        <v>594</v>
      </c>
      <c r="H48" s="85" t="s">
        <v>238</v>
      </c>
      <c r="I48" s="85" t="str">
        <f t="array" ref="I48">_xlfn.TEXTJOIN(",", TRUE, IF(Table4[study_id]=Table3[[#This Row],[study_id]], Table4[iso_code], ""))</f>
        <v>RW</v>
      </c>
      <c r="J48" s="85">
        <f>COUNTIF(study_countries!A:A,A48)</f>
        <v>1</v>
      </c>
      <c r="K48" s="85" t="s">
        <v>321</v>
      </c>
      <c r="L48" s="85" t="s">
        <v>604</v>
      </c>
      <c r="M48" s="85" t="s">
        <v>605</v>
      </c>
      <c r="N48" s="85"/>
      <c r="O48" s="85"/>
      <c r="P48" s="85"/>
      <c r="Q48" s="85"/>
      <c r="R48" s="85"/>
      <c r="S48" s="85"/>
      <c r="T48" s="85"/>
      <c r="U48" s="85"/>
      <c r="V48" s="85"/>
      <c r="W48" s="85"/>
      <c r="X48" s="85"/>
      <c r="Y48" s="85"/>
      <c r="Z48" s="85"/>
      <c r="AA48" s="85"/>
      <c r="AB48" s="85" t="s">
        <v>66</v>
      </c>
      <c r="AC48" s="85" t="s">
        <v>67</v>
      </c>
      <c r="AD48" s="85" t="s">
        <v>88</v>
      </c>
      <c r="AE48" s="85" t="s">
        <v>64</v>
      </c>
      <c r="AF48" s="85" t="s">
        <v>64</v>
      </c>
      <c r="AG48" s="85" t="s">
        <v>65</v>
      </c>
      <c r="AH48" s="85"/>
      <c r="AI48" s="85" t="s">
        <v>89</v>
      </c>
      <c r="AJ48" s="85" t="s">
        <v>65</v>
      </c>
      <c r="AK48" s="85" t="s">
        <v>65</v>
      </c>
      <c r="AL48" s="85" t="s">
        <v>65</v>
      </c>
      <c r="AM48" s="85" t="s">
        <v>64</v>
      </c>
      <c r="AN48" s="85" t="s">
        <v>64</v>
      </c>
      <c r="AO48" s="85"/>
      <c r="AP48" s="85"/>
      <c r="AQ48" s="85" t="s">
        <v>606</v>
      </c>
      <c r="AR48" s="85" t="s">
        <v>607</v>
      </c>
      <c r="AS48" s="85" t="s">
        <v>136</v>
      </c>
      <c r="AT48" s="85"/>
      <c r="AU48" s="85" t="s">
        <v>65</v>
      </c>
      <c r="AV48" s="88"/>
      <c r="AW48" s="85"/>
      <c r="AX48" s="85"/>
      <c r="AY48" s="86" t="s">
        <v>608</v>
      </c>
      <c r="AZ48" s="87" t="s">
        <v>609</v>
      </c>
    </row>
    <row r="49" spans="1:52" s="39" customFormat="1" ht="157.5" customHeight="1">
      <c r="A49" s="84">
        <v>48</v>
      </c>
      <c r="B49" s="85" t="s">
        <v>610</v>
      </c>
      <c r="C49" s="85" t="s">
        <v>611</v>
      </c>
      <c r="D49" s="85" t="s">
        <v>612</v>
      </c>
      <c r="E49" s="85">
        <v>2024</v>
      </c>
      <c r="F49" s="85" t="s">
        <v>55</v>
      </c>
      <c r="G49" s="85" t="s">
        <v>129</v>
      </c>
      <c r="H49" s="85" t="s">
        <v>238</v>
      </c>
      <c r="I49" s="85" t="str">
        <f t="array" ref="I49">_xlfn.TEXTJOIN(",", TRUE, IF(Table4[study_id]=Table3[[#This Row],[study_id]], Table4[iso_code], ""))</f>
        <v>ZA</v>
      </c>
      <c r="J49" s="85">
        <f>COUNTIF(study_countries!A:A,A49)</f>
        <v>1</v>
      </c>
      <c r="K49" s="85" t="s">
        <v>271</v>
      </c>
      <c r="L49" s="85" t="s">
        <v>613</v>
      </c>
      <c r="M49" s="85" t="s">
        <v>614</v>
      </c>
      <c r="N49" s="85">
        <v>2017</v>
      </c>
      <c r="O49" s="85">
        <v>2050</v>
      </c>
      <c r="P49" s="85" t="s">
        <v>61</v>
      </c>
      <c r="Q49" s="85" t="s">
        <v>84</v>
      </c>
      <c r="R49" s="85" t="s">
        <v>63</v>
      </c>
      <c r="S49" s="85" t="s">
        <v>64</v>
      </c>
      <c r="T49" s="85" t="s">
        <v>64</v>
      </c>
      <c r="U49" s="85" t="s">
        <v>64</v>
      </c>
      <c r="V49" s="85" t="s">
        <v>64</v>
      </c>
      <c r="W49" s="85" t="s">
        <v>64</v>
      </c>
      <c r="X49" s="85" t="s">
        <v>65</v>
      </c>
      <c r="Y49" s="85" t="s">
        <v>64</v>
      </c>
      <c r="Z49" s="85" t="s">
        <v>64</v>
      </c>
      <c r="AA49" s="85" t="s">
        <v>64</v>
      </c>
      <c r="AB49" s="85" t="s">
        <v>146</v>
      </c>
      <c r="AC49" s="85" t="s">
        <v>67</v>
      </c>
      <c r="AD49" s="85" t="s">
        <v>160</v>
      </c>
      <c r="AE49" s="85" t="s">
        <v>64</v>
      </c>
      <c r="AF49" s="85" t="s">
        <v>64</v>
      </c>
      <c r="AG49" s="85" t="s">
        <v>64</v>
      </c>
      <c r="AH49" s="85" t="s">
        <v>65</v>
      </c>
      <c r="AI49" s="85" t="s">
        <v>89</v>
      </c>
      <c r="AJ49" s="85" t="s">
        <v>64</v>
      </c>
      <c r="AK49" s="85" t="s">
        <v>64</v>
      </c>
      <c r="AL49" s="85" t="s">
        <v>64</v>
      </c>
      <c r="AM49" s="85" t="s">
        <v>64</v>
      </c>
      <c r="AN49" s="85" t="s">
        <v>64</v>
      </c>
      <c r="AO49" s="85" t="s">
        <v>615</v>
      </c>
      <c r="AP49" s="85" t="s">
        <v>616</v>
      </c>
      <c r="AQ49" s="85" t="s">
        <v>617</v>
      </c>
      <c r="AR49" s="85" t="s">
        <v>618</v>
      </c>
      <c r="AS49" s="85" t="s">
        <v>64</v>
      </c>
      <c r="AT49" s="85" t="s">
        <v>619</v>
      </c>
      <c r="AU49" s="85" t="s">
        <v>65</v>
      </c>
      <c r="AV49" s="88" t="s">
        <v>75</v>
      </c>
      <c r="AW49" s="85" t="s">
        <v>65</v>
      </c>
      <c r="AX49" s="85"/>
      <c r="AY49" s="86" t="s">
        <v>620</v>
      </c>
      <c r="AZ49" s="87" t="s">
        <v>621</v>
      </c>
    </row>
    <row r="50" spans="1:52" s="39" customFormat="1" ht="157.5" customHeight="1">
      <c r="A50" s="84">
        <v>49</v>
      </c>
      <c r="B50" s="85" t="s">
        <v>622</v>
      </c>
      <c r="C50" s="85" t="s">
        <v>623</v>
      </c>
      <c r="D50" s="85" t="s">
        <v>624</v>
      </c>
      <c r="E50" s="85">
        <v>2018</v>
      </c>
      <c r="F50" s="85" t="s">
        <v>236</v>
      </c>
      <c r="G50" s="85" t="s">
        <v>129</v>
      </c>
      <c r="H50" s="85" t="s">
        <v>238</v>
      </c>
      <c r="I50" s="85" t="str">
        <f t="array" ref="I50">_xlfn.TEXTJOIN(",", TRUE, IF(Table4[study_id]=Table3[[#This Row],[study_id]], Table4[iso_code], ""))</f>
        <v>ZA</v>
      </c>
      <c r="J50" s="85">
        <f>COUNTIF(study_countries!A:A,A50)</f>
        <v>1</v>
      </c>
      <c r="K50" s="85" t="s">
        <v>271</v>
      </c>
      <c r="L50" s="85" t="s">
        <v>625</v>
      </c>
      <c r="M50" s="85" t="s">
        <v>626</v>
      </c>
      <c r="N50" s="85">
        <v>2017</v>
      </c>
      <c r="O50" s="85">
        <v>2030</v>
      </c>
      <c r="P50" s="85"/>
      <c r="Q50" s="85"/>
      <c r="R50" s="85"/>
      <c r="S50" s="85"/>
      <c r="T50" s="85"/>
      <c r="U50" s="85"/>
      <c r="V50" s="85"/>
      <c r="W50" s="85"/>
      <c r="X50" s="85"/>
      <c r="Y50" s="85"/>
      <c r="Z50" s="85"/>
      <c r="AA50" s="85"/>
      <c r="AB50" s="85" t="s">
        <v>146</v>
      </c>
      <c r="AC50" s="85" t="s">
        <v>104</v>
      </c>
      <c r="AD50" s="85" t="s">
        <v>68</v>
      </c>
      <c r="AE50" s="85" t="s">
        <v>65</v>
      </c>
      <c r="AF50" s="85" t="s">
        <v>64</v>
      </c>
      <c r="AG50" s="85" t="s">
        <v>64</v>
      </c>
      <c r="AH50" s="85"/>
      <c r="AI50" s="85" t="s">
        <v>89</v>
      </c>
      <c r="AJ50" s="85" t="s">
        <v>65</v>
      </c>
      <c r="AK50" s="85" t="s">
        <v>65</v>
      </c>
      <c r="AL50" s="85" t="s">
        <v>65</v>
      </c>
      <c r="AM50" s="85" t="s">
        <v>65</v>
      </c>
      <c r="AN50" s="85" t="s">
        <v>65</v>
      </c>
      <c r="AO50" s="85"/>
      <c r="AP50" s="85"/>
      <c r="AQ50" s="85" t="s">
        <v>627</v>
      </c>
      <c r="AR50" s="85" t="s">
        <v>618</v>
      </c>
      <c r="AS50" s="85" t="s">
        <v>64</v>
      </c>
      <c r="AT50" s="85"/>
      <c r="AU50" s="85" t="s">
        <v>65</v>
      </c>
      <c r="AV50" s="88"/>
      <c r="AW50" s="85"/>
      <c r="AX50" s="85"/>
      <c r="AY50" s="86" t="s">
        <v>628</v>
      </c>
      <c r="AZ50" s="87" t="s">
        <v>629</v>
      </c>
    </row>
    <row r="51" spans="1:52" s="39" customFormat="1" ht="157.5" customHeight="1">
      <c r="A51" s="84">
        <v>50</v>
      </c>
      <c r="B51" s="85" t="s">
        <v>630</v>
      </c>
      <c r="C51" s="85" t="s">
        <v>387</v>
      </c>
      <c r="D51" s="85" t="s">
        <v>631</v>
      </c>
      <c r="E51" s="85">
        <v>2024</v>
      </c>
      <c r="F51" s="85" t="s">
        <v>55</v>
      </c>
      <c r="G51" s="85" t="s">
        <v>129</v>
      </c>
      <c r="H51" s="85" t="s">
        <v>238</v>
      </c>
      <c r="I51" s="85" t="str">
        <f t="array" ref="I51">_xlfn.TEXTJOIN(",", TRUE, IF(Table4[study_id]=Table3[[#This Row],[study_id]], Table4[iso_code], ""))</f>
        <v>ZA</v>
      </c>
      <c r="J51" s="85">
        <f>COUNTIF(study_countries!A:A,A51)</f>
        <v>1</v>
      </c>
      <c r="K51" s="85" t="s">
        <v>271</v>
      </c>
      <c r="L51" s="85" t="s">
        <v>632</v>
      </c>
      <c r="M51" s="85" t="s">
        <v>633</v>
      </c>
      <c r="N51" s="85">
        <v>2020</v>
      </c>
      <c r="O51" s="85">
        <v>2050</v>
      </c>
      <c r="P51" s="85" t="s">
        <v>61</v>
      </c>
      <c r="Q51" s="85" t="s">
        <v>193</v>
      </c>
      <c r="R51" s="85" t="s">
        <v>194</v>
      </c>
      <c r="S51" s="85" t="s">
        <v>65</v>
      </c>
      <c r="T51" s="85" t="s">
        <v>65</v>
      </c>
      <c r="U51" s="85" t="s">
        <v>65</v>
      </c>
      <c r="V51" s="85" t="s">
        <v>65</v>
      </c>
      <c r="W51" s="85" t="s">
        <v>65</v>
      </c>
      <c r="X51" s="85" t="s">
        <v>65</v>
      </c>
      <c r="Y51" s="85" t="s">
        <v>64</v>
      </c>
      <c r="Z51" s="85" t="s">
        <v>65</v>
      </c>
      <c r="AA51" s="85" t="s">
        <v>65</v>
      </c>
      <c r="AB51" s="85" t="s">
        <v>194</v>
      </c>
      <c r="AC51" s="85" t="s">
        <v>67</v>
      </c>
      <c r="AD51" s="85" t="s">
        <v>68</v>
      </c>
      <c r="AE51" s="85" t="s">
        <v>65</v>
      </c>
      <c r="AF51" s="85" t="s">
        <v>64</v>
      </c>
      <c r="AG51" s="85" t="s">
        <v>65</v>
      </c>
      <c r="AH51" s="85" t="s">
        <v>65</v>
      </c>
      <c r="AI51" s="85" t="s">
        <v>89</v>
      </c>
      <c r="AJ51" s="85" t="s">
        <v>65</v>
      </c>
      <c r="AK51" s="85" t="s">
        <v>65</v>
      </c>
      <c r="AL51" s="85" t="s">
        <v>65</v>
      </c>
      <c r="AM51" s="85" t="s">
        <v>65</v>
      </c>
      <c r="AN51" s="85" t="s">
        <v>65</v>
      </c>
      <c r="AO51" s="85" t="s">
        <v>634</v>
      </c>
      <c r="AP51" s="85" t="s">
        <v>635</v>
      </c>
      <c r="AQ51" s="85" t="s">
        <v>636</v>
      </c>
      <c r="AR51" s="85" t="s">
        <v>637</v>
      </c>
      <c r="AS51" s="85" t="s">
        <v>136</v>
      </c>
      <c r="AT51" s="85"/>
      <c r="AU51" s="85" t="s">
        <v>65</v>
      </c>
      <c r="AV51" s="88" t="s">
        <v>75</v>
      </c>
      <c r="AW51" s="85" t="s">
        <v>65</v>
      </c>
      <c r="AX51" s="85"/>
      <c r="AY51" s="86" t="s">
        <v>638</v>
      </c>
      <c r="AZ51" s="87" t="s">
        <v>639</v>
      </c>
    </row>
    <row r="52" spans="1:52" s="39" customFormat="1" ht="157.5" customHeight="1">
      <c r="A52" s="84">
        <v>51</v>
      </c>
      <c r="B52" s="85" t="s">
        <v>640</v>
      </c>
      <c r="C52" s="85" t="s">
        <v>641</v>
      </c>
      <c r="D52" s="85" t="s">
        <v>642</v>
      </c>
      <c r="E52" s="85">
        <v>2019</v>
      </c>
      <c r="F52" s="85" t="s">
        <v>55</v>
      </c>
      <c r="G52" s="85" t="s">
        <v>129</v>
      </c>
      <c r="H52" s="85" t="s">
        <v>238</v>
      </c>
      <c r="I52" s="85" t="str">
        <f t="array" ref="I52">_xlfn.TEXTJOIN(",", TRUE, IF(Table4[study_id]=Table3[[#This Row],[study_id]], Table4[iso_code], ""))</f>
        <v>SS</v>
      </c>
      <c r="J52" s="85">
        <f>COUNTIF(study_countries!A:A,A52)</f>
        <v>1</v>
      </c>
      <c r="K52" s="85" t="s">
        <v>321</v>
      </c>
      <c r="L52" s="85" t="s">
        <v>643</v>
      </c>
      <c r="M52" s="85" t="s">
        <v>644</v>
      </c>
      <c r="N52" s="85">
        <v>2017</v>
      </c>
      <c r="O52" s="85">
        <v>2037</v>
      </c>
      <c r="P52" s="85" t="s">
        <v>61</v>
      </c>
      <c r="Q52" s="85" t="s">
        <v>84</v>
      </c>
      <c r="R52" s="85" t="s">
        <v>645</v>
      </c>
      <c r="S52" s="85" t="s">
        <v>64</v>
      </c>
      <c r="T52" s="85" t="s">
        <v>64</v>
      </c>
      <c r="U52" s="85" t="s">
        <v>65</v>
      </c>
      <c r="V52" s="85" t="s">
        <v>65</v>
      </c>
      <c r="W52" s="85" t="s">
        <v>65</v>
      </c>
      <c r="X52" s="85" t="s">
        <v>65</v>
      </c>
      <c r="Y52" s="85" t="s">
        <v>64</v>
      </c>
      <c r="Z52" s="85" t="s">
        <v>65</v>
      </c>
      <c r="AA52" s="85" t="s">
        <v>65</v>
      </c>
      <c r="AB52" s="85" t="s">
        <v>66</v>
      </c>
      <c r="AC52" s="85" t="s">
        <v>104</v>
      </c>
      <c r="AD52" s="85" t="s">
        <v>68</v>
      </c>
      <c r="AE52" s="85" t="s">
        <v>64</v>
      </c>
      <c r="AF52" s="85" t="s">
        <v>64</v>
      </c>
      <c r="AG52" s="85" t="s">
        <v>65</v>
      </c>
      <c r="AH52" s="85" t="s">
        <v>65</v>
      </c>
      <c r="AI52" s="85" t="s">
        <v>89</v>
      </c>
      <c r="AJ52" s="85" t="s">
        <v>65</v>
      </c>
      <c r="AK52" s="85" t="s">
        <v>65</v>
      </c>
      <c r="AL52" s="85" t="s">
        <v>65</v>
      </c>
      <c r="AM52" s="85" t="s">
        <v>136</v>
      </c>
      <c r="AN52" s="85" t="s">
        <v>65</v>
      </c>
      <c r="AO52" s="85" t="s">
        <v>646</v>
      </c>
      <c r="AP52" s="85" t="s">
        <v>647</v>
      </c>
      <c r="AQ52" s="85" t="s">
        <v>648</v>
      </c>
      <c r="AR52" s="85" t="s">
        <v>372</v>
      </c>
      <c r="AS52" s="85" t="s">
        <v>65</v>
      </c>
      <c r="AT52" s="85" t="s">
        <v>649</v>
      </c>
      <c r="AU52" s="85" t="s">
        <v>65</v>
      </c>
      <c r="AV52" s="88">
        <v>0.03</v>
      </c>
      <c r="AW52" s="85" t="s">
        <v>65</v>
      </c>
      <c r="AX52" s="85"/>
      <c r="AY52" s="86" t="s">
        <v>650</v>
      </c>
      <c r="AZ52" s="90" t="s">
        <v>651</v>
      </c>
    </row>
    <row r="53" spans="1:52" s="39" customFormat="1" ht="197.25" customHeight="1">
      <c r="A53" s="84">
        <v>52</v>
      </c>
      <c r="B53" s="85" t="s">
        <v>652</v>
      </c>
      <c r="C53" s="85" t="s">
        <v>295</v>
      </c>
      <c r="D53" s="85" t="s">
        <v>653</v>
      </c>
      <c r="E53" s="85">
        <v>2017</v>
      </c>
      <c r="F53" s="85" t="s">
        <v>236</v>
      </c>
      <c r="G53" s="85" t="s">
        <v>594</v>
      </c>
      <c r="H53" s="85" t="s">
        <v>101</v>
      </c>
      <c r="I53" s="85" t="str">
        <f t="array" ref="I53">_xlfn.TEXTJOIN(",", TRUE, IF(Table4[study_id]=Table3[[#This Row],[study_id]], Table4[iso_code], ""))</f>
        <v>AO,BF,BI,BJ,BW,CD,CF,CG,CI,CM,DJ,ER,ET,GA,GH,GM,GN,GQ,GW,KE,LR,LS,MG,ML,MR,MW,MZ,NA,NE,NG,RW,SD,SL,SN,SO,SS,SZ,TD,TG,TZ,UG,ZA,ZM,ZW</v>
      </c>
      <c r="J53" s="85">
        <f>COUNTIF(study_countries!A:A,A53)</f>
        <v>44</v>
      </c>
      <c r="K53" s="85" t="s">
        <v>654</v>
      </c>
      <c r="L53" s="85" t="s">
        <v>655</v>
      </c>
      <c r="M53" s="85" t="s">
        <v>656</v>
      </c>
      <c r="N53" s="85">
        <v>2015</v>
      </c>
      <c r="O53" s="85">
        <v>2030</v>
      </c>
      <c r="P53" s="85"/>
      <c r="Q53" s="85"/>
      <c r="R53" s="85"/>
      <c r="S53" s="85"/>
      <c r="T53" s="85"/>
      <c r="U53" s="85"/>
      <c r="V53" s="85"/>
      <c r="W53" s="85"/>
      <c r="X53" s="85"/>
      <c r="Y53" s="85"/>
      <c r="Z53" s="85"/>
      <c r="AA53" s="85"/>
      <c r="AB53" s="85" t="s">
        <v>66</v>
      </c>
      <c r="AC53" s="85" t="s">
        <v>104</v>
      </c>
      <c r="AD53" s="85" t="s">
        <v>68</v>
      </c>
      <c r="AE53" s="85" t="s">
        <v>64</v>
      </c>
      <c r="AF53" s="85" t="s">
        <v>65</v>
      </c>
      <c r="AG53" s="85" t="s">
        <v>65</v>
      </c>
      <c r="AH53" s="85"/>
      <c r="AI53" s="85" t="s">
        <v>69</v>
      </c>
      <c r="AJ53" s="85" t="s">
        <v>65</v>
      </c>
      <c r="AK53" s="85" t="s">
        <v>65</v>
      </c>
      <c r="AL53" s="85" t="s">
        <v>65</v>
      </c>
      <c r="AM53" s="85" t="s">
        <v>65</v>
      </c>
      <c r="AN53" s="85" t="s">
        <v>64</v>
      </c>
      <c r="AO53" s="85"/>
      <c r="AP53" s="85"/>
      <c r="AQ53" s="85" t="s">
        <v>657</v>
      </c>
      <c r="AR53" s="85" t="s">
        <v>658</v>
      </c>
      <c r="AS53" s="85" t="s">
        <v>65</v>
      </c>
      <c r="AT53" s="85"/>
      <c r="AU53" s="85" t="s">
        <v>65</v>
      </c>
      <c r="AV53" s="88"/>
      <c r="AW53" s="85"/>
      <c r="AX53" s="85"/>
      <c r="AY53" s="86" t="s">
        <v>659</v>
      </c>
      <c r="AZ53" s="87" t="s">
        <v>660</v>
      </c>
    </row>
    <row r="54" spans="1:52" s="39" customFormat="1" ht="146.5" customHeight="1">
      <c r="A54" s="84">
        <v>53</v>
      </c>
      <c r="B54" s="85" t="s">
        <v>661</v>
      </c>
      <c r="C54" s="85" t="s">
        <v>662</v>
      </c>
      <c r="D54" s="85" t="s">
        <v>663</v>
      </c>
      <c r="E54" s="85">
        <v>2021</v>
      </c>
      <c r="F54" s="85" t="s">
        <v>55</v>
      </c>
      <c r="G54" s="85" t="s">
        <v>129</v>
      </c>
      <c r="H54" s="85" t="s">
        <v>238</v>
      </c>
      <c r="I54" s="85" t="str">
        <f t="array" ref="I54">_xlfn.TEXTJOIN(",", TRUE, IF(Table4[study_id]=Table3[[#This Row],[study_id]], Table4[iso_code], ""))</f>
        <v>TZ</v>
      </c>
      <c r="J54" s="85">
        <f>COUNTIF(study_countries!A:A,A54)</f>
        <v>1</v>
      </c>
      <c r="K54" s="85" t="s">
        <v>321</v>
      </c>
      <c r="L54" s="85" t="s">
        <v>664</v>
      </c>
      <c r="M54" s="85" t="s">
        <v>665</v>
      </c>
      <c r="N54" s="85">
        <v>2015</v>
      </c>
      <c r="O54" s="85">
        <v>2040</v>
      </c>
      <c r="P54" s="85" t="s">
        <v>61</v>
      </c>
      <c r="Q54" s="85" t="s">
        <v>84</v>
      </c>
      <c r="R54" s="85" t="s">
        <v>63</v>
      </c>
      <c r="S54" s="85" t="s">
        <v>64</v>
      </c>
      <c r="T54" s="85" t="s">
        <v>64</v>
      </c>
      <c r="U54" s="85" t="s">
        <v>64</v>
      </c>
      <c r="V54" s="85" t="s">
        <v>64</v>
      </c>
      <c r="W54" s="85" t="s">
        <v>65</v>
      </c>
      <c r="X54" s="85" t="s">
        <v>64</v>
      </c>
      <c r="Y54" s="85" t="s">
        <v>64</v>
      </c>
      <c r="Z54" s="85" t="s">
        <v>65</v>
      </c>
      <c r="AA54" s="85" t="s">
        <v>64</v>
      </c>
      <c r="AB54" s="85" t="s">
        <v>66</v>
      </c>
      <c r="AC54" s="85" t="s">
        <v>104</v>
      </c>
      <c r="AD54" s="85" t="s">
        <v>68</v>
      </c>
      <c r="AE54" s="85" t="s">
        <v>64</v>
      </c>
      <c r="AF54" s="85" t="s">
        <v>64</v>
      </c>
      <c r="AG54" s="85" t="s">
        <v>64</v>
      </c>
      <c r="AH54" s="85" t="s">
        <v>65</v>
      </c>
      <c r="AI54" s="85" t="s">
        <v>69</v>
      </c>
      <c r="AJ54" s="85" t="s">
        <v>65</v>
      </c>
      <c r="AK54" s="85" t="s">
        <v>136</v>
      </c>
      <c r="AL54" s="85" t="s">
        <v>65</v>
      </c>
      <c r="AM54" s="85" t="s">
        <v>64</v>
      </c>
      <c r="AN54" s="85" t="s">
        <v>64</v>
      </c>
      <c r="AO54" s="85" t="s">
        <v>666</v>
      </c>
      <c r="AP54" s="85" t="s">
        <v>667</v>
      </c>
      <c r="AQ54" s="85" t="s">
        <v>668</v>
      </c>
      <c r="AR54" s="85" t="s">
        <v>73</v>
      </c>
      <c r="AS54" s="85" t="s">
        <v>65</v>
      </c>
      <c r="AT54" s="85"/>
      <c r="AU54" s="85" t="s">
        <v>65</v>
      </c>
      <c r="AV54" s="88">
        <v>0.1</v>
      </c>
      <c r="AW54" s="85" t="s">
        <v>65</v>
      </c>
      <c r="AX54" s="85"/>
      <c r="AY54" s="86" t="s">
        <v>669</v>
      </c>
      <c r="AZ54" s="87" t="s">
        <v>670</v>
      </c>
    </row>
    <row r="55" spans="1:52" s="39" customFormat="1" ht="192.75" customHeight="1">
      <c r="A55" s="84">
        <v>54</v>
      </c>
      <c r="B55" s="85" t="s">
        <v>671</v>
      </c>
      <c r="C55" s="85" t="s">
        <v>269</v>
      </c>
      <c r="D55" s="85" t="s">
        <v>672</v>
      </c>
      <c r="E55" s="85">
        <v>2022</v>
      </c>
      <c r="F55" s="85" t="s">
        <v>55</v>
      </c>
      <c r="G55" s="85" t="s">
        <v>129</v>
      </c>
      <c r="H55" s="85" t="s">
        <v>238</v>
      </c>
      <c r="I55" s="85" t="str">
        <f t="array" ref="I55">_xlfn.TEXTJOIN(",", TRUE, IF(Table4[study_id]=Table3[[#This Row],[study_id]], Table4[iso_code], ""))</f>
        <v>TG</v>
      </c>
      <c r="J55" s="85">
        <f>COUNTIF(study_countries!A:A,A55)</f>
        <v>1</v>
      </c>
      <c r="K55" s="85" t="s">
        <v>248</v>
      </c>
      <c r="L55" s="85" t="s">
        <v>673</v>
      </c>
      <c r="M55" s="85" t="s">
        <v>674</v>
      </c>
      <c r="N55" s="85">
        <v>2022</v>
      </c>
      <c r="O55" s="85">
        <v>2050</v>
      </c>
      <c r="P55" s="85" t="s">
        <v>61</v>
      </c>
      <c r="Q55" s="85" t="s">
        <v>84</v>
      </c>
      <c r="R55" s="85" t="s">
        <v>63</v>
      </c>
      <c r="S55" s="85" t="s">
        <v>64</v>
      </c>
      <c r="T55" s="85" t="s">
        <v>64</v>
      </c>
      <c r="U55" s="85" t="s">
        <v>64</v>
      </c>
      <c r="V55" s="85" t="s">
        <v>65</v>
      </c>
      <c r="W55" s="85" t="s">
        <v>65</v>
      </c>
      <c r="X55" s="85" t="s">
        <v>65</v>
      </c>
      <c r="Y55" s="85" t="s">
        <v>64</v>
      </c>
      <c r="Z55" s="85" t="s">
        <v>65</v>
      </c>
      <c r="AA55" s="85" t="s">
        <v>65</v>
      </c>
      <c r="AB55" s="85" t="s">
        <v>66</v>
      </c>
      <c r="AC55" s="85" t="s">
        <v>104</v>
      </c>
      <c r="AD55" s="85" t="s">
        <v>68</v>
      </c>
      <c r="AE55" s="85" t="s">
        <v>64</v>
      </c>
      <c r="AF55" s="85" t="s">
        <v>65</v>
      </c>
      <c r="AG55" s="85" t="s">
        <v>65</v>
      </c>
      <c r="AH55" s="85" t="s">
        <v>65</v>
      </c>
      <c r="AI55" s="85" t="s">
        <v>89</v>
      </c>
      <c r="AJ55" s="85" t="s">
        <v>65</v>
      </c>
      <c r="AK55" s="85" t="s">
        <v>65</v>
      </c>
      <c r="AL55" s="85" t="s">
        <v>65</v>
      </c>
      <c r="AM55" s="85" t="s">
        <v>65</v>
      </c>
      <c r="AN55" s="85" t="s">
        <v>65</v>
      </c>
      <c r="AO55" s="85" t="s">
        <v>675</v>
      </c>
      <c r="AP55" s="85" t="s">
        <v>676</v>
      </c>
      <c r="AQ55" s="85" t="s">
        <v>677</v>
      </c>
      <c r="AR55" s="85" t="s">
        <v>678</v>
      </c>
      <c r="AS55" s="85" t="s">
        <v>64</v>
      </c>
      <c r="AT55" s="85"/>
      <c r="AU55" s="85" t="s">
        <v>65</v>
      </c>
      <c r="AV55" s="88" t="s">
        <v>75</v>
      </c>
      <c r="AW55" s="85" t="s">
        <v>64</v>
      </c>
      <c r="AX55" s="85" t="s">
        <v>679</v>
      </c>
      <c r="AY55" s="86" t="s">
        <v>680</v>
      </c>
      <c r="AZ55" s="87" t="s">
        <v>681</v>
      </c>
    </row>
    <row r="56" spans="1:52" s="39" customFormat="1" ht="192.75" customHeight="1">
      <c r="A56" s="84">
        <v>55</v>
      </c>
      <c r="B56" s="85" t="s">
        <v>682</v>
      </c>
      <c r="C56" s="85" t="s">
        <v>683</v>
      </c>
      <c r="D56" s="85" t="s">
        <v>684</v>
      </c>
      <c r="E56" s="85">
        <v>2024</v>
      </c>
      <c r="F56" s="85" t="s">
        <v>236</v>
      </c>
      <c r="G56" s="85" t="s">
        <v>594</v>
      </c>
      <c r="H56" s="85" t="s">
        <v>222</v>
      </c>
      <c r="I56" s="85" t="str">
        <f t="array" ref="I56">_xlfn.TEXTJOIN(",", TRUE, IF(Table4[study_id]=Table3[[#This Row],[study_id]], Table4[iso_code], ""))</f>
        <v>TN</v>
      </c>
      <c r="J56" s="85">
        <f>COUNTIF(study_countries!A:A,A56)</f>
        <v>1</v>
      </c>
      <c r="K56" s="85" t="s">
        <v>223</v>
      </c>
      <c r="L56" s="85" t="s">
        <v>685</v>
      </c>
      <c r="M56" s="85" t="s">
        <v>686</v>
      </c>
      <c r="N56" s="85"/>
      <c r="O56" s="85"/>
      <c r="P56" s="85"/>
      <c r="Q56" s="85"/>
      <c r="R56" s="85"/>
      <c r="S56" s="85"/>
      <c r="T56" s="85"/>
      <c r="U56" s="85"/>
      <c r="V56" s="85"/>
      <c r="W56" s="85"/>
      <c r="X56" s="85"/>
      <c r="Y56" s="85"/>
      <c r="Z56" s="85"/>
      <c r="AA56" s="85"/>
      <c r="AB56" s="85" t="s">
        <v>66</v>
      </c>
      <c r="AC56" s="85" t="s">
        <v>67</v>
      </c>
      <c r="AD56" s="85" t="s">
        <v>68</v>
      </c>
      <c r="AE56" s="85" t="s">
        <v>64</v>
      </c>
      <c r="AF56" s="85" t="s">
        <v>65</v>
      </c>
      <c r="AG56" s="85" t="s">
        <v>64</v>
      </c>
      <c r="AH56" s="85"/>
      <c r="AI56" s="85" t="s">
        <v>69</v>
      </c>
      <c r="AJ56" s="85" t="s">
        <v>65</v>
      </c>
      <c r="AK56" s="85" t="s">
        <v>65</v>
      </c>
      <c r="AL56" s="85" t="s">
        <v>65</v>
      </c>
      <c r="AM56" s="85" t="s">
        <v>64</v>
      </c>
      <c r="AN56" s="85" t="s">
        <v>65</v>
      </c>
      <c r="AO56" s="85"/>
      <c r="AP56" s="85"/>
      <c r="AQ56" s="85" t="s">
        <v>687</v>
      </c>
      <c r="AR56" s="85" t="s">
        <v>688</v>
      </c>
      <c r="AS56" s="85" t="s">
        <v>65</v>
      </c>
      <c r="AT56" s="85"/>
      <c r="AU56" s="85" t="s">
        <v>65</v>
      </c>
      <c r="AV56" s="88"/>
      <c r="AW56" s="85"/>
      <c r="AX56" s="85"/>
      <c r="AY56" s="86" t="s">
        <v>689</v>
      </c>
      <c r="AZ56" s="87" t="s">
        <v>690</v>
      </c>
    </row>
    <row r="57" spans="1:52" s="39" customFormat="1" ht="192.75" customHeight="1">
      <c r="A57" s="84">
        <v>56</v>
      </c>
      <c r="B57" s="85" t="s">
        <v>691</v>
      </c>
      <c r="C57" s="85" t="s">
        <v>269</v>
      </c>
      <c r="D57" s="85" t="s">
        <v>692</v>
      </c>
      <c r="E57" s="85">
        <v>2017</v>
      </c>
      <c r="F57" s="85" t="s">
        <v>55</v>
      </c>
      <c r="G57" s="85" t="s">
        <v>129</v>
      </c>
      <c r="H57" s="85" t="s">
        <v>238</v>
      </c>
      <c r="I57" s="85" t="str">
        <f t="array" ref="I57">_xlfn.TEXTJOIN(",", TRUE, IF(Table4[study_id]=Table3[[#This Row],[study_id]], Table4[iso_code], ""))</f>
        <v>TN</v>
      </c>
      <c r="J57" s="85">
        <f>COUNTIF(study_countries!A:A,A57)</f>
        <v>1</v>
      </c>
      <c r="K57" s="85" t="s">
        <v>223</v>
      </c>
      <c r="L57" s="85" t="s">
        <v>693</v>
      </c>
      <c r="M57" s="85" t="s">
        <v>694</v>
      </c>
      <c r="N57" s="85">
        <v>2010</v>
      </c>
      <c r="O57" s="85">
        <v>2030</v>
      </c>
      <c r="P57" s="85" t="s">
        <v>61</v>
      </c>
      <c r="Q57" s="85" t="s">
        <v>84</v>
      </c>
      <c r="R57" s="85" t="s">
        <v>63</v>
      </c>
      <c r="S57" s="85" t="s">
        <v>64</v>
      </c>
      <c r="T57" s="85" t="s">
        <v>64</v>
      </c>
      <c r="U57" s="85" t="s">
        <v>64</v>
      </c>
      <c r="V57" s="85" t="s">
        <v>65</v>
      </c>
      <c r="W57" s="85" t="s">
        <v>65</v>
      </c>
      <c r="X57" s="85" t="s">
        <v>65</v>
      </c>
      <c r="Y57" s="85" t="s">
        <v>64</v>
      </c>
      <c r="Z57" s="85" t="s">
        <v>65</v>
      </c>
      <c r="AA57" s="85" t="s">
        <v>65</v>
      </c>
      <c r="AB57" s="85" t="s">
        <v>66</v>
      </c>
      <c r="AC57" s="85" t="s">
        <v>104</v>
      </c>
      <c r="AD57" s="85" t="s">
        <v>88</v>
      </c>
      <c r="AE57" s="85" t="s">
        <v>64</v>
      </c>
      <c r="AF57" s="85" t="s">
        <v>65</v>
      </c>
      <c r="AG57" s="85" t="s">
        <v>65</v>
      </c>
      <c r="AH57" s="85" t="s">
        <v>65</v>
      </c>
      <c r="AI57" s="85" t="s">
        <v>89</v>
      </c>
      <c r="AJ57" s="85" t="s">
        <v>65</v>
      </c>
      <c r="AK57" s="85" t="s">
        <v>65</v>
      </c>
      <c r="AL57" s="85" t="s">
        <v>65</v>
      </c>
      <c r="AM57" s="85" t="s">
        <v>64</v>
      </c>
      <c r="AN57" s="85" t="s">
        <v>65</v>
      </c>
      <c r="AO57" s="85" t="s">
        <v>695</v>
      </c>
      <c r="AP57" s="85" t="s">
        <v>696</v>
      </c>
      <c r="AQ57" s="85" t="s">
        <v>697</v>
      </c>
      <c r="AR57" s="85" t="s">
        <v>698</v>
      </c>
      <c r="AS57" s="85" t="s">
        <v>136</v>
      </c>
      <c r="AT57" s="85"/>
      <c r="AU57" s="85" t="s">
        <v>65</v>
      </c>
      <c r="AV57" s="88">
        <v>0.05</v>
      </c>
      <c r="AW57" s="85" t="s">
        <v>65</v>
      </c>
      <c r="AX57" s="85"/>
      <c r="AY57" s="86" t="s">
        <v>699</v>
      </c>
      <c r="AZ57" s="87" t="s">
        <v>700</v>
      </c>
    </row>
    <row r="58" spans="1:52" s="39" customFormat="1" ht="219" customHeight="1">
      <c r="A58" s="84">
        <v>57</v>
      </c>
      <c r="B58" s="85" t="s">
        <v>701</v>
      </c>
      <c r="C58" s="85" t="s">
        <v>702</v>
      </c>
      <c r="D58" s="85" t="s">
        <v>703</v>
      </c>
      <c r="E58" s="85">
        <v>2021</v>
      </c>
      <c r="F58" s="85" t="s">
        <v>55</v>
      </c>
      <c r="G58" s="85" t="s">
        <v>129</v>
      </c>
      <c r="H58" s="85" t="s">
        <v>238</v>
      </c>
      <c r="I58" s="85" t="str">
        <f t="array" ref="I58">_xlfn.TEXTJOIN(",", TRUE, IF(Table4[study_id]=Table3[[#This Row],[study_id]], Table4[iso_code], ""))</f>
        <v>TN</v>
      </c>
      <c r="J58" s="85">
        <f>COUNTIF(study_countries!A:A,A58)</f>
        <v>1</v>
      </c>
      <c r="K58" s="85" t="s">
        <v>223</v>
      </c>
      <c r="L58" s="85" t="s">
        <v>704</v>
      </c>
      <c r="M58" s="85" t="s">
        <v>705</v>
      </c>
      <c r="N58" s="85">
        <v>2015</v>
      </c>
      <c r="O58" s="85">
        <v>2040</v>
      </c>
      <c r="P58" s="85" t="s">
        <v>159</v>
      </c>
      <c r="Q58" s="85" t="s">
        <v>159</v>
      </c>
      <c r="R58" s="85" t="s">
        <v>63</v>
      </c>
      <c r="S58" s="85" t="s">
        <v>64</v>
      </c>
      <c r="T58" s="85" t="s">
        <v>64</v>
      </c>
      <c r="U58" s="85" t="s">
        <v>64</v>
      </c>
      <c r="V58" s="85" t="s">
        <v>64</v>
      </c>
      <c r="W58" s="85" t="s">
        <v>65</v>
      </c>
      <c r="X58" s="85" t="s">
        <v>65</v>
      </c>
      <c r="Y58" s="85" t="s">
        <v>64</v>
      </c>
      <c r="Z58" s="85" t="s">
        <v>65</v>
      </c>
      <c r="AA58" s="85" t="s">
        <v>65</v>
      </c>
      <c r="AB58" s="85" t="s">
        <v>66</v>
      </c>
      <c r="AC58" s="85" t="s">
        <v>104</v>
      </c>
      <c r="AD58" s="85" t="s">
        <v>68</v>
      </c>
      <c r="AE58" s="85" t="s">
        <v>64</v>
      </c>
      <c r="AF58" s="85" t="s">
        <v>64</v>
      </c>
      <c r="AG58" s="85" t="s">
        <v>64</v>
      </c>
      <c r="AH58" s="85" t="s">
        <v>65</v>
      </c>
      <c r="AI58" s="85" t="s">
        <v>89</v>
      </c>
      <c r="AJ58" s="85" t="s">
        <v>65</v>
      </c>
      <c r="AK58" s="85" t="s">
        <v>65</v>
      </c>
      <c r="AL58" s="85" t="s">
        <v>65</v>
      </c>
      <c r="AM58" s="85" t="s">
        <v>136</v>
      </c>
      <c r="AN58" s="85" t="s">
        <v>65</v>
      </c>
      <c r="AO58" s="85" t="s">
        <v>706</v>
      </c>
      <c r="AP58" s="85" t="s">
        <v>707</v>
      </c>
      <c r="AQ58" s="85" t="s">
        <v>708</v>
      </c>
      <c r="AR58" s="85" t="s">
        <v>709</v>
      </c>
      <c r="AS58" s="85" t="s">
        <v>136</v>
      </c>
      <c r="AT58" s="85"/>
      <c r="AU58" s="85" t="s">
        <v>65</v>
      </c>
      <c r="AV58" s="88" t="s">
        <v>75</v>
      </c>
      <c r="AW58" s="85" t="s">
        <v>65</v>
      </c>
      <c r="AX58" s="85"/>
      <c r="AY58" s="86" t="s">
        <v>710</v>
      </c>
      <c r="AZ58" s="108" t="s">
        <v>711</v>
      </c>
    </row>
    <row r="59" spans="1:52" s="39" customFormat="1" ht="141" customHeight="1">
      <c r="A59" s="84">
        <v>58</v>
      </c>
      <c r="B59" s="85" t="s">
        <v>712</v>
      </c>
      <c r="C59" s="85" t="s">
        <v>532</v>
      </c>
      <c r="D59" s="85" t="s">
        <v>713</v>
      </c>
      <c r="E59" s="85">
        <v>2019</v>
      </c>
      <c r="F59" s="85" t="s">
        <v>55</v>
      </c>
      <c r="G59" s="85" t="s">
        <v>129</v>
      </c>
      <c r="H59" s="85" t="s">
        <v>101</v>
      </c>
      <c r="I59" s="85" t="str">
        <f t="array" ref="I59">_xlfn.TEXTJOIN(",", TRUE, IF(Table4[study_id]=Table3[[#This Row],[study_id]], Table4[iso_code], ""))</f>
        <v>BJ,BF,CI,GM,GH,GN,GW,LR,ML,NE,NG,SN,SL,TG</v>
      </c>
      <c r="J59" s="85">
        <f>COUNTIF(study_countries!A:A,A59)</f>
        <v>14</v>
      </c>
      <c r="K59" s="85" t="s">
        <v>248</v>
      </c>
      <c r="L59" s="85" t="s">
        <v>714</v>
      </c>
      <c r="M59" s="85" t="s">
        <v>715</v>
      </c>
      <c r="N59" s="85">
        <v>2016</v>
      </c>
      <c r="O59" s="85">
        <v>2030</v>
      </c>
      <c r="P59" s="85" t="s">
        <v>61</v>
      </c>
      <c r="Q59" s="85" t="s">
        <v>84</v>
      </c>
      <c r="R59" s="85" t="s">
        <v>63</v>
      </c>
      <c r="S59" s="85" t="s">
        <v>64</v>
      </c>
      <c r="T59" s="85" t="s">
        <v>64</v>
      </c>
      <c r="U59" s="85" t="s">
        <v>64</v>
      </c>
      <c r="V59" s="85" t="s">
        <v>64</v>
      </c>
      <c r="W59" s="85" t="s">
        <v>65</v>
      </c>
      <c r="X59" s="85" t="s">
        <v>65</v>
      </c>
      <c r="Y59" s="85" t="s">
        <v>64</v>
      </c>
      <c r="Z59" s="85" t="s">
        <v>65</v>
      </c>
      <c r="AA59" s="85" t="s">
        <v>64</v>
      </c>
      <c r="AB59" s="85" t="s">
        <v>66</v>
      </c>
      <c r="AC59" s="85" t="s">
        <v>67</v>
      </c>
      <c r="AD59" s="85" t="s">
        <v>68</v>
      </c>
      <c r="AE59" s="85" t="s">
        <v>64</v>
      </c>
      <c r="AF59" s="85" t="s">
        <v>65</v>
      </c>
      <c r="AG59" s="85" t="s">
        <v>65</v>
      </c>
      <c r="AH59" s="85" t="s">
        <v>65</v>
      </c>
      <c r="AI59" s="85" t="s">
        <v>89</v>
      </c>
      <c r="AJ59" s="85" t="s">
        <v>65</v>
      </c>
      <c r="AK59" s="85" t="s">
        <v>65</v>
      </c>
      <c r="AL59" s="85" t="s">
        <v>65</v>
      </c>
      <c r="AM59" s="85" t="s">
        <v>64</v>
      </c>
      <c r="AN59" s="85" t="s">
        <v>65</v>
      </c>
      <c r="AO59" s="85" t="s">
        <v>716</v>
      </c>
      <c r="AP59" s="85" t="s">
        <v>717</v>
      </c>
      <c r="AQ59" s="85" t="s">
        <v>718</v>
      </c>
      <c r="AR59" s="85" t="s">
        <v>277</v>
      </c>
      <c r="AS59" s="85" t="s">
        <v>65</v>
      </c>
      <c r="AT59" s="85"/>
      <c r="AU59" s="85" t="s">
        <v>65</v>
      </c>
      <c r="AV59" s="88" t="s">
        <v>75</v>
      </c>
      <c r="AW59" s="85" t="s">
        <v>65</v>
      </c>
      <c r="AX59" s="85"/>
      <c r="AY59" s="86" t="s">
        <v>719</v>
      </c>
      <c r="AZ59" s="87" t="s">
        <v>720</v>
      </c>
    </row>
    <row r="60" spans="1:52" s="39" customFormat="1" ht="168" customHeight="1">
      <c r="A60" s="84">
        <v>59</v>
      </c>
      <c r="B60" s="85" t="s">
        <v>721</v>
      </c>
      <c r="C60" s="85" t="s">
        <v>722</v>
      </c>
      <c r="D60" s="85" t="s">
        <v>723</v>
      </c>
      <c r="E60" s="85">
        <v>2022</v>
      </c>
      <c r="F60" s="85" t="s">
        <v>55</v>
      </c>
      <c r="G60" s="85" t="s">
        <v>129</v>
      </c>
      <c r="H60" s="85" t="s">
        <v>101</v>
      </c>
      <c r="I60" s="85" t="str">
        <f t="array" ref="I60">_xlfn.TEXTJOIN(",", TRUE, IF(Table4[study_id]=Table3[[#This Row],[study_id]], Table4[iso_code], ""))</f>
        <v>BJ,BF,CI,GM,GH,GN,GW,LR,ML,NE,NG,SN,SL,TG</v>
      </c>
      <c r="J60" s="85">
        <f>COUNTIF(study_countries!A:A,A60)</f>
        <v>14</v>
      </c>
      <c r="K60" s="85" t="s">
        <v>248</v>
      </c>
      <c r="L60" s="85" t="s">
        <v>724</v>
      </c>
      <c r="M60" s="85" t="s">
        <v>725</v>
      </c>
      <c r="N60" s="85">
        <v>2016</v>
      </c>
      <c r="O60" s="85">
        <v>2030</v>
      </c>
      <c r="P60" s="85" t="s">
        <v>61</v>
      </c>
      <c r="Q60" s="85" t="s">
        <v>441</v>
      </c>
      <c r="R60" s="85" t="s">
        <v>194</v>
      </c>
      <c r="S60" s="85" t="s">
        <v>64</v>
      </c>
      <c r="T60" s="85" t="s">
        <v>64</v>
      </c>
      <c r="U60" s="85" t="s">
        <v>64</v>
      </c>
      <c r="V60" s="85" t="s">
        <v>65</v>
      </c>
      <c r="W60" s="85" t="s">
        <v>65</v>
      </c>
      <c r="X60" s="85" t="s">
        <v>65</v>
      </c>
      <c r="Y60" s="85" t="s">
        <v>64</v>
      </c>
      <c r="Z60" s="85" t="s">
        <v>65</v>
      </c>
      <c r="AA60" s="85" t="s">
        <v>65</v>
      </c>
      <c r="AB60" s="85" t="s">
        <v>66</v>
      </c>
      <c r="AC60" s="85" t="s">
        <v>67</v>
      </c>
      <c r="AD60" s="85" t="s">
        <v>88</v>
      </c>
      <c r="AE60" s="85" t="s">
        <v>64</v>
      </c>
      <c r="AF60" s="85" t="s">
        <v>64</v>
      </c>
      <c r="AG60" s="85" t="s">
        <v>65</v>
      </c>
      <c r="AH60" s="85" t="s">
        <v>65</v>
      </c>
      <c r="AI60" s="85" t="s">
        <v>89</v>
      </c>
      <c r="AJ60" s="85" t="s">
        <v>65</v>
      </c>
      <c r="AK60" s="85" t="s">
        <v>65</v>
      </c>
      <c r="AL60" s="85" t="s">
        <v>65</v>
      </c>
      <c r="AM60" s="85" t="s">
        <v>64</v>
      </c>
      <c r="AN60" s="85" t="s">
        <v>136</v>
      </c>
      <c r="AO60" s="85"/>
      <c r="AP60" s="85"/>
      <c r="AQ60" s="85" t="s">
        <v>726</v>
      </c>
      <c r="AR60" s="85" t="s">
        <v>727</v>
      </c>
      <c r="AS60" s="85" t="s">
        <v>65</v>
      </c>
      <c r="AT60" s="85"/>
      <c r="AU60" s="85" t="s">
        <v>65</v>
      </c>
      <c r="AV60" s="88" t="s">
        <v>75</v>
      </c>
      <c r="AW60" s="85" t="s">
        <v>65</v>
      </c>
      <c r="AX60" s="85"/>
      <c r="AY60" s="86" t="s">
        <v>728</v>
      </c>
      <c r="AZ60" s="87" t="s">
        <v>729</v>
      </c>
    </row>
    <row r="61" spans="1:52" s="39" customFormat="1" ht="168" customHeight="1">
      <c r="A61" s="84">
        <v>60</v>
      </c>
      <c r="B61" s="85" t="s">
        <v>730</v>
      </c>
      <c r="C61" s="85" t="s">
        <v>731</v>
      </c>
      <c r="D61" s="85" t="s">
        <v>732</v>
      </c>
      <c r="E61" s="85">
        <v>2025</v>
      </c>
      <c r="F61" s="85" t="s">
        <v>55</v>
      </c>
      <c r="G61" s="85" t="s">
        <v>129</v>
      </c>
      <c r="H61" s="85" t="s">
        <v>238</v>
      </c>
      <c r="I61" s="85" t="str">
        <f t="array" ref="I61">_xlfn.TEXTJOIN(",", TRUE, IF(Table4[study_id]=Table3[[#This Row],[study_id]], Table4[iso_code], ""))</f>
        <v>ZM</v>
      </c>
      <c r="J61" s="85">
        <f>COUNTIF(study_countries!A:A,A61)</f>
        <v>1</v>
      </c>
      <c r="K61" s="85" t="s">
        <v>271</v>
      </c>
      <c r="L61" s="85" t="s">
        <v>733</v>
      </c>
      <c r="M61" s="85" t="s">
        <v>734</v>
      </c>
      <c r="N61" s="85">
        <v>2023</v>
      </c>
      <c r="O61" s="85">
        <v>2030</v>
      </c>
      <c r="P61" s="85" t="s">
        <v>61</v>
      </c>
      <c r="Q61" s="85" t="s">
        <v>84</v>
      </c>
      <c r="R61" s="85" t="s">
        <v>63</v>
      </c>
      <c r="S61" s="85" t="s">
        <v>64</v>
      </c>
      <c r="T61" s="85" t="s">
        <v>64</v>
      </c>
      <c r="U61" s="85" t="s">
        <v>64</v>
      </c>
      <c r="V61" s="85" t="s">
        <v>64</v>
      </c>
      <c r="W61" s="85" t="s">
        <v>65</v>
      </c>
      <c r="X61" s="85" t="s">
        <v>65</v>
      </c>
      <c r="Y61" s="85" t="s">
        <v>64</v>
      </c>
      <c r="Z61" s="85" t="s">
        <v>65</v>
      </c>
      <c r="AA61" s="85" t="s">
        <v>64</v>
      </c>
      <c r="AB61" s="85" t="s">
        <v>66</v>
      </c>
      <c r="AC61" s="85" t="s">
        <v>104</v>
      </c>
      <c r="AD61" s="85" t="s">
        <v>88</v>
      </c>
      <c r="AE61" s="85" t="s">
        <v>64</v>
      </c>
      <c r="AF61" s="85" t="s">
        <v>64</v>
      </c>
      <c r="AG61" s="85" t="s">
        <v>65</v>
      </c>
      <c r="AH61" s="85" t="s">
        <v>65</v>
      </c>
      <c r="AI61" s="85" t="s">
        <v>69</v>
      </c>
      <c r="AJ61" s="85" t="s">
        <v>65</v>
      </c>
      <c r="AK61" s="85" t="s">
        <v>65</v>
      </c>
      <c r="AL61" s="85" t="s">
        <v>65</v>
      </c>
      <c r="AM61" s="85" t="s">
        <v>64</v>
      </c>
      <c r="AN61" s="85" t="s">
        <v>65</v>
      </c>
      <c r="AO61" s="85" t="s">
        <v>735</v>
      </c>
      <c r="AP61" s="85" t="s">
        <v>736</v>
      </c>
      <c r="AQ61" s="85" t="s">
        <v>737</v>
      </c>
      <c r="AR61" s="85" t="s">
        <v>738</v>
      </c>
      <c r="AS61" s="85" t="s">
        <v>136</v>
      </c>
      <c r="AT61" s="85"/>
      <c r="AU61" s="85" t="s">
        <v>65</v>
      </c>
      <c r="AV61" s="88">
        <v>7.0000000000000007E-2</v>
      </c>
      <c r="AW61" s="85" t="s">
        <v>64</v>
      </c>
      <c r="AX61" s="85" t="s">
        <v>739</v>
      </c>
      <c r="AY61" s="86" t="s">
        <v>740</v>
      </c>
      <c r="AZ61" s="87" t="s">
        <v>741</v>
      </c>
    </row>
    <row r="62" spans="1:52" s="39" customFormat="1" ht="149.25" customHeight="1">
      <c r="A62" s="84">
        <v>61</v>
      </c>
      <c r="B62" s="95" t="s">
        <v>742</v>
      </c>
      <c r="C62" s="95" t="s">
        <v>743</v>
      </c>
      <c r="D62" s="95" t="s">
        <v>744</v>
      </c>
      <c r="E62" s="95">
        <v>2022</v>
      </c>
      <c r="F62" s="95" t="s">
        <v>55</v>
      </c>
      <c r="G62" s="85" t="s">
        <v>129</v>
      </c>
      <c r="H62" s="95" t="s">
        <v>238</v>
      </c>
      <c r="I62" s="85" t="str">
        <f t="array" ref="I62">_xlfn.TEXTJOIN(",", TRUE, IF(Table4[study_id]=Table3[[#This Row],[study_id]], Table4[iso_code], ""))</f>
        <v>ZM</v>
      </c>
      <c r="J62" s="85">
        <f>COUNTIF(study_countries!A:A,A62)</f>
        <v>1</v>
      </c>
      <c r="K62" s="95" t="s">
        <v>271</v>
      </c>
      <c r="L62" s="95" t="s">
        <v>745</v>
      </c>
      <c r="M62" s="95" t="s">
        <v>746</v>
      </c>
      <c r="N62" s="95">
        <v>2022</v>
      </c>
      <c r="O62" s="95">
        <v>2063</v>
      </c>
      <c r="P62" s="95" t="s">
        <v>61</v>
      </c>
      <c r="Q62" s="95" t="s">
        <v>84</v>
      </c>
      <c r="R62" s="85" t="s">
        <v>63</v>
      </c>
      <c r="S62" s="95" t="s">
        <v>64</v>
      </c>
      <c r="T62" s="95" t="s">
        <v>64</v>
      </c>
      <c r="U62" s="95" t="s">
        <v>64</v>
      </c>
      <c r="V62" s="95" t="s">
        <v>64</v>
      </c>
      <c r="W62" s="95" t="s">
        <v>65</v>
      </c>
      <c r="X62" s="95" t="s">
        <v>64</v>
      </c>
      <c r="Y62" s="95" t="s">
        <v>64</v>
      </c>
      <c r="Z62" s="95" t="s">
        <v>65</v>
      </c>
      <c r="AA62" s="95" t="s">
        <v>64</v>
      </c>
      <c r="AB62" s="85" t="s">
        <v>66</v>
      </c>
      <c r="AC62" s="95" t="s">
        <v>104</v>
      </c>
      <c r="AD62" s="85" t="s">
        <v>68</v>
      </c>
      <c r="AE62" s="95" t="s">
        <v>64</v>
      </c>
      <c r="AF62" s="95" t="s">
        <v>64</v>
      </c>
      <c r="AG62" s="95" t="s">
        <v>64</v>
      </c>
      <c r="AH62" s="85" t="s">
        <v>64</v>
      </c>
      <c r="AI62" s="85" t="s">
        <v>89</v>
      </c>
      <c r="AJ62" s="95" t="s">
        <v>65</v>
      </c>
      <c r="AK62" s="95" t="s">
        <v>65</v>
      </c>
      <c r="AL62" s="95" t="s">
        <v>65</v>
      </c>
      <c r="AM62" s="95" t="s">
        <v>64</v>
      </c>
      <c r="AN62" s="95" t="s">
        <v>65</v>
      </c>
      <c r="AO62" s="85"/>
      <c r="AP62" s="85" t="s">
        <v>747</v>
      </c>
      <c r="AQ62" s="95" t="s">
        <v>748</v>
      </c>
      <c r="AR62" s="95" t="s">
        <v>277</v>
      </c>
      <c r="AS62" s="95" t="s">
        <v>136</v>
      </c>
      <c r="AT62" s="95"/>
      <c r="AU62" s="85" t="s">
        <v>65</v>
      </c>
      <c r="AV62" s="88" t="s">
        <v>75</v>
      </c>
      <c r="AW62" s="85" t="s">
        <v>65</v>
      </c>
      <c r="AX62" s="85"/>
      <c r="AY62" s="96" t="s">
        <v>749</v>
      </c>
      <c r="AZ62" s="89" t="s">
        <v>750</v>
      </c>
    </row>
    <row r="63" spans="1:52" ht="73.5" customHeight="1">
      <c r="A63" s="84">
        <v>62</v>
      </c>
      <c r="B63" s="95" t="s">
        <v>751</v>
      </c>
      <c r="C63" s="95" t="s">
        <v>752</v>
      </c>
      <c r="D63" s="95" t="s">
        <v>753</v>
      </c>
      <c r="E63" s="95">
        <v>2024</v>
      </c>
      <c r="F63" s="95" t="s">
        <v>236</v>
      </c>
      <c r="G63" s="95" t="s">
        <v>754</v>
      </c>
      <c r="H63" s="95" t="s">
        <v>222</v>
      </c>
      <c r="I63" s="85" t="str">
        <f t="array" ref="I63">_xlfn.TEXTJOIN(",", TRUE, IF(Table4[study_id]=Table3[[#This Row],[study_id]], Table4[iso_code], ""))</f>
        <v>ZM</v>
      </c>
      <c r="J63" s="95">
        <f>COUNTIF(study_countries!A:A,A63)</f>
        <v>1</v>
      </c>
      <c r="K63" s="95" t="s">
        <v>271</v>
      </c>
      <c r="L63" s="95" t="s">
        <v>755</v>
      </c>
      <c r="M63" s="95" t="s">
        <v>756</v>
      </c>
      <c r="N63" s="95"/>
      <c r="O63" s="95"/>
      <c r="P63" s="95"/>
      <c r="Q63" s="95"/>
      <c r="R63" s="85"/>
      <c r="S63" s="95"/>
      <c r="T63" s="95"/>
      <c r="U63" s="95"/>
      <c r="V63" s="95"/>
      <c r="W63" s="95"/>
      <c r="X63" s="95"/>
      <c r="Y63" s="95"/>
      <c r="Z63" s="95"/>
      <c r="AA63" s="95"/>
      <c r="AB63" s="85" t="s">
        <v>66</v>
      </c>
      <c r="AC63" s="95" t="s">
        <v>67</v>
      </c>
      <c r="AD63" s="95" t="s">
        <v>68</v>
      </c>
      <c r="AE63" s="95" t="s">
        <v>65</v>
      </c>
      <c r="AF63" s="95" t="s">
        <v>65</v>
      </c>
      <c r="AG63" s="95" t="s">
        <v>65</v>
      </c>
      <c r="AH63" s="95"/>
      <c r="AI63" s="95" t="s">
        <v>69</v>
      </c>
      <c r="AJ63" s="95" t="s">
        <v>65</v>
      </c>
      <c r="AK63" s="95" t="s">
        <v>65</v>
      </c>
      <c r="AL63" s="95" t="s">
        <v>65</v>
      </c>
      <c r="AM63" s="95" t="s">
        <v>64</v>
      </c>
      <c r="AN63" s="95" t="s">
        <v>65</v>
      </c>
      <c r="AO63" s="95"/>
      <c r="AP63" s="95"/>
      <c r="AQ63" s="95" t="s">
        <v>757</v>
      </c>
      <c r="AR63" s="95" t="s">
        <v>758</v>
      </c>
      <c r="AS63" s="95" t="s">
        <v>64</v>
      </c>
      <c r="AT63" s="95"/>
      <c r="AU63" s="95" t="s">
        <v>65</v>
      </c>
      <c r="AV63" s="95"/>
      <c r="AW63" s="95"/>
      <c r="AX63" s="95"/>
      <c r="AY63" s="96" t="s">
        <v>759</v>
      </c>
      <c r="AZ63" s="89"/>
    </row>
    <row r="64" spans="1:52" ht="72" customHeight="1">
      <c r="A64" s="84">
        <v>63</v>
      </c>
      <c r="B64" s="95" t="s">
        <v>760</v>
      </c>
      <c r="C64" s="95" t="s">
        <v>761</v>
      </c>
      <c r="D64" s="95" t="s">
        <v>762</v>
      </c>
      <c r="E64" s="95">
        <v>2024</v>
      </c>
      <c r="F64" s="95" t="s">
        <v>236</v>
      </c>
      <c r="G64" s="95" t="s">
        <v>129</v>
      </c>
      <c r="H64" s="95" t="s">
        <v>222</v>
      </c>
      <c r="I64" s="85" t="str">
        <f t="array" ref="I64">_xlfn.TEXTJOIN(",", TRUE, IF(Table4[study_id]=Table3[[#This Row],[study_id]], Table4[iso_code], ""))</f>
        <v>MA</v>
      </c>
      <c r="J64" s="95">
        <f>COUNTIF(study_countries!A:A,A64)</f>
        <v>1</v>
      </c>
      <c r="K64" s="95" t="s">
        <v>223</v>
      </c>
      <c r="L64" s="95" t="s">
        <v>763</v>
      </c>
      <c r="M64" s="95" t="s">
        <v>764</v>
      </c>
      <c r="N64" s="95"/>
      <c r="O64" s="95"/>
      <c r="P64" s="95"/>
      <c r="Q64" s="95"/>
      <c r="R64" s="85"/>
      <c r="S64" s="95"/>
      <c r="T64" s="95"/>
      <c r="U64" s="95"/>
      <c r="V64" s="95"/>
      <c r="W64" s="95"/>
      <c r="X64" s="95"/>
      <c r="Y64" s="95"/>
      <c r="Z64" s="95"/>
      <c r="AA64" s="95"/>
      <c r="AB64" s="85" t="s">
        <v>66</v>
      </c>
      <c r="AC64" s="95" t="s">
        <v>87</v>
      </c>
      <c r="AD64" s="95" t="s">
        <v>88</v>
      </c>
      <c r="AE64" s="95" t="s">
        <v>64</v>
      </c>
      <c r="AF64" s="95" t="s">
        <v>65</v>
      </c>
      <c r="AG64" s="95" t="s">
        <v>65</v>
      </c>
      <c r="AH64" s="95"/>
      <c r="AI64" s="95" t="s">
        <v>89</v>
      </c>
      <c r="AJ64" s="95" t="s">
        <v>65</v>
      </c>
      <c r="AK64" s="95" t="s">
        <v>65</v>
      </c>
      <c r="AL64" s="95" t="s">
        <v>65</v>
      </c>
      <c r="AM64" s="95" t="s">
        <v>64</v>
      </c>
      <c r="AN64" s="95" t="s">
        <v>65</v>
      </c>
      <c r="AO64" s="95"/>
      <c r="AP64" s="95"/>
      <c r="AQ64" s="95" t="s">
        <v>765</v>
      </c>
      <c r="AR64" s="95" t="s">
        <v>519</v>
      </c>
      <c r="AS64" s="95" t="s">
        <v>64</v>
      </c>
      <c r="AT64" s="95"/>
      <c r="AU64" s="95" t="s">
        <v>65</v>
      </c>
      <c r="AV64" s="95"/>
      <c r="AW64" s="95"/>
      <c r="AX64" s="95"/>
      <c r="AY64" s="96" t="s">
        <v>766</v>
      </c>
      <c r="AZ64" s="97" t="s">
        <v>767</v>
      </c>
    </row>
    <row r="65" spans="1:52" ht="96" customHeight="1">
      <c r="A65" s="84">
        <v>64</v>
      </c>
      <c r="B65" s="85" t="s">
        <v>768</v>
      </c>
      <c r="C65" s="85" t="s">
        <v>769</v>
      </c>
      <c r="D65" s="85" t="s">
        <v>770</v>
      </c>
      <c r="E65" s="95">
        <v>2019</v>
      </c>
      <c r="F65" s="85" t="s">
        <v>55</v>
      </c>
      <c r="G65" s="95" t="s">
        <v>129</v>
      </c>
      <c r="H65" s="85" t="s">
        <v>238</v>
      </c>
      <c r="I65" s="85" t="str">
        <f t="array" ref="I65">_xlfn.TEXTJOIN(",", TRUE, IF(Table4[study_id]=Table3[[#This Row],[study_id]], Table4[iso_code], ""))</f>
        <v>SL</v>
      </c>
      <c r="J65" s="95">
        <f>COUNTIF(study_countries!A:A,A65)</f>
        <v>1</v>
      </c>
      <c r="K65" s="85" t="s">
        <v>248</v>
      </c>
      <c r="L65" s="85" t="s">
        <v>771</v>
      </c>
      <c r="M65" s="85" t="s">
        <v>772</v>
      </c>
      <c r="N65" s="85">
        <v>2015</v>
      </c>
      <c r="O65" s="85">
        <v>2065</v>
      </c>
      <c r="P65" s="85" t="s">
        <v>61</v>
      </c>
      <c r="Q65" s="95" t="s">
        <v>84</v>
      </c>
      <c r="R65" s="85" t="s">
        <v>63</v>
      </c>
      <c r="S65" s="85" t="s">
        <v>64</v>
      </c>
      <c r="T65" s="85" t="s">
        <v>64</v>
      </c>
      <c r="U65" s="85" t="s">
        <v>64</v>
      </c>
      <c r="V65" s="85" t="s">
        <v>64</v>
      </c>
      <c r="W65" s="85" t="s">
        <v>65</v>
      </c>
      <c r="X65" s="85" t="s">
        <v>65</v>
      </c>
      <c r="Y65" s="85" t="s">
        <v>64</v>
      </c>
      <c r="Z65" s="85" t="s">
        <v>65</v>
      </c>
      <c r="AA65" s="85" t="s">
        <v>65</v>
      </c>
      <c r="AB65" s="85" t="s">
        <v>66</v>
      </c>
      <c r="AC65" s="85" t="s">
        <v>104</v>
      </c>
      <c r="AD65" s="85" t="s">
        <v>88</v>
      </c>
      <c r="AE65" s="85" t="s">
        <v>64</v>
      </c>
      <c r="AF65" s="95" t="s">
        <v>65</v>
      </c>
      <c r="AG65" s="85" t="s">
        <v>65</v>
      </c>
      <c r="AH65" s="85" t="s">
        <v>65</v>
      </c>
      <c r="AI65" s="85" t="s">
        <v>89</v>
      </c>
      <c r="AJ65" s="85" t="s">
        <v>65</v>
      </c>
      <c r="AK65" s="85" t="s">
        <v>65</v>
      </c>
      <c r="AL65" s="85" t="s">
        <v>65</v>
      </c>
      <c r="AM65" s="85" t="s">
        <v>65</v>
      </c>
      <c r="AN65" s="85" t="s">
        <v>136</v>
      </c>
      <c r="AO65" s="85" t="s">
        <v>773</v>
      </c>
      <c r="AP65" s="85" t="s">
        <v>774</v>
      </c>
      <c r="AQ65" s="85" t="s">
        <v>474</v>
      </c>
      <c r="AR65" s="85" t="s">
        <v>475</v>
      </c>
      <c r="AS65" s="85" t="s">
        <v>65</v>
      </c>
      <c r="AT65" s="85"/>
      <c r="AU65" s="85" t="s">
        <v>64</v>
      </c>
      <c r="AV65" s="88">
        <v>0.05</v>
      </c>
      <c r="AW65" s="85" t="s">
        <v>65</v>
      </c>
      <c r="AX65" s="85"/>
      <c r="AY65" s="86" t="s">
        <v>775</v>
      </c>
      <c r="AZ65" s="90" t="s">
        <v>776</v>
      </c>
    </row>
    <row r="66" spans="1:52" ht="89.25" customHeight="1">
      <c r="A66" s="84">
        <v>65</v>
      </c>
      <c r="B66" s="85" t="s">
        <v>777</v>
      </c>
      <c r="C66" s="85" t="s">
        <v>778</v>
      </c>
      <c r="D66" s="85" t="s">
        <v>779</v>
      </c>
      <c r="E66" s="95">
        <v>2023</v>
      </c>
      <c r="F66" s="85" t="s">
        <v>236</v>
      </c>
      <c r="G66" s="95" t="s">
        <v>594</v>
      </c>
      <c r="H66" s="85" t="s">
        <v>238</v>
      </c>
      <c r="I66" s="85" t="str">
        <f t="array" ref="I66">_xlfn.TEXTJOIN(",", TRUE, IF(Table4[study_id]=Table3[[#This Row],[study_id]], Table4[iso_code], ""))</f>
        <v>UG</v>
      </c>
      <c r="J66" s="95">
        <f>COUNTIF(study_countries!A:A,A66)</f>
        <v>1</v>
      </c>
      <c r="K66" s="85" t="s">
        <v>321</v>
      </c>
      <c r="L66" s="85" t="s">
        <v>780</v>
      </c>
      <c r="M66" s="85" t="s">
        <v>781</v>
      </c>
      <c r="N66" s="85"/>
      <c r="O66" s="85"/>
      <c r="P66" s="85"/>
      <c r="Q66" s="95"/>
      <c r="R66" s="85"/>
      <c r="S66" s="85"/>
      <c r="T66" s="85"/>
      <c r="U66" s="85"/>
      <c r="V66" s="85"/>
      <c r="W66" s="85"/>
      <c r="X66" s="85"/>
      <c r="Y66" s="85"/>
      <c r="Z66" s="85"/>
      <c r="AA66" s="85"/>
      <c r="AB66" s="85" t="s">
        <v>66</v>
      </c>
      <c r="AC66" s="85" t="s">
        <v>104</v>
      </c>
      <c r="AD66" s="85" t="s">
        <v>68</v>
      </c>
      <c r="AE66" s="85" t="s">
        <v>64</v>
      </c>
      <c r="AF66" s="95" t="s">
        <v>65</v>
      </c>
      <c r="AG66" s="85" t="s">
        <v>65</v>
      </c>
      <c r="AH66" s="85"/>
      <c r="AI66" s="85" t="s">
        <v>69</v>
      </c>
      <c r="AJ66" s="85" t="s">
        <v>65</v>
      </c>
      <c r="AK66" s="85" t="s">
        <v>65</v>
      </c>
      <c r="AL66" s="85" t="s">
        <v>65</v>
      </c>
      <c r="AM66" s="85" t="s">
        <v>64</v>
      </c>
      <c r="AN66" s="85" t="s">
        <v>65</v>
      </c>
      <c r="AO66" s="85"/>
      <c r="AP66" s="85"/>
      <c r="AQ66" s="85"/>
      <c r="AR66" s="85" t="s">
        <v>782</v>
      </c>
      <c r="AS66" s="85" t="s">
        <v>136</v>
      </c>
      <c r="AT66" s="85"/>
      <c r="AU66" s="85" t="s">
        <v>64</v>
      </c>
      <c r="AV66" s="85"/>
      <c r="AW66" s="85"/>
      <c r="AX66" s="85"/>
      <c r="AY66" s="86" t="s">
        <v>783</v>
      </c>
      <c r="AZ66" s="90" t="s">
        <v>784</v>
      </c>
    </row>
    <row r="67" spans="1:52" ht="80.25" customHeight="1">
      <c r="A67" s="84">
        <v>66</v>
      </c>
      <c r="B67" s="85" t="s">
        <v>785</v>
      </c>
      <c r="C67" s="85" t="s">
        <v>269</v>
      </c>
      <c r="D67" s="85" t="s">
        <v>786</v>
      </c>
      <c r="E67" s="95">
        <v>2025</v>
      </c>
      <c r="F67" s="85" t="s">
        <v>55</v>
      </c>
      <c r="G67" s="95" t="s">
        <v>129</v>
      </c>
      <c r="H67" s="85" t="s">
        <v>101</v>
      </c>
      <c r="I67" s="85" t="str">
        <f t="array" ref="I67">_xlfn.TEXTJOIN(",", TRUE, IF(Table4[study_id]=Table3[[#This Row],[study_id]], Table4[iso_code], ""))</f>
        <v>AO,BW,LS,MZ,NA,ZA,ZM,ZW</v>
      </c>
      <c r="J67" s="95">
        <f>COUNTIF(study_countries!A:A,A67)</f>
        <v>8</v>
      </c>
      <c r="K67" s="85" t="s">
        <v>271</v>
      </c>
      <c r="L67" s="85" t="s">
        <v>787</v>
      </c>
      <c r="M67" s="85" t="s">
        <v>788</v>
      </c>
      <c r="N67" s="85">
        <v>2024</v>
      </c>
      <c r="O67" s="85">
        <v>2040</v>
      </c>
      <c r="P67" s="85" t="s">
        <v>61</v>
      </c>
      <c r="Q67" s="95" t="s">
        <v>84</v>
      </c>
      <c r="R67" s="85" t="s">
        <v>63</v>
      </c>
      <c r="S67" s="85" t="s">
        <v>64</v>
      </c>
      <c r="T67" s="85" t="s">
        <v>64</v>
      </c>
      <c r="U67" s="85" t="s">
        <v>64</v>
      </c>
      <c r="V67" s="85" t="s">
        <v>65</v>
      </c>
      <c r="W67" s="85" t="s">
        <v>65</v>
      </c>
      <c r="X67" s="85" t="s">
        <v>65</v>
      </c>
      <c r="Y67" s="85" t="s">
        <v>64</v>
      </c>
      <c r="Z67" s="85" t="s">
        <v>65</v>
      </c>
      <c r="AA67" s="85" t="s">
        <v>64</v>
      </c>
      <c r="AB67" s="85" t="s">
        <v>66</v>
      </c>
      <c r="AC67" s="85" t="s">
        <v>87</v>
      </c>
      <c r="AD67" s="85" t="s">
        <v>88</v>
      </c>
      <c r="AE67" s="85" t="s">
        <v>64</v>
      </c>
      <c r="AF67" s="95" t="s">
        <v>64</v>
      </c>
      <c r="AG67" s="85" t="s">
        <v>65</v>
      </c>
      <c r="AH67" s="85" t="s">
        <v>65</v>
      </c>
      <c r="AI67" s="85" t="s">
        <v>89</v>
      </c>
      <c r="AJ67" s="85" t="s">
        <v>65</v>
      </c>
      <c r="AK67" s="85" t="s">
        <v>65</v>
      </c>
      <c r="AL67" s="85" t="s">
        <v>65</v>
      </c>
      <c r="AM67" s="85" t="s">
        <v>64</v>
      </c>
      <c r="AN67" s="85" t="s">
        <v>65</v>
      </c>
      <c r="AO67" s="85" t="s">
        <v>789</v>
      </c>
      <c r="AP67" s="85" t="s">
        <v>790</v>
      </c>
      <c r="AQ67" s="85" t="s">
        <v>791</v>
      </c>
      <c r="AR67" s="85" t="s">
        <v>618</v>
      </c>
      <c r="AS67" s="85" t="s">
        <v>64</v>
      </c>
      <c r="AT67" s="85"/>
      <c r="AU67" s="85" t="s">
        <v>65</v>
      </c>
      <c r="AV67" s="85" t="s">
        <v>75</v>
      </c>
      <c r="AW67" s="85" t="s">
        <v>65</v>
      </c>
      <c r="AX67" s="85"/>
      <c r="AY67" s="86" t="s">
        <v>792</v>
      </c>
      <c r="AZ67" s="90" t="s">
        <v>793</v>
      </c>
    </row>
    <row r="68" spans="1:52" ht="82.5" customHeight="1">
      <c r="A68" s="84">
        <v>67</v>
      </c>
      <c r="B68" s="85" t="s">
        <v>794</v>
      </c>
      <c r="C68" s="85" t="s">
        <v>795</v>
      </c>
      <c r="D68" s="85" t="s">
        <v>796</v>
      </c>
      <c r="E68" s="95">
        <v>2005</v>
      </c>
      <c r="F68" s="85" t="s">
        <v>55</v>
      </c>
      <c r="G68" s="95" t="s">
        <v>129</v>
      </c>
      <c r="H68" s="85" t="s">
        <v>222</v>
      </c>
      <c r="I68" s="85" t="str">
        <f t="array" ref="I68">_xlfn.TEXTJOIN(",", TRUE, IF(Table4[study_id]=Table3[[#This Row],[study_id]], Table4[iso_code], ""))</f>
        <v>ZA</v>
      </c>
      <c r="J68" s="95">
        <f>COUNTIF(study_countries!A:A,A68)</f>
        <v>1</v>
      </c>
      <c r="K68" s="85" t="s">
        <v>271</v>
      </c>
      <c r="L68" s="85" t="s">
        <v>797</v>
      </c>
      <c r="M68" s="85" t="s">
        <v>798</v>
      </c>
      <c r="N68" s="85">
        <v>2003</v>
      </c>
      <c r="O68" s="85">
        <v>2018</v>
      </c>
      <c r="P68" s="85" t="s">
        <v>61</v>
      </c>
      <c r="Q68" s="95" t="s">
        <v>84</v>
      </c>
      <c r="R68" s="85" t="s">
        <v>63</v>
      </c>
      <c r="S68" s="85" t="s">
        <v>65</v>
      </c>
      <c r="T68" s="85" t="s">
        <v>64</v>
      </c>
      <c r="U68" s="85" t="s">
        <v>64</v>
      </c>
      <c r="V68" s="85" t="s">
        <v>64</v>
      </c>
      <c r="W68" s="85" t="s">
        <v>65</v>
      </c>
      <c r="X68" s="85" t="s">
        <v>65</v>
      </c>
      <c r="Y68" s="85" t="s">
        <v>64</v>
      </c>
      <c r="Z68" s="85" t="s">
        <v>65</v>
      </c>
      <c r="AA68" s="85" t="s">
        <v>64</v>
      </c>
      <c r="AB68" s="85" t="s">
        <v>146</v>
      </c>
      <c r="AC68" s="85" t="s">
        <v>67</v>
      </c>
      <c r="AD68" s="85" t="s">
        <v>88</v>
      </c>
      <c r="AE68" s="85" t="s">
        <v>64</v>
      </c>
      <c r="AF68" s="95" t="s">
        <v>64</v>
      </c>
      <c r="AG68" s="85" t="s">
        <v>65</v>
      </c>
      <c r="AH68" s="85" t="s">
        <v>65</v>
      </c>
      <c r="AI68" s="85" t="s">
        <v>69</v>
      </c>
      <c r="AJ68" s="85" t="s">
        <v>64</v>
      </c>
      <c r="AK68" s="85" t="s">
        <v>65</v>
      </c>
      <c r="AL68" s="85" t="s">
        <v>136</v>
      </c>
      <c r="AM68" s="85" t="s">
        <v>65</v>
      </c>
      <c r="AN68" s="85" t="s">
        <v>65</v>
      </c>
      <c r="AO68" s="85" t="s">
        <v>799</v>
      </c>
      <c r="AP68" s="85" t="s">
        <v>800</v>
      </c>
      <c r="AQ68" s="85" t="s">
        <v>801</v>
      </c>
      <c r="AR68" s="85" t="s">
        <v>802</v>
      </c>
      <c r="AS68" s="85" t="s">
        <v>136</v>
      </c>
      <c r="AT68" s="85"/>
      <c r="AU68" s="85" t="s">
        <v>64</v>
      </c>
      <c r="AV68" s="85" t="s">
        <v>75</v>
      </c>
      <c r="AW68" s="85" t="s">
        <v>65</v>
      </c>
      <c r="AX68" s="85"/>
      <c r="AY68" s="86" t="s">
        <v>803</v>
      </c>
      <c r="AZ68" s="90" t="s">
        <v>804</v>
      </c>
    </row>
    <row r="69" spans="1:52" ht="72.75" customHeight="1">
      <c r="A69" s="84">
        <v>68</v>
      </c>
      <c r="B69" s="85" t="s">
        <v>805</v>
      </c>
      <c r="C69" s="85" t="s">
        <v>806</v>
      </c>
      <c r="D69" s="85" t="s">
        <v>807</v>
      </c>
      <c r="E69" s="95">
        <v>2024</v>
      </c>
      <c r="F69" s="85" t="s">
        <v>236</v>
      </c>
      <c r="G69" s="95" t="s">
        <v>808</v>
      </c>
      <c r="H69" s="85" t="s">
        <v>222</v>
      </c>
      <c r="I69" s="85" t="str">
        <f t="array" ref="I69">_xlfn.TEXTJOIN(",", TRUE, IF(Table4[study_id]=Table3[[#This Row],[study_id]], Table4[iso_code], ""))</f>
        <v>DZ</v>
      </c>
      <c r="J69" s="95">
        <f>COUNTIF(study_countries!A:A,A69)</f>
        <v>1</v>
      </c>
      <c r="K69" s="85" t="s">
        <v>223</v>
      </c>
      <c r="L69" s="85" t="s">
        <v>809</v>
      </c>
      <c r="M69" s="85" t="s">
        <v>810</v>
      </c>
      <c r="N69" s="85"/>
      <c r="O69" s="85"/>
      <c r="P69" s="85"/>
      <c r="Q69" s="95"/>
      <c r="R69" s="85"/>
      <c r="S69" s="85"/>
      <c r="T69" s="85"/>
      <c r="U69" s="85"/>
      <c r="V69" s="85"/>
      <c r="W69" s="85"/>
      <c r="X69" s="85"/>
      <c r="Y69" s="85"/>
      <c r="Z69" s="85"/>
      <c r="AA69" s="85"/>
      <c r="AB69" s="85"/>
      <c r="AC69" s="85" t="s">
        <v>104</v>
      </c>
      <c r="AD69" s="85" t="s">
        <v>88</v>
      </c>
      <c r="AE69" s="85" t="s">
        <v>64</v>
      </c>
      <c r="AF69" s="95" t="s">
        <v>64</v>
      </c>
      <c r="AG69" s="85" t="s">
        <v>65</v>
      </c>
      <c r="AH69" s="85"/>
      <c r="AI69" s="85" t="s">
        <v>89</v>
      </c>
      <c r="AJ69" s="85" t="s">
        <v>65</v>
      </c>
      <c r="AK69" s="85" t="s">
        <v>65</v>
      </c>
      <c r="AL69" s="85" t="s">
        <v>65</v>
      </c>
      <c r="AM69" s="85" t="s">
        <v>65</v>
      </c>
      <c r="AN69" s="85" t="s">
        <v>64</v>
      </c>
      <c r="AO69" s="85"/>
      <c r="AP69" s="85"/>
      <c r="AQ69" s="85" t="s">
        <v>811</v>
      </c>
      <c r="AR69" s="85" t="s">
        <v>812</v>
      </c>
      <c r="AS69" s="85" t="s">
        <v>64</v>
      </c>
      <c r="AT69" s="85"/>
      <c r="AU69" s="85" t="s">
        <v>65</v>
      </c>
      <c r="AV69" s="85"/>
      <c r="AW69" s="85"/>
      <c r="AX69" s="85"/>
      <c r="AY69" s="86" t="s">
        <v>813</v>
      </c>
      <c r="AZ69" s="90" t="s">
        <v>814</v>
      </c>
    </row>
    <row r="70" spans="1:52" ht="122.25" customHeight="1">
      <c r="A70" s="84">
        <v>69</v>
      </c>
      <c r="B70" s="85" t="s">
        <v>815</v>
      </c>
      <c r="C70" s="85" t="s">
        <v>269</v>
      </c>
      <c r="D70" s="85" t="s">
        <v>816</v>
      </c>
      <c r="E70" s="95">
        <v>2017</v>
      </c>
      <c r="F70" s="85" t="s">
        <v>55</v>
      </c>
      <c r="G70" s="95" t="s">
        <v>129</v>
      </c>
      <c r="H70" s="85" t="s">
        <v>238</v>
      </c>
      <c r="I70" s="85" t="str">
        <f t="array" ref="I70">_xlfn.TEXTJOIN(",", TRUE, IF(Table4[study_id]=Table3[[#This Row],[study_id]], Table4[iso_code], ""))</f>
        <v>GH</v>
      </c>
      <c r="J70" s="95">
        <f>COUNTIF(study_countries!A:A,A70)</f>
        <v>1</v>
      </c>
      <c r="K70" s="85" t="s">
        <v>248</v>
      </c>
      <c r="L70" s="85" t="s">
        <v>817</v>
      </c>
      <c r="M70" s="85" t="s">
        <v>818</v>
      </c>
      <c r="N70" s="85">
        <v>2015</v>
      </c>
      <c r="O70" s="85">
        <v>2050</v>
      </c>
      <c r="P70" s="85" t="s">
        <v>61</v>
      </c>
      <c r="Q70" s="95" t="s">
        <v>84</v>
      </c>
      <c r="R70" s="85" t="s">
        <v>63</v>
      </c>
      <c r="S70" s="85" t="s">
        <v>64</v>
      </c>
      <c r="T70" s="85" t="s">
        <v>64</v>
      </c>
      <c r="U70" s="85" t="s">
        <v>64</v>
      </c>
      <c r="V70" s="85" t="s">
        <v>65</v>
      </c>
      <c r="W70" s="85" t="s">
        <v>65</v>
      </c>
      <c r="X70" s="85" t="s">
        <v>65</v>
      </c>
      <c r="Y70" s="85" t="s">
        <v>64</v>
      </c>
      <c r="Z70" s="85" t="s">
        <v>65</v>
      </c>
      <c r="AA70" s="85" t="s">
        <v>64</v>
      </c>
      <c r="AB70" s="85" t="s">
        <v>66</v>
      </c>
      <c r="AC70" s="85" t="s">
        <v>104</v>
      </c>
      <c r="AD70" s="85" t="s">
        <v>88</v>
      </c>
      <c r="AE70" s="85" t="s">
        <v>64</v>
      </c>
      <c r="AF70" s="95" t="s">
        <v>64</v>
      </c>
      <c r="AG70" s="85" t="s">
        <v>65</v>
      </c>
      <c r="AH70" s="85" t="s">
        <v>65</v>
      </c>
      <c r="AI70" s="85" t="s">
        <v>89</v>
      </c>
      <c r="AJ70" s="85" t="s">
        <v>65</v>
      </c>
      <c r="AK70" s="85" t="s">
        <v>65</v>
      </c>
      <c r="AL70" s="85" t="s">
        <v>65</v>
      </c>
      <c r="AM70" s="85" t="s">
        <v>136</v>
      </c>
      <c r="AN70" s="85" t="s">
        <v>65</v>
      </c>
      <c r="AO70" s="85" t="s">
        <v>819</v>
      </c>
      <c r="AP70" s="85" t="s">
        <v>820</v>
      </c>
      <c r="AQ70" s="85" t="s">
        <v>474</v>
      </c>
      <c r="AR70" s="85" t="s">
        <v>475</v>
      </c>
      <c r="AS70" s="85" t="s">
        <v>65</v>
      </c>
      <c r="AT70" s="85"/>
      <c r="AU70" s="85" t="s">
        <v>64</v>
      </c>
      <c r="AV70" s="85" t="s">
        <v>75</v>
      </c>
      <c r="AW70" s="85" t="s">
        <v>65</v>
      </c>
      <c r="AX70" s="85"/>
      <c r="AY70" s="86" t="s">
        <v>821</v>
      </c>
      <c r="AZ70" s="87"/>
    </row>
    <row r="71" spans="1:52" ht="117" customHeight="1">
      <c r="A71" s="84">
        <v>70</v>
      </c>
      <c r="B71" s="85" t="s">
        <v>822</v>
      </c>
      <c r="C71" s="85" t="s">
        <v>823</v>
      </c>
      <c r="D71" s="85" t="s">
        <v>824</v>
      </c>
      <c r="E71" s="95">
        <v>2023</v>
      </c>
      <c r="F71" s="85" t="s">
        <v>236</v>
      </c>
      <c r="G71" s="95" t="s">
        <v>754</v>
      </c>
      <c r="H71" s="85" t="s">
        <v>222</v>
      </c>
      <c r="I71" s="85" t="str">
        <f t="array" ref="I71">_xlfn.TEXTJOIN(",", TRUE, IF(Table4[study_id]=Table3[[#This Row],[study_id]], Table4[iso_code], ""))</f>
        <v>DZ</v>
      </c>
      <c r="J71" s="95">
        <f>COUNTIF(study_countries!A:A,A71)</f>
        <v>1</v>
      </c>
      <c r="K71" s="85" t="s">
        <v>223</v>
      </c>
      <c r="L71" s="85" t="s">
        <v>825</v>
      </c>
      <c r="M71" s="85" t="s">
        <v>826</v>
      </c>
      <c r="N71" s="85"/>
      <c r="O71" s="85"/>
      <c r="P71" s="85"/>
      <c r="Q71" s="95"/>
      <c r="R71" s="85"/>
      <c r="S71" s="85"/>
      <c r="T71" s="85"/>
      <c r="U71" s="85"/>
      <c r="V71" s="85"/>
      <c r="W71" s="85"/>
      <c r="X71" s="85"/>
      <c r="Y71" s="85"/>
      <c r="Z71" s="85"/>
      <c r="AA71" s="85"/>
      <c r="AB71" s="85" t="s">
        <v>66</v>
      </c>
      <c r="AC71" s="85" t="s">
        <v>67</v>
      </c>
      <c r="AD71" s="85" t="s">
        <v>88</v>
      </c>
      <c r="AE71" s="85" t="s">
        <v>64</v>
      </c>
      <c r="AF71" s="95" t="s">
        <v>64</v>
      </c>
      <c r="AG71" s="85" t="s">
        <v>65</v>
      </c>
      <c r="AH71" s="85"/>
      <c r="AI71" s="85" t="s">
        <v>69</v>
      </c>
      <c r="AJ71" s="85" t="s">
        <v>65</v>
      </c>
      <c r="AK71" s="85" t="s">
        <v>65</v>
      </c>
      <c r="AL71" s="85" t="s">
        <v>65</v>
      </c>
      <c r="AM71" s="85" t="s">
        <v>64</v>
      </c>
      <c r="AN71" s="85" t="s">
        <v>65</v>
      </c>
      <c r="AO71" s="85"/>
      <c r="AP71" s="85"/>
      <c r="AQ71" s="85" t="s">
        <v>827</v>
      </c>
      <c r="AR71" s="85" t="s">
        <v>812</v>
      </c>
      <c r="AS71" s="85" t="s">
        <v>64</v>
      </c>
      <c r="AT71" s="85"/>
      <c r="AU71" s="85" t="s">
        <v>65</v>
      </c>
      <c r="AV71" s="85"/>
      <c r="AW71" s="85"/>
      <c r="AX71" s="85"/>
      <c r="AY71" s="86" t="s">
        <v>828</v>
      </c>
      <c r="AZ71" s="90" t="s">
        <v>829</v>
      </c>
    </row>
    <row r="72" spans="1:52" ht="102" customHeight="1">
      <c r="A72" s="84">
        <v>71</v>
      </c>
      <c r="B72" s="85" t="s">
        <v>830</v>
      </c>
      <c r="C72" s="85" t="s">
        <v>831</v>
      </c>
      <c r="D72" s="85" t="s">
        <v>832</v>
      </c>
      <c r="E72" s="95">
        <v>2018</v>
      </c>
      <c r="F72" s="85" t="s">
        <v>236</v>
      </c>
      <c r="G72" s="95" t="s">
        <v>754</v>
      </c>
      <c r="H72" s="85" t="s">
        <v>222</v>
      </c>
      <c r="I72" s="85" t="str">
        <f t="array" ref="I72">_xlfn.TEXTJOIN(",", TRUE, IF(Table4[study_id]=Table3[[#This Row],[study_id]], Table4[iso_code], ""))</f>
        <v>KE</v>
      </c>
      <c r="J72" s="95">
        <f>COUNTIF(study_countries!A:A,A72)</f>
        <v>1</v>
      </c>
      <c r="K72" s="85" t="s">
        <v>321</v>
      </c>
      <c r="L72" s="85" t="s">
        <v>833</v>
      </c>
      <c r="M72" s="85" t="s">
        <v>834</v>
      </c>
      <c r="N72" s="85"/>
      <c r="O72" s="85"/>
      <c r="P72" s="85"/>
      <c r="Q72" s="95"/>
      <c r="R72" s="85"/>
      <c r="S72" s="85"/>
      <c r="T72" s="85"/>
      <c r="U72" s="85"/>
      <c r="V72" s="85"/>
      <c r="W72" s="85"/>
      <c r="X72" s="85"/>
      <c r="Y72" s="85"/>
      <c r="Z72" s="85"/>
      <c r="AA72" s="85"/>
      <c r="AB72" s="85" t="s">
        <v>66</v>
      </c>
      <c r="AC72" s="85" t="s">
        <v>67</v>
      </c>
      <c r="AD72" s="85" t="s">
        <v>88</v>
      </c>
      <c r="AE72" s="85" t="s">
        <v>65</v>
      </c>
      <c r="AF72" s="95" t="s">
        <v>64</v>
      </c>
      <c r="AG72" s="85" t="s">
        <v>65</v>
      </c>
      <c r="AH72" s="85"/>
      <c r="AI72" s="85" t="s">
        <v>89</v>
      </c>
      <c r="AJ72" s="85" t="s">
        <v>65</v>
      </c>
      <c r="AK72" s="85" t="s">
        <v>65</v>
      </c>
      <c r="AL72" s="85" t="s">
        <v>65</v>
      </c>
      <c r="AM72" s="85" t="s">
        <v>64</v>
      </c>
      <c r="AN72" s="85" t="s">
        <v>65</v>
      </c>
      <c r="AO72" s="85"/>
      <c r="AP72" s="85"/>
      <c r="AQ72" s="85" t="s">
        <v>835</v>
      </c>
      <c r="AR72" s="85" t="s">
        <v>475</v>
      </c>
      <c r="AS72" s="85" t="s">
        <v>65</v>
      </c>
      <c r="AT72" s="85"/>
      <c r="AU72" s="85" t="s">
        <v>64</v>
      </c>
      <c r="AV72" s="85"/>
      <c r="AW72" s="85"/>
      <c r="AX72" s="85"/>
      <c r="AY72" s="86" t="s">
        <v>836</v>
      </c>
      <c r="AZ72" s="87"/>
    </row>
    <row r="73" spans="1:52" ht="79.5" customHeight="1">
      <c r="A73" s="84">
        <v>72</v>
      </c>
      <c r="B73" s="85" t="s">
        <v>837</v>
      </c>
      <c r="C73" s="85" t="s">
        <v>752</v>
      </c>
      <c r="D73" s="85" t="s">
        <v>838</v>
      </c>
      <c r="E73" s="95">
        <v>2012</v>
      </c>
      <c r="F73" s="85" t="s">
        <v>236</v>
      </c>
      <c r="G73" s="95" t="s">
        <v>808</v>
      </c>
      <c r="H73" s="85" t="s">
        <v>222</v>
      </c>
      <c r="I73" s="85" t="str">
        <f t="array" ref="I73">_xlfn.TEXTJOIN(",", TRUE, IF(Table4[study_id]=Table3[[#This Row],[study_id]], Table4[iso_code], ""))</f>
        <v>DZ</v>
      </c>
      <c r="J73" s="95">
        <f>COUNTIF(study_countries!A:A,A73)</f>
        <v>1</v>
      </c>
      <c r="K73" s="85" t="s">
        <v>223</v>
      </c>
      <c r="L73" s="85" t="s">
        <v>839</v>
      </c>
      <c r="M73" s="85" t="s">
        <v>840</v>
      </c>
      <c r="N73" s="85"/>
      <c r="O73" s="85"/>
      <c r="P73" s="85"/>
      <c r="Q73" s="95"/>
      <c r="R73" s="85"/>
      <c r="S73" s="85"/>
      <c r="T73" s="85"/>
      <c r="U73" s="85"/>
      <c r="V73" s="85"/>
      <c r="W73" s="85"/>
      <c r="X73" s="85"/>
      <c r="Y73" s="85"/>
      <c r="Z73" s="85"/>
      <c r="AA73" s="85"/>
      <c r="AB73" s="85" t="s">
        <v>66</v>
      </c>
      <c r="AC73" s="85" t="s">
        <v>67</v>
      </c>
      <c r="AD73" s="85" t="s">
        <v>88</v>
      </c>
      <c r="AE73" s="85" t="s">
        <v>64</v>
      </c>
      <c r="AF73" s="95" t="s">
        <v>64</v>
      </c>
      <c r="AG73" s="85" t="s">
        <v>65</v>
      </c>
      <c r="AH73" s="85"/>
      <c r="AI73" s="85" t="s">
        <v>89</v>
      </c>
      <c r="AJ73" s="85" t="s">
        <v>65</v>
      </c>
      <c r="AK73" s="85" t="s">
        <v>65</v>
      </c>
      <c r="AL73" s="85" t="s">
        <v>65</v>
      </c>
      <c r="AM73" s="85" t="s">
        <v>136</v>
      </c>
      <c r="AN73" s="85" t="s">
        <v>65</v>
      </c>
      <c r="AO73" s="85"/>
      <c r="AP73" s="85"/>
      <c r="AQ73" s="85" t="s">
        <v>841</v>
      </c>
      <c r="AR73" s="85" t="s">
        <v>812</v>
      </c>
      <c r="AS73" s="85" t="s">
        <v>64</v>
      </c>
      <c r="AT73" s="85"/>
      <c r="AU73" s="85" t="s">
        <v>65</v>
      </c>
      <c r="AV73" s="85"/>
      <c r="AW73" s="85"/>
      <c r="AX73" s="85"/>
      <c r="AY73" s="86" t="s">
        <v>842</v>
      </c>
      <c r="AZ73" s="90" t="s">
        <v>843</v>
      </c>
    </row>
    <row r="74" spans="1:52" ht="97.5" customHeight="1">
      <c r="A74" s="84">
        <v>73</v>
      </c>
      <c r="B74" s="85" t="s">
        <v>844</v>
      </c>
      <c r="C74" s="85" t="s">
        <v>845</v>
      </c>
      <c r="D74" s="85" t="s">
        <v>846</v>
      </c>
      <c r="E74" s="95">
        <v>2018</v>
      </c>
      <c r="F74" s="85" t="s">
        <v>236</v>
      </c>
      <c r="G74" s="95" t="s">
        <v>129</v>
      </c>
      <c r="H74" s="85" t="s">
        <v>238</v>
      </c>
      <c r="I74" s="85" t="str">
        <f t="array" ref="I74">_xlfn.TEXTJOIN(",", TRUE, IF(Table4[study_id]=Table3[[#This Row],[study_id]], Table4[iso_code], ""))</f>
        <v>NG</v>
      </c>
      <c r="J74" s="95">
        <f>COUNTIF(study_countries!A:A,A74)</f>
        <v>1</v>
      </c>
      <c r="K74" s="85" t="s">
        <v>248</v>
      </c>
      <c r="L74" s="85" t="s">
        <v>847</v>
      </c>
      <c r="M74" s="85" t="s">
        <v>848</v>
      </c>
      <c r="N74" s="85">
        <v>2010</v>
      </c>
      <c r="O74" s="85">
        <v>2050</v>
      </c>
      <c r="P74" s="85"/>
      <c r="Q74" s="95"/>
      <c r="R74" s="85"/>
      <c r="S74" s="85"/>
      <c r="T74" s="85"/>
      <c r="U74" s="85"/>
      <c r="V74" s="85"/>
      <c r="W74" s="85"/>
      <c r="X74" s="85"/>
      <c r="Y74" s="85"/>
      <c r="Z74" s="85"/>
      <c r="AA74" s="85"/>
      <c r="AB74" s="85" t="s">
        <v>66</v>
      </c>
      <c r="AC74" s="85" t="s">
        <v>67</v>
      </c>
      <c r="AD74" s="85" t="s">
        <v>88</v>
      </c>
      <c r="AE74" s="85" t="s">
        <v>64</v>
      </c>
      <c r="AF74" s="95" t="s">
        <v>65</v>
      </c>
      <c r="AG74" s="85" t="s">
        <v>65</v>
      </c>
      <c r="AH74" s="85"/>
      <c r="AI74" s="85" t="s">
        <v>89</v>
      </c>
      <c r="AJ74" s="85" t="s">
        <v>65</v>
      </c>
      <c r="AK74" s="85" t="s">
        <v>65</v>
      </c>
      <c r="AL74" s="85" t="s">
        <v>65</v>
      </c>
      <c r="AM74" s="85" t="s">
        <v>64</v>
      </c>
      <c r="AN74" s="85" t="s">
        <v>65</v>
      </c>
      <c r="AO74" s="85"/>
      <c r="AP74" s="85"/>
      <c r="AQ74" s="85" t="s">
        <v>849</v>
      </c>
      <c r="AR74" s="85" t="s">
        <v>850</v>
      </c>
      <c r="AS74" s="85" t="s">
        <v>136</v>
      </c>
      <c r="AT74" s="85"/>
      <c r="AU74" s="85" t="s">
        <v>65</v>
      </c>
      <c r="AV74" s="85"/>
      <c r="AW74" s="85"/>
      <c r="AX74" s="85"/>
      <c r="AY74" s="86" t="s">
        <v>851</v>
      </c>
      <c r="AZ74" s="90" t="s">
        <v>852</v>
      </c>
    </row>
    <row r="75" spans="1:52" ht="92.25" customHeight="1">
      <c r="A75" s="84">
        <v>74</v>
      </c>
      <c r="B75" s="85" t="s">
        <v>853</v>
      </c>
      <c r="C75" s="85" t="s">
        <v>752</v>
      </c>
      <c r="D75" s="85" t="s">
        <v>854</v>
      </c>
      <c r="E75" s="95">
        <v>2019</v>
      </c>
      <c r="F75" s="85" t="s">
        <v>236</v>
      </c>
      <c r="G75" s="95" t="s">
        <v>594</v>
      </c>
      <c r="H75" s="85" t="s">
        <v>222</v>
      </c>
      <c r="I75" s="85" t="str">
        <f t="array" ref="I75">_xlfn.TEXTJOIN(",", TRUE, IF(Table4[study_id]=Table3[[#This Row],[study_id]], Table4[iso_code], ""))</f>
        <v>ET</v>
      </c>
      <c r="J75" s="95">
        <f>COUNTIF(study_countries!A:A,A75)</f>
        <v>1</v>
      </c>
      <c r="K75" s="85" t="s">
        <v>321</v>
      </c>
      <c r="L75" s="85" t="s">
        <v>855</v>
      </c>
      <c r="M75" s="85" t="s">
        <v>856</v>
      </c>
      <c r="N75" s="85"/>
      <c r="O75" s="85"/>
      <c r="P75" s="85"/>
      <c r="Q75" s="95"/>
      <c r="R75" s="85"/>
      <c r="S75" s="85"/>
      <c r="T75" s="85"/>
      <c r="U75" s="85"/>
      <c r="V75" s="85"/>
      <c r="W75" s="85"/>
      <c r="X75" s="85"/>
      <c r="Y75" s="85"/>
      <c r="Z75" s="85"/>
      <c r="AA75" s="85"/>
      <c r="AB75" s="85" t="s">
        <v>66</v>
      </c>
      <c r="AC75" s="85" t="s">
        <v>67</v>
      </c>
      <c r="AD75" s="85" t="s">
        <v>88</v>
      </c>
      <c r="AE75" s="85" t="s">
        <v>64</v>
      </c>
      <c r="AF75" s="95" t="s">
        <v>65</v>
      </c>
      <c r="AG75" s="85" t="s">
        <v>65</v>
      </c>
      <c r="AH75" s="85"/>
      <c r="AI75" s="85" t="s">
        <v>69</v>
      </c>
      <c r="AJ75" s="85" t="s">
        <v>65</v>
      </c>
      <c r="AK75" s="85" t="s">
        <v>65</v>
      </c>
      <c r="AL75" s="85" t="s">
        <v>65</v>
      </c>
      <c r="AM75" s="85" t="s">
        <v>64</v>
      </c>
      <c r="AN75" s="85" t="s">
        <v>65</v>
      </c>
      <c r="AO75" s="85"/>
      <c r="AP75" s="85"/>
      <c r="AQ75" s="85" t="s">
        <v>857</v>
      </c>
      <c r="AR75" s="85" t="s">
        <v>199</v>
      </c>
      <c r="AS75" s="85" t="s">
        <v>64</v>
      </c>
      <c r="AT75" s="85"/>
      <c r="AU75" s="85" t="s">
        <v>65</v>
      </c>
      <c r="AV75" s="85"/>
      <c r="AW75" s="85"/>
      <c r="AX75" s="85"/>
      <c r="AY75" s="86" t="s">
        <v>858</v>
      </c>
      <c r="AZ75" s="90" t="s">
        <v>859</v>
      </c>
    </row>
    <row r="76" spans="1:52" ht="82.5" customHeight="1">
      <c r="A76" s="84">
        <v>75</v>
      </c>
      <c r="B76" s="85" t="s">
        <v>860</v>
      </c>
      <c r="C76" s="85" t="s">
        <v>861</v>
      </c>
      <c r="D76" s="85" t="s">
        <v>862</v>
      </c>
      <c r="E76" s="95">
        <v>2026</v>
      </c>
      <c r="F76" s="85" t="s">
        <v>55</v>
      </c>
      <c r="G76" s="95" t="s">
        <v>129</v>
      </c>
      <c r="H76" s="85" t="s">
        <v>238</v>
      </c>
      <c r="I76" s="85" t="str">
        <f t="array" ref="I76">_xlfn.TEXTJOIN(",", TRUE, IF(Table4[study_id]=Table3[[#This Row],[study_id]], Table4[iso_code], ""))</f>
        <v>KE</v>
      </c>
      <c r="J76" s="95">
        <f>COUNTIF(study_countries!A:A,A76)</f>
        <v>1</v>
      </c>
      <c r="K76" s="85" t="s">
        <v>321</v>
      </c>
      <c r="L76" s="85" t="s">
        <v>863</v>
      </c>
      <c r="M76" s="85" t="s">
        <v>864</v>
      </c>
      <c r="N76" s="85"/>
      <c r="O76" s="85">
        <v>2050</v>
      </c>
      <c r="P76" s="85" t="s">
        <v>61</v>
      </c>
      <c r="Q76" s="95" t="s">
        <v>84</v>
      </c>
      <c r="R76" s="85" t="s">
        <v>63</v>
      </c>
      <c r="S76" s="85" t="s">
        <v>64</v>
      </c>
      <c r="T76" s="85"/>
      <c r="U76" s="85"/>
      <c r="V76" s="85"/>
      <c r="W76" s="85"/>
      <c r="X76" s="85"/>
      <c r="Y76" s="85"/>
      <c r="Z76" s="85"/>
      <c r="AA76" s="85"/>
      <c r="AB76" s="85" t="s">
        <v>66</v>
      </c>
      <c r="AC76" s="85" t="s">
        <v>104</v>
      </c>
      <c r="AD76" s="85" t="s">
        <v>88</v>
      </c>
      <c r="AE76" s="85" t="s">
        <v>64</v>
      </c>
      <c r="AF76" s="95" t="s">
        <v>64</v>
      </c>
      <c r="AG76" s="85"/>
      <c r="AH76" s="85"/>
      <c r="AI76" s="85" t="s">
        <v>89</v>
      </c>
      <c r="AJ76" s="85"/>
      <c r="AK76" s="85"/>
      <c r="AL76" s="85"/>
      <c r="AM76" s="85"/>
      <c r="AN76" s="85"/>
      <c r="AO76" s="85"/>
      <c r="AP76" s="85"/>
      <c r="AQ76" s="85" t="s">
        <v>865</v>
      </c>
      <c r="AR76" s="85" t="s">
        <v>866</v>
      </c>
      <c r="AS76" s="85" t="s">
        <v>65</v>
      </c>
      <c r="AT76" s="85"/>
      <c r="AU76" s="85" t="s">
        <v>64</v>
      </c>
      <c r="AV76" s="85"/>
      <c r="AW76" s="85"/>
      <c r="AX76" s="85"/>
      <c r="AY76" s="86" t="s">
        <v>867</v>
      </c>
      <c r="AZ76" s="90" t="s">
        <v>868</v>
      </c>
    </row>
    <row r="77" spans="1:52" ht="82.5" customHeight="1">
      <c r="A77" s="84">
        <v>76</v>
      </c>
      <c r="B77" s="85" t="s">
        <v>869</v>
      </c>
      <c r="C77" s="85" t="s">
        <v>752</v>
      </c>
      <c r="D77" s="85" t="s">
        <v>870</v>
      </c>
      <c r="E77" s="95">
        <v>2019</v>
      </c>
      <c r="F77" s="85" t="s">
        <v>236</v>
      </c>
      <c r="G77" s="95" t="s">
        <v>754</v>
      </c>
      <c r="H77" s="85" t="s">
        <v>222</v>
      </c>
      <c r="I77" s="85" t="str">
        <f t="array" ref="I77">_xlfn.TEXTJOIN(",", TRUE, IF(Table4[study_id]=Table3[[#This Row],[study_id]], Table4[iso_code], ""))</f>
        <v>EG</v>
      </c>
      <c r="J77" s="95">
        <f>COUNTIF(study_countries!A:A,A77)</f>
        <v>1</v>
      </c>
      <c r="K77" s="85" t="s">
        <v>321</v>
      </c>
      <c r="L77" s="85" t="s">
        <v>871</v>
      </c>
      <c r="M77" s="85" t="s">
        <v>872</v>
      </c>
      <c r="N77" s="85"/>
      <c r="O77" s="85"/>
      <c r="P77" s="85"/>
      <c r="Q77" s="95"/>
      <c r="R77" s="85"/>
      <c r="S77" s="85"/>
      <c r="T77" s="85"/>
      <c r="U77" s="85"/>
      <c r="V77" s="85"/>
      <c r="W77" s="85"/>
      <c r="X77" s="85"/>
      <c r="Y77" s="85"/>
      <c r="Z77" s="85"/>
      <c r="AA77" s="85"/>
      <c r="AB77" s="85" t="s">
        <v>66</v>
      </c>
      <c r="AC77" s="85" t="s">
        <v>67</v>
      </c>
      <c r="AD77" s="85" t="s">
        <v>88</v>
      </c>
      <c r="AE77" s="85" t="s">
        <v>64</v>
      </c>
      <c r="AF77" s="95" t="s">
        <v>65</v>
      </c>
      <c r="AG77" s="95" t="s">
        <v>65</v>
      </c>
      <c r="AH77" s="85"/>
      <c r="AI77" s="85" t="s">
        <v>69</v>
      </c>
      <c r="AJ77" s="85" t="s">
        <v>65</v>
      </c>
      <c r="AK77" s="85" t="s">
        <v>65</v>
      </c>
      <c r="AL77" s="85" t="s">
        <v>65</v>
      </c>
      <c r="AM77" s="85" t="s">
        <v>65</v>
      </c>
      <c r="AN77" s="85" t="s">
        <v>65</v>
      </c>
      <c r="AO77" s="85"/>
      <c r="AP77" s="85"/>
      <c r="AQ77" s="85" t="s">
        <v>873</v>
      </c>
      <c r="AR77" s="85" t="s">
        <v>874</v>
      </c>
      <c r="AS77" s="85" t="s">
        <v>64</v>
      </c>
      <c r="AT77" s="85"/>
      <c r="AU77" s="85" t="s">
        <v>65</v>
      </c>
      <c r="AV77" s="85"/>
      <c r="AW77" s="85"/>
      <c r="AX77" s="85"/>
      <c r="AY77" s="86" t="s">
        <v>875</v>
      </c>
      <c r="AZ77" s="90" t="s">
        <v>876</v>
      </c>
    </row>
    <row r="78" spans="1:52" ht="109.5" customHeight="1">
      <c r="A78" s="84">
        <v>77</v>
      </c>
      <c r="B78" s="85" t="s">
        <v>877</v>
      </c>
      <c r="C78" s="85" t="s">
        <v>878</v>
      </c>
      <c r="D78" s="85" t="s">
        <v>879</v>
      </c>
      <c r="E78" s="95">
        <v>2025</v>
      </c>
      <c r="F78" s="85" t="s">
        <v>236</v>
      </c>
      <c r="G78" s="95" t="s">
        <v>808</v>
      </c>
      <c r="H78" s="85" t="s">
        <v>222</v>
      </c>
      <c r="I78" s="85" t="str">
        <f t="array" ref="I78">_xlfn.TEXTJOIN(",", TRUE, IF(Table4[study_id]=Table3[[#This Row],[study_id]], Table4[iso_code], ""))</f>
        <v>TZ</v>
      </c>
      <c r="J78" s="95">
        <f>COUNTIF(study_countries!A:A,A78)</f>
        <v>1</v>
      </c>
      <c r="K78" s="85" t="s">
        <v>321</v>
      </c>
      <c r="L78" s="85" t="s">
        <v>880</v>
      </c>
      <c r="M78" s="85" t="s">
        <v>881</v>
      </c>
      <c r="N78" s="85"/>
      <c r="O78" s="85"/>
      <c r="P78" s="85"/>
      <c r="Q78" s="95"/>
      <c r="R78" s="85"/>
      <c r="S78" s="85"/>
      <c r="T78" s="85"/>
      <c r="U78" s="85"/>
      <c r="V78" s="85"/>
      <c r="W78" s="85"/>
      <c r="X78" s="85"/>
      <c r="Y78" s="85"/>
      <c r="Z78" s="85"/>
      <c r="AA78" s="85"/>
      <c r="AB78" s="85" t="s">
        <v>66</v>
      </c>
      <c r="AC78" s="85" t="s">
        <v>67</v>
      </c>
      <c r="AD78" s="85" t="s">
        <v>88</v>
      </c>
      <c r="AE78" s="85" t="s">
        <v>64</v>
      </c>
      <c r="AF78" s="95" t="s">
        <v>64</v>
      </c>
      <c r="AG78" s="85" t="s">
        <v>65</v>
      </c>
      <c r="AH78" s="85"/>
      <c r="AI78" s="85" t="s">
        <v>882</v>
      </c>
      <c r="AJ78" s="85" t="s">
        <v>65</v>
      </c>
      <c r="AK78" s="85" t="s">
        <v>65</v>
      </c>
      <c r="AL78" s="85" t="s">
        <v>65</v>
      </c>
      <c r="AM78" s="85" t="s">
        <v>136</v>
      </c>
      <c r="AN78" s="85" t="s">
        <v>65</v>
      </c>
      <c r="AO78" s="85"/>
      <c r="AP78" s="85"/>
      <c r="AQ78" s="85" t="s">
        <v>883</v>
      </c>
      <c r="AR78" s="85" t="s">
        <v>884</v>
      </c>
      <c r="AS78" s="85" t="s">
        <v>64</v>
      </c>
      <c r="AT78" s="85"/>
      <c r="AU78" s="85" t="s">
        <v>65</v>
      </c>
      <c r="AV78" s="85"/>
      <c r="AW78" s="85"/>
      <c r="AX78" s="85"/>
      <c r="AY78" s="86" t="s">
        <v>885</v>
      </c>
      <c r="AZ78" s="90" t="s">
        <v>886</v>
      </c>
    </row>
    <row r="79" spans="1:52" ht="150" customHeight="1">
      <c r="A79" s="84">
        <v>78</v>
      </c>
      <c r="B79" s="85" t="s">
        <v>887</v>
      </c>
      <c r="C79" s="85" t="s">
        <v>752</v>
      </c>
      <c r="D79" s="85" t="s">
        <v>888</v>
      </c>
      <c r="E79" s="95">
        <v>2019</v>
      </c>
      <c r="F79" s="85" t="s">
        <v>236</v>
      </c>
      <c r="G79" s="95" t="s">
        <v>594</v>
      </c>
      <c r="H79" s="85" t="s">
        <v>222</v>
      </c>
      <c r="I79" s="85" t="str">
        <f t="array" ref="I79">_xlfn.TEXTJOIN(",", TRUE, IF(Table4[study_id]=Table3[[#This Row],[study_id]], Table4[iso_code], ""))</f>
        <v>UG</v>
      </c>
      <c r="J79" s="95">
        <f>COUNTIF(study_countries!A:A,A79)</f>
        <v>1</v>
      </c>
      <c r="K79" s="85" t="s">
        <v>321</v>
      </c>
      <c r="L79" s="85" t="s">
        <v>889</v>
      </c>
      <c r="M79" s="85" t="s">
        <v>890</v>
      </c>
      <c r="N79" s="85">
        <v>2019</v>
      </c>
      <c r="O79" s="85">
        <v>2039</v>
      </c>
      <c r="P79" s="85"/>
      <c r="Q79" s="95"/>
      <c r="R79" s="85"/>
      <c r="S79" s="85"/>
      <c r="T79" s="85"/>
      <c r="U79" s="85"/>
      <c r="V79" s="85"/>
      <c r="W79" s="85"/>
      <c r="X79" s="85"/>
      <c r="Y79" s="85"/>
      <c r="Z79" s="85"/>
      <c r="AA79" s="85"/>
      <c r="AB79" s="85" t="s">
        <v>66</v>
      </c>
      <c r="AC79" s="85" t="s">
        <v>67</v>
      </c>
      <c r="AD79" s="85" t="s">
        <v>88</v>
      </c>
      <c r="AE79" s="85" t="s">
        <v>64</v>
      </c>
      <c r="AF79" s="85" t="s">
        <v>65</v>
      </c>
      <c r="AG79" s="95" t="s">
        <v>65</v>
      </c>
      <c r="AH79" s="85"/>
      <c r="AI79" s="85" t="s">
        <v>69</v>
      </c>
      <c r="AJ79" s="85" t="s">
        <v>65</v>
      </c>
      <c r="AK79" s="85" t="s">
        <v>65</v>
      </c>
      <c r="AL79" s="85" t="s">
        <v>65</v>
      </c>
      <c r="AM79" s="85" t="s">
        <v>136</v>
      </c>
      <c r="AN79" s="85" t="s">
        <v>65</v>
      </c>
      <c r="AO79" s="85"/>
      <c r="AP79" s="85"/>
      <c r="AQ79" s="85" t="s">
        <v>474</v>
      </c>
      <c r="AR79" s="85" t="s">
        <v>475</v>
      </c>
      <c r="AS79" s="85" t="s">
        <v>65</v>
      </c>
      <c r="AT79" s="85"/>
      <c r="AU79" s="85" t="s">
        <v>64</v>
      </c>
      <c r="AV79" s="85"/>
      <c r="AW79" s="85"/>
      <c r="AX79" s="85"/>
      <c r="AY79" s="86" t="s">
        <v>891</v>
      </c>
      <c r="AZ79" s="87"/>
    </row>
    <row r="80" spans="1:52" ht="109.5" customHeight="1">
      <c r="A80" s="84">
        <v>79</v>
      </c>
      <c r="B80" s="85" t="s">
        <v>892</v>
      </c>
      <c r="C80" s="85" t="s">
        <v>893</v>
      </c>
      <c r="D80" s="85" t="s">
        <v>894</v>
      </c>
      <c r="E80" s="95">
        <v>2017</v>
      </c>
      <c r="F80" s="85" t="s">
        <v>55</v>
      </c>
      <c r="G80" s="95" t="s">
        <v>129</v>
      </c>
      <c r="H80" s="85" t="s">
        <v>238</v>
      </c>
      <c r="I80" s="85" t="str">
        <f t="array" ref="I80">_xlfn.TEXTJOIN(",", TRUE, IF(Table4[study_id]=Table3[[#This Row],[study_id]], Table4[iso_code], ""))</f>
        <v>RW</v>
      </c>
      <c r="J80" s="95">
        <f>COUNTIF(study_countries!A:A,A80)</f>
        <v>1</v>
      </c>
      <c r="K80" s="85" t="s">
        <v>321</v>
      </c>
      <c r="L80" s="85" t="s">
        <v>895</v>
      </c>
      <c r="M80" s="85" t="s">
        <v>896</v>
      </c>
      <c r="N80" s="85">
        <v>2017</v>
      </c>
      <c r="O80" s="85">
        <v>2040</v>
      </c>
      <c r="P80" s="85" t="s">
        <v>61</v>
      </c>
      <c r="Q80" s="95" t="s">
        <v>84</v>
      </c>
      <c r="R80" s="85" t="s">
        <v>63</v>
      </c>
      <c r="S80" s="85" t="s">
        <v>64</v>
      </c>
      <c r="T80" s="85" t="s">
        <v>64</v>
      </c>
      <c r="U80" s="85" t="s">
        <v>65</v>
      </c>
      <c r="V80" s="85" t="s">
        <v>64</v>
      </c>
      <c r="W80" s="85" t="s">
        <v>65</v>
      </c>
      <c r="X80" s="85" t="s">
        <v>64</v>
      </c>
      <c r="Y80" s="85" t="s">
        <v>64</v>
      </c>
      <c r="Z80" s="85" t="s">
        <v>65</v>
      </c>
      <c r="AA80" s="85" t="s">
        <v>64</v>
      </c>
      <c r="AB80" s="85" t="s">
        <v>66</v>
      </c>
      <c r="AC80" s="85" t="s">
        <v>104</v>
      </c>
      <c r="AD80" s="85" t="s">
        <v>88</v>
      </c>
      <c r="AE80" s="85" t="s">
        <v>64</v>
      </c>
      <c r="AF80" s="95" t="s">
        <v>64</v>
      </c>
      <c r="AG80" s="85" t="s">
        <v>65</v>
      </c>
      <c r="AH80" s="85" t="s">
        <v>65</v>
      </c>
      <c r="AI80" s="85" t="s">
        <v>89</v>
      </c>
      <c r="AJ80" s="85" t="s">
        <v>65</v>
      </c>
      <c r="AK80" s="85" t="s">
        <v>136</v>
      </c>
      <c r="AL80" s="85" t="s">
        <v>65</v>
      </c>
      <c r="AM80" s="85" t="s">
        <v>65</v>
      </c>
      <c r="AN80" s="85" t="s">
        <v>136</v>
      </c>
      <c r="AO80" s="85"/>
      <c r="AP80" s="85"/>
      <c r="AQ80" s="85" t="s">
        <v>474</v>
      </c>
      <c r="AR80" s="85" t="s">
        <v>475</v>
      </c>
      <c r="AS80" s="85" t="s">
        <v>65</v>
      </c>
      <c r="AT80" s="85"/>
      <c r="AU80" s="85" t="s">
        <v>64</v>
      </c>
      <c r="AV80" s="88">
        <v>0.08</v>
      </c>
      <c r="AW80" s="85" t="s">
        <v>65</v>
      </c>
      <c r="AX80" s="85"/>
      <c r="AY80" s="86" t="s">
        <v>897</v>
      </c>
      <c r="AZ80" s="87"/>
    </row>
    <row r="81" spans="1:52" ht="126" customHeight="1">
      <c r="A81" s="84">
        <v>80</v>
      </c>
      <c r="B81" s="91" t="s">
        <v>898</v>
      </c>
      <c r="C81" s="91" t="s">
        <v>752</v>
      </c>
      <c r="D81" s="91" t="s">
        <v>899</v>
      </c>
      <c r="E81" s="98">
        <v>2017</v>
      </c>
      <c r="F81" s="91" t="s">
        <v>236</v>
      </c>
      <c r="G81" s="98" t="s">
        <v>754</v>
      </c>
      <c r="H81" s="91" t="s">
        <v>222</v>
      </c>
      <c r="I81" s="85" t="str">
        <f t="array" ref="I81">_xlfn.TEXTJOIN(",", TRUE, IF(Table4[study_id]=Table3[[#This Row],[study_id]], Table4[iso_code], ""))</f>
        <v>ZA</v>
      </c>
      <c r="J81" s="98">
        <f>COUNTIF(study_countries!A:A,A81)</f>
        <v>1</v>
      </c>
      <c r="K81" s="91" t="s">
        <v>271</v>
      </c>
      <c r="L81" s="91" t="s">
        <v>900</v>
      </c>
      <c r="M81" s="91" t="s">
        <v>901</v>
      </c>
      <c r="N81" s="91"/>
      <c r="O81" s="91"/>
      <c r="P81" s="91"/>
      <c r="Q81" s="98"/>
      <c r="R81" s="85"/>
      <c r="S81" s="91"/>
      <c r="T81" s="91"/>
      <c r="U81" s="91"/>
      <c r="V81" s="91"/>
      <c r="W81" s="91"/>
      <c r="X81" s="91"/>
      <c r="Y81" s="91"/>
      <c r="Z81" s="91"/>
      <c r="AA81" s="91"/>
      <c r="AB81" s="91" t="s">
        <v>66</v>
      </c>
      <c r="AC81" s="91" t="s">
        <v>67</v>
      </c>
      <c r="AD81" s="91" t="s">
        <v>88</v>
      </c>
      <c r="AE81" s="91" t="s">
        <v>64</v>
      </c>
      <c r="AF81" s="98" t="s">
        <v>64</v>
      </c>
      <c r="AG81" s="91" t="s">
        <v>65</v>
      </c>
      <c r="AH81" s="91"/>
      <c r="AI81" s="91" t="s">
        <v>69</v>
      </c>
      <c r="AJ81" s="91" t="s">
        <v>65</v>
      </c>
      <c r="AK81" s="91" t="s">
        <v>65</v>
      </c>
      <c r="AL81" s="91" t="s">
        <v>65</v>
      </c>
      <c r="AM81" s="91" t="s">
        <v>136</v>
      </c>
      <c r="AN81" s="91" t="s">
        <v>65</v>
      </c>
      <c r="AO81" s="91"/>
      <c r="AP81" s="91"/>
      <c r="AQ81" s="91" t="s">
        <v>902</v>
      </c>
      <c r="AR81" s="91" t="s">
        <v>903</v>
      </c>
      <c r="AS81" s="91" t="s">
        <v>136</v>
      </c>
      <c r="AT81" s="91"/>
      <c r="AU81" s="91" t="s">
        <v>65</v>
      </c>
      <c r="AV81" s="99"/>
      <c r="AW81" s="91"/>
      <c r="AX81" s="91"/>
      <c r="AY81" s="100" t="s">
        <v>904</v>
      </c>
      <c r="AZ81" s="101" t="s">
        <v>905</v>
      </c>
    </row>
    <row r="82" spans="1:52" ht="144.75" customHeight="1">
      <c r="A82" s="84">
        <v>81</v>
      </c>
      <c r="B82" s="91" t="s">
        <v>906</v>
      </c>
      <c r="C82" s="91" t="s">
        <v>752</v>
      </c>
      <c r="D82" s="91" t="s">
        <v>907</v>
      </c>
      <c r="E82" s="98">
        <v>2024</v>
      </c>
      <c r="F82" s="91" t="s">
        <v>236</v>
      </c>
      <c r="G82" s="98" t="s">
        <v>754</v>
      </c>
      <c r="H82" s="91" t="s">
        <v>222</v>
      </c>
      <c r="I82" s="85" t="str">
        <f t="array" ref="I82">_xlfn.TEXTJOIN(",", TRUE, IF(Table4[study_id]=Table3[[#This Row],[study_id]], Table4[iso_code], ""))</f>
        <v>MA</v>
      </c>
      <c r="J82" s="98">
        <f>COUNTIF(study_countries!A:A,A82)</f>
        <v>1</v>
      </c>
      <c r="K82" s="91" t="s">
        <v>223</v>
      </c>
      <c r="L82" s="91" t="s">
        <v>908</v>
      </c>
      <c r="M82" s="91" t="s">
        <v>909</v>
      </c>
      <c r="N82" s="91"/>
      <c r="O82" s="91"/>
      <c r="P82" s="91"/>
      <c r="Q82" s="98"/>
      <c r="R82" s="85"/>
      <c r="S82" s="91"/>
      <c r="T82" s="91"/>
      <c r="U82" s="91"/>
      <c r="V82" s="91"/>
      <c r="W82" s="91"/>
      <c r="X82" s="91"/>
      <c r="Y82" s="91"/>
      <c r="Z82" s="91"/>
      <c r="AA82" s="91"/>
      <c r="AB82" s="91" t="s">
        <v>66</v>
      </c>
      <c r="AC82" s="91" t="s">
        <v>67</v>
      </c>
      <c r="AD82" s="91" t="s">
        <v>88</v>
      </c>
      <c r="AE82" s="91" t="s">
        <v>64</v>
      </c>
      <c r="AF82" s="98" t="s">
        <v>64</v>
      </c>
      <c r="AG82" s="91" t="s">
        <v>65</v>
      </c>
      <c r="AH82" s="91"/>
      <c r="AI82" s="91" t="s">
        <v>69</v>
      </c>
      <c r="AJ82" s="91" t="s">
        <v>65</v>
      </c>
      <c r="AK82" s="91" t="s">
        <v>65</v>
      </c>
      <c r="AL82" s="91" t="s">
        <v>65</v>
      </c>
      <c r="AM82" s="91" t="s">
        <v>64</v>
      </c>
      <c r="AN82" s="91" t="s">
        <v>65</v>
      </c>
      <c r="AO82" s="91"/>
      <c r="AP82" s="91"/>
      <c r="AQ82" s="91" t="s">
        <v>910</v>
      </c>
      <c r="AR82" s="91" t="s">
        <v>519</v>
      </c>
      <c r="AS82" s="91" t="s">
        <v>64</v>
      </c>
      <c r="AT82" s="91"/>
      <c r="AU82" s="91" t="s">
        <v>65</v>
      </c>
      <c r="AV82" s="99"/>
      <c r="AW82" s="91"/>
      <c r="AX82" s="91"/>
      <c r="AY82" s="102" t="s">
        <v>911</v>
      </c>
      <c r="AZ82" s="101" t="s">
        <v>912</v>
      </c>
    </row>
    <row r="83" spans="1:52" ht="162.75" customHeight="1">
      <c r="A83" s="84">
        <v>82</v>
      </c>
      <c r="B83" s="91" t="s">
        <v>913</v>
      </c>
      <c r="C83" s="91" t="s">
        <v>752</v>
      </c>
      <c r="D83" s="91" t="s">
        <v>914</v>
      </c>
      <c r="E83" s="98">
        <v>2021</v>
      </c>
      <c r="F83" s="91" t="s">
        <v>236</v>
      </c>
      <c r="G83" s="98" t="s">
        <v>754</v>
      </c>
      <c r="H83" s="91" t="s">
        <v>222</v>
      </c>
      <c r="I83" s="85" t="str">
        <f t="array" ref="I83">_xlfn.TEXTJOIN(",", TRUE, IF(Table4[study_id]=Table3[[#This Row],[study_id]], Table4[iso_code], ""))</f>
        <v>EG</v>
      </c>
      <c r="J83" s="98">
        <f>COUNTIF(study_countries!A:A,A83)</f>
        <v>1</v>
      </c>
      <c r="K83" s="91" t="s">
        <v>321</v>
      </c>
      <c r="L83" s="91" t="s">
        <v>915</v>
      </c>
      <c r="M83" s="91" t="s">
        <v>916</v>
      </c>
      <c r="N83" s="91"/>
      <c r="O83" s="91"/>
      <c r="P83" s="91"/>
      <c r="Q83" s="98"/>
      <c r="R83" s="85"/>
      <c r="S83" s="91"/>
      <c r="T83" s="91"/>
      <c r="U83" s="91"/>
      <c r="V83" s="91"/>
      <c r="W83" s="91"/>
      <c r="X83" s="91"/>
      <c r="Y83" s="91"/>
      <c r="Z83" s="91"/>
      <c r="AA83" s="91"/>
      <c r="AB83" s="91" t="s">
        <v>66</v>
      </c>
      <c r="AC83" s="91" t="s">
        <v>67</v>
      </c>
      <c r="AD83" s="91" t="s">
        <v>88</v>
      </c>
      <c r="AE83" s="91" t="s">
        <v>64</v>
      </c>
      <c r="AF83" s="98" t="s">
        <v>64</v>
      </c>
      <c r="AG83" s="91" t="s">
        <v>65</v>
      </c>
      <c r="AH83" s="91"/>
      <c r="AI83" s="91" t="s">
        <v>882</v>
      </c>
      <c r="AJ83" s="91" t="s">
        <v>65</v>
      </c>
      <c r="AK83" s="91" t="s">
        <v>65</v>
      </c>
      <c r="AL83" s="91" t="s">
        <v>65</v>
      </c>
      <c r="AM83" s="91" t="s">
        <v>64</v>
      </c>
      <c r="AN83" s="91" t="s">
        <v>65</v>
      </c>
      <c r="AO83" s="91"/>
      <c r="AP83" s="91"/>
      <c r="AQ83" s="91" t="s">
        <v>917</v>
      </c>
      <c r="AR83" s="91" t="s">
        <v>918</v>
      </c>
      <c r="AS83" s="91" t="s">
        <v>136</v>
      </c>
      <c r="AT83" s="91"/>
      <c r="AU83" s="91" t="s">
        <v>65</v>
      </c>
      <c r="AV83" s="99"/>
      <c r="AW83" s="91"/>
      <c r="AX83" s="91"/>
      <c r="AY83" s="100" t="s">
        <v>919</v>
      </c>
      <c r="AZ83" s="101" t="s">
        <v>920</v>
      </c>
    </row>
    <row r="84" spans="1:52" ht="88.5" customHeight="1">
      <c r="A84" s="84">
        <v>83</v>
      </c>
      <c r="B84" s="91" t="s">
        <v>921</v>
      </c>
      <c r="C84" s="91" t="s">
        <v>922</v>
      </c>
      <c r="D84" s="91" t="s">
        <v>923</v>
      </c>
      <c r="E84" s="98">
        <v>2019</v>
      </c>
      <c r="F84" s="91" t="s">
        <v>236</v>
      </c>
      <c r="G84" s="98" t="s">
        <v>237</v>
      </c>
      <c r="H84" s="91" t="s">
        <v>222</v>
      </c>
      <c r="I84" s="85" t="str">
        <f t="array" ref="I84">_xlfn.TEXTJOIN(",", TRUE, IF(Table4[study_id]=Table3[[#This Row],[study_id]], Table4[iso_code], ""))</f>
        <v>MA</v>
      </c>
      <c r="J84" s="98">
        <f>COUNTIF(study_countries!A:A,A84)</f>
        <v>1</v>
      </c>
      <c r="K84" s="91" t="s">
        <v>223</v>
      </c>
      <c r="L84" s="91" t="s">
        <v>924</v>
      </c>
      <c r="M84" s="91" t="s">
        <v>925</v>
      </c>
      <c r="N84" s="91"/>
      <c r="O84" s="91"/>
      <c r="P84" s="91"/>
      <c r="Q84" s="98"/>
      <c r="R84" s="85"/>
      <c r="S84" s="91"/>
      <c r="T84" s="91"/>
      <c r="U84" s="91"/>
      <c r="V84" s="91"/>
      <c r="W84" s="91"/>
      <c r="X84" s="91"/>
      <c r="Y84" s="91"/>
      <c r="Z84" s="91"/>
      <c r="AA84" s="91"/>
      <c r="AB84" s="91" t="s">
        <v>66</v>
      </c>
      <c r="AC84" s="91" t="s">
        <v>67</v>
      </c>
      <c r="AD84" s="91" t="s">
        <v>88</v>
      </c>
      <c r="AE84" s="91" t="s">
        <v>65</v>
      </c>
      <c r="AF84" s="98" t="s">
        <v>64</v>
      </c>
      <c r="AG84" s="91" t="s">
        <v>64</v>
      </c>
      <c r="AH84" s="91"/>
      <c r="AI84" s="91" t="s">
        <v>89</v>
      </c>
      <c r="AJ84" s="91" t="s">
        <v>65</v>
      </c>
      <c r="AK84" s="91" t="s">
        <v>65</v>
      </c>
      <c r="AL84" s="91" t="s">
        <v>65</v>
      </c>
      <c r="AM84" s="91" t="s">
        <v>65</v>
      </c>
      <c r="AN84" s="91" t="s">
        <v>65</v>
      </c>
      <c r="AO84" s="91"/>
      <c r="AP84" s="91"/>
      <c r="AQ84" s="91" t="s">
        <v>926</v>
      </c>
      <c r="AR84" s="91" t="s">
        <v>519</v>
      </c>
      <c r="AS84" s="91" t="s">
        <v>64</v>
      </c>
      <c r="AT84" s="91"/>
      <c r="AU84" s="91" t="s">
        <v>65</v>
      </c>
      <c r="AV84" s="99"/>
      <c r="AW84" s="91"/>
      <c r="AX84" s="91"/>
      <c r="AY84" s="100" t="s">
        <v>927</v>
      </c>
      <c r="AZ84" s="101" t="s">
        <v>928</v>
      </c>
    </row>
    <row r="85" spans="1:52" ht="131.25" customHeight="1">
      <c r="A85" s="84">
        <v>84</v>
      </c>
      <c r="B85" s="91" t="s">
        <v>929</v>
      </c>
      <c r="C85" s="91" t="s">
        <v>752</v>
      </c>
      <c r="D85" s="91" t="s">
        <v>930</v>
      </c>
      <c r="E85" s="98">
        <v>2023</v>
      </c>
      <c r="F85" s="91" t="s">
        <v>236</v>
      </c>
      <c r="G85" s="98" t="s">
        <v>594</v>
      </c>
      <c r="H85" s="91" t="s">
        <v>222</v>
      </c>
      <c r="I85" s="85" t="str">
        <f t="array" ref="I85">_xlfn.TEXTJOIN(",", TRUE, IF(Table4[study_id]=Table3[[#This Row],[study_id]], Table4[iso_code], ""))</f>
        <v>ET</v>
      </c>
      <c r="J85" s="98">
        <f>COUNTIF(study_countries!A:A,A85)</f>
        <v>1</v>
      </c>
      <c r="K85" s="91" t="s">
        <v>321</v>
      </c>
      <c r="L85" s="91" t="s">
        <v>931</v>
      </c>
      <c r="M85" s="91" t="s">
        <v>932</v>
      </c>
      <c r="N85" s="91"/>
      <c r="O85" s="91"/>
      <c r="P85" s="91"/>
      <c r="Q85" s="98"/>
      <c r="R85" s="85"/>
      <c r="S85" s="91"/>
      <c r="T85" s="91"/>
      <c r="U85" s="91"/>
      <c r="V85" s="91"/>
      <c r="W85" s="91"/>
      <c r="X85" s="91"/>
      <c r="Y85" s="91"/>
      <c r="Z85" s="91"/>
      <c r="AA85" s="91"/>
      <c r="AB85" s="91" t="s">
        <v>66</v>
      </c>
      <c r="AC85" s="91" t="s">
        <v>67</v>
      </c>
      <c r="AD85" s="91" t="s">
        <v>88</v>
      </c>
      <c r="AE85" s="91" t="s">
        <v>64</v>
      </c>
      <c r="AF85" s="98" t="s">
        <v>65</v>
      </c>
      <c r="AG85" s="91" t="s">
        <v>65</v>
      </c>
      <c r="AH85" s="91"/>
      <c r="AI85" s="91" t="s">
        <v>69</v>
      </c>
      <c r="AJ85" s="91" t="s">
        <v>65</v>
      </c>
      <c r="AK85" s="91" t="s">
        <v>136</v>
      </c>
      <c r="AL85" s="91" t="s">
        <v>136</v>
      </c>
      <c r="AM85" s="91" t="s">
        <v>64</v>
      </c>
      <c r="AN85" s="91" t="s">
        <v>65</v>
      </c>
      <c r="AO85" s="91"/>
      <c r="AP85" s="91"/>
      <c r="AQ85" s="91" t="s">
        <v>933</v>
      </c>
      <c r="AR85" s="91" t="s">
        <v>199</v>
      </c>
      <c r="AS85" s="91" t="s">
        <v>64</v>
      </c>
      <c r="AT85" s="91"/>
      <c r="AU85" s="91" t="s">
        <v>65</v>
      </c>
      <c r="AV85" s="99"/>
      <c r="AW85" s="91"/>
      <c r="AX85" s="91"/>
      <c r="AY85" s="100" t="s">
        <v>934</v>
      </c>
      <c r="AZ85" s="101" t="s">
        <v>935</v>
      </c>
    </row>
    <row r="86" spans="1:52" ht="123.75" customHeight="1">
      <c r="A86" s="84">
        <v>85</v>
      </c>
      <c r="B86" s="91" t="s">
        <v>936</v>
      </c>
      <c r="C86" s="91" t="s">
        <v>752</v>
      </c>
      <c r="D86" s="91" t="s">
        <v>937</v>
      </c>
      <c r="E86" s="98">
        <v>2015</v>
      </c>
      <c r="F86" s="91" t="s">
        <v>236</v>
      </c>
      <c r="G86" s="98" t="s">
        <v>594</v>
      </c>
      <c r="H86" s="91" t="s">
        <v>222</v>
      </c>
      <c r="I86" s="85" t="str">
        <f t="array" ref="I86">_xlfn.TEXTJOIN(",", TRUE, IF(Table4[study_id]=Table3[[#This Row],[study_id]], Table4[iso_code], ""))</f>
        <v>DZ</v>
      </c>
      <c r="J86" s="98">
        <f>COUNTIF(study_countries!A:A,A86)</f>
        <v>1</v>
      </c>
      <c r="K86" s="91" t="s">
        <v>223</v>
      </c>
      <c r="L86" s="91" t="s">
        <v>938</v>
      </c>
      <c r="M86" s="91" t="s">
        <v>939</v>
      </c>
      <c r="N86" s="91"/>
      <c r="O86" s="91"/>
      <c r="P86" s="91"/>
      <c r="Q86" s="98"/>
      <c r="R86" s="85"/>
      <c r="S86" s="91"/>
      <c r="T86" s="91"/>
      <c r="U86" s="91"/>
      <c r="V86" s="91"/>
      <c r="W86" s="91"/>
      <c r="X86" s="91"/>
      <c r="Y86" s="91"/>
      <c r="Z86" s="91"/>
      <c r="AA86" s="91"/>
      <c r="AB86" s="91" t="s">
        <v>66</v>
      </c>
      <c r="AC86" s="91" t="s">
        <v>67</v>
      </c>
      <c r="AD86" s="91" t="s">
        <v>88</v>
      </c>
      <c r="AE86" s="91" t="s">
        <v>64</v>
      </c>
      <c r="AF86" s="98" t="s">
        <v>64</v>
      </c>
      <c r="AG86" s="91" t="s">
        <v>65</v>
      </c>
      <c r="AH86" s="91"/>
      <c r="AI86" s="91" t="s">
        <v>69</v>
      </c>
      <c r="AJ86" s="91" t="s">
        <v>65</v>
      </c>
      <c r="AK86" s="91" t="s">
        <v>65</v>
      </c>
      <c r="AL86" s="91" t="s">
        <v>65</v>
      </c>
      <c r="AM86" s="91" t="s">
        <v>64</v>
      </c>
      <c r="AN86" s="91" t="s">
        <v>65</v>
      </c>
      <c r="AO86" s="91"/>
      <c r="AP86" s="91"/>
      <c r="AQ86" s="91" t="s">
        <v>940</v>
      </c>
      <c r="AR86" s="91" t="s">
        <v>812</v>
      </c>
      <c r="AS86" s="91" t="s">
        <v>64</v>
      </c>
      <c r="AT86" s="91"/>
      <c r="AU86" s="91" t="s">
        <v>65</v>
      </c>
      <c r="AV86" s="99"/>
      <c r="AW86" s="91"/>
      <c r="AX86" s="91"/>
      <c r="AY86" s="100" t="s">
        <v>941</v>
      </c>
      <c r="AZ86" s="101" t="s">
        <v>942</v>
      </c>
    </row>
    <row r="87" spans="1:52" ht="138" customHeight="1">
      <c r="A87" s="84">
        <v>86</v>
      </c>
      <c r="B87" s="91" t="s">
        <v>943</v>
      </c>
      <c r="C87" s="91" t="s">
        <v>269</v>
      </c>
      <c r="D87" s="91" t="s">
        <v>944</v>
      </c>
      <c r="E87" s="98">
        <v>2024</v>
      </c>
      <c r="F87" s="91" t="s">
        <v>55</v>
      </c>
      <c r="G87" s="98" t="s">
        <v>129</v>
      </c>
      <c r="H87" s="91" t="s">
        <v>238</v>
      </c>
      <c r="I87" s="85" t="str">
        <f t="array" ref="I87">_xlfn.TEXTJOIN(",", TRUE, IF(Table4[study_id]=Table3[[#This Row],[study_id]], Table4[iso_code], ""))</f>
        <v>MU</v>
      </c>
      <c r="J87" s="98">
        <f>COUNTIF(study_countries!A:A,A87)</f>
        <v>1</v>
      </c>
      <c r="K87" s="91" t="s">
        <v>321</v>
      </c>
      <c r="L87" s="91" t="s">
        <v>945</v>
      </c>
      <c r="M87" s="91" t="s">
        <v>946</v>
      </c>
      <c r="N87" s="91">
        <v>2015</v>
      </c>
      <c r="O87" s="91">
        <v>2040</v>
      </c>
      <c r="P87" s="91" t="s">
        <v>61</v>
      </c>
      <c r="Q87" s="98" t="s">
        <v>84</v>
      </c>
      <c r="R87" s="85" t="s">
        <v>63</v>
      </c>
      <c r="S87" s="91" t="s">
        <v>64</v>
      </c>
      <c r="T87" s="91" t="s">
        <v>64</v>
      </c>
      <c r="U87" s="91" t="s">
        <v>64</v>
      </c>
      <c r="V87" s="91" t="s">
        <v>64</v>
      </c>
      <c r="W87" s="91" t="s">
        <v>65</v>
      </c>
      <c r="X87" s="91" t="s">
        <v>65</v>
      </c>
      <c r="Y87" s="91" t="s">
        <v>64</v>
      </c>
      <c r="Z87" s="91" t="s">
        <v>65</v>
      </c>
      <c r="AA87" s="91" t="s">
        <v>64</v>
      </c>
      <c r="AB87" s="91" t="s">
        <v>66</v>
      </c>
      <c r="AC87" s="91" t="s">
        <v>104</v>
      </c>
      <c r="AD87" s="91" t="s">
        <v>88</v>
      </c>
      <c r="AE87" s="91" t="s">
        <v>64</v>
      </c>
      <c r="AF87" s="98" t="s">
        <v>64</v>
      </c>
      <c r="AG87" s="91" t="s">
        <v>64</v>
      </c>
      <c r="AH87" s="91" t="s">
        <v>65</v>
      </c>
      <c r="AI87" s="91" t="s">
        <v>89</v>
      </c>
      <c r="AJ87" s="91" t="s">
        <v>65</v>
      </c>
      <c r="AK87" s="91" t="s">
        <v>65</v>
      </c>
      <c r="AL87" s="91" t="s">
        <v>65</v>
      </c>
      <c r="AM87" s="91" t="s">
        <v>136</v>
      </c>
      <c r="AN87" s="91" t="s">
        <v>65</v>
      </c>
      <c r="AO87" s="91" t="s">
        <v>947</v>
      </c>
      <c r="AP87" s="91" t="s">
        <v>948</v>
      </c>
      <c r="AQ87" s="91" t="s">
        <v>949</v>
      </c>
      <c r="AR87" s="91" t="s">
        <v>950</v>
      </c>
      <c r="AS87" s="91" t="s">
        <v>65</v>
      </c>
      <c r="AT87" s="91"/>
      <c r="AU87" s="91" t="s">
        <v>65</v>
      </c>
      <c r="AV87" s="99">
        <v>0.05</v>
      </c>
      <c r="AW87" s="91" t="s">
        <v>64</v>
      </c>
      <c r="AX87" s="91" t="s">
        <v>951</v>
      </c>
      <c r="AY87" s="100" t="s">
        <v>952</v>
      </c>
      <c r="AZ87" s="103" t="s">
        <v>953</v>
      </c>
    </row>
    <row r="88" spans="1:52" ht="110.25" customHeight="1">
      <c r="A88" s="84">
        <v>87</v>
      </c>
      <c r="B88" s="91" t="s">
        <v>954</v>
      </c>
      <c r="C88" s="91" t="s">
        <v>922</v>
      </c>
      <c r="D88" s="91" t="s">
        <v>955</v>
      </c>
      <c r="E88" s="98">
        <v>2023</v>
      </c>
      <c r="F88" s="91" t="s">
        <v>236</v>
      </c>
      <c r="G88" s="98" t="s">
        <v>237</v>
      </c>
      <c r="H88" s="91" t="s">
        <v>222</v>
      </c>
      <c r="I88" s="85" t="str">
        <f t="array" ref="I88">_xlfn.TEXTJOIN(",", TRUE, IF(Table4[study_id]=Table3[[#This Row],[study_id]], Table4[iso_code], ""))</f>
        <v>MA</v>
      </c>
      <c r="J88" s="98">
        <f>COUNTIF(study_countries!A:A,A88)</f>
        <v>1</v>
      </c>
      <c r="K88" s="91" t="s">
        <v>223</v>
      </c>
      <c r="L88" s="91" t="s">
        <v>956</v>
      </c>
      <c r="M88" s="91" t="s">
        <v>957</v>
      </c>
      <c r="N88" s="91"/>
      <c r="O88" s="91"/>
      <c r="P88" s="91"/>
      <c r="Q88" s="98"/>
      <c r="R88" s="85"/>
      <c r="S88" s="91"/>
      <c r="T88" s="91"/>
      <c r="U88" s="91"/>
      <c r="V88" s="91"/>
      <c r="W88" s="91"/>
      <c r="X88" s="91"/>
      <c r="Y88" s="91"/>
      <c r="Z88" s="91"/>
      <c r="AA88" s="91"/>
      <c r="AB88" s="91" t="s">
        <v>194</v>
      </c>
      <c r="AC88" s="91" t="s">
        <v>67</v>
      </c>
      <c r="AD88" s="91" t="s">
        <v>88</v>
      </c>
      <c r="AE88" s="91" t="s">
        <v>64</v>
      </c>
      <c r="AF88" s="98" t="s">
        <v>64</v>
      </c>
      <c r="AG88" s="91" t="s">
        <v>65</v>
      </c>
      <c r="AH88" s="91"/>
      <c r="AI88" s="91" t="s">
        <v>958</v>
      </c>
      <c r="AJ88" s="91" t="s">
        <v>65</v>
      </c>
      <c r="AK88" s="91" t="s">
        <v>65</v>
      </c>
      <c r="AL88" s="91" t="s">
        <v>65</v>
      </c>
      <c r="AM88" s="91" t="s">
        <v>65</v>
      </c>
      <c r="AN88" s="91" t="s">
        <v>65</v>
      </c>
      <c r="AO88" s="91"/>
      <c r="AP88" s="91"/>
      <c r="AQ88" s="91" t="s">
        <v>959</v>
      </c>
      <c r="AR88" s="91" t="s">
        <v>519</v>
      </c>
      <c r="AS88" s="91" t="s">
        <v>64</v>
      </c>
      <c r="AT88" s="91"/>
      <c r="AU88" s="91" t="s">
        <v>65</v>
      </c>
      <c r="AV88" s="99"/>
      <c r="AW88" s="91"/>
      <c r="AX88" s="91"/>
      <c r="AY88" s="100" t="s">
        <v>960</v>
      </c>
      <c r="AZ88" s="101" t="s">
        <v>961</v>
      </c>
    </row>
    <row r="89" spans="1:52" ht="121.5" customHeight="1">
      <c r="A89" s="84">
        <v>88</v>
      </c>
      <c r="B89" s="91" t="s">
        <v>962</v>
      </c>
      <c r="C89" s="91" t="s">
        <v>963</v>
      </c>
      <c r="D89" s="91" t="s">
        <v>964</v>
      </c>
      <c r="E89" s="98">
        <v>2025</v>
      </c>
      <c r="F89" s="91" t="s">
        <v>55</v>
      </c>
      <c r="G89" s="98" t="s">
        <v>129</v>
      </c>
      <c r="H89" s="91" t="s">
        <v>238</v>
      </c>
      <c r="I89" s="85" t="str">
        <f t="array" ref="I89">_xlfn.TEXTJOIN(",", TRUE, IF(Table4[study_id]=Table3[[#This Row],[study_id]], Table4[iso_code], ""))</f>
        <v>NG</v>
      </c>
      <c r="J89" s="98">
        <f>COUNTIF(study_countries!A:A,A89)</f>
        <v>1</v>
      </c>
      <c r="K89" s="91" t="s">
        <v>248</v>
      </c>
      <c r="L89" s="91" t="s">
        <v>965</v>
      </c>
      <c r="M89" s="91" t="s">
        <v>966</v>
      </c>
      <c r="N89" s="91"/>
      <c r="O89" s="91">
        <v>2050</v>
      </c>
      <c r="P89" s="91" t="s">
        <v>61</v>
      </c>
      <c r="Q89" s="98" t="s">
        <v>159</v>
      </c>
      <c r="R89" s="85" t="s">
        <v>194</v>
      </c>
      <c r="S89" s="91" t="s">
        <v>64</v>
      </c>
      <c r="T89" s="91" t="s">
        <v>64</v>
      </c>
      <c r="U89" s="91" t="s">
        <v>64</v>
      </c>
      <c r="V89" s="91" t="s">
        <v>65</v>
      </c>
      <c r="W89" s="91" t="s">
        <v>64</v>
      </c>
      <c r="X89" s="91" t="s">
        <v>65</v>
      </c>
      <c r="Y89" s="91" t="s">
        <v>64</v>
      </c>
      <c r="Z89" s="91" t="s">
        <v>65</v>
      </c>
      <c r="AA89" s="91" t="s">
        <v>65</v>
      </c>
      <c r="AB89" s="91" t="s">
        <v>66</v>
      </c>
      <c r="AC89" s="91" t="s">
        <v>87</v>
      </c>
      <c r="AD89" s="91" t="s">
        <v>68</v>
      </c>
      <c r="AE89" s="91" t="s">
        <v>64</v>
      </c>
      <c r="AF89" s="98" t="s">
        <v>64</v>
      </c>
      <c r="AG89" s="91" t="s">
        <v>65</v>
      </c>
      <c r="AH89" s="91" t="s">
        <v>65</v>
      </c>
      <c r="AI89" s="91" t="s">
        <v>89</v>
      </c>
      <c r="AJ89" s="91" t="s">
        <v>65</v>
      </c>
      <c r="AK89" s="91" t="s">
        <v>65</v>
      </c>
      <c r="AL89" s="91" t="s">
        <v>65</v>
      </c>
      <c r="AM89" s="91" t="s">
        <v>65</v>
      </c>
      <c r="AN89" s="91" t="s">
        <v>65</v>
      </c>
      <c r="AO89" s="91" t="s">
        <v>967</v>
      </c>
      <c r="AP89" s="91" t="s">
        <v>968</v>
      </c>
      <c r="AQ89" s="91" t="s">
        <v>969</v>
      </c>
      <c r="AR89" s="91" t="s">
        <v>970</v>
      </c>
      <c r="AS89" s="91" t="s">
        <v>136</v>
      </c>
      <c r="AT89" s="91"/>
      <c r="AU89" s="91" t="s">
        <v>65</v>
      </c>
      <c r="AV89" s="99" t="s">
        <v>75</v>
      </c>
      <c r="AW89" s="91" t="s">
        <v>65</v>
      </c>
      <c r="AX89" s="91"/>
      <c r="AY89" s="100" t="s">
        <v>971</v>
      </c>
      <c r="AZ89" s="101" t="s">
        <v>972</v>
      </c>
    </row>
    <row r="90" spans="1:52" ht="138.75" customHeight="1">
      <c r="A90" s="84">
        <v>89</v>
      </c>
      <c r="B90" s="91" t="s">
        <v>973</v>
      </c>
      <c r="C90" s="91" t="s">
        <v>922</v>
      </c>
      <c r="D90" s="91" t="s">
        <v>974</v>
      </c>
      <c r="E90" s="98">
        <v>2024</v>
      </c>
      <c r="F90" s="91" t="s">
        <v>236</v>
      </c>
      <c r="G90" s="98" t="s">
        <v>237</v>
      </c>
      <c r="H90" s="91" t="s">
        <v>238</v>
      </c>
      <c r="I90" s="85" t="str">
        <f t="array" ref="I90">_xlfn.TEXTJOIN(",", TRUE, IF(Table4[study_id]=Table3[[#This Row],[study_id]], Table4[iso_code], ""))</f>
        <v>TN</v>
      </c>
      <c r="J90" s="98">
        <f>COUNTIF(study_countries!A:A,A90)</f>
        <v>1</v>
      </c>
      <c r="K90" s="91" t="s">
        <v>223</v>
      </c>
      <c r="L90" s="91" t="s">
        <v>975</v>
      </c>
      <c r="M90" s="91" t="s">
        <v>976</v>
      </c>
      <c r="N90" s="91"/>
      <c r="O90" s="91"/>
      <c r="P90" s="91"/>
      <c r="Q90" s="98"/>
      <c r="R90" s="85"/>
      <c r="S90" s="91"/>
      <c r="T90" s="91"/>
      <c r="U90" s="91"/>
      <c r="V90" s="91"/>
      <c r="W90" s="91"/>
      <c r="X90" s="91"/>
      <c r="Y90" s="91"/>
      <c r="Z90" s="91"/>
      <c r="AA90" s="91"/>
      <c r="AB90" s="91" t="s">
        <v>66</v>
      </c>
      <c r="AC90" s="91" t="s">
        <v>67</v>
      </c>
      <c r="AD90" s="91" t="s">
        <v>88</v>
      </c>
      <c r="AE90" s="91" t="s">
        <v>64</v>
      </c>
      <c r="AF90" s="98" t="s">
        <v>64</v>
      </c>
      <c r="AG90" s="91" t="s">
        <v>65</v>
      </c>
      <c r="AH90" s="91"/>
      <c r="AI90" s="91" t="s">
        <v>89</v>
      </c>
      <c r="AJ90" s="91" t="s">
        <v>65</v>
      </c>
      <c r="AK90" s="91" t="s">
        <v>65</v>
      </c>
      <c r="AL90" s="91" t="s">
        <v>65</v>
      </c>
      <c r="AM90" s="91" t="s">
        <v>64</v>
      </c>
      <c r="AN90" s="91" t="s">
        <v>64</v>
      </c>
      <c r="AO90" s="91"/>
      <c r="AP90" s="91"/>
      <c r="AQ90" s="91" t="s">
        <v>977</v>
      </c>
      <c r="AR90" s="91" t="s">
        <v>978</v>
      </c>
      <c r="AS90" s="91" t="s">
        <v>64</v>
      </c>
      <c r="AT90" s="91"/>
      <c r="AU90" s="91" t="s">
        <v>65</v>
      </c>
      <c r="AV90" s="99"/>
      <c r="AW90" s="91"/>
      <c r="AX90" s="91"/>
      <c r="AY90" s="100" t="s">
        <v>979</v>
      </c>
      <c r="AZ90" s="101" t="s">
        <v>980</v>
      </c>
    </row>
    <row r="91" spans="1:52" ht="153.75" customHeight="1">
      <c r="A91" s="84">
        <v>90</v>
      </c>
      <c r="B91" s="91" t="s">
        <v>981</v>
      </c>
      <c r="C91" s="91" t="s">
        <v>982</v>
      </c>
      <c r="D91" s="91" t="s">
        <v>983</v>
      </c>
      <c r="E91" s="98">
        <v>2023</v>
      </c>
      <c r="F91" s="91" t="s">
        <v>236</v>
      </c>
      <c r="G91" s="98" t="s">
        <v>237</v>
      </c>
      <c r="H91" s="91" t="s">
        <v>222</v>
      </c>
      <c r="I91" s="85" t="str">
        <f t="array" ref="I91">_xlfn.TEXTJOIN(",", TRUE, IF(Table4[study_id]=Table3[[#This Row],[study_id]], Table4[iso_code], ""))</f>
        <v>ZW</v>
      </c>
      <c r="J91" s="98">
        <f>COUNTIF(study_countries!A:A,A91)</f>
        <v>1</v>
      </c>
      <c r="K91" s="91" t="s">
        <v>271</v>
      </c>
      <c r="L91" s="91" t="s">
        <v>984</v>
      </c>
      <c r="M91" s="91" t="s">
        <v>985</v>
      </c>
      <c r="N91" s="91"/>
      <c r="O91" s="91"/>
      <c r="P91" s="91"/>
      <c r="Q91" s="98"/>
      <c r="R91" s="85"/>
      <c r="S91" s="91"/>
      <c r="T91" s="91"/>
      <c r="U91" s="91"/>
      <c r="V91" s="91"/>
      <c r="W91" s="91"/>
      <c r="X91" s="91"/>
      <c r="Y91" s="91"/>
      <c r="Z91" s="91"/>
      <c r="AA91" s="91"/>
      <c r="AB91" s="91" t="s">
        <v>66</v>
      </c>
      <c r="AC91" s="91" t="s">
        <v>67</v>
      </c>
      <c r="AD91" s="91" t="s">
        <v>88</v>
      </c>
      <c r="AE91" s="91" t="s">
        <v>64</v>
      </c>
      <c r="AF91" s="98" t="s">
        <v>64</v>
      </c>
      <c r="AG91" s="91" t="s">
        <v>64</v>
      </c>
      <c r="AH91" s="91"/>
      <c r="AI91" s="91" t="s">
        <v>89</v>
      </c>
      <c r="AJ91" s="91" t="s">
        <v>65</v>
      </c>
      <c r="AK91" s="91" t="s">
        <v>65</v>
      </c>
      <c r="AL91" s="91" t="s">
        <v>65</v>
      </c>
      <c r="AM91" s="91" t="s">
        <v>65</v>
      </c>
      <c r="AN91" s="91" t="s">
        <v>65</v>
      </c>
      <c r="AO91" s="91"/>
      <c r="AP91" s="91"/>
      <c r="AQ91" s="91" t="s">
        <v>986</v>
      </c>
      <c r="AR91" s="91" t="s">
        <v>727</v>
      </c>
      <c r="AS91" s="91" t="s">
        <v>65</v>
      </c>
      <c r="AT91" s="91"/>
      <c r="AU91" s="91" t="s">
        <v>65</v>
      </c>
      <c r="AV91" s="99"/>
      <c r="AW91" s="91"/>
      <c r="AX91" s="91"/>
      <c r="AY91" s="100" t="s">
        <v>987</v>
      </c>
      <c r="AZ91" s="101" t="s">
        <v>988</v>
      </c>
    </row>
    <row r="92" spans="1:52" ht="132.75" customHeight="1">
      <c r="A92" s="84">
        <v>91</v>
      </c>
      <c r="B92" s="91" t="s">
        <v>989</v>
      </c>
      <c r="C92" s="91" t="s">
        <v>722</v>
      </c>
      <c r="D92" s="91" t="s">
        <v>990</v>
      </c>
      <c r="E92" s="98">
        <v>2025</v>
      </c>
      <c r="F92" s="91" t="s">
        <v>55</v>
      </c>
      <c r="G92" s="98" t="s">
        <v>129</v>
      </c>
      <c r="H92" s="91" t="s">
        <v>238</v>
      </c>
      <c r="I92" s="85" t="str">
        <f t="array" ref="I92">_xlfn.TEXTJOIN(",", TRUE, IF(Table4[study_id]=Table3[[#This Row],[study_id]], Table4[iso_code], ""))</f>
        <v>MU</v>
      </c>
      <c r="J92" s="98">
        <f>COUNTIF(study_countries!A:A,A92)</f>
        <v>1</v>
      </c>
      <c r="K92" s="91" t="s">
        <v>321</v>
      </c>
      <c r="L92" s="91" t="s">
        <v>991</v>
      </c>
      <c r="M92" s="91" t="s">
        <v>992</v>
      </c>
      <c r="N92" s="91">
        <v>2016</v>
      </c>
      <c r="O92" s="91">
        <v>2050</v>
      </c>
      <c r="P92" s="91" t="s">
        <v>61</v>
      </c>
      <c r="Q92" s="98" t="s">
        <v>441</v>
      </c>
      <c r="R92" s="85" t="s">
        <v>194</v>
      </c>
      <c r="S92" s="91" t="s">
        <v>64</v>
      </c>
      <c r="T92" s="91" t="s">
        <v>64</v>
      </c>
      <c r="U92" s="91" t="s">
        <v>64</v>
      </c>
      <c r="V92" s="91" t="s">
        <v>64</v>
      </c>
      <c r="W92" s="91" t="s">
        <v>65</v>
      </c>
      <c r="X92" s="91" t="s">
        <v>65</v>
      </c>
      <c r="Y92" s="91" t="s">
        <v>64</v>
      </c>
      <c r="Z92" s="91" t="s">
        <v>65</v>
      </c>
      <c r="AA92" s="91" t="s">
        <v>64</v>
      </c>
      <c r="AB92" s="91" t="s">
        <v>146</v>
      </c>
      <c r="AC92" s="91" t="s">
        <v>87</v>
      </c>
      <c r="AD92" s="91" t="s">
        <v>68</v>
      </c>
      <c r="AE92" s="91" t="s">
        <v>64</v>
      </c>
      <c r="AF92" s="98" t="s">
        <v>64</v>
      </c>
      <c r="AG92" s="91" t="s">
        <v>65</v>
      </c>
      <c r="AH92" s="91" t="s">
        <v>65</v>
      </c>
      <c r="AI92" s="91" t="s">
        <v>89</v>
      </c>
      <c r="AJ92" s="91" t="s">
        <v>65</v>
      </c>
      <c r="AK92" s="91" t="s">
        <v>65</v>
      </c>
      <c r="AL92" s="91" t="s">
        <v>64</v>
      </c>
      <c r="AM92" s="91" t="s">
        <v>65</v>
      </c>
      <c r="AN92" s="91" t="s">
        <v>65</v>
      </c>
      <c r="AO92" s="91" t="s">
        <v>993</v>
      </c>
      <c r="AP92" s="91" t="s">
        <v>994</v>
      </c>
      <c r="AQ92" s="91" t="s">
        <v>995</v>
      </c>
      <c r="AR92" s="91" t="s">
        <v>996</v>
      </c>
      <c r="AS92" s="91" t="s">
        <v>64</v>
      </c>
      <c r="AT92" s="91"/>
      <c r="AU92" s="91" t="s">
        <v>65</v>
      </c>
      <c r="AV92" s="99" t="s">
        <v>75</v>
      </c>
      <c r="AW92" s="91" t="s">
        <v>65</v>
      </c>
      <c r="AX92" s="91"/>
      <c r="AY92" s="100" t="s">
        <v>997</v>
      </c>
      <c r="AZ92" s="101" t="s">
        <v>998</v>
      </c>
    </row>
    <row r="93" spans="1:52" ht="102.75" customHeight="1">
      <c r="A93" s="84">
        <v>92</v>
      </c>
      <c r="B93" s="91" t="s">
        <v>999</v>
      </c>
      <c r="C93" s="91" t="s">
        <v>1000</v>
      </c>
      <c r="D93" s="91" t="s">
        <v>1001</v>
      </c>
      <c r="E93" s="98">
        <v>2024</v>
      </c>
      <c r="F93" s="91" t="s">
        <v>236</v>
      </c>
      <c r="G93" s="98" t="s">
        <v>237</v>
      </c>
      <c r="H93" s="91" t="s">
        <v>222</v>
      </c>
      <c r="I93" s="85" t="str">
        <f t="array" ref="I93">_xlfn.TEXTJOIN(",", TRUE, IF(Table4[study_id]=Table3[[#This Row],[study_id]], Table4[iso_code], ""))</f>
        <v>NG</v>
      </c>
      <c r="J93" s="98">
        <f>COUNTIF(study_countries!A:A,A93)</f>
        <v>1</v>
      </c>
      <c r="K93" s="91" t="s">
        <v>248</v>
      </c>
      <c r="L93" s="91" t="s">
        <v>1002</v>
      </c>
      <c r="M93" s="91" t="s">
        <v>1003</v>
      </c>
      <c r="N93" s="91"/>
      <c r="O93" s="91"/>
      <c r="P93" s="91"/>
      <c r="Q93" s="98"/>
      <c r="R93" s="91"/>
      <c r="S93" s="91"/>
      <c r="T93" s="91"/>
      <c r="U93" s="91"/>
      <c r="V93" s="91"/>
      <c r="W93" s="91"/>
      <c r="X93" s="91"/>
      <c r="Y93" s="91"/>
      <c r="Z93" s="91"/>
      <c r="AA93" s="91"/>
      <c r="AB93" s="91" t="s">
        <v>66</v>
      </c>
      <c r="AC93" s="91" t="s">
        <v>67</v>
      </c>
      <c r="AD93" s="91" t="s">
        <v>88</v>
      </c>
      <c r="AE93" s="91" t="s">
        <v>64</v>
      </c>
      <c r="AF93" s="98" t="s">
        <v>64</v>
      </c>
      <c r="AG93" s="91" t="s">
        <v>65</v>
      </c>
      <c r="AH93" s="91"/>
      <c r="AI93" s="91" t="s">
        <v>69</v>
      </c>
      <c r="AJ93" s="91" t="s">
        <v>65</v>
      </c>
      <c r="AK93" s="91" t="s">
        <v>65</v>
      </c>
      <c r="AL93" s="91" t="s">
        <v>65</v>
      </c>
      <c r="AM93" s="91" t="s">
        <v>65</v>
      </c>
      <c r="AN93" s="91" t="s">
        <v>65</v>
      </c>
      <c r="AO93" s="91"/>
      <c r="AP93" s="91"/>
      <c r="AQ93" s="91" t="s">
        <v>1004</v>
      </c>
      <c r="AR93" s="91" t="s">
        <v>1005</v>
      </c>
      <c r="AS93" s="91" t="s">
        <v>136</v>
      </c>
      <c r="AT93" s="91"/>
      <c r="AU93" s="91" t="s">
        <v>65</v>
      </c>
      <c r="AV93" s="99"/>
      <c r="AW93" s="91"/>
      <c r="AX93" s="91"/>
      <c r="AY93" s="100" t="s">
        <v>1006</v>
      </c>
      <c r="AZ93" s="101" t="s">
        <v>1007</v>
      </c>
    </row>
    <row r="94" spans="1:52" ht="173.25" customHeight="1">
      <c r="A94" s="84">
        <v>93</v>
      </c>
      <c r="B94" s="91" t="s">
        <v>1008</v>
      </c>
      <c r="C94" s="91" t="s">
        <v>53</v>
      </c>
      <c r="D94" s="91" t="s">
        <v>1009</v>
      </c>
      <c r="E94" s="98">
        <v>2020</v>
      </c>
      <c r="F94" s="91" t="s">
        <v>55</v>
      </c>
      <c r="G94" s="98" t="s">
        <v>129</v>
      </c>
      <c r="H94" s="91" t="s">
        <v>238</v>
      </c>
      <c r="I94" s="85" t="str">
        <f t="array" ref="I94">_xlfn.TEXTJOIN(",", TRUE, IF(Table4[study_id]=Table3[[#This Row],[study_id]], Table4[iso_code], ""))</f>
        <v>MG</v>
      </c>
      <c r="J94" s="98">
        <f>COUNTIF(study_countries!A:A,A94)</f>
        <v>1</v>
      </c>
      <c r="K94" s="91" t="s">
        <v>321</v>
      </c>
      <c r="L94" s="91" t="s">
        <v>1010</v>
      </c>
      <c r="M94" s="91" t="s">
        <v>1011</v>
      </c>
      <c r="N94" s="91">
        <v>2010</v>
      </c>
      <c r="O94" s="91">
        <v>2050</v>
      </c>
      <c r="P94" s="91" t="s">
        <v>61</v>
      </c>
      <c r="Q94" s="98" t="s">
        <v>84</v>
      </c>
      <c r="R94" s="85" t="s">
        <v>63</v>
      </c>
      <c r="S94" s="91" t="s">
        <v>64</v>
      </c>
      <c r="T94" s="91" t="s">
        <v>64</v>
      </c>
      <c r="U94" s="91" t="s">
        <v>64</v>
      </c>
      <c r="V94" s="91" t="s">
        <v>64</v>
      </c>
      <c r="W94" s="91" t="s">
        <v>65</v>
      </c>
      <c r="X94" s="91" t="s">
        <v>65</v>
      </c>
      <c r="Y94" s="91" t="s">
        <v>64</v>
      </c>
      <c r="Z94" s="91" t="s">
        <v>65</v>
      </c>
      <c r="AA94" s="91" t="s">
        <v>64</v>
      </c>
      <c r="AB94" s="91" t="s">
        <v>146</v>
      </c>
      <c r="AC94" s="91" t="s">
        <v>67</v>
      </c>
      <c r="AD94" s="91" t="s">
        <v>68</v>
      </c>
      <c r="AE94" s="91" t="s">
        <v>64</v>
      </c>
      <c r="AF94" s="98" t="s">
        <v>64</v>
      </c>
      <c r="AG94" s="91" t="s">
        <v>64</v>
      </c>
      <c r="AH94" s="91" t="s">
        <v>65</v>
      </c>
      <c r="AI94" s="91" t="s">
        <v>89</v>
      </c>
      <c r="AJ94" s="91" t="s">
        <v>65</v>
      </c>
      <c r="AK94" s="91" t="s">
        <v>64</v>
      </c>
      <c r="AL94" s="91" t="s">
        <v>64</v>
      </c>
      <c r="AM94" s="91" t="s">
        <v>65</v>
      </c>
      <c r="AN94" s="91" t="s">
        <v>65</v>
      </c>
      <c r="AO94" s="91" t="s">
        <v>1012</v>
      </c>
      <c r="AP94" s="91" t="s">
        <v>1013</v>
      </c>
      <c r="AQ94" s="91" t="s">
        <v>1014</v>
      </c>
      <c r="AR94" s="91" t="s">
        <v>73</v>
      </c>
      <c r="AS94" s="91" t="s">
        <v>65</v>
      </c>
      <c r="AT94" s="91"/>
      <c r="AU94" s="91" t="s">
        <v>65</v>
      </c>
      <c r="AV94" s="99" t="s">
        <v>75</v>
      </c>
      <c r="AW94" s="91" t="s">
        <v>65</v>
      </c>
      <c r="AX94" s="91"/>
      <c r="AY94" s="100" t="s">
        <v>1015</v>
      </c>
      <c r="AZ94" s="101" t="s">
        <v>1016</v>
      </c>
    </row>
    <row r="95" spans="1:52" ht="93.75" customHeight="1">
      <c r="A95" s="84">
        <v>94</v>
      </c>
      <c r="B95" s="91" t="s">
        <v>1017</v>
      </c>
      <c r="C95" s="91" t="s">
        <v>752</v>
      </c>
      <c r="D95" s="91" t="s">
        <v>1018</v>
      </c>
      <c r="E95" s="98">
        <v>2023</v>
      </c>
      <c r="F95" s="91" t="s">
        <v>236</v>
      </c>
      <c r="G95" s="98" t="s">
        <v>754</v>
      </c>
      <c r="H95" s="91" t="s">
        <v>222</v>
      </c>
      <c r="I95" s="85" t="str">
        <f t="array" ref="I95">_xlfn.TEXTJOIN(",", TRUE, IF(Table4[study_id]=Table3[[#This Row],[study_id]], Table4[iso_code], ""))</f>
        <v>NG</v>
      </c>
      <c r="J95" s="98">
        <f>COUNTIF(study_countries!A:A,A95)</f>
        <v>1</v>
      </c>
      <c r="K95" s="91" t="s">
        <v>248</v>
      </c>
      <c r="L95" s="91" t="s">
        <v>1019</v>
      </c>
      <c r="M95" s="91" t="s">
        <v>1020</v>
      </c>
      <c r="N95" s="91"/>
      <c r="O95" s="91"/>
      <c r="P95" s="91"/>
      <c r="Q95" s="98"/>
      <c r="R95" s="85"/>
      <c r="S95" s="91"/>
      <c r="T95" s="91"/>
      <c r="U95" s="91"/>
      <c r="V95" s="91"/>
      <c r="W95" s="91"/>
      <c r="X95" s="91"/>
      <c r="Y95" s="91"/>
      <c r="Z95" s="91"/>
      <c r="AA95" s="91"/>
      <c r="AB95" s="91" t="s">
        <v>66</v>
      </c>
      <c r="AC95" s="91" t="s">
        <v>67</v>
      </c>
      <c r="AD95" s="91" t="s">
        <v>88</v>
      </c>
      <c r="AE95" s="91" t="s">
        <v>64</v>
      </c>
      <c r="AF95" s="98" t="s">
        <v>64</v>
      </c>
      <c r="AG95" s="91" t="s">
        <v>65</v>
      </c>
      <c r="AH95" s="91"/>
      <c r="AI95" s="91" t="s">
        <v>69</v>
      </c>
      <c r="AJ95" s="91" t="s">
        <v>65</v>
      </c>
      <c r="AK95" s="91" t="s">
        <v>65</v>
      </c>
      <c r="AL95" s="91" t="s">
        <v>65</v>
      </c>
      <c r="AM95" s="91" t="s">
        <v>65</v>
      </c>
      <c r="AN95" s="91" t="s">
        <v>64</v>
      </c>
      <c r="AO95" s="91"/>
      <c r="AP95" s="91"/>
      <c r="AQ95" s="91" t="s">
        <v>1021</v>
      </c>
      <c r="AR95" s="91" t="s">
        <v>1022</v>
      </c>
      <c r="AS95" s="91" t="s">
        <v>65</v>
      </c>
      <c r="AT95" s="91"/>
      <c r="AU95" s="91" t="s">
        <v>65</v>
      </c>
      <c r="AV95" s="99"/>
      <c r="AW95" s="91"/>
      <c r="AX95" s="91"/>
      <c r="AY95" s="100" t="s">
        <v>1023</v>
      </c>
      <c r="AZ95" s="101" t="s">
        <v>1024</v>
      </c>
    </row>
    <row r="96" spans="1:52" ht="128.25" customHeight="1">
      <c r="A96" s="84">
        <v>95</v>
      </c>
      <c r="B96" s="91" t="s">
        <v>1025</v>
      </c>
      <c r="C96" s="91" t="s">
        <v>1026</v>
      </c>
      <c r="D96" s="91" t="s">
        <v>1027</v>
      </c>
      <c r="E96" s="98">
        <v>2024</v>
      </c>
      <c r="F96" s="91" t="s">
        <v>236</v>
      </c>
      <c r="G96" s="98" t="s">
        <v>808</v>
      </c>
      <c r="H96" s="91" t="s">
        <v>222</v>
      </c>
      <c r="I96" s="85" t="str">
        <f t="array" ref="I96">_xlfn.TEXTJOIN(",", TRUE, IF(Table4[study_id]=Table3[[#This Row],[study_id]], Table4[iso_code], ""))</f>
        <v>NE</v>
      </c>
      <c r="J96" s="98">
        <f>COUNTIF(study_countries!A:A,A96)</f>
        <v>1</v>
      </c>
      <c r="K96" s="91" t="s">
        <v>248</v>
      </c>
      <c r="L96" s="91" t="s">
        <v>1028</v>
      </c>
      <c r="M96" s="91" t="s">
        <v>1029</v>
      </c>
      <c r="N96" s="91"/>
      <c r="O96" s="91"/>
      <c r="P96" s="91"/>
      <c r="Q96" s="98"/>
      <c r="R96" s="85"/>
      <c r="S96" s="91"/>
      <c r="T96" s="91"/>
      <c r="U96" s="91"/>
      <c r="V96" s="91"/>
      <c r="W96" s="91"/>
      <c r="X96" s="91"/>
      <c r="Y96" s="91"/>
      <c r="Z96" s="91"/>
      <c r="AA96" s="91"/>
      <c r="AB96" s="91" t="s">
        <v>66</v>
      </c>
      <c r="AC96" s="91" t="s">
        <v>67</v>
      </c>
      <c r="AD96" s="91" t="s">
        <v>88</v>
      </c>
      <c r="AE96" s="91" t="s">
        <v>64</v>
      </c>
      <c r="AF96" s="98" t="s">
        <v>64</v>
      </c>
      <c r="AG96" s="91" t="s">
        <v>65</v>
      </c>
      <c r="AH96" s="91"/>
      <c r="AI96" s="91" t="s">
        <v>89</v>
      </c>
      <c r="AJ96" s="91" t="s">
        <v>65</v>
      </c>
      <c r="AK96" s="91" t="s">
        <v>65</v>
      </c>
      <c r="AL96" s="91" t="s">
        <v>65</v>
      </c>
      <c r="AM96" s="91" t="s">
        <v>65</v>
      </c>
      <c r="AN96" s="91" t="s">
        <v>65</v>
      </c>
      <c r="AO96" s="91"/>
      <c r="AP96" s="91"/>
      <c r="AQ96" s="91" t="s">
        <v>1030</v>
      </c>
      <c r="AR96" s="91" t="s">
        <v>1031</v>
      </c>
      <c r="AS96" s="91" t="s">
        <v>64</v>
      </c>
      <c r="AT96" s="91"/>
      <c r="AU96" s="91" t="s">
        <v>65</v>
      </c>
      <c r="AV96" s="99"/>
      <c r="AW96" s="91"/>
      <c r="AX96" s="91"/>
      <c r="AY96" s="100" t="s">
        <v>1032</v>
      </c>
      <c r="AZ96" s="101" t="s">
        <v>1033</v>
      </c>
    </row>
    <row r="97" spans="1:52" ht="110.25" customHeight="1">
      <c r="A97" s="84">
        <v>96</v>
      </c>
      <c r="B97" s="91" t="s">
        <v>1034</v>
      </c>
      <c r="C97" s="91" t="s">
        <v>752</v>
      </c>
      <c r="D97" s="91" t="s">
        <v>1035</v>
      </c>
      <c r="E97" s="98">
        <v>2023</v>
      </c>
      <c r="F97" s="91" t="s">
        <v>236</v>
      </c>
      <c r="G97" s="98" t="s">
        <v>594</v>
      </c>
      <c r="H97" s="91" t="s">
        <v>222</v>
      </c>
      <c r="I97" s="85" t="str">
        <f t="array" ref="I97">_xlfn.TEXTJOIN(",", TRUE, IF(Table4[study_id]=Table3[[#This Row],[study_id]], Table4[iso_code], ""))</f>
        <v>DZ</v>
      </c>
      <c r="J97" s="98">
        <f>COUNTIF(study_countries!A:A,A97)</f>
        <v>1</v>
      </c>
      <c r="K97" s="91" t="s">
        <v>223</v>
      </c>
      <c r="L97" s="91" t="s">
        <v>1036</v>
      </c>
      <c r="M97" s="91" t="s">
        <v>1037</v>
      </c>
      <c r="N97" s="91"/>
      <c r="O97" s="91"/>
      <c r="P97" s="91"/>
      <c r="Q97" s="98"/>
      <c r="R97" s="85"/>
      <c r="S97" s="91"/>
      <c r="T97" s="91"/>
      <c r="U97" s="91"/>
      <c r="V97" s="91"/>
      <c r="W97" s="91"/>
      <c r="X97" s="91"/>
      <c r="Y97" s="91"/>
      <c r="Z97" s="91"/>
      <c r="AA97" s="91"/>
      <c r="AB97" s="91" t="s">
        <v>66</v>
      </c>
      <c r="AC97" s="91" t="s">
        <v>67</v>
      </c>
      <c r="AD97" s="91" t="s">
        <v>88</v>
      </c>
      <c r="AE97" s="91" t="s">
        <v>64</v>
      </c>
      <c r="AF97" s="98" t="s">
        <v>64</v>
      </c>
      <c r="AG97" s="91" t="s">
        <v>65</v>
      </c>
      <c r="AH97" s="91"/>
      <c r="AI97" s="91" t="s">
        <v>69</v>
      </c>
      <c r="AJ97" s="91" t="s">
        <v>65</v>
      </c>
      <c r="AK97" s="91" t="s">
        <v>65</v>
      </c>
      <c r="AL97" s="91" t="s">
        <v>65</v>
      </c>
      <c r="AM97" s="91" t="s">
        <v>65</v>
      </c>
      <c r="AN97" s="91" t="s">
        <v>65</v>
      </c>
      <c r="AO97" s="91"/>
      <c r="AP97" s="91"/>
      <c r="AQ97" s="91" t="s">
        <v>1038</v>
      </c>
      <c r="AR97" s="91" t="s">
        <v>812</v>
      </c>
      <c r="AS97" s="91" t="s">
        <v>64</v>
      </c>
      <c r="AT97" s="91"/>
      <c r="AU97" s="91" t="s">
        <v>65</v>
      </c>
      <c r="AV97" s="99"/>
      <c r="AW97" s="91"/>
      <c r="AX97" s="91"/>
      <c r="AY97" s="100" t="s">
        <v>1039</v>
      </c>
      <c r="AZ97" s="101" t="s">
        <v>1040</v>
      </c>
    </row>
    <row r="98" spans="1:52" ht="135.75" customHeight="1">
      <c r="A98" s="84">
        <v>97</v>
      </c>
      <c r="B98" s="91" t="s">
        <v>1041</v>
      </c>
      <c r="C98" s="91" t="s">
        <v>1042</v>
      </c>
      <c r="D98" s="91" t="s">
        <v>1043</v>
      </c>
      <c r="E98" s="98">
        <v>2022</v>
      </c>
      <c r="F98" s="91" t="s">
        <v>236</v>
      </c>
      <c r="G98" s="98" t="s">
        <v>237</v>
      </c>
      <c r="H98" s="91" t="s">
        <v>222</v>
      </c>
      <c r="I98" s="85" t="str">
        <f t="array" ref="I98">_xlfn.TEXTJOIN(",", TRUE, IF(Table4[study_id]=Table3[[#This Row],[study_id]], Table4[iso_code], ""))</f>
        <v>NG</v>
      </c>
      <c r="J98" s="98">
        <f>COUNTIF(study_countries!A:A,A98)</f>
        <v>1</v>
      </c>
      <c r="K98" s="91" t="s">
        <v>248</v>
      </c>
      <c r="L98" s="91" t="s">
        <v>1044</v>
      </c>
      <c r="M98" s="91" t="s">
        <v>1045</v>
      </c>
      <c r="N98" s="91"/>
      <c r="O98" s="91"/>
      <c r="P98" s="91"/>
      <c r="Q98" s="98"/>
      <c r="R98" s="85"/>
      <c r="S98" s="91"/>
      <c r="T98" s="91"/>
      <c r="U98" s="91"/>
      <c r="V98" s="91"/>
      <c r="W98" s="91"/>
      <c r="X98" s="91"/>
      <c r="Y98" s="91"/>
      <c r="Z98" s="91"/>
      <c r="AA98" s="91"/>
      <c r="AB98" s="91" t="s">
        <v>66</v>
      </c>
      <c r="AC98" s="91" t="s">
        <v>67</v>
      </c>
      <c r="AD98" s="91" t="s">
        <v>88</v>
      </c>
      <c r="AE98" s="91" t="s">
        <v>64</v>
      </c>
      <c r="AF98" s="98" t="s">
        <v>64</v>
      </c>
      <c r="AG98" s="91" t="s">
        <v>65</v>
      </c>
      <c r="AH98" s="91"/>
      <c r="AI98" s="91" t="s">
        <v>89</v>
      </c>
      <c r="AJ98" s="91" t="s">
        <v>65</v>
      </c>
      <c r="AK98" s="91" t="s">
        <v>65</v>
      </c>
      <c r="AL98" s="91" t="s">
        <v>65</v>
      </c>
      <c r="AM98" s="91" t="s">
        <v>65</v>
      </c>
      <c r="AN98" s="91" t="s">
        <v>65</v>
      </c>
      <c r="AO98" s="91"/>
      <c r="AP98" s="91"/>
      <c r="AQ98" s="91" t="s">
        <v>1046</v>
      </c>
      <c r="AR98" s="91" t="s">
        <v>1047</v>
      </c>
      <c r="AS98" s="91" t="s">
        <v>136</v>
      </c>
      <c r="AT98" s="91"/>
      <c r="AU98" s="91" t="s">
        <v>65</v>
      </c>
      <c r="AV98" s="99"/>
      <c r="AW98" s="91"/>
      <c r="AX98" s="91"/>
      <c r="AY98" s="100" t="s">
        <v>1048</v>
      </c>
      <c r="AZ98" s="103" t="s">
        <v>1049</v>
      </c>
    </row>
    <row r="99" spans="1:52" ht="146.25" customHeight="1">
      <c r="A99" s="84">
        <v>98</v>
      </c>
      <c r="B99" s="91" t="s">
        <v>1050</v>
      </c>
      <c r="C99" s="91" t="s">
        <v>269</v>
      </c>
      <c r="D99" s="91" t="s">
        <v>1051</v>
      </c>
      <c r="E99" s="98">
        <v>2024</v>
      </c>
      <c r="F99" s="91" t="s">
        <v>55</v>
      </c>
      <c r="G99" s="98" t="s">
        <v>129</v>
      </c>
      <c r="H99" s="91" t="s">
        <v>238</v>
      </c>
      <c r="I99" s="85" t="str">
        <f t="array" ref="I99">_xlfn.TEXTJOIN(",", TRUE, IF(Table4[study_id]=Table3[[#This Row],[study_id]], Table4[iso_code], ""))</f>
        <v>MA</v>
      </c>
      <c r="J99" s="98">
        <f>COUNTIF(study_countries!A:A,A99)</f>
        <v>1</v>
      </c>
      <c r="K99" s="91" t="s">
        <v>223</v>
      </c>
      <c r="L99" s="91" t="s">
        <v>1052</v>
      </c>
      <c r="M99" s="91" t="s">
        <v>1053</v>
      </c>
      <c r="N99" s="91">
        <v>2015</v>
      </c>
      <c r="O99" s="91">
        <v>2050</v>
      </c>
      <c r="P99" s="91" t="s">
        <v>61</v>
      </c>
      <c r="Q99" s="98" t="s">
        <v>84</v>
      </c>
      <c r="R99" s="85" t="s">
        <v>63</v>
      </c>
      <c r="S99" s="91" t="s">
        <v>64</v>
      </c>
      <c r="T99" s="91" t="s">
        <v>64</v>
      </c>
      <c r="U99" s="91" t="s">
        <v>64</v>
      </c>
      <c r="V99" s="91" t="s">
        <v>64</v>
      </c>
      <c r="W99" s="91" t="s">
        <v>64</v>
      </c>
      <c r="X99" s="91" t="s">
        <v>65</v>
      </c>
      <c r="Y99" s="91" t="s">
        <v>64</v>
      </c>
      <c r="Z99" s="91" t="s">
        <v>64</v>
      </c>
      <c r="AA99" s="91" t="s">
        <v>64</v>
      </c>
      <c r="AB99" s="91" t="s">
        <v>66</v>
      </c>
      <c r="AC99" s="91" t="s">
        <v>104</v>
      </c>
      <c r="AD99" s="91" t="s">
        <v>68</v>
      </c>
      <c r="AE99" s="91" t="s">
        <v>65</v>
      </c>
      <c r="AF99" s="98" t="s">
        <v>64</v>
      </c>
      <c r="AG99" s="91" t="s">
        <v>64</v>
      </c>
      <c r="AH99" s="91" t="s">
        <v>65</v>
      </c>
      <c r="AI99" s="91" t="s">
        <v>89</v>
      </c>
      <c r="AJ99" s="91" t="s">
        <v>65</v>
      </c>
      <c r="AK99" s="91" t="s">
        <v>136</v>
      </c>
      <c r="AL99" s="91" t="s">
        <v>65</v>
      </c>
      <c r="AM99" s="91" t="s">
        <v>64</v>
      </c>
      <c r="AN99" s="91" t="s">
        <v>65</v>
      </c>
      <c r="AO99" s="91" t="s">
        <v>1054</v>
      </c>
      <c r="AP99" s="91" t="s">
        <v>1055</v>
      </c>
      <c r="AQ99" s="91" t="s">
        <v>1056</v>
      </c>
      <c r="AR99" s="91" t="s">
        <v>277</v>
      </c>
      <c r="AS99" s="91" t="s">
        <v>65</v>
      </c>
      <c r="AT99" s="91"/>
      <c r="AU99" s="91" t="s">
        <v>65</v>
      </c>
      <c r="AV99" s="99">
        <v>0.1</v>
      </c>
      <c r="AW99" s="91" t="s">
        <v>64</v>
      </c>
      <c r="AX99" s="91" t="s">
        <v>1057</v>
      </c>
      <c r="AY99" s="100" t="s">
        <v>1058</v>
      </c>
      <c r="AZ99" s="101" t="s">
        <v>1059</v>
      </c>
    </row>
    <row r="100" spans="1:52" ht="125.25" customHeight="1">
      <c r="A100" s="84">
        <v>99</v>
      </c>
      <c r="B100" s="91" t="s">
        <v>1060</v>
      </c>
      <c r="C100" s="91" t="s">
        <v>1042</v>
      </c>
      <c r="D100" s="91" t="s">
        <v>1061</v>
      </c>
      <c r="E100" s="98">
        <v>2021</v>
      </c>
      <c r="F100" s="91" t="s">
        <v>236</v>
      </c>
      <c r="G100" s="98" t="s">
        <v>237</v>
      </c>
      <c r="H100" s="91" t="s">
        <v>238</v>
      </c>
      <c r="I100" s="85" t="str">
        <f t="array" ref="I100">_xlfn.TEXTJOIN(",", TRUE, IF(Table4[study_id]=Table3[[#This Row],[study_id]], Table4[iso_code], ""))</f>
        <v>DZ</v>
      </c>
      <c r="J100" s="98">
        <f>COUNTIF(study_countries!A:A,A100)</f>
        <v>1</v>
      </c>
      <c r="K100" s="91" t="s">
        <v>223</v>
      </c>
      <c r="L100" s="91" t="s">
        <v>1062</v>
      </c>
      <c r="M100" s="91" t="s">
        <v>1063</v>
      </c>
      <c r="N100" s="91"/>
      <c r="O100" s="91"/>
      <c r="P100" s="91"/>
      <c r="Q100" s="98"/>
      <c r="R100" s="85"/>
      <c r="S100" s="91"/>
      <c r="T100" s="91"/>
      <c r="U100" s="91"/>
      <c r="V100" s="91"/>
      <c r="W100" s="91"/>
      <c r="X100" s="91"/>
      <c r="Y100" s="91"/>
      <c r="Z100" s="91"/>
      <c r="AA100" s="91"/>
      <c r="AB100" s="91" t="s">
        <v>66</v>
      </c>
      <c r="AC100" s="91" t="s">
        <v>67</v>
      </c>
      <c r="AD100" s="91" t="s">
        <v>88</v>
      </c>
      <c r="AE100" s="91" t="s">
        <v>64</v>
      </c>
      <c r="AF100" s="98" t="s">
        <v>64</v>
      </c>
      <c r="AG100" s="91" t="s">
        <v>65</v>
      </c>
      <c r="AH100" s="91"/>
      <c r="AI100" s="91" t="s">
        <v>89</v>
      </c>
      <c r="AJ100" s="91" t="s">
        <v>65</v>
      </c>
      <c r="AK100" s="91" t="s">
        <v>65</v>
      </c>
      <c r="AL100" s="91" t="s">
        <v>65</v>
      </c>
      <c r="AM100" s="91" t="s">
        <v>65</v>
      </c>
      <c r="AN100" s="91" t="s">
        <v>136</v>
      </c>
      <c r="AO100" s="91"/>
      <c r="AP100" s="91"/>
      <c r="AQ100" s="91" t="s">
        <v>1064</v>
      </c>
      <c r="AR100" s="91" t="s">
        <v>812</v>
      </c>
      <c r="AS100" s="91" t="s">
        <v>64</v>
      </c>
      <c r="AT100" s="91"/>
      <c r="AU100" s="91" t="s">
        <v>65</v>
      </c>
      <c r="AV100" s="99"/>
      <c r="AW100" s="91"/>
      <c r="AX100" s="91"/>
      <c r="AY100" s="100" t="s">
        <v>1065</v>
      </c>
      <c r="AZ100" s="101" t="s">
        <v>1066</v>
      </c>
    </row>
    <row r="101" spans="1:52" ht="125.25" customHeight="1">
      <c r="A101" s="84">
        <v>100</v>
      </c>
      <c r="B101" s="91" t="s">
        <v>1067</v>
      </c>
      <c r="C101" s="91" t="s">
        <v>752</v>
      </c>
      <c r="D101" s="91" t="s">
        <v>1068</v>
      </c>
      <c r="E101" s="98">
        <v>2022</v>
      </c>
      <c r="F101" s="91" t="s">
        <v>236</v>
      </c>
      <c r="G101" s="98" t="s">
        <v>808</v>
      </c>
      <c r="H101" s="91" t="s">
        <v>222</v>
      </c>
      <c r="I101" s="85" t="str">
        <f t="array" ref="I101">_xlfn.TEXTJOIN(",", TRUE, IF(Table4[study_id]=Table3[[#This Row],[study_id]], Table4[iso_code], ""))</f>
        <v>ET</v>
      </c>
      <c r="J101" s="98">
        <f>COUNTIF(study_countries!A:A,A101)</f>
        <v>1</v>
      </c>
      <c r="K101" s="91" t="s">
        <v>321</v>
      </c>
      <c r="L101" s="91" t="s">
        <v>1069</v>
      </c>
      <c r="M101" s="91" t="s">
        <v>1070</v>
      </c>
      <c r="N101" s="91">
        <v>2020</v>
      </c>
      <c r="O101" s="91">
        <v>2035</v>
      </c>
      <c r="P101" s="91"/>
      <c r="Q101" s="98"/>
      <c r="R101" s="85"/>
      <c r="S101" s="91"/>
      <c r="T101" s="91"/>
      <c r="U101" s="91"/>
      <c r="V101" s="91"/>
      <c r="W101" s="91"/>
      <c r="X101" s="91"/>
      <c r="Y101" s="91"/>
      <c r="Z101" s="91"/>
      <c r="AA101" s="91"/>
      <c r="AB101" s="91" t="s">
        <v>66</v>
      </c>
      <c r="AC101" s="91" t="s">
        <v>67</v>
      </c>
      <c r="AD101" s="91" t="s">
        <v>88</v>
      </c>
      <c r="AE101" s="91" t="s">
        <v>64</v>
      </c>
      <c r="AF101" s="98" t="s">
        <v>64</v>
      </c>
      <c r="AG101" s="91" t="s">
        <v>65</v>
      </c>
      <c r="AH101" s="91"/>
      <c r="AI101" s="91" t="s">
        <v>69</v>
      </c>
      <c r="AJ101" s="91" t="s">
        <v>65</v>
      </c>
      <c r="AK101" s="91" t="s">
        <v>65</v>
      </c>
      <c r="AL101" s="91" t="s">
        <v>65</v>
      </c>
      <c r="AM101" s="91" t="s">
        <v>64</v>
      </c>
      <c r="AN101" s="91" t="s">
        <v>65</v>
      </c>
      <c r="AO101" s="91"/>
      <c r="AP101" s="91"/>
      <c r="AQ101" s="91" t="s">
        <v>1071</v>
      </c>
      <c r="AR101" s="91" t="s">
        <v>199</v>
      </c>
      <c r="AS101" s="91" t="s">
        <v>64</v>
      </c>
      <c r="AT101" s="91"/>
      <c r="AU101" s="91" t="s">
        <v>65</v>
      </c>
      <c r="AV101" s="99"/>
      <c r="AW101" s="91"/>
      <c r="AX101" s="91"/>
      <c r="AY101" s="100" t="s">
        <v>1072</v>
      </c>
      <c r="AZ101" s="101" t="s">
        <v>1073</v>
      </c>
    </row>
    <row r="102" spans="1:52" ht="104.25" customHeight="1">
      <c r="A102" s="84">
        <v>101</v>
      </c>
      <c r="B102" s="91" t="s">
        <v>1074</v>
      </c>
      <c r="C102" s="91" t="s">
        <v>752</v>
      </c>
      <c r="D102" s="91" t="s">
        <v>1075</v>
      </c>
      <c r="E102" s="98">
        <v>2025</v>
      </c>
      <c r="F102" s="91" t="s">
        <v>236</v>
      </c>
      <c r="G102" s="98" t="s">
        <v>754</v>
      </c>
      <c r="H102" s="91" t="s">
        <v>222</v>
      </c>
      <c r="I102" s="85" t="str">
        <f t="array" ref="I102">_xlfn.TEXTJOIN(",", TRUE, IF(Table4[study_id]=Table3[[#This Row],[study_id]], Table4[iso_code], ""))</f>
        <v>EG</v>
      </c>
      <c r="J102" s="98">
        <f>COUNTIF(study_countries!A:A,A102)</f>
        <v>1</v>
      </c>
      <c r="K102" s="91" t="s">
        <v>321</v>
      </c>
      <c r="L102" s="91" t="s">
        <v>1076</v>
      </c>
      <c r="M102" s="91" t="s">
        <v>1077</v>
      </c>
      <c r="N102" s="91"/>
      <c r="O102" s="91"/>
      <c r="P102" s="91"/>
      <c r="Q102" s="98"/>
      <c r="R102" s="85"/>
      <c r="S102" s="91"/>
      <c r="T102" s="91"/>
      <c r="U102" s="91"/>
      <c r="V102" s="91"/>
      <c r="W102" s="91"/>
      <c r="X102" s="91"/>
      <c r="Y102" s="91"/>
      <c r="Z102" s="91"/>
      <c r="AA102" s="91"/>
      <c r="AB102" s="91" t="s">
        <v>66</v>
      </c>
      <c r="AC102" s="91" t="s">
        <v>67</v>
      </c>
      <c r="AD102" s="91" t="s">
        <v>88</v>
      </c>
      <c r="AE102" s="91" t="s">
        <v>64</v>
      </c>
      <c r="AF102" s="98" t="s">
        <v>64</v>
      </c>
      <c r="AG102" s="91" t="s">
        <v>65</v>
      </c>
      <c r="AH102" s="91"/>
      <c r="AI102" s="91" t="s">
        <v>69</v>
      </c>
      <c r="AJ102" s="91" t="s">
        <v>65</v>
      </c>
      <c r="AK102" s="91" t="s">
        <v>65</v>
      </c>
      <c r="AL102" s="91" t="s">
        <v>65</v>
      </c>
      <c r="AM102" s="91" t="s">
        <v>64</v>
      </c>
      <c r="AN102" s="91" t="s">
        <v>65</v>
      </c>
      <c r="AO102" s="91"/>
      <c r="AP102" s="91"/>
      <c r="AQ102" s="91" t="s">
        <v>1078</v>
      </c>
      <c r="AR102" s="91" t="s">
        <v>874</v>
      </c>
      <c r="AS102" s="91" t="s">
        <v>64</v>
      </c>
      <c r="AT102" s="91"/>
      <c r="AU102" s="91" t="s">
        <v>65</v>
      </c>
      <c r="AV102" s="99"/>
      <c r="AW102" s="91"/>
      <c r="AX102" s="91"/>
      <c r="AY102" s="100" t="s">
        <v>1079</v>
      </c>
      <c r="AZ102" s="101" t="s">
        <v>1080</v>
      </c>
    </row>
    <row r="103" spans="1:52" ht="111.75" customHeight="1">
      <c r="A103" s="84">
        <v>102</v>
      </c>
      <c r="B103" s="91" t="s">
        <v>1081</v>
      </c>
      <c r="C103" s="91" t="s">
        <v>1082</v>
      </c>
      <c r="D103" s="91" t="s">
        <v>1083</v>
      </c>
      <c r="E103" s="98">
        <v>2022</v>
      </c>
      <c r="F103" s="91" t="s">
        <v>236</v>
      </c>
      <c r="G103" s="98" t="s">
        <v>237</v>
      </c>
      <c r="H103" s="91" t="s">
        <v>238</v>
      </c>
      <c r="I103" s="85" t="str">
        <f t="array" ref="I103">_xlfn.TEXTJOIN(",", TRUE, IF(Table4[study_id]=Table3[[#This Row],[study_id]], Table4[iso_code], ""))</f>
        <v>SD</v>
      </c>
      <c r="J103" s="98">
        <f>COUNTIF(study_countries!A:A,A103)</f>
        <v>1</v>
      </c>
      <c r="K103" s="91" t="s">
        <v>321</v>
      </c>
      <c r="L103" s="91" t="s">
        <v>1084</v>
      </c>
      <c r="M103" s="91" t="s">
        <v>1085</v>
      </c>
      <c r="N103" s="91"/>
      <c r="O103" s="91"/>
      <c r="P103" s="91"/>
      <c r="Q103" s="98"/>
      <c r="R103" s="85"/>
      <c r="S103" s="91"/>
      <c r="T103" s="91"/>
      <c r="U103" s="91"/>
      <c r="V103" s="91"/>
      <c r="W103" s="91"/>
      <c r="X103" s="91"/>
      <c r="Y103" s="91"/>
      <c r="Z103" s="91"/>
      <c r="AA103" s="91"/>
      <c r="AB103" s="91" t="s">
        <v>66</v>
      </c>
      <c r="AC103" s="91" t="s">
        <v>67</v>
      </c>
      <c r="AD103" s="91" t="s">
        <v>88</v>
      </c>
      <c r="AE103" s="91" t="s">
        <v>64</v>
      </c>
      <c r="AF103" s="98" t="s">
        <v>65</v>
      </c>
      <c r="AG103" s="91" t="s">
        <v>65</v>
      </c>
      <c r="AH103" s="91"/>
      <c r="AI103" s="91" t="s">
        <v>89</v>
      </c>
      <c r="AJ103" s="91" t="s">
        <v>65</v>
      </c>
      <c r="AK103" s="91" t="s">
        <v>65</v>
      </c>
      <c r="AL103" s="91" t="s">
        <v>65</v>
      </c>
      <c r="AM103" s="91" t="s">
        <v>65</v>
      </c>
      <c r="AN103" s="91" t="s">
        <v>65</v>
      </c>
      <c r="AO103" s="91"/>
      <c r="AP103" s="91"/>
      <c r="AQ103" s="91" t="s">
        <v>1086</v>
      </c>
      <c r="AR103" s="91" t="s">
        <v>1087</v>
      </c>
      <c r="AS103" s="91" t="s">
        <v>65</v>
      </c>
      <c r="AT103" s="91"/>
      <c r="AU103" s="91" t="s">
        <v>65</v>
      </c>
      <c r="AV103" s="99"/>
      <c r="AW103" s="91"/>
      <c r="AX103" s="91"/>
      <c r="AY103" s="100" t="s">
        <v>1088</v>
      </c>
      <c r="AZ103" s="101" t="s">
        <v>1089</v>
      </c>
    </row>
    <row r="104" spans="1:52" ht="131.25" customHeight="1">
      <c r="A104" s="84">
        <v>103</v>
      </c>
      <c r="B104" s="91" t="s">
        <v>1090</v>
      </c>
      <c r="C104" s="91" t="s">
        <v>823</v>
      </c>
      <c r="D104" s="91" t="s">
        <v>1091</v>
      </c>
      <c r="E104" s="98">
        <v>2023</v>
      </c>
      <c r="F104" s="91" t="s">
        <v>236</v>
      </c>
      <c r="G104" s="98" t="s">
        <v>754</v>
      </c>
      <c r="H104" s="91" t="s">
        <v>222</v>
      </c>
      <c r="I104" s="85" t="str">
        <f t="array" ref="I104">_xlfn.TEXTJOIN(",", TRUE, IF(Table4[study_id]=Table3[[#This Row],[study_id]], Table4[iso_code], ""))</f>
        <v>CD</v>
      </c>
      <c r="J104" s="98">
        <f>COUNTIF(study_countries!A:A,A104)</f>
        <v>1</v>
      </c>
      <c r="K104" s="91" t="s">
        <v>271</v>
      </c>
      <c r="L104" s="91" t="s">
        <v>1092</v>
      </c>
      <c r="M104" s="91" t="s">
        <v>1093</v>
      </c>
      <c r="N104" s="91"/>
      <c r="O104" s="91"/>
      <c r="P104" s="91"/>
      <c r="Q104" s="98"/>
      <c r="R104" s="85"/>
      <c r="S104" s="91"/>
      <c r="T104" s="91"/>
      <c r="U104" s="91"/>
      <c r="V104" s="91"/>
      <c r="W104" s="91"/>
      <c r="X104" s="91"/>
      <c r="Y104" s="91"/>
      <c r="Z104" s="91"/>
      <c r="AA104" s="91"/>
      <c r="AB104" s="91" t="s">
        <v>66</v>
      </c>
      <c r="AC104" s="91" t="s">
        <v>67</v>
      </c>
      <c r="AD104" s="91" t="s">
        <v>88</v>
      </c>
      <c r="AE104" s="91" t="s">
        <v>64</v>
      </c>
      <c r="AF104" s="98" t="s">
        <v>64</v>
      </c>
      <c r="AG104" s="91" t="s">
        <v>65</v>
      </c>
      <c r="AH104" s="91"/>
      <c r="AI104" s="91" t="s">
        <v>69</v>
      </c>
      <c r="AJ104" s="91" t="s">
        <v>65</v>
      </c>
      <c r="AK104" s="91" t="s">
        <v>65</v>
      </c>
      <c r="AL104" s="91" t="s">
        <v>65</v>
      </c>
      <c r="AM104" s="91" t="s">
        <v>65</v>
      </c>
      <c r="AN104" s="91" t="s">
        <v>65</v>
      </c>
      <c r="AO104" s="91"/>
      <c r="AP104" s="91"/>
      <c r="AQ104" s="91" t="s">
        <v>1094</v>
      </c>
      <c r="AR104" s="91" t="s">
        <v>1095</v>
      </c>
      <c r="AS104" s="91" t="s">
        <v>65</v>
      </c>
      <c r="AT104" s="91"/>
      <c r="AU104" s="91" t="s">
        <v>65</v>
      </c>
      <c r="AV104" s="99"/>
      <c r="AW104" s="91"/>
      <c r="AX104" s="91"/>
      <c r="AY104" s="100" t="s">
        <v>1096</v>
      </c>
      <c r="AZ104" s="101" t="s">
        <v>1097</v>
      </c>
    </row>
    <row r="105" spans="1:52" ht="132" customHeight="1">
      <c r="A105" s="84">
        <v>104</v>
      </c>
      <c r="B105" s="95" t="s">
        <v>1098</v>
      </c>
      <c r="C105" s="95" t="s">
        <v>1099</v>
      </c>
      <c r="D105" s="95" t="s">
        <v>1100</v>
      </c>
      <c r="E105" s="98">
        <v>2021</v>
      </c>
      <c r="F105" s="95" t="s">
        <v>236</v>
      </c>
      <c r="G105" s="98" t="s">
        <v>237</v>
      </c>
      <c r="H105" s="95" t="s">
        <v>238</v>
      </c>
      <c r="I105" s="85" t="str">
        <f t="array" ref="I105">_xlfn.TEXTJOIN(",", TRUE, IF(Table4[study_id]=Table3[[#This Row],[study_id]], Table4[iso_code], ""))</f>
        <v>UG</v>
      </c>
      <c r="J105" s="95">
        <f>COUNTIF(study_countries!A:A,A105)</f>
        <v>1</v>
      </c>
      <c r="K105" s="95" t="s">
        <v>321</v>
      </c>
      <c r="L105" s="95" t="s">
        <v>1101</v>
      </c>
      <c r="M105" s="95" t="s">
        <v>1102</v>
      </c>
      <c r="N105" s="95"/>
      <c r="O105" s="95"/>
      <c r="P105" s="95"/>
      <c r="Q105" s="98"/>
      <c r="R105" s="85"/>
      <c r="S105" s="95"/>
      <c r="T105" s="95"/>
      <c r="U105" s="95"/>
      <c r="V105" s="95"/>
      <c r="W105" s="95"/>
      <c r="X105" s="95"/>
      <c r="Y105" s="95"/>
      <c r="Z105" s="95"/>
      <c r="AA105" s="95"/>
      <c r="AB105" s="91" t="s">
        <v>66</v>
      </c>
      <c r="AC105" s="95" t="s">
        <v>104</v>
      </c>
      <c r="AD105" s="95" t="s">
        <v>68</v>
      </c>
      <c r="AE105" s="95" t="s">
        <v>64</v>
      </c>
      <c r="AF105" s="95" t="s">
        <v>64</v>
      </c>
      <c r="AG105" s="95" t="s">
        <v>65</v>
      </c>
      <c r="AH105" s="95"/>
      <c r="AI105" s="91" t="s">
        <v>69</v>
      </c>
      <c r="AJ105" s="95" t="s">
        <v>65</v>
      </c>
      <c r="AK105" s="95" t="s">
        <v>65</v>
      </c>
      <c r="AL105" s="95" t="s">
        <v>65</v>
      </c>
      <c r="AM105" s="95" t="s">
        <v>64</v>
      </c>
      <c r="AN105" s="95" t="s">
        <v>65</v>
      </c>
      <c r="AO105" s="95"/>
      <c r="AP105" s="95"/>
      <c r="AQ105" s="95" t="s">
        <v>1103</v>
      </c>
      <c r="AR105" s="95" t="s">
        <v>1104</v>
      </c>
      <c r="AS105" s="95" t="s">
        <v>136</v>
      </c>
      <c r="AT105" s="95"/>
      <c r="AU105" s="95" t="s">
        <v>65</v>
      </c>
      <c r="AV105" s="95"/>
      <c r="AW105" s="95"/>
      <c r="AX105" s="95"/>
      <c r="AY105" s="95" t="s">
        <v>1105</v>
      </c>
      <c r="AZ105" s="97" t="s">
        <v>1106</v>
      </c>
    </row>
    <row r="106" spans="1:52" ht="102.75" customHeight="1">
      <c r="A106" s="84">
        <v>105</v>
      </c>
      <c r="B106" s="95" t="s">
        <v>1107</v>
      </c>
      <c r="C106" s="95" t="s">
        <v>752</v>
      </c>
      <c r="D106" s="95" t="s">
        <v>1108</v>
      </c>
      <c r="E106" s="98">
        <v>2023</v>
      </c>
      <c r="F106" s="95" t="s">
        <v>236</v>
      </c>
      <c r="G106" s="98" t="s">
        <v>754</v>
      </c>
      <c r="H106" s="95" t="s">
        <v>222</v>
      </c>
      <c r="I106" s="85" t="str">
        <f t="array" ref="I106">_xlfn.TEXTJOIN(",", TRUE, IF(Table4[study_id]=Table3[[#This Row],[study_id]], Table4[iso_code], ""))</f>
        <v>CM</v>
      </c>
      <c r="J106" s="95">
        <f>COUNTIF(study_countries!A:A,A106)</f>
        <v>1</v>
      </c>
      <c r="K106" s="95" t="s">
        <v>284</v>
      </c>
      <c r="L106" s="95" t="s">
        <v>1109</v>
      </c>
      <c r="M106" s="95" t="s">
        <v>1110</v>
      </c>
      <c r="N106" s="95"/>
      <c r="O106" s="95"/>
      <c r="P106" s="95"/>
      <c r="Q106" s="98"/>
      <c r="R106" s="85"/>
      <c r="S106" s="95"/>
      <c r="T106" s="95"/>
      <c r="U106" s="95"/>
      <c r="V106" s="95"/>
      <c r="W106" s="95"/>
      <c r="X106" s="95"/>
      <c r="Y106" s="95"/>
      <c r="Z106" s="95"/>
      <c r="AA106" s="95"/>
      <c r="AB106" s="91" t="s">
        <v>66</v>
      </c>
      <c r="AC106" s="95" t="s">
        <v>67</v>
      </c>
      <c r="AD106" s="95" t="s">
        <v>68</v>
      </c>
      <c r="AE106" s="95" t="s">
        <v>64</v>
      </c>
      <c r="AF106" s="95" t="s">
        <v>65</v>
      </c>
      <c r="AG106" s="95" t="s">
        <v>65</v>
      </c>
      <c r="AH106" s="95"/>
      <c r="AI106" s="91" t="s">
        <v>69</v>
      </c>
      <c r="AJ106" s="95" t="s">
        <v>65</v>
      </c>
      <c r="AK106" s="95" t="s">
        <v>65</v>
      </c>
      <c r="AL106" s="95" t="s">
        <v>65</v>
      </c>
      <c r="AM106" s="95" t="s">
        <v>64</v>
      </c>
      <c r="AN106" s="95" t="s">
        <v>65</v>
      </c>
      <c r="AO106" s="95"/>
      <c r="AP106" s="95"/>
      <c r="AQ106" s="95" t="s">
        <v>1111</v>
      </c>
      <c r="AR106" s="95" t="s">
        <v>1112</v>
      </c>
      <c r="AS106" s="95" t="s">
        <v>64</v>
      </c>
      <c r="AT106" s="95"/>
      <c r="AU106" s="95" t="s">
        <v>65</v>
      </c>
      <c r="AV106" s="95"/>
      <c r="AW106" s="95"/>
      <c r="AX106" s="95"/>
      <c r="AY106" s="96" t="s">
        <v>1113</v>
      </c>
      <c r="AZ106" s="97" t="s">
        <v>1114</v>
      </c>
    </row>
    <row r="107" spans="1:52" ht="122.25" customHeight="1">
      <c r="A107" s="84">
        <v>106</v>
      </c>
      <c r="B107" s="85" t="s">
        <v>1115</v>
      </c>
      <c r="C107" s="85" t="s">
        <v>295</v>
      </c>
      <c r="D107" s="85" t="s">
        <v>1116</v>
      </c>
      <c r="E107" s="85">
        <v>2026</v>
      </c>
      <c r="F107" s="85" t="s">
        <v>236</v>
      </c>
      <c r="G107" s="98" t="s">
        <v>237</v>
      </c>
      <c r="H107" s="95" t="s">
        <v>222</v>
      </c>
      <c r="I107" s="85" t="str">
        <f t="array" ref="I107">_xlfn.TEXTJOIN(",", TRUE, IF(Table4[study_id]=Table3[[#This Row],[study_id]], Table4[iso_code], ""))</f>
        <v>CD</v>
      </c>
      <c r="J107" s="95">
        <f>COUNTIF(study_countries!A:A,A107)</f>
        <v>1</v>
      </c>
      <c r="K107" s="85" t="s">
        <v>271</v>
      </c>
      <c r="L107" s="85" t="s">
        <v>1117</v>
      </c>
      <c r="M107" s="85" t="s">
        <v>1118</v>
      </c>
      <c r="N107" s="85">
        <v>2020</v>
      </c>
      <c r="O107" s="85">
        <v>2030</v>
      </c>
      <c r="P107" s="85"/>
      <c r="Q107" s="98"/>
      <c r="R107" s="85"/>
      <c r="S107" s="85"/>
      <c r="T107" s="85"/>
      <c r="U107" s="85"/>
      <c r="V107" s="85"/>
      <c r="W107" s="85"/>
      <c r="X107" s="85"/>
      <c r="Y107" s="85"/>
      <c r="Z107" s="85"/>
      <c r="AA107" s="85"/>
      <c r="AB107" s="91" t="s">
        <v>66</v>
      </c>
      <c r="AC107" s="85" t="s">
        <v>104</v>
      </c>
      <c r="AD107" s="85" t="s">
        <v>88</v>
      </c>
      <c r="AE107" s="85" t="s">
        <v>64</v>
      </c>
      <c r="AF107" s="85" t="s">
        <v>65</v>
      </c>
      <c r="AG107" s="85" t="s">
        <v>65</v>
      </c>
      <c r="AH107" s="85"/>
      <c r="AI107" s="85" t="s">
        <v>89</v>
      </c>
      <c r="AJ107" s="85" t="s">
        <v>65</v>
      </c>
      <c r="AK107" s="85" t="s">
        <v>65</v>
      </c>
      <c r="AL107" s="85" t="s">
        <v>65</v>
      </c>
      <c r="AM107" s="85" t="s">
        <v>136</v>
      </c>
      <c r="AN107" s="85" t="s">
        <v>65</v>
      </c>
      <c r="AO107" s="85"/>
      <c r="AP107" s="85"/>
      <c r="AQ107" s="85" t="s">
        <v>1119</v>
      </c>
      <c r="AR107" s="85" t="s">
        <v>1120</v>
      </c>
      <c r="AS107" s="85" t="s">
        <v>65</v>
      </c>
      <c r="AT107" s="85"/>
      <c r="AU107" s="85" t="s">
        <v>65</v>
      </c>
      <c r="AV107" s="85"/>
      <c r="AW107" s="85"/>
      <c r="AX107" s="85"/>
      <c r="AY107" s="86" t="s">
        <v>1121</v>
      </c>
      <c r="AZ107" s="90" t="s">
        <v>1122</v>
      </c>
    </row>
    <row r="108" spans="1:52" ht="84.75" customHeight="1">
      <c r="A108" s="84">
        <v>107</v>
      </c>
      <c r="B108" s="85" t="s">
        <v>1123</v>
      </c>
      <c r="C108" s="85" t="s">
        <v>752</v>
      </c>
      <c r="D108" s="85" t="s">
        <v>1124</v>
      </c>
      <c r="E108" s="85">
        <v>2016</v>
      </c>
      <c r="F108" s="85" t="s">
        <v>236</v>
      </c>
      <c r="G108" s="98" t="s">
        <v>754</v>
      </c>
      <c r="H108" s="85" t="s">
        <v>222</v>
      </c>
      <c r="I108" s="85" t="str" cm="1">
        <f t="array" ref="I108">_xlfn.TEXTJOIN(",", TRUE, IF(Table4[study_id]=Table3[[#This Row],[study_id]], Table4[iso_code], ""))</f>
        <v>TN</v>
      </c>
      <c r="J108" s="95">
        <f>COUNTIF(study_countries!A:A,A108)</f>
        <v>1</v>
      </c>
      <c r="K108" s="85" t="s">
        <v>223</v>
      </c>
      <c r="L108" s="85" t="s">
        <v>1125</v>
      </c>
      <c r="M108" s="85" t="s">
        <v>1126</v>
      </c>
      <c r="N108" s="85"/>
      <c r="O108" s="85"/>
      <c r="P108" s="85"/>
      <c r="Q108" s="98"/>
      <c r="R108" s="85"/>
      <c r="S108" s="85"/>
      <c r="T108" s="85"/>
      <c r="U108" s="85"/>
      <c r="V108" s="85"/>
      <c r="W108" s="85"/>
      <c r="X108" s="85"/>
      <c r="Y108" s="85"/>
      <c r="Z108" s="85"/>
      <c r="AA108" s="85"/>
      <c r="AB108" s="91" t="s">
        <v>66</v>
      </c>
      <c r="AC108" s="85" t="s">
        <v>67</v>
      </c>
      <c r="AD108" s="85" t="s">
        <v>88</v>
      </c>
      <c r="AE108" s="85" t="s">
        <v>64</v>
      </c>
      <c r="AF108" s="85" t="s">
        <v>64</v>
      </c>
      <c r="AG108" s="85" t="s">
        <v>65</v>
      </c>
      <c r="AH108" s="85"/>
      <c r="AI108" s="85" t="s">
        <v>69</v>
      </c>
      <c r="AJ108" s="85" t="s">
        <v>65</v>
      </c>
      <c r="AK108" s="85" t="s">
        <v>65</v>
      </c>
      <c r="AL108" s="85" t="s">
        <v>65</v>
      </c>
      <c r="AM108" s="85" t="s">
        <v>64</v>
      </c>
      <c r="AN108" s="85" t="s">
        <v>65</v>
      </c>
      <c r="AO108" s="85"/>
      <c r="AP108" s="85"/>
      <c r="AQ108" s="85" t="s">
        <v>1127</v>
      </c>
      <c r="AR108" s="85" t="s">
        <v>978</v>
      </c>
      <c r="AS108" s="85" t="s">
        <v>64</v>
      </c>
      <c r="AT108" s="85"/>
      <c r="AU108" s="85" t="s">
        <v>65</v>
      </c>
      <c r="AV108" s="85"/>
      <c r="AW108" s="85"/>
      <c r="AX108" s="85"/>
      <c r="AY108" s="86" t="s">
        <v>1128</v>
      </c>
      <c r="AZ108" s="90" t="s">
        <v>1129</v>
      </c>
    </row>
    <row r="109" spans="1:52" ht="78" customHeight="1">
      <c r="A109" s="84">
        <v>108</v>
      </c>
      <c r="B109" s="85" t="s">
        <v>1130</v>
      </c>
      <c r="C109" s="85" t="s">
        <v>823</v>
      </c>
      <c r="D109" s="85" t="s">
        <v>1131</v>
      </c>
      <c r="E109" s="85">
        <v>2022</v>
      </c>
      <c r="F109" s="85" t="s">
        <v>236</v>
      </c>
      <c r="G109" s="98" t="s">
        <v>754</v>
      </c>
      <c r="H109" s="85" t="s">
        <v>222</v>
      </c>
      <c r="I109" s="85" t="str" cm="1">
        <f t="array" ref="I109">_xlfn.TEXTJOIN(",", TRUE, IF(Table4[study_id]=Table3[[#This Row],[study_id]], Table4[iso_code], ""))</f>
        <v>SD</v>
      </c>
      <c r="J109" s="95">
        <f>COUNTIF(study_countries!A:A,A109)</f>
        <v>1</v>
      </c>
      <c r="K109" s="85" t="s">
        <v>321</v>
      </c>
      <c r="L109" s="85" t="s">
        <v>1132</v>
      </c>
      <c r="M109" s="85" t="s">
        <v>1133</v>
      </c>
      <c r="N109" s="85"/>
      <c r="O109" s="85"/>
      <c r="P109" s="85"/>
      <c r="Q109" s="98"/>
      <c r="R109" s="85"/>
      <c r="S109" s="85"/>
      <c r="T109" s="85"/>
      <c r="U109" s="85"/>
      <c r="V109" s="85"/>
      <c r="W109" s="85"/>
      <c r="X109" s="85"/>
      <c r="Y109" s="85"/>
      <c r="Z109" s="85"/>
      <c r="AA109" s="85"/>
      <c r="AB109" s="91" t="s">
        <v>66</v>
      </c>
      <c r="AC109" s="85" t="s">
        <v>67</v>
      </c>
      <c r="AD109" s="85" t="s">
        <v>88</v>
      </c>
      <c r="AE109" s="85" t="s">
        <v>64</v>
      </c>
      <c r="AF109" s="85" t="s">
        <v>64</v>
      </c>
      <c r="AG109" s="85" t="s">
        <v>65</v>
      </c>
      <c r="AH109" s="85"/>
      <c r="AI109" s="85" t="s">
        <v>69</v>
      </c>
      <c r="AJ109" s="85" t="s">
        <v>65</v>
      </c>
      <c r="AK109" s="85" t="s">
        <v>65</v>
      </c>
      <c r="AL109" s="85" t="s">
        <v>65</v>
      </c>
      <c r="AM109" s="85" t="s">
        <v>64</v>
      </c>
      <c r="AN109" s="85" t="s">
        <v>65</v>
      </c>
      <c r="AO109" s="85"/>
      <c r="AP109" s="85"/>
      <c r="AQ109" s="85" t="s">
        <v>1134</v>
      </c>
      <c r="AR109" s="85" t="s">
        <v>1135</v>
      </c>
      <c r="AS109" s="85" t="s">
        <v>136</v>
      </c>
      <c r="AT109" s="85"/>
      <c r="AU109" s="85" t="s">
        <v>65</v>
      </c>
      <c r="AV109" s="85"/>
      <c r="AW109" s="85"/>
      <c r="AX109" s="85"/>
      <c r="AY109" s="86" t="s">
        <v>1136</v>
      </c>
      <c r="AZ109" s="90" t="s">
        <v>1137</v>
      </c>
    </row>
    <row r="110" spans="1:52" ht="84.75" customHeight="1">
      <c r="A110" s="84">
        <v>109</v>
      </c>
      <c r="B110" s="85" t="s">
        <v>1138</v>
      </c>
      <c r="C110" s="85" t="s">
        <v>1139</v>
      </c>
      <c r="D110" s="85" t="s">
        <v>1140</v>
      </c>
      <c r="E110" s="85">
        <v>2023</v>
      </c>
      <c r="F110" s="85" t="s">
        <v>236</v>
      </c>
      <c r="G110" s="98" t="s">
        <v>808</v>
      </c>
      <c r="H110" s="85" t="s">
        <v>222</v>
      </c>
      <c r="I110" s="95" t="str">
        <f t="array" ref="I110">_xlfn.TEXTJOIN(",", TRUE, IF(Table4[study_id]=Table3[[#This Row],[study_id]], Table4[iso_code], ""))</f>
        <v>DZ</v>
      </c>
      <c r="J110" s="95">
        <f>COUNTIF(study_countries!A:A,A110)</f>
        <v>1</v>
      </c>
      <c r="K110" s="85" t="s">
        <v>223</v>
      </c>
      <c r="L110" s="85" t="s">
        <v>1141</v>
      </c>
      <c r="M110" s="85" t="s">
        <v>1142</v>
      </c>
      <c r="N110" s="85"/>
      <c r="O110" s="85"/>
      <c r="P110" s="85"/>
      <c r="Q110" s="98"/>
      <c r="R110" s="85"/>
      <c r="S110" s="85"/>
      <c r="T110" s="85"/>
      <c r="U110" s="85"/>
      <c r="V110" s="85"/>
      <c r="W110" s="85"/>
      <c r="X110" s="85"/>
      <c r="Y110" s="85"/>
      <c r="Z110" s="85"/>
      <c r="AA110" s="85"/>
      <c r="AB110" s="91" t="s">
        <v>66</v>
      </c>
      <c r="AC110" s="85" t="s">
        <v>104</v>
      </c>
      <c r="AD110" s="85" t="s">
        <v>88</v>
      </c>
      <c r="AE110" s="85" t="s">
        <v>64</v>
      </c>
      <c r="AF110" s="85" t="s">
        <v>64</v>
      </c>
      <c r="AG110" s="85" t="s">
        <v>65</v>
      </c>
      <c r="AH110" s="85"/>
      <c r="AI110" s="85" t="s">
        <v>89</v>
      </c>
      <c r="AJ110" s="85" t="s">
        <v>65</v>
      </c>
      <c r="AK110" s="85" t="s">
        <v>65</v>
      </c>
      <c r="AL110" s="85" t="s">
        <v>65</v>
      </c>
      <c r="AM110" s="85" t="s">
        <v>65</v>
      </c>
      <c r="AN110" s="85" t="s">
        <v>65</v>
      </c>
      <c r="AO110" s="85"/>
      <c r="AP110" s="85"/>
      <c r="AQ110" s="85" t="s">
        <v>1143</v>
      </c>
      <c r="AR110" s="85" t="s">
        <v>812</v>
      </c>
      <c r="AS110" s="85" t="s">
        <v>64</v>
      </c>
      <c r="AT110" s="85"/>
      <c r="AU110" s="85" t="s">
        <v>65</v>
      </c>
      <c r="AV110" s="85"/>
      <c r="AW110" s="85"/>
      <c r="AX110" s="85"/>
      <c r="AY110" s="86" t="s">
        <v>1144</v>
      </c>
      <c r="AZ110" s="90" t="s">
        <v>1145</v>
      </c>
    </row>
    <row r="111" spans="1:52" ht="109.5" customHeight="1">
      <c r="A111" s="84">
        <v>110</v>
      </c>
      <c r="B111" s="85" t="s">
        <v>1146</v>
      </c>
      <c r="C111" s="85" t="s">
        <v>387</v>
      </c>
      <c r="D111" s="85" t="s">
        <v>1147</v>
      </c>
      <c r="E111" s="85">
        <v>2024</v>
      </c>
      <c r="F111" s="85" t="s">
        <v>55</v>
      </c>
      <c r="G111" s="98" t="s">
        <v>129</v>
      </c>
      <c r="H111" s="85" t="s">
        <v>238</v>
      </c>
      <c r="I111" s="95" t="str">
        <f t="array" ref="I111">_xlfn.TEXTJOIN(",", TRUE, IF(Table4[study_id]=Table3[[#This Row],[study_id]], Table4[iso_code], ""))</f>
        <v>ZA</v>
      </c>
      <c r="J111" s="95">
        <f>COUNTIF(study_countries!A:A,A111)</f>
        <v>1</v>
      </c>
      <c r="K111" s="85" t="s">
        <v>271</v>
      </c>
      <c r="L111" s="85" t="s">
        <v>1148</v>
      </c>
      <c r="M111" s="85" t="s">
        <v>1149</v>
      </c>
      <c r="N111" s="85">
        <v>2015</v>
      </c>
      <c r="O111" s="85">
        <v>2040</v>
      </c>
      <c r="P111" s="85" t="s">
        <v>61</v>
      </c>
      <c r="Q111" s="98" t="s">
        <v>441</v>
      </c>
      <c r="R111" s="85" t="s">
        <v>194</v>
      </c>
      <c r="S111" s="91" t="s">
        <v>65</v>
      </c>
      <c r="T111" s="91" t="s">
        <v>65</v>
      </c>
      <c r="U111" s="91" t="s">
        <v>65</v>
      </c>
      <c r="V111" s="91" t="s">
        <v>65</v>
      </c>
      <c r="W111" s="91" t="s">
        <v>65</v>
      </c>
      <c r="X111" s="91" t="s">
        <v>65</v>
      </c>
      <c r="Y111" s="91" t="s">
        <v>65</v>
      </c>
      <c r="Z111" s="91" t="s">
        <v>65</v>
      </c>
      <c r="AA111" s="91" t="s">
        <v>65</v>
      </c>
      <c r="AB111" s="85" t="s">
        <v>66</v>
      </c>
      <c r="AC111" s="85" t="s">
        <v>67</v>
      </c>
      <c r="AD111" s="85" t="s">
        <v>88</v>
      </c>
      <c r="AE111" s="85" t="s">
        <v>64</v>
      </c>
      <c r="AF111" s="85" t="s">
        <v>65</v>
      </c>
      <c r="AG111" s="85" t="s">
        <v>65</v>
      </c>
      <c r="AH111" s="85" t="s">
        <v>65</v>
      </c>
      <c r="AI111" s="85" t="s">
        <v>89</v>
      </c>
      <c r="AJ111" s="85" t="s">
        <v>65</v>
      </c>
      <c r="AK111" s="85" t="s">
        <v>65</v>
      </c>
      <c r="AL111" s="85" t="s">
        <v>65</v>
      </c>
      <c r="AM111" s="85" t="s">
        <v>65</v>
      </c>
      <c r="AN111" s="85" t="s">
        <v>65</v>
      </c>
      <c r="AO111" s="85" t="s">
        <v>1150</v>
      </c>
      <c r="AP111" s="85" t="s">
        <v>1151</v>
      </c>
      <c r="AQ111" s="85" t="s">
        <v>791</v>
      </c>
      <c r="AR111" s="85" t="s">
        <v>618</v>
      </c>
      <c r="AS111" s="85" t="s">
        <v>64</v>
      </c>
      <c r="AT111" s="85"/>
      <c r="AU111" s="85" t="s">
        <v>65</v>
      </c>
      <c r="AV111" s="85" t="s">
        <v>75</v>
      </c>
      <c r="AW111" s="85" t="s">
        <v>65</v>
      </c>
      <c r="AX111" s="85"/>
      <c r="AY111" s="86" t="s">
        <v>1152</v>
      </c>
      <c r="AZ111" s="90" t="s">
        <v>621</v>
      </c>
    </row>
    <row r="112" spans="1:52" ht="111.75" customHeight="1">
      <c r="A112" s="84">
        <v>111</v>
      </c>
      <c r="B112" s="85" t="s">
        <v>1153</v>
      </c>
      <c r="C112" s="85" t="s">
        <v>1154</v>
      </c>
      <c r="D112" s="85" t="s">
        <v>1155</v>
      </c>
      <c r="E112" s="85">
        <v>2024</v>
      </c>
      <c r="F112" s="85" t="s">
        <v>236</v>
      </c>
      <c r="G112" s="85" t="s">
        <v>237</v>
      </c>
      <c r="H112" s="85" t="s">
        <v>238</v>
      </c>
      <c r="I112" s="85" t="str">
        <f t="array" ref="I112">_xlfn.TEXTJOIN(",", TRUE, IF(Table4[study_id]=Table3[[#This Row],[study_id]], Table4[iso_code], ""))</f>
        <v>ZA</v>
      </c>
      <c r="J112" s="85">
        <f>COUNTIF(study_countries!A:A,A112)</f>
        <v>1</v>
      </c>
      <c r="K112" s="85" t="s">
        <v>271</v>
      </c>
      <c r="L112" s="85" t="s">
        <v>1156</v>
      </c>
      <c r="M112" s="85" t="s">
        <v>1157</v>
      </c>
      <c r="N112" s="85"/>
      <c r="O112" s="85"/>
      <c r="P112" s="85"/>
      <c r="Q112" s="85"/>
      <c r="R112" s="85"/>
      <c r="S112" s="85"/>
      <c r="T112" s="85"/>
      <c r="U112" s="85"/>
      <c r="V112" s="85"/>
      <c r="W112" s="85"/>
      <c r="X112" s="85"/>
      <c r="Y112" s="85"/>
      <c r="Z112" s="85"/>
      <c r="AA112" s="85"/>
      <c r="AB112" s="85" t="s">
        <v>66</v>
      </c>
      <c r="AC112" s="85" t="s">
        <v>67</v>
      </c>
      <c r="AD112" s="85" t="s">
        <v>88</v>
      </c>
      <c r="AE112" s="85" t="s">
        <v>64</v>
      </c>
      <c r="AF112" s="85" t="s">
        <v>64</v>
      </c>
      <c r="AG112" s="85" t="s">
        <v>65</v>
      </c>
      <c r="AH112" s="85"/>
      <c r="AI112" s="85" t="s">
        <v>89</v>
      </c>
      <c r="AJ112" s="85" t="s">
        <v>65</v>
      </c>
      <c r="AK112" s="85" t="s">
        <v>65</v>
      </c>
      <c r="AL112" s="85" t="s">
        <v>65</v>
      </c>
      <c r="AM112" s="85" t="s">
        <v>65</v>
      </c>
      <c r="AN112" s="85" t="s">
        <v>65</v>
      </c>
      <c r="AO112" s="85"/>
      <c r="AP112" s="85"/>
      <c r="AQ112" s="85" t="s">
        <v>1158</v>
      </c>
      <c r="AR112" s="85" t="s">
        <v>1159</v>
      </c>
      <c r="AS112" s="85" t="s">
        <v>65</v>
      </c>
      <c r="AT112" s="85"/>
      <c r="AU112" s="85" t="s">
        <v>65</v>
      </c>
      <c r="AV112" s="85"/>
      <c r="AW112" s="85"/>
      <c r="AX112" s="85"/>
      <c r="AY112" s="22" t="s">
        <v>1160</v>
      </c>
      <c r="AZ112" s="90" t="s">
        <v>1161</v>
      </c>
    </row>
    <row r="113" spans="1:52" ht="92.25" customHeight="1">
      <c r="A113" s="104">
        <v>112</v>
      </c>
      <c r="B113" s="95" t="s">
        <v>1162</v>
      </c>
      <c r="C113" s="95" t="s">
        <v>893</v>
      </c>
      <c r="D113" s="95" t="s">
        <v>1163</v>
      </c>
      <c r="E113" s="85">
        <v>2017</v>
      </c>
      <c r="F113" s="95" t="s">
        <v>55</v>
      </c>
      <c r="G113" s="85" t="s">
        <v>129</v>
      </c>
      <c r="H113" s="85" t="s">
        <v>238</v>
      </c>
      <c r="I113" s="85" t="str">
        <f t="array" ref="I113">_xlfn.TEXTJOIN(",", TRUE, IF(Table4[study_id]=Table3[[#This Row],[study_id]], Table4[iso_code], ""))</f>
        <v>GH</v>
      </c>
      <c r="J113" s="95">
        <f>COUNTIF(study_countries!A:A,A113)</f>
        <v>1</v>
      </c>
      <c r="K113" s="95" t="s">
        <v>248</v>
      </c>
      <c r="L113" s="95" t="s">
        <v>1164</v>
      </c>
      <c r="M113" s="95" t="s">
        <v>1165</v>
      </c>
      <c r="N113" s="95">
        <v>2010</v>
      </c>
      <c r="O113" s="95">
        <v>2050</v>
      </c>
      <c r="P113" s="85" t="s">
        <v>61</v>
      </c>
      <c r="Q113" s="98" t="s">
        <v>84</v>
      </c>
      <c r="R113" s="85" t="s">
        <v>63</v>
      </c>
      <c r="S113" s="85" t="s">
        <v>64</v>
      </c>
      <c r="T113" s="85" t="s">
        <v>64</v>
      </c>
      <c r="U113" s="85" t="s">
        <v>64</v>
      </c>
      <c r="V113" s="85" t="s">
        <v>64</v>
      </c>
      <c r="W113" s="85" t="s">
        <v>65</v>
      </c>
      <c r="X113" s="85" t="s">
        <v>65</v>
      </c>
      <c r="Y113" s="85" t="s">
        <v>64</v>
      </c>
      <c r="Z113" s="85" t="s">
        <v>65</v>
      </c>
      <c r="AA113" s="85" t="s">
        <v>64</v>
      </c>
      <c r="AB113" s="85" t="s">
        <v>66</v>
      </c>
      <c r="AC113" s="85" t="s">
        <v>104</v>
      </c>
      <c r="AD113" s="85" t="s">
        <v>88</v>
      </c>
      <c r="AE113" s="85" t="s">
        <v>64</v>
      </c>
      <c r="AF113" s="85" t="s">
        <v>64</v>
      </c>
      <c r="AG113" s="85" t="s">
        <v>65</v>
      </c>
      <c r="AH113" s="85" t="s">
        <v>65</v>
      </c>
      <c r="AI113" s="85" t="s">
        <v>89</v>
      </c>
      <c r="AJ113" s="85" t="s">
        <v>65</v>
      </c>
      <c r="AK113" s="85" t="s">
        <v>65</v>
      </c>
      <c r="AL113" s="85" t="s">
        <v>65</v>
      </c>
      <c r="AM113" s="85" t="s">
        <v>64</v>
      </c>
      <c r="AN113" s="85" t="s">
        <v>64</v>
      </c>
      <c r="AO113" s="95" t="s">
        <v>1166</v>
      </c>
      <c r="AP113" s="95" t="s">
        <v>1167</v>
      </c>
      <c r="AQ113" s="95" t="s">
        <v>474</v>
      </c>
      <c r="AR113" s="95" t="s">
        <v>475</v>
      </c>
      <c r="AS113" s="91" t="s">
        <v>65</v>
      </c>
      <c r="AT113" s="95"/>
      <c r="AU113" s="95" t="s">
        <v>64</v>
      </c>
      <c r="AV113" s="95" t="s">
        <v>75</v>
      </c>
      <c r="AW113" s="95" t="s">
        <v>65</v>
      </c>
      <c r="AX113" s="95"/>
      <c r="AY113" s="106" t="s">
        <v>1168</v>
      </c>
      <c r="AZ113" s="107" t="s">
        <v>1169</v>
      </c>
    </row>
    <row r="114" spans="1:52" ht="102.75" customHeight="1">
      <c r="A114" s="84">
        <v>113</v>
      </c>
      <c r="B114" s="85" t="s">
        <v>1170</v>
      </c>
      <c r="C114" s="85" t="s">
        <v>752</v>
      </c>
      <c r="D114" s="85" t="s">
        <v>1171</v>
      </c>
      <c r="E114" s="85">
        <v>2024</v>
      </c>
      <c r="F114" s="85" t="s">
        <v>236</v>
      </c>
      <c r="G114" s="85" t="s">
        <v>594</v>
      </c>
      <c r="H114" s="85" t="s">
        <v>222</v>
      </c>
      <c r="I114" s="85" t="str">
        <f t="array" ref="I114">_xlfn.TEXTJOIN(",", TRUE, IF(Table4[study_id]=Table3[[#This Row],[study_id]], Table4[iso_code], ""))</f>
        <v>ET</v>
      </c>
      <c r="J114" s="85">
        <f>COUNTIF(study_countries!A:A,A114)</f>
        <v>1</v>
      </c>
      <c r="K114" s="85" t="s">
        <v>321</v>
      </c>
      <c r="L114" s="85" t="s">
        <v>1172</v>
      </c>
      <c r="M114" s="85" t="s">
        <v>1173</v>
      </c>
      <c r="N114" s="85"/>
      <c r="O114" s="85"/>
      <c r="P114" s="85"/>
      <c r="Q114" s="98"/>
      <c r="R114" s="85"/>
      <c r="S114" s="85"/>
      <c r="T114" s="85"/>
      <c r="U114" s="85"/>
      <c r="V114" s="85"/>
      <c r="W114" s="85"/>
      <c r="X114" s="85"/>
      <c r="Y114" s="85"/>
      <c r="Z114" s="85"/>
      <c r="AA114" s="85"/>
      <c r="AB114" s="85" t="s">
        <v>66</v>
      </c>
      <c r="AC114" s="85" t="s">
        <v>67</v>
      </c>
      <c r="AD114" s="85" t="s">
        <v>88</v>
      </c>
      <c r="AE114" s="85" t="s">
        <v>64</v>
      </c>
      <c r="AF114" s="85" t="s">
        <v>64</v>
      </c>
      <c r="AG114" s="85" t="s">
        <v>65</v>
      </c>
      <c r="AH114" s="85"/>
      <c r="AI114" s="85" t="s">
        <v>69</v>
      </c>
      <c r="AJ114" s="85" t="s">
        <v>65</v>
      </c>
      <c r="AK114" s="85" t="s">
        <v>65</v>
      </c>
      <c r="AL114" s="85" t="s">
        <v>65</v>
      </c>
      <c r="AM114" s="85" t="s">
        <v>64</v>
      </c>
      <c r="AN114" s="85" t="s">
        <v>65</v>
      </c>
      <c r="AO114" s="85"/>
      <c r="AP114" s="85"/>
      <c r="AQ114" s="85" t="s">
        <v>1174</v>
      </c>
      <c r="AR114" s="85" t="s">
        <v>199</v>
      </c>
      <c r="AS114" s="91" t="s">
        <v>64</v>
      </c>
      <c r="AT114" s="85"/>
      <c r="AU114" s="85" t="s">
        <v>65</v>
      </c>
      <c r="AV114" s="85"/>
      <c r="AW114" s="85"/>
      <c r="AX114" s="85"/>
      <c r="AY114" s="22" t="s">
        <v>1175</v>
      </c>
      <c r="AZ114" s="108" t="s">
        <v>1176</v>
      </c>
    </row>
    <row r="115" spans="1:52" ht="87.75" customHeight="1">
      <c r="A115" s="84">
        <v>114</v>
      </c>
      <c r="B115" s="85" t="s">
        <v>1177</v>
      </c>
      <c r="C115" s="85" t="s">
        <v>752</v>
      </c>
      <c r="D115" s="85" t="s">
        <v>1178</v>
      </c>
      <c r="E115" s="85">
        <v>2019</v>
      </c>
      <c r="F115" s="85" t="s">
        <v>236</v>
      </c>
      <c r="G115" s="85" t="s">
        <v>594</v>
      </c>
      <c r="H115" s="85" t="s">
        <v>222</v>
      </c>
      <c r="I115" s="85" t="str">
        <f t="array" ref="I115">_xlfn.TEXTJOIN(",", TRUE, IF(Table4[study_id]=Table3[[#This Row],[study_id]], Table4[iso_code], ""))</f>
        <v>NG</v>
      </c>
      <c r="J115" s="85">
        <f>COUNTIF(study_countries!A:A,A115)</f>
        <v>1</v>
      </c>
      <c r="K115" s="85" t="s">
        <v>248</v>
      </c>
      <c r="L115" s="85" t="s">
        <v>1179</v>
      </c>
      <c r="M115" s="85" t="s">
        <v>1180</v>
      </c>
      <c r="N115" s="85"/>
      <c r="O115" s="85"/>
      <c r="P115" s="85"/>
      <c r="Q115" s="98"/>
      <c r="R115" s="85"/>
      <c r="S115" s="85"/>
      <c r="T115" s="85"/>
      <c r="U115" s="85"/>
      <c r="V115" s="85"/>
      <c r="W115" s="85"/>
      <c r="X115" s="85"/>
      <c r="Y115" s="85"/>
      <c r="Z115" s="85"/>
      <c r="AA115" s="85"/>
      <c r="AB115" s="85" t="s">
        <v>66</v>
      </c>
      <c r="AC115" s="85" t="s">
        <v>67</v>
      </c>
      <c r="AD115" s="85" t="s">
        <v>88</v>
      </c>
      <c r="AE115" s="85" t="s">
        <v>64</v>
      </c>
      <c r="AF115" s="85" t="s">
        <v>64</v>
      </c>
      <c r="AG115" s="85" t="s">
        <v>65</v>
      </c>
      <c r="AH115" s="85"/>
      <c r="AI115" s="85" t="s">
        <v>69</v>
      </c>
      <c r="AJ115" s="85" t="s">
        <v>65</v>
      </c>
      <c r="AK115" s="85" t="s">
        <v>65</v>
      </c>
      <c r="AL115" s="85" t="s">
        <v>65</v>
      </c>
      <c r="AM115" s="85" t="s">
        <v>64</v>
      </c>
      <c r="AN115" s="85" t="s">
        <v>65</v>
      </c>
      <c r="AO115" s="85"/>
      <c r="AP115" s="85"/>
      <c r="AQ115" s="85" t="s">
        <v>1181</v>
      </c>
      <c r="AR115" s="85" t="s">
        <v>1182</v>
      </c>
      <c r="AS115" s="91" t="s">
        <v>136</v>
      </c>
      <c r="AT115" s="85"/>
      <c r="AU115" s="85" t="s">
        <v>65</v>
      </c>
      <c r="AV115" s="85"/>
      <c r="AW115" s="85"/>
      <c r="AX115" s="85"/>
      <c r="AY115" s="22" t="s">
        <v>1183</v>
      </c>
      <c r="AZ115" s="108" t="s">
        <v>1184</v>
      </c>
    </row>
    <row r="116" spans="1:52" ht="93" customHeight="1">
      <c r="A116" s="84">
        <v>115</v>
      </c>
      <c r="B116" s="85" t="s">
        <v>1185</v>
      </c>
      <c r="C116" s="85" t="s">
        <v>1186</v>
      </c>
      <c r="D116" s="85" t="s">
        <v>1187</v>
      </c>
      <c r="E116" s="85">
        <v>2020</v>
      </c>
      <c r="F116" s="85" t="s">
        <v>236</v>
      </c>
      <c r="G116" s="85" t="s">
        <v>808</v>
      </c>
      <c r="H116" s="85" t="s">
        <v>222</v>
      </c>
      <c r="I116" s="85" t="str" cm="1">
        <f t="array" ref="I116">_xlfn.TEXTJOIN(",", TRUE, IF(Table4[study_id]=Table3[[#This Row],[study_id]], Table4[iso_code], ""))</f>
        <v>MW</v>
      </c>
      <c r="J116" s="85">
        <f>COUNTIF(study_countries!A:A,A116)</f>
        <v>1</v>
      </c>
      <c r="K116" s="85" t="s">
        <v>271</v>
      </c>
      <c r="L116" s="85" t="s">
        <v>1188</v>
      </c>
      <c r="M116" s="85" t="s">
        <v>1189</v>
      </c>
      <c r="N116" s="85"/>
      <c r="O116" s="85"/>
      <c r="P116" s="85"/>
      <c r="Q116" s="98"/>
      <c r="R116" s="85"/>
      <c r="S116" s="85"/>
      <c r="T116" s="85"/>
      <c r="U116" s="85"/>
      <c r="V116" s="85"/>
      <c r="W116" s="85"/>
      <c r="X116" s="85"/>
      <c r="Y116" s="85"/>
      <c r="Z116" s="85"/>
      <c r="AA116" s="85"/>
      <c r="AB116" s="85" t="s">
        <v>66</v>
      </c>
      <c r="AC116" s="85" t="s">
        <v>67</v>
      </c>
      <c r="AD116" s="85" t="s">
        <v>88</v>
      </c>
      <c r="AE116" s="85" t="s">
        <v>64</v>
      </c>
      <c r="AF116" s="85" t="s">
        <v>65</v>
      </c>
      <c r="AG116" s="85" t="s">
        <v>65</v>
      </c>
      <c r="AH116" s="85"/>
      <c r="AI116" s="85" t="s">
        <v>89</v>
      </c>
      <c r="AJ116" s="85" t="s">
        <v>65</v>
      </c>
      <c r="AK116" s="85" t="s">
        <v>65</v>
      </c>
      <c r="AL116" s="85" t="s">
        <v>65</v>
      </c>
      <c r="AM116" s="85" t="s">
        <v>64</v>
      </c>
      <c r="AN116" s="85" t="s">
        <v>65</v>
      </c>
      <c r="AO116" s="85"/>
      <c r="AP116" s="85"/>
      <c r="AQ116" s="85" t="s">
        <v>1190</v>
      </c>
      <c r="AR116" s="85" t="s">
        <v>1191</v>
      </c>
      <c r="AS116" s="91" t="s">
        <v>64</v>
      </c>
      <c r="AT116" s="85"/>
      <c r="AU116" s="85" t="s">
        <v>65</v>
      </c>
      <c r="AV116" s="85"/>
      <c r="AW116" s="85"/>
      <c r="AX116" s="85"/>
      <c r="AY116" s="22" t="s">
        <v>1192</v>
      </c>
      <c r="AZ116" s="108" t="s">
        <v>1193</v>
      </c>
    </row>
    <row r="117" spans="1:52" ht="75.75" customHeight="1">
      <c r="A117" s="84">
        <v>116</v>
      </c>
      <c r="B117" s="85" t="s">
        <v>1194</v>
      </c>
      <c r="C117" s="85" t="s">
        <v>1195</v>
      </c>
      <c r="D117" s="85" t="s">
        <v>1196</v>
      </c>
      <c r="E117" s="85">
        <v>2020</v>
      </c>
      <c r="F117" s="85" t="s">
        <v>236</v>
      </c>
      <c r="G117" s="85" t="s">
        <v>129</v>
      </c>
      <c r="H117" s="85" t="s">
        <v>238</v>
      </c>
      <c r="I117" s="85" t="str" cm="1">
        <f t="array" ref="I117">_xlfn.TEXTJOIN(",", TRUE, IF(Table4[study_id]=Table3[[#This Row],[study_id]], Table4[iso_code], ""))</f>
        <v>MA</v>
      </c>
      <c r="J117" s="85">
        <f>COUNTIF(study_countries!A:A,A117)</f>
        <v>1</v>
      </c>
      <c r="K117" s="85" t="s">
        <v>223</v>
      </c>
      <c r="L117" s="85" t="s">
        <v>1197</v>
      </c>
      <c r="M117" s="85" t="s">
        <v>1198</v>
      </c>
      <c r="N117" s="85">
        <v>2009</v>
      </c>
      <c r="O117" s="85">
        <v>2030</v>
      </c>
      <c r="P117" s="85"/>
      <c r="Q117" s="98"/>
      <c r="R117" s="85"/>
      <c r="S117" s="85"/>
      <c r="T117" s="85"/>
      <c r="U117" s="85"/>
      <c r="V117" s="85"/>
      <c r="W117" s="85"/>
      <c r="X117" s="85"/>
      <c r="Y117" s="85"/>
      <c r="Z117" s="85"/>
      <c r="AA117" s="85"/>
      <c r="AB117" s="85" t="s">
        <v>66</v>
      </c>
      <c r="AC117" s="85" t="s">
        <v>67</v>
      </c>
      <c r="AD117" s="85" t="s">
        <v>88</v>
      </c>
      <c r="AE117" s="85" t="s">
        <v>64</v>
      </c>
      <c r="AF117" s="85" t="s">
        <v>64</v>
      </c>
      <c r="AG117" s="85" t="s">
        <v>65</v>
      </c>
      <c r="AH117" s="85"/>
      <c r="AI117" s="85" t="s">
        <v>89</v>
      </c>
      <c r="AJ117" s="85" t="s">
        <v>65</v>
      </c>
      <c r="AK117" s="85" t="s">
        <v>65</v>
      </c>
      <c r="AL117" s="85" t="s">
        <v>65</v>
      </c>
      <c r="AM117" s="85" t="s">
        <v>65</v>
      </c>
      <c r="AN117" s="85" t="s">
        <v>65</v>
      </c>
      <c r="AO117" s="85"/>
      <c r="AP117" s="85"/>
      <c r="AQ117" s="85" t="s">
        <v>1199</v>
      </c>
      <c r="AR117" s="85" t="s">
        <v>519</v>
      </c>
      <c r="AS117" s="91" t="s">
        <v>64</v>
      </c>
      <c r="AT117" s="85"/>
      <c r="AU117" s="85" t="s">
        <v>65</v>
      </c>
      <c r="AV117" s="85"/>
      <c r="AW117" s="85"/>
      <c r="AX117" s="85"/>
      <c r="AY117" s="22" t="s">
        <v>1200</v>
      </c>
      <c r="AZ117" s="108" t="s">
        <v>1201</v>
      </c>
    </row>
    <row r="118" spans="1:52" ht="84.75" customHeight="1">
      <c r="A118" s="84">
        <v>117</v>
      </c>
      <c r="B118" s="85" t="s">
        <v>1202</v>
      </c>
      <c r="C118" s="85" t="s">
        <v>752</v>
      </c>
      <c r="D118" s="85" t="s">
        <v>1203</v>
      </c>
      <c r="E118" s="85">
        <v>2021</v>
      </c>
      <c r="F118" s="85" t="s">
        <v>236</v>
      </c>
      <c r="G118" s="85" t="s">
        <v>754</v>
      </c>
      <c r="H118" s="85" t="s">
        <v>222</v>
      </c>
      <c r="I118" s="85" t="str" cm="1">
        <f t="array" ref="I118">_xlfn.TEXTJOIN(",", TRUE, IF(Table4[study_id]=Table3[[#This Row],[study_id]], Table4[iso_code], ""))</f>
        <v>SO</v>
      </c>
      <c r="J118" s="85">
        <f>COUNTIF(study_countries!A:A,A118)</f>
        <v>1</v>
      </c>
      <c r="K118" s="85" t="s">
        <v>321</v>
      </c>
      <c r="L118" s="85" t="s">
        <v>1204</v>
      </c>
      <c r="M118" s="85" t="s">
        <v>1205</v>
      </c>
      <c r="N118" s="85"/>
      <c r="O118" s="85"/>
      <c r="P118" s="85"/>
      <c r="Q118" s="85"/>
      <c r="R118" s="85"/>
      <c r="S118" s="85"/>
      <c r="T118" s="85"/>
      <c r="U118" s="85"/>
      <c r="V118" s="85"/>
      <c r="W118" s="85"/>
      <c r="X118" s="85"/>
      <c r="Y118" s="85"/>
      <c r="Z118" s="85"/>
      <c r="AA118" s="85"/>
      <c r="AB118" s="85" t="s">
        <v>66</v>
      </c>
      <c r="AC118" s="85" t="s">
        <v>67</v>
      </c>
      <c r="AD118" s="85" t="s">
        <v>88</v>
      </c>
      <c r="AE118" s="85" t="s">
        <v>64</v>
      </c>
      <c r="AF118" s="85" t="s">
        <v>64</v>
      </c>
      <c r="AG118" s="85" t="s">
        <v>65</v>
      </c>
      <c r="AH118" s="85"/>
      <c r="AI118" s="85" t="s">
        <v>69</v>
      </c>
      <c r="AJ118" s="85" t="s">
        <v>65</v>
      </c>
      <c r="AK118" s="85" t="s">
        <v>65</v>
      </c>
      <c r="AL118" s="85" t="s">
        <v>65</v>
      </c>
      <c r="AM118" s="85" t="s">
        <v>64</v>
      </c>
      <c r="AN118" s="85" t="s">
        <v>65</v>
      </c>
      <c r="AO118" s="85"/>
      <c r="AP118" s="85"/>
      <c r="AQ118" s="85" t="s">
        <v>1206</v>
      </c>
      <c r="AR118" s="85" t="s">
        <v>727</v>
      </c>
      <c r="AS118" s="91" t="s">
        <v>65</v>
      </c>
      <c r="AT118" s="85"/>
      <c r="AU118" s="85" t="s">
        <v>65</v>
      </c>
      <c r="AV118" s="85"/>
      <c r="AW118" s="85"/>
      <c r="AX118" s="85"/>
      <c r="AY118" s="22" t="s">
        <v>1207</v>
      </c>
      <c r="AZ118" s="108" t="s">
        <v>1208</v>
      </c>
    </row>
    <row r="119" spans="1:52" ht="95.25" customHeight="1">
      <c r="A119" s="84">
        <v>118</v>
      </c>
      <c r="B119" s="85" t="s">
        <v>1209</v>
      </c>
      <c r="C119" s="85" t="s">
        <v>387</v>
      </c>
      <c r="D119" s="85" t="s">
        <v>1210</v>
      </c>
      <c r="E119" s="85">
        <v>2023</v>
      </c>
      <c r="F119" s="85" t="s">
        <v>55</v>
      </c>
      <c r="G119" s="85" t="s">
        <v>129</v>
      </c>
      <c r="H119" s="85" t="s">
        <v>238</v>
      </c>
      <c r="I119" s="85" t="str" cm="1">
        <f t="array" ref="I119">_xlfn.TEXTJOIN(",", TRUE, IF(Table4[study_id]=Table3[[#This Row],[study_id]], Table4[iso_code], ""))</f>
        <v>CM</v>
      </c>
      <c r="J119" s="85">
        <f>COUNTIF(study_countries!A:A,A119)</f>
        <v>1</v>
      </c>
      <c r="K119" s="85" t="s">
        <v>321</v>
      </c>
      <c r="L119" s="85" t="s">
        <v>1211</v>
      </c>
      <c r="M119" s="85" t="s">
        <v>1212</v>
      </c>
      <c r="N119" s="85">
        <v>2016</v>
      </c>
      <c r="O119" s="85">
        <v>2045</v>
      </c>
      <c r="P119" s="85" t="s">
        <v>61</v>
      </c>
      <c r="Q119" s="85" t="s">
        <v>441</v>
      </c>
      <c r="R119" s="85" t="s">
        <v>194</v>
      </c>
      <c r="S119" s="85" t="s">
        <v>65</v>
      </c>
      <c r="T119" s="85" t="s">
        <v>65</v>
      </c>
      <c r="U119" s="85" t="s">
        <v>65</v>
      </c>
      <c r="V119" s="85" t="s">
        <v>64</v>
      </c>
      <c r="W119" s="85" t="s">
        <v>65</v>
      </c>
      <c r="X119" s="85" t="s">
        <v>65</v>
      </c>
      <c r="Y119" s="85" t="s">
        <v>64</v>
      </c>
      <c r="Z119" s="85" t="s">
        <v>65</v>
      </c>
      <c r="AA119" s="85" t="s">
        <v>65</v>
      </c>
      <c r="AB119" s="85" t="s">
        <v>146</v>
      </c>
      <c r="AC119" s="85" t="s">
        <v>67</v>
      </c>
      <c r="AD119" s="85" t="s">
        <v>88</v>
      </c>
      <c r="AE119" s="85" t="s">
        <v>64</v>
      </c>
      <c r="AF119" s="85" t="s">
        <v>64</v>
      </c>
      <c r="AG119" s="85" t="s">
        <v>64</v>
      </c>
      <c r="AH119" s="85" t="s">
        <v>65</v>
      </c>
      <c r="AI119" s="85" t="s">
        <v>89</v>
      </c>
      <c r="AJ119" s="85" t="s">
        <v>65</v>
      </c>
      <c r="AK119" s="85" t="s">
        <v>64</v>
      </c>
      <c r="AL119" s="85" t="s">
        <v>64</v>
      </c>
      <c r="AM119" s="85" t="s">
        <v>65</v>
      </c>
      <c r="AN119" s="85" t="s">
        <v>64</v>
      </c>
      <c r="AO119" s="85" t="s">
        <v>1213</v>
      </c>
      <c r="AP119" s="85" t="s">
        <v>1214</v>
      </c>
      <c r="AQ119" s="85" t="s">
        <v>1215</v>
      </c>
      <c r="AR119" s="85" t="s">
        <v>1216</v>
      </c>
      <c r="AS119" s="91" t="s">
        <v>65</v>
      </c>
      <c r="AT119" s="85"/>
      <c r="AU119" s="85" t="s">
        <v>65</v>
      </c>
      <c r="AV119" s="85" t="s">
        <v>75</v>
      </c>
      <c r="AW119" s="85" t="s">
        <v>65</v>
      </c>
      <c r="AX119" s="85"/>
      <c r="AY119" s="22" t="s">
        <v>1217</v>
      </c>
      <c r="AZ119" s="108" t="s">
        <v>1218</v>
      </c>
    </row>
    <row r="120" spans="1:52" ht="99" customHeight="1">
      <c r="A120" s="84">
        <v>119</v>
      </c>
      <c r="B120" s="85" t="s">
        <v>1219</v>
      </c>
      <c r="C120" s="85" t="s">
        <v>269</v>
      </c>
      <c r="D120" s="85" t="s">
        <v>1220</v>
      </c>
      <c r="E120" s="85">
        <v>2022</v>
      </c>
      <c r="F120" s="85" t="s">
        <v>55</v>
      </c>
      <c r="G120" s="85" t="s">
        <v>129</v>
      </c>
      <c r="H120" s="85" t="s">
        <v>238</v>
      </c>
      <c r="I120" s="85" t="str" cm="1">
        <f t="array" ref="I120">_xlfn.TEXTJOIN(",", TRUE, IF(Table4[study_id]=Table3[[#This Row],[study_id]], Table4[iso_code], ""))</f>
        <v>ET</v>
      </c>
      <c r="J120" s="85">
        <f>COUNTIF(study_countries!A:A,A120)</f>
        <v>1</v>
      </c>
      <c r="K120" s="85" t="s">
        <v>321</v>
      </c>
      <c r="L120" s="85" t="s">
        <v>1221</v>
      </c>
      <c r="M120" s="85" t="s">
        <v>1222</v>
      </c>
      <c r="N120" s="85">
        <v>2015</v>
      </c>
      <c r="O120" s="85">
        <v>2065</v>
      </c>
      <c r="P120" s="85" t="s">
        <v>61</v>
      </c>
      <c r="Q120" s="85" t="s">
        <v>84</v>
      </c>
      <c r="R120" s="85" t="s">
        <v>63</v>
      </c>
      <c r="S120" s="85" t="s">
        <v>64</v>
      </c>
      <c r="T120" s="85" t="s">
        <v>64</v>
      </c>
      <c r="U120" s="85" t="s">
        <v>64</v>
      </c>
      <c r="V120" s="85" t="s">
        <v>64</v>
      </c>
      <c r="W120" s="85" t="s">
        <v>64</v>
      </c>
      <c r="X120" s="85" t="s">
        <v>64</v>
      </c>
      <c r="Y120" s="85" t="s">
        <v>64</v>
      </c>
      <c r="Z120" s="85" t="s">
        <v>65</v>
      </c>
      <c r="AA120" s="85" t="s">
        <v>64</v>
      </c>
      <c r="AB120" s="85" t="s">
        <v>66</v>
      </c>
      <c r="AC120" s="85" t="s">
        <v>104</v>
      </c>
      <c r="AD120" s="85" t="s">
        <v>88</v>
      </c>
      <c r="AE120" s="85" t="s">
        <v>64</v>
      </c>
      <c r="AF120" s="85" t="s">
        <v>64</v>
      </c>
      <c r="AG120" s="85" t="s">
        <v>64</v>
      </c>
      <c r="AH120" s="85" t="s">
        <v>65</v>
      </c>
      <c r="AI120" s="85" t="s">
        <v>89</v>
      </c>
      <c r="AJ120" s="85" t="s">
        <v>65</v>
      </c>
      <c r="AK120" s="85" t="s">
        <v>65</v>
      </c>
      <c r="AL120" s="85" t="s">
        <v>65</v>
      </c>
      <c r="AM120" s="85" t="s">
        <v>64</v>
      </c>
      <c r="AN120" s="85" t="s">
        <v>65</v>
      </c>
      <c r="AO120" s="85" t="s">
        <v>1223</v>
      </c>
      <c r="AP120" s="85" t="s">
        <v>1224</v>
      </c>
      <c r="AQ120" s="85" t="s">
        <v>1225</v>
      </c>
      <c r="AR120" s="85" t="s">
        <v>1226</v>
      </c>
      <c r="AS120" s="91" t="s">
        <v>136</v>
      </c>
      <c r="AT120" s="85"/>
      <c r="AU120" s="85" t="s">
        <v>65</v>
      </c>
      <c r="AV120" s="85" t="s">
        <v>75</v>
      </c>
      <c r="AW120" s="85" t="s">
        <v>65</v>
      </c>
      <c r="AX120" s="22"/>
      <c r="AY120" s="22" t="s">
        <v>1227</v>
      </c>
      <c r="AZ120" s="108" t="s">
        <v>1228</v>
      </c>
    </row>
    <row r="121" spans="1:52" ht="75.75" customHeight="1">
      <c r="A121" s="84">
        <v>120</v>
      </c>
      <c r="B121" s="85" t="s">
        <v>1229</v>
      </c>
      <c r="C121" s="85" t="s">
        <v>752</v>
      </c>
      <c r="D121" s="85" t="s">
        <v>1230</v>
      </c>
      <c r="E121" s="85">
        <v>2022</v>
      </c>
      <c r="F121" s="85" t="s">
        <v>236</v>
      </c>
      <c r="G121" s="85" t="s">
        <v>754</v>
      </c>
      <c r="H121" s="85" t="s">
        <v>222</v>
      </c>
      <c r="I121" s="85" t="str" cm="1">
        <f t="array" ref="I121">_xlfn.TEXTJOIN(",", TRUE, IF(Table4[study_id]=Table3[[#This Row],[study_id]], Table4[iso_code], ""))</f>
        <v>ET</v>
      </c>
      <c r="J121" s="85">
        <f>COUNTIF(study_countries!A:A,A121)</f>
        <v>1</v>
      </c>
      <c r="K121" s="85" t="s">
        <v>321</v>
      </c>
      <c r="L121" s="85" t="s">
        <v>1231</v>
      </c>
      <c r="M121" s="85" t="s">
        <v>1232</v>
      </c>
      <c r="N121" s="85"/>
      <c r="O121" s="85"/>
      <c r="P121" s="85"/>
      <c r="Q121" s="85"/>
      <c r="R121" s="85"/>
      <c r="S121" s="85"/>
      <c r="T121" s="85"/>
      <c r="U121" s="85"/>
      <c r="V121" s="85"/>
      <c r="W121" s="85"/>
      <c r="X121" s="85"/>
      <c r="Y121" s="85"/>
      <c r="Z121" s="85"/>
      <c r="AA121" s="85"/>
      <c r="AB121" s="85" t="s">
        <v>66</v>
      </c>
      <c r="AC121" s="85" t="s">
        <v>67</v>
      </c>
      <c r="AD121" s="85" t="s">
        <v>88</v>
      </c>
      <c r="AE121" s="85" t="s">
        <v>65</v>
      </c>
      <c r="AF121" s="85" t="s">
        <v>65</v>
      </c>
      <c r="AG121" s="85" t="s">
        <v>65</v>
      </c>
      <c r="AH121" s="85"/>
      <c r="AI121" s="85" t="s">
        <v>69</v>
      </c>
      <c r="AJ121" s="85" t="s">
        <v>65</v>
      </c>
      <c r="AK121" s="85" t="s">
        <v>65</v>
      </c>
      <c r="AL121" s="85" t="s">
        <v>65</v>
      </c>
      <c r="AM121" s="85" t="s">
        <v>64</v>
      </c>
      <c r="AN121" s="85" t="s">
        <v>65</v>
      </c>
      <c r="AO121" s="85"/>
      <c r="AP121" s="85"/>
      <c r="AQ121" s="85" t="s">
        <v>1233</v>
      </c>
      <c r="AR121" s="85" t="s">
        <v>727</v>
      </c>
      <c r="AS121" s="91" t="s">
        <v>65</v>
      </c>
      <c r="AT121" s="85"/>
      <c r="AU121" s="85" t="s">
        <v>65</v>
      </c>
      <c r="AV121" s="85"/>
      <c r="AW121" s="85"/>
      <c r="AX121" s="85"/>
      <c r="AY121" s="22" t="s">
        <v>1234</v>
      </c>
      <c r="AZ121" s="108" t="s">
        <v>1235</v>
      </c>
    </row>
    <row r="122" spans="1:52" ht="94.5" customHeight="1">
      <c r="A122" s="84">
        <v>121</v>
      </c>
      <c r="B122" s="85" t="s">
        <v>1236</v>
      </c>
      <c r="C122" s="85" t="s">
        <v>823</v>
      </c>
      <c r="D122" s="85" t="s">
        <v>1237</v>
      </c>
      <c r="E122" s="85">
        <v>2025</v>
      </c>
      <c r="F122" s="85" t="s">
        <v>236</v>
      </c>
      <c r="G122" s="85" t="s">
        <v>754</v>
      </c>
      <c r="H122" s="85" t="s">
        <v>222</v>
      </c>
      <c r="I122" s="85" t="str" cm="1">
        <f t="array" ref="I122">_xlfn.TEXTJOIN(",", TRUE, IF(Table4[study_id]=Table3[[#This Row],[study_id]], Table4[iso_code], ""))</f>
        <v>TZ</v>
      </c>
      <c r="J122" s="85">
        <f>COUNTIF(study_countries!A:A,A122)</f>
        <v>1</v>
      </c>
      <c r="K122" s="85" t="s">
        <v>321</v>
      </c>
      <c r="L122" s="85" t="s">
        <v>1238</v>
      </c>
      <c r="M122" s="85" t="s">
        <v>1239</v>
      </c>
      <c r="N122" s="85"/>
      <c r="O122" s="85"/>
      <c r="P122" s="85"/>
      <c r="Q122" s="85"/>
      <c r="R122" s="85"/>
      <c r="S122" s="85"/>
      <c r="T122" s="85"/>
      <c r="U122" s="85"/>
      <c r="V122" s="85"/>
      <c r="W122" s="85"/>
      <c r="X122" s="85"/>
      <c r="Y122" s="85"/>
      <c r="Z122" s="85"/>
      <c r="AA122" s="85"/>
      <c r="AB122" s="85" t="s">
        <v>66</v>
      </c>
      <c r="AC122" s="85" t="s">
        <v>67</v>
      </c>
      <c r="AD122" s="85" t="s">
        <v>88</v>
      </c>
      <c r="AE122" s="85" t="s">
        <v>65</v>
      </c>
      <c r="AF122" s="85" t="s">
        <v>65</v>
      </c>
      <c r="AG122" s="85" t="s">
        <v>65</v>
      </c>
      <c r="AH122" s="85"/>
      <c r="AI122" s="85" t="s">
        <v>69</v>
      </c>
      <c r="AJ122" s="85" t="s">
        <v>65</v>
      </c>
      <c r="AK122" s="85" t="s">
        <v>65</v>
      </c>
      <c r="AL122" s="85" t="s">
        <v>65</v>
      </c>
      <c r="AM122" s="85" t="s">
        <v>64</v>
      </c>
      <c r="AN122" s="85" t="s">
        <v>65</v>
      </c>
      <c r="AO122" s="85"/>
      <c r="AP122" s="85"/>
      <c r="AQ122" s="85" t="s">
        <v>1240</v>
      </c>
      <c r="AR122" s="85" t="s">
        <v>884</v>
      </c>
      <c r="AS122" s="91" t="s">
        <v>64</v>
      </c>
      <c r="AT122" s="85"/>
      <c r="AU122" s="85" t="s">
        <v>65</v>
      </c>
      <c r="AV122" s="85"/>
      <c r="AW122" s="85"/>
      <c r="AX122" s="85"/>
      <c r="AY122" s="22" t="s">
        <v>1241</v>
      </c>
      <c r="AZ122" s="108" t="s">
        <v>1242</v>
      </c>
    </row>
    <row r="123" spans="1:52" ht="80.25" customHeight="1">
      <c r="A123" s="84">
        <v>122</v>
      </c>
      <c r="B123" s="85" t="s">
        <v>1243</v>
      </c>
      <c r="C123" s="85" t="s">
        <v>752</v>
      </c>
      <c r="D123" s="85" t="s">
        <v>1244</v>
      </c>
      <c r="E123" s="85">
        <v>2014</v>
      </c>
      <c r="F123" s="85" t="s">
        <v>236</v>
      </c>
      <c r="G123" s="85" t="s">
        <v>594</v>
      </c>
      <c r="H123" s="85" t="s">
        <v>222</v>
      </c>
      <c r="I123" s="85" t="str" cm="1">
        <f t="array" ref="I123">_xlfn.TEXTJOIN(",", TRUE, IF(Table4[study_id]=Table3[[#This Row],[study_id]], Table4[iso_code], ""))</f>
        <v>NG</v>
      </c>
      <c r="J123" s="85">
        <f>COUNTIF(study_countries!A:A,A123)</f>
        <v>1</v>
      </c>
      <c r="K123" s="85" t="s">
        <v>248</v>
      </c>
      <c r="L123" s="85" t="s">
        <v>1245</v>
      </c>
      <c r="M123" s="85" t="s">
        <v>1246</v>
      </c>
      <c r="N123" s="85"/>
      <c r="O123" s="85"/>
      <c r="P123" s="85"/>
      <c r="Q123" s="85"/>
      <c r="R123" s="85"/>
      <c r="S123" s="85"/>
      <c r="T123" s="85"/>
      <c r="U123" s="85"/>
      <c r="V123" s="85"/>
      <c r="W123" s="85"/>
      <c r="X123" s="85"/>
      <c r="Y123" s="85"/>
      <c r="Z123" s="85"/>
      <c r="AA123" s="85"/>
      <c r="AB123" s="85" t="s">
        <v>66</v>
      </c>
      <c r="AC123" s="85" t="s">
        <v>67</v>
      </c>
      <c r="AD123" s="85" t="s">
        <v>88</v>
      </c>
      <c r="AE123" s="85" t="s">
        <v>64</v>
      </c>
      <c r="AF123" s="85" t="s">
        <v>64</v>
      </c>
      <c r="AG123" s="85" t="s">
        <v>65</v>
      </c>
      <c r="AH123" s="85"/>
      <c r="AI123" s="85" t="s">
        <v>69</v>
      </c>
      <c r="AJ123" s="85" t="s">
        <v>65</v>
      </c>
      <c r="AK123" s="85" t="s">
        <v>65</v>
      </c>
      <c r="AL123" s="85" t="s">
        <v>65</v>
      </c>
      <c r="AM123" s="85" t="s">
        <v>64</v>
      </c>
      <c r="AN123" s="85" t="s">
        <v>65</v>
      </c>
      <c r="AO123" s="85"/>
      <c r="AP123" s="85"/>
      <c r="AQ123" s="85" t="s">
        <v>1247</v>
      </c>
      <c r="AR123" s="85" t="s">
        <v>1248</v>
      </c>
      <c r="AS123" s="91" t="s">
        <v>136</v>
      </c>
      <c r="AT123" s="85"/>
      <c r="AU123" s="85" t="s">
        <v>65</v>
      </c>
      <c r="AV123" s="85"/>
      <c r="AW123" s="85"/>
      <c r="AX123" s="85"/>
      <c r="AY123" s="22" t="s">
        <v>1249</v>
      </c>
      <c r="AZ123" s="108" t="s">
        <v>1250</v>
      </c>
    </row>
    <row r="124" spans="1:52" ht="99.75" customHeight="1">
      <c r="A124" s="84">
        <v>123</v>
      </c>
      <c r="B124" s="85" t="s">
        <v>1251</v>
      </c>
      <c r="C124" s="85" t="s">
        <v>752</v>
      </c>
      <c r="D124" s="85" t="s">
        <v>1252</v>
      </c>
      <c r="E124" s="85">
        <v>2019</v>
      </c>
      <c r="F124" s="85" t="s">
        <v>236</v>
      </c>
      <c r="G124" s="85" t="s">
        <v>594</v>
      </c>
      <c r="H124" s="85" t="s">
        <v>238</v>
      </c>
      <c r="I124" s="85" t="str" cm="1">
        <f t="array" ref="I124">_xlfn.TEXTJOIN(",", TRUE, IF(Table4[study_id]=Table3[[#This Row],[study_id]], Table4[iso_code], ""))</f>
        <v>NG</v>
      </c>
      <c r="J124" s="85">
        <f>COUNTIF(study_countries!A:A,A124)</f>
        <v>1</v>
      </c>
      <c r="K124" s="85" t="s">
        <v>248</v>
      </c>
      <c r="L124" s="85" t="s">
        <v>1253</v>
      </c>
      <c r="M124" s="85" t="s">
        <v>1254</v>
      </c>
      <c r="N124" s="85"/>
      <c r="O124" s="85"/>
      <c r="P124" s="85"/>
      <c r="Q124" s="85"/>
      <c r="R124" s="85"/>
      <c r="S124" s="85"/>
      <c r="T124" s="85"/>
      <c r="U124" s="85"/>
      <c r="V124" s="85"/>
      <c r="W124" s="85"/>
      <c r="X124" s="85"/>
      <c r="Y124" s="85"/>
      <c r="Z124" s="85"/>
      <c r="AA124" s="85"/>
      <c r="AB124" s="85" t="s">
        <v>66</v>
      </c>
      <c r="AC124" s="85" t="s">
        <v>67</v>
      </c>
      <c r="AD124" s="85" t="s">
        <v>88</v>
      </c>
      <c r="AE124" s="85" t="s">
        <v>64</v>
      </c>
      <c r="AF124" s="85" t="s">
        <v>64</v>
      </c>
      <c r="AG124" s="85" t="s">
        <v>65</v>
      </c>
      <c r="AH124" s="85"/>
      <c r="AI124" s="85" t="s">
        <v>69</v>
      </c>
      <c r="AJ124" s="85" t="s">
        <v>65</v>
      </c>
      <c r="AK124" s="85" t="s">
        <v>65</v>
      </c>
      <c r="AL124" s="85" t="s">
        <v>65</v>
      </c>
      <c r="AM124" s="85" t="s">
        <v>64</v>
      </c>
      <c r="AN124" s="85" t="s">
        <v>65</v>
      </c>
      <c r="AO124" s="85"/>
      <c r="AP124" s="85"/>
      <c r="AQ124" s="85" t="s">
        <v>1255</v>
      </c>
      <c r="AR124" s="85" t="s">
        <v>1256</v>
      </c>
      <c r="AS124" s="91" t="s">
        <v>64</v>
      </c>
      <c r="AT124" s="85"/>
      <c r="AU124" s="85" t="s">
        <v>65</v>
      </c>
      <c r="AV124" s="85"/>
      <c r="AW124" s="85"/>
      <c r="AX124" s="85"/>
      <c r="AY124" s="22" t="s">
        <v>1257</v>
      </c>
      <c r="AZ124" s="108" t="s">
        <v>1258</v>
      </c>
    </row>
    <row r="125" spans="1:52" ht="96.75" customHeight="1">
      <c r="A125" s="84">
        <v>124</v>
      </c>
      <c r="B125" s="85" t="s">
        <v>1259</v>
      </c>
      <c r="C125" s="85" t="s">
        <v>752</v>
      </c>
      <c r="D125" s="85" t="s">
        <v>1260</v>
      </c>
      <c r="E125" s="85">
        <v>2013</v>
      </c>
      <c r="F125" s="85" t="s">
        <v>236</v>
      </c>
      <c r="G125" s="85" t="s">
        <v>754</v>
      </c>
      <c r="H125" s="85" t="s">
        <v>222</v>
      </c>
      <c r="I125" s="85" t="str" cm="1">
        <f t="array" ref="I125">_xlfn.TEXTJOIN(",", TRUE, IF(Table4[study_id]=Table3[[#This Row],[study_id]], Table4[iso_code], ""))</f>
        <v>NG</v>
      </c>
      <c r="J125" s="85">
        <f>COUNTIF(study_countries!A:A,A125)</f>
        <v>1</v>
      </c>
      <c r="K125" s="85" t="s">
        <v>248</v>
      </c>
      <c r="L125" s="85" t="s">
        <v>1261</v>
      </c>
      <c r="M125" s="85" t="s">
        <v>1262</v>
      </c>
      <c r="N125" s="85"/>
      <c r="O125" s="85"/>
      <c r="P125" s="85"/>
      <c r="Q125" s="85"/>
      <c r="R125" s="85"/>
      <c r="S125" s="85"/>
      <c r="T125" s="85"/>
      <c r="U125" s="85"/>
      <c r="V125" s="85"/>
      <c r="W125" s="85"/>
      <c r="X125" s="85"/>
      <c r="Y125" s="85"/>
      <c r="Z125" s="85"/>
      <c r="AA125" s="85"/>
      <c r="AB125" s="85" t="s">
        <v>66</v>
      </c>
      <c r="AC125" s="85" t="s">
        <v>67</v>
      </c>
      <c r="AD125" s="85" t="s">
        <v>88</v>
      </c>
      <c r="AE125" s="85" t="s">
        <v>64</v>
      </c>
      <c r="AF125" s="85" t="s">
        <v>64</v>
      </c>
      <c r="AG125" s="85" t="s">
        <v>65</v>
      </c>
      <c r="AH125" s="85"/>
      <c r="AI125" s="85" t="s">
        <v>882</v>
      </c>
      <c r="AJ125" s="85" t="s">
        <v>65</v>
      </c>
      <c r="AK125" s="85" t="s">
        <v>65</v>
      </c>
      <c r="AL125" s="85" t="s">
        <v>65</v>
      </c>
      <c r="AM125" s="85" t="s">
        <v>65</v>
      </c>
      <c r="AN125" s="85" t="s">
        <v>65</v>
      </c>
      <c r="AO125" s="85"/>
      <c r="AP125" s="85"/>
      <c r="AQ125" s="85" t="s">
        <v>1263</v>
      </c>
      <c r="AR125" s="85" t="s">
        <v>1264</v>
      </c>
      <c r="AS125" s="91" t="s">
        <v>64</v>
      </c>
      <c r="AT125" s="85"/>
      <c r="AU125" s="85" t="s">
        <v>65</v>
      </c>
      <c r="AV125" s="85"/>
      <c r="AW125" s="85"/>
      <c r="AX125" s="85"/>
      <c r="AY125" s="22" t="s">
        <v>1265</v>
      </c>
      <c r="AZ125" s="108" t="s">
        <v>1266</v>
      </c>
    </row>
    <row r="126" spans="1:52" ht="99.75" customHeight="1">
      <c r="A126" s="84">
        <v>125</v>
      </c>
      <c r="B126" s="85" t="s">
        <v>1267</v>
      </c>
      <c r="C126" s="85" t="s">
        <v>761</v>
      </c>
      <c r="D126" s="85" t="s">
        <v>1268</v>
      </c>
      <c r="E126" s="85">
        <v>2013</v>
      </c>
      <c r="F126" s="85" t="s">
        <v>236</v>
      </c>
      <c r="G126" s="85" t="s">
        <v>808</v>
      </c>
      <c r="H126" s="85" t="s">
        <v>238</v>
      </c>
      <c r="I126" s="85" t="str" cm="1">
        <f t="array" ref="I126">_xlfn.TEXTJOIN(",", TRUE, IF(Table4[study_id]=Table3[[#This Row],[study_id]], Table4[iso_code], ""))</f>
        <v>DZ</v>
      </c>
      <c r="J126" s="85">
        <f>COUNTIF(study_countries!A:A,A126)</f>
        <v>1</v>
      </c>
      <c r="K126" s="85" t="s">
        <v>223</v>
      </c>
      <c r="L126" s="85" t="s">
        <v>1269</v>
      </c>
      <c r="M126" s="85" t="s">
        <v>1270</v>
      </c>
      <c r="N126" s="85"/>
      <c r="O126" s="85"/>
      <c r="P126" s="85"/>
      <c r="Q126" s="85"/>
      <c r="R126" s="85"/>
      <c r="S126" s="85"/>
      <c r="T126" s="85"/>
      <c r="U126" s="85"/>
      <c r="V126" s="85"/>
      <c r="W126" s="85"/>
      <c r="X126" s="85"/>
      <c r="Y126" s="85"/>
      <c r="Z126" s="85"/>
      <c r="AA126" s="85"/>
      <c r="AB126" s="85" t="s">
        <v>66</v>
      </c>
      <c r="AC126" s="85" t="s">
        <v>104</v>
      </c>
      <c r="AD126" s="85" t="s">
        <v>88</v>
      </c>
      <c r="AE126" s="85" t="s">
        <v>65</v>
      </c>
      <c r="AF126" s="85" t="s">
        <v>65</v>
      </c>
      <c r="AG126" s="85" t="s">
        <v>65</v>
      </c>
      <c r="AH126" s="85"/>
      <c r="AI126" s="85" t="s">
        <v>89</v>
      </c>
      <c r="AJ126" s="85" t="s">
        <v>65</v>
      </c>
      <c r="AK126" s="85" t="s">
        <v>65</v>
      </c>
      <c r="AL126" s="85" t="s">
        <v>65</v>
      </c>
      <c r="AM126" s="85" t="s">
        <v>65</v>
      </c>
      <c r="AN126" s="85" t="s">
        <v>65</v>
      </c>
      <c r="AO126" s="85"/>
      <c r="AP126" s="85"/>
      <c r="AQ126" s="85" t="s">
        <v>1271</v>
      </c>
      <c r="AR126" s="85" t="s">
        <v>812</v>
      </c>
      <c r="AS126" s="91" t="s">
        <v>64</v>
      </c>
      <c r="AT126" s="85"/>
      <c r="AU126" s="85" t="s">
        <v>65</v>
      </c>
      <c r="AV126" s="85"/>
      <c r="AW126" s="85"/>
      <c r="AX126" s="85"/>
      <c r="AY126" s="22" t="s">
        <v>1272</v>
      </c>
      <c r="AZ126" s="87"/>
    </row>
    <row r="127" spans="1:52" ht="97.5" customHeight="1">
      <c r="A127" s="84">
        <v>126</v>
      </c>
      <c r="B127" s="85" t="s">
        <v>1273</v>
      </c>
      <c r="C127" s="85" t="s">
        <v>823</v>
      </c>
      <c r="D127" s="85" t="s">
        <v>1274</v>
      </c>
      <c r="E127" s="85">
        <v>2025</v>
      </c>
      <c r="F127" s="85" t="s">
        <v>236</v>
      </c>
      <c r="G127" s="85" t="s">
        <v>754</v>
      </c>
      <c r="H127" s="85" t="s">
        <v>222</v>
      </c>
      <c r="I127" s="85" t="str" cm="1">
        <f t="array" ref="I127">_xlfn.TEXTJOIN(",", TRUE, IF(Table4[study_id]=Table3[[#This Row],[study_id]], Table4[iso_code], ""))</f>
        <v>ET</v>
      </c>
      <c r="J127" s="85">
        <f>COUNTIF(study_countries!A:A,A127)</f>
        <v>1</v>
      </c>
      <c r="K127" s="85" t="s">
        <v>321</v>
      </c>
      <c r="L127" s="85" t="s">
        <v>1275</v>
      </c>
      <c r="M127" s="85" t="s">
        <v>1276</v>
      </c>
      <c r="N127" s="85"/>
      <c r="O127" s="85"/>
      <c r="P127" s="85"/>
      <c r="Q127" s="85"/>
      <c r="R127" s="85"/>
      <c r="S127" s="85"/>
      <c r="T127" s="85"/>
      <c r="U127" s="85"/>
      <c r="V127" s="85"/>
      <c r="W127" s="85"/>
      <c r="X127" s="85"/>
      <c r="Y127" s="85"/>
      <c r="Z127" s="85"/>
      <c r="AA127" s="85"/>
      <c r="AB127" s="85" t="s">
        <v>66</v>
      </c>
      <c r="AC127" s="85" t="s">
        <v>67</v>
      </c>
      <c r="AD127" s="85" t="s">
        <v>88</v>
      </c>
      <c r="AE127" s="85" t="s">
        <v>64</v>
      </c>
      <c r="AF127" s="85" t="s">
        <v>64</v>
      </c>
      <c r="AG127" s="85" t="s">
        <v>65</v>
      </c>
      <c r="AH127" s="85"/>
      <c r="AI127" s="85" t="s">
        <v>69</v>
      </c>
      <c r="AJ127" s="85" t="s">
        <v>65</v>
      </c>
      <c r="AK127" s="85" t="s">
        <v>65</v>
      </c>
      <c r="AL127" s="85" t="s">
        <v>65</v>
      </c>
      <c r="AM127" s="85" t="s">
        <v>64</v>
      </c>
      <c r="AN127" s="85" t="s">
        <v>65</v>
      </c>
      <c r="AO127" s="85"/>
      <c r="AP127" s="85"/>
      <c r="AQ127" s="85" t="s">
        <v>1277</v>
      </c>
      <c r="AR127" s="85" t="s">
        <v>1278</v>
      </c>
      <c r="AS127" s="91" t="s">
        <v>136</v>
      </c>
      <c r="AT127" s="85"/>
      <c r="AU127" s="85" t="s">
        <v>65</v>
      </c>
      <c r="AV127" s="85"/>
      <c r="AW127" s="85"/>
      <c r="AX127" s="85"/>
      <c r="AY127" s="22" t="s">
        <v>1279</v>
      </c>
      <c r="AZ127" s="108" t="s">
        <v>1280</v>
      </c>
    </row>
    <row r="128" spans="1:52" ht="89.25" customHeight="1">
      <c r="A128" s="84">
        <v>127</v>
      </c>
      <c r="B128" s="85" t="s">
        <v>1281</v>
      </c>
      <c r="C128" s="85" t="s">
        <v>752</v>
      </c>
      <c r="D128" s="85" t="s">
        <v>1282</v>
      </c>
      <c r="E128" s="85">
        <v>2020</v>
      </c>
      <c r="F128" s="85" t="s">
        <v>236</v>
      </c>
      <c r="G128" s="85" t="s">
        <v>754</v>
      </c>
      <c r="H128" s="85" t="s">
        <v>222</v>
      </c>
      <c r="I128" s="85" t="str" cm="1">
        <f t="array" ref="I128">_xlfn.TEXTJOIN(",", TRUE, IF(Table4[study_id]=Table3[[#This Row],[study_id]], Table4[iso_code], ""))</f>
        <v>NG</v>
      </c>
      <c r="J128" s="85">
        <f>COUNTIF(study_countries!A:A,A128)</f>
        <v>1</v>
      </c>
      <c r="K128" s="85" t="s">
        <v>248</v>
      </c>
      <c r="L128" s="85" t="s">
        <v>1283</v>
      </c>
      <c r="M128" s="85" t="s">
        <v>1284</v>
      </c>
      <c r="N128" s="85"/>
      <c r="O128" s="85"/>
      <c r="P128" s="85"/>
      <c r="Q128" s="85"/>
      <c r="R128" s="85"/>
      <c r="S128" s="85"/>
      <c r="T128" s="85"/>
      <c r="U128" s="85"/>
      <c r="V128" s="85"/>
      <c r="W128" s="85"/>
      <c r="X128" s="85"/>
      <c r="Y128" s="85"/>
      <c r="Z128" s="85"/>
      <c r="AA128" s="85"/>
      <c r="AB128" s="85" t="s">
        <v>66</v>
      </c>
      <c r="AC128" s="85" t="s">
        <v>67</v>
      </c>
      <c r="AD128" s="85" t="s">
        <v>88</v>
      </c>
      <c r="AE128" s="85" t="s">
        <v>64</v>
      </c>
      <c r="AF128" s="85" t="s">
        <v>64</v>
      </c>
      <c r="AG128" s="85" t="s">
        <v>65</v>
      </c>
      <c r="AH128" s="85"/>
      <c r="AI128" s="85" t="s">
        <v>89</v>
      </c>
      <c r="AJ128" s="85" t="s">
        <v>65</v>
      </c>
      <c r="AK128" s="85" t="s">
        <v>65</v>
      </c>
      <c r="AL128" s="85" t="s">
        <v>64</v>
      </c>
      <c r="AM128" s="85" t="s">
        <v>64</v>
      </c>
      <c r="AN128" s="85" t="s">
        <v>65</v>
      </c>
      <c r="AO128" s="85"/>
      <c r="AP128" s="85"/>
      <c r="AQ128" s="85" t="s">
        <v>1285</v>
      </c>
      <c r="AR128" s="85" t="s">
        <v>1286</v>
      </c>
      <c r="AS128" s="91" t="s">
        <v>136</v>
      </c>
      <c r="AT128" s="85"/>
      <c r="AU128" s="85" t="s">
        <v>65</v>
      </c>
      <c r="AV128" s="85"/>
      <c r="AW128" s="85"/>
      <c r="AX128" s="85"/>
      <c r="AY128" s="22" t="s">
        <v>1287</v>
      </c>
      <c r="AZ128" s="108" t="s">
        <v>1288</v>
      </c>
    </row>
    <row r="129" spans="1:52" ht="95.25" customHeight="1">
      <c r="A129" s="84">
        <v>128</v>
      </c>
      <c r="B129" s="85" t="s">
        <v>1289</v>
      </c>
      <c r="C129" s="85" t="s">
        <v>823</v>
      </c>
      <c r="D129" s="85" t="s">
        <v>1290</v>
      </c>
      <c r="E129" s="85">
        <v>2023</v>
      </c>
      <c r="F129" s="85" t="s">
        <v>236</v>
      </c>
      <c r="G129" s="85" t="s">
        <v>754</v>
      </c>
      <c r="H129" s="85" t="s">
        <v>222</v>
      </c>
      <c r="I129" s="85" t="str" cm="1">
        <f t="array" ref="I129">_xlfn.TEXTJOIN(",", TRUE, IF(Table4[study_id]=Table3[[#This Row],[study_id]], Table4[iso_code], ""))</f>
        <v>MA</v>
      </c>
      <c r="J129" s="85">
        <f>COUNTIF(study_countries!A:A,A129)</f>
        <v>1</v>
      </c>
      <c r="K129" s="85" t="s">
        <v>223</v>
      </c>
      <c r="L129" s="85" t="s">
        <v>1291</v>
      </c>
      <c r="M129" s="85" t="s">
        <v>1292</v>
      </c>
      <c r="N129" s="85"/>
      <c r="O129" s="85"/>
      <c r="P129" s="85"/>
      <c r="Q129" s="85"/>
      <c r="R129" s="85"/>
      <c r="S129" s="85"/>
      <c r="T129" s="85"/>
      <c r="U129" s="85"/>
      <c r="V129" s="85"/>
      <c r="W129" s="85"/>
      <c r="X129" s="85"/>
      <c r="Y129" s="85"/>
      <c r="Z129" s="85"/>
      <c r="AA129" s="85"/>
      <c r="AB129" s="85" t="s">
        <v>66</v>
      </c>
      <c r="AC129" s="85" t="s">
        <v>67</v>
      </c>
      <c r="AD129" s="85" t="s">
        <v>88</v>
      </c>
      <c r="AE129" s="85" t="s">
        <v>65</v>
      </c>
      <c r="AF129" s="85" t="s">
        <v>64</v>
      </c>
      <c r="AG129" s="85" t="s">
        <v>65</v>
      </c>
      <c r="AH129" s="85"/>
      <c r="AI129" s="85" t="s">
        <v>105</v>
      </c>
      <c r="AJ129" s="85" t="s">
        <v>65</v>
      </c>
      <c r="AK129" s="85" t="s">
        <v>65</v>
      </c>
      <c r="AL129" s="85" t="s">
        <v>65</v>
      </c>
      <c r="AM129" s="85" t="s">
        <v>65</v>
      </c>
      <c r="AN129" s="85" t="s">
        <v>65</v>
      </c>
      <c r="AO129" s="85"/>
      <c r="AP129" s="85"/>
      <c r="AQ129" s="85" t="s">
        <v>1293</v>
      </c>
      <c r="AR129" s="85" t="s">
        <v>519</v>
      </c>
      <c r="AS129" s="91" t="s">
        <v>64</v>
      </c>
      <c r="AT129" s="85"/>
      <c r="AU129" s="85" t="s">
        <v>65</v>
      </c>
      <c r="AV129" s="85"/>
      <c r="AW129" s="85"/>
      <c r="AX129" s="85"/>
      <c r="AY129" s="22" t="s">
        <v>1294</v>
      </c>
      <c r="AZ129" s="108" t="s">
        <v>1295</v>
      </c>
    </row>
    <row r="130" spans="1:52" ht="85.5" customHeight="1">
      <c r="A130" s="84">
        <v>129</v>
      </c>
      <c r="B130" s="85" t="s">
        <v>1296</v>
      </c>
      <c r="C130" s="85" t="s">
        <v>269</v>
      </c>
      <c r="D130" s="85" t="s">
        <v>1297</v>
      </c>
      <c r="E130" s="85">
        <v>2025</v>
      </c>
      <c r="F130" s="85" t="s">
        <v>55</v>
      </c>
      <c r="G130" s="85" t="s">
        <v>129</v>
      </c>
      <c r="H130" s="85" t="s">
        <v>238</v>
      </c>
      <c r="I130" s="85" t="str" cm="1">
        <f t="array" ref="I130">_xlfn.TEXTJOIN(",", TRUE, IF(Table4[study_id]=Table3[[#This Row],[study_id]], Table4[iso_code], ""))</f>
        <v>TN</v>
      </c>
      <c r="J130" s="85">
        <f>COUNTIF(study_countries!A:A,A130)</f>
        <v>1</v>
      </c>
      <c r="K130" s="85" t="s">
        <v>223</v>
      </c>
      <c r="L130" s="85" t="s">
        <v>1298</v>
      </c>
      <c r="M130" s="85" t="s">
        <v>1299</v>
      </c>
      <c r="N130" s="85">
        <v>2023</v>
      </c>
      <c r="O130" s="85">
        <v>2050</v>
      </c>
      <c r="P130" s="85" t="s">
        <v>61</v>
      </c>
      <c r="Q130" s="85" t="s">
        <v>84</v>
      </c>
      <c r="R130" s="85" t="s">
        <v>63</v>
      </c>
      <c r="S130" s="85" t="s">
        <v>64</v>
      </c>
      <c r="T130" s="85" t="s">
        <v>64</v>
      </c>
      <c r="U130" s="85" t="s">
        <v>64</v>
      </c>
      <c r="V130" s="85" t="s">
        <v>65</v>
      </c>
      <c r="W130" s="85" t="s">
        <v>65</v>
      </c>
      <c r="X130" s="85" t="s">
        <v>65</v>
      </c>
      <c r="Y130" s="85" t="s">
        <v>64</v>
      </c>
      <c r="Z130" s="85" t="s">
        <v>64</v>
      </c>
      <c r="AA130" s="85" t="s">
        <v>65</v>
      </c>
      <c r="AB130" s="85" t="s">
        <v>66</v>
      </c>
      <c r="AC130" s="85" t="s">
        <v>104</v>
      </c>
      <c r="AD130" s="85" t="s">
        <v>88</v>
      </c>
      <c r="AE130" s="85" t="s">
        <v>64</v>
      </c>
      <c r="AF130" s="85" t="s">
        <v>64</v>
      </c>
      <c r="AG130" s="85" t="s">
        <v>64</v>
      </c>
      <c r="AH130" s="85" t="s">
        <v>65</v>
      </c>
      <c r="AI130" s="85" t="s">
        <v>89</v>
      </c>
      <c r="AJ130" s="85" t="s">
        <v>65</v>
      </c>
      <c r="AK130" s="85" t="s">
        <v>65</v>
      </c>
      <c r="AL130" s="85" t="s">
        <v>65</v>
      </c>
      <c r="AM130" s="85" t="s">
        <v>65</v>
      </c>
      <c r="AN130" s="85" t="s">
        <v>65</v>
      </c>
      <c r="AO130" s="85" t="s">
        <v>1300</v>
      </c>
      <c r="AP130" s="85" t="s">
        <v>1301</v>
      </c>
      <c r="AQ130" s="85" t="s">
        <v>474</v>
      </c>
      <c r="AR130" s="85" t="s">
        <v>475</v>
      </c>
      <c r="AS130" s="91" t="s">
        <v>65</v>
      </c>
      <c r="AT130" s="85"/>
      <c r="AU130" s="85" t="s">
        <v>64</v>
      </c>
      <c r="AV130" s="88">
        <v>0.08</v>
      </c>
      <c r="AW130" s="85" t="s">
        <v>65</v>
      </c>
      <c r="AX130" s="85"/>
      <c r="AY130" s="22" t="s">
        <v>1302</v>
      </c>
      <c r="AZ130" s="108" t="s">
        <v>711</v>
      </c>
    </row>
    <row r="131" spans="1:52" ht="91.5" customHeight="1">
      <c r="A131" s="84">
        <v>130</v>
      </c>
      <c r="B131" s="85" t="s">
        <v>1303</v>
      </c>
      <c r="C131" s="85" t="s">
        <v>1304</v>
      </c>
      <c r="D131" s="85" t="s">
        <v>1305</v>
      </c>
      <c r="E131" s="85">
        <v>2021</v>
      </c>
      <c r="F131" s="85" t="s">
        <v>55</v>
      </c>
      <c r="G131" s="85" t="s">
        <v>129</v>
      </c>
      <c r="H131" s="85" t="s">
        <v>238</v>
      </c>
      <c r="I131" s="85" t="str" cm="1">
        <f t="array" ref="I131">_xlfn.TEXTJOIN(",", TRUE, IF(Table4[study_id]=Table3[[#This Row],[study_id]], Table4[iso_code], ""))</f>
        <v>KE</v>
      </c>
      <c r="J131" s="85">
        <f>COUNTIF(study_countries!A:A,A131)</f>
        <v>1</v>
      </c>
      <c r="K131" s="85" t="s">
        <v>321</v>
      </c>
      <c r="L131" s="85" t="s">
        <v>1306</v>
      </c>
      <c r="M131" s="85" t="s">
        <v>1307</v>
      </c>
      <c r="N131" s="85">
        <v>2010</v>
      </c>
      <c r="O131" s="85">
        <v>2040</v>
      </c>
      <c r="P131" s="85" t="s">
        <v>61</v>
      </c>
      <c r="Q131" s="85" t="s">
        <v>441</v>
      </c>
      <c r="R131" s="85" t="s">
        <v>194</v>
      </c>
      <c r="S131" s="85" t="s">
        <v>64</v>
      </c>
      <c r="T131" s="85" t="s">
        <v>64</v>
      </c>
      <c r="U131" s="85" t="s">
        <v>64</v>
      </c>
      <c r="V131" s="85" t="s">
        <v>64</v>
      </c>
      <c r="W131" s="85" t="s">
        <v>64</v>
      </c>
      <c r="X131" s="85" t="s">
        <v>64</v>
      </c>
      <c r="Y131" s="85" t="s">
        <v>64</v>
      </c>
      <c r="Z131" s="85" t="s">
        <v>65</v>
      </c>
      <c r="AA131" s="85" t="s">
        <v>64</v>
      </c>
      <c r="AB131" s="85" t="s">
        <v>66</v>
      </c>
      <c r="AC131" s="85" t="s">
        <v>67</v>
      </c>
      <c r="AD131" s="85" t="s">
        <v>88</v>
      </c>
      <c r="AE131" s="85" t="s">
        <v>64</v>
      </c>
      <c r="AF131" s="85" t="s">
        <v>64</v>
      </c>
      <c r="AG131" s="85" t="s">
        <v>64</v>
      </c>
      <c r="AH131" s="85" t="s">
        <v>64</v>
      </c>
      <c r="AI131" s="85" t="s">
        <v>89</v>
      </c>
      <c r="AJ131" s="85" t="s">
        <v>65</v>
      </c>
      <c r="AK131" s="85" t="s">
        <v>65</v>
      </c>
      <c r="AL131" s="85" t="s">
        <v>65</v>
      </c>
      <c r="AM131" s="85" t="s">
        <v>65</v>
      </c>
      <c r="AN131" s="85" t="s">
        <v>65</v>
      </c>
      <c r="AO131" s="85"/>
      <c r="AP131" s="85" t="s">
        <v>1308</v>
      </c>
      <c r="AQ131" s="85" t="s">
        <v>1309</v>
      </c>
      <c r="AR131" s="85" t="s">
        <v>1310</v>
      </c>
      <c r="AS131" s="91" t="s">
        <v>136</v>
      </c>
      <c r="AT131" s="85"/>
      <c r="AU131" s="85" t="s">
        <v>65</v>
      </c>
      <c r="AV131" s="88" t="s">
        <v>75</v>
      </c>
      <c r="AW131" s="85" t="s">
        <v>65</v>
      </c>
      <c r="AX131" s="85"/>
      <c r="AY131" s="22" t="s">
        <v>1311</v>
      </c>
      <c r="AZ131" s="108" t="s">
        <v>1312</v>
      </c>
    </row>
    <row r="132" spans="1:52" ht="79.5" customHeight="1">
      <c r="A132" s="84">
        <v>131</v>
      </c>
      <c r="B132" s="85" t="s">
        <v>1313</v>
      </c>
      <c r="C132" s="85" t="s">
        <v>752</v>
      </c>
      <c r="D132" s="85" t="s">
        <v>1314</v>
      </c>
      <c r="E132" s="85">
        <v>2025</v>
      </c>
      <c r="F132" s="85" t="s">
        <v>236</v>
      </c>
      <c r="G132" s="85" t="s">
        <v>594</v>
      </c>
      <c r="H132" s="85" t="s">
        <v>222</v>
      </c>
      <c r="I132" s="85" t="str" cm="1">
        <f t="array" ref="I132">_xlfn.TEXTJOIN(",", TRUE, IF(Table4[study_id]=Table3[[#This Row],[study_id]], Table4[iso_code], ""))</f>
        <v>KE</v>
      </c>
      <c r="J132" s="85">
        <f>COUNTIF(study_countries!A:A,A132)</f>
        <v>1</v>
      </c>
      <c r="K132" s="85" t="s">
        <v>321</v>
      </c>
      <c r="L132" s="85" t="s">
        <v>1314</v>
      </c>
      <c r="M132" s="85" t="s">
        <v>1315</v>
      </c>
      <c r="N132" s="85"/>
      <c r="O132" s="85"/>
      <c r="P132" s="85"/>
      <c r="Q132" s="85"/>
      <c r="R132" s="85"/>
      <c r="S132" s="85"/>
      <c r="T132" s="85"/>
      <c r="U132" s="85"/>
      <c r="V132" s="85"/>
      <c r="W132" s="85"/>
      <c r="X132" s="85"/>
      <c r="Y132" s="85"/>
      <c r="Z132" s="85"/>
      <c r="AA132" s="85"/>
      <c r="AB132" s="85" t="s">
        <v>66</v>
      </c>
      <c r="AC132" s="85" t="s">
        <v>67</v>
      </c>
      <c r="AD132" s="85" t="s">
        <v>88</v>
      </c>
      <c r="AE132" s="85" t="s">
        <v>64</v>
      </c>
      <c r="AF132" s="85" t="s">
        <v>64</v>
      </c>
      <c r="AG132" s="85" t="s">
        <v>65</v>
      </c>
      <c r="AH132" s="85"/>
      <c r="AI132" s="85" t="s">
        <v>69</v>
      </c>
      <c r="AJ132" s="85" t="s">
        <v>65</v>
      </c>
      <c r="AK132" s="85" t="s">
        <v>64</v>
      </c>
      <c r="AL132" s="85" t="s">
        <v>64</v>
      </c>
      <c r="AM132" s="85" t="s">
        <v>65</v>
      </c>
      <c r="AN132" s="85" t="s">
        <v>65</v>
      </c>
      <c r="AO132" s="85"/>
      <c r="AP132" s="85"/>
      <c r="AQ132" s="85" t="s">
        <v>1316</v>
      </c>
      <c r="AR132" s="85" t="s">
        <v>434</v>
      </c>
      <c r="AS132" s="91" t="s">
        <v>64</v>
      </c>
      <c r="AT132" s="85"/>
      <c r="AU132" s="85" t="s">
        <v>65</v>
      </c>
      <c r="AV132" s="85"/>
      <c r="AW132" s="85"/>
      <c r="AX132" s="85"/>
      <c r="AY132" s="22" t="s">
        <v>1317</v>
      </c>
      <c r="AZ132" s="108" t="s">
        <v>1318</v>
      </c>
    </row>
    <row r="133" spans="1:52" ht="67.5" customHeight="1">
      <c r="A133" s="84">
        <v>132</v>
      </c>
      <c r="B133" s="85" t="s">
        <v>1319</v>
      </c>
      <c r="C133" s="85" t="s">
        <v>1320</v>
      </c>
      <c r="D133" s="85" t="s">
        <v>1321</v>
      </c>
      <c r="E133" s="85">
        <v>2023</v>
      </c>
      <c r="F133" s="85" t="s">
        <v>236</v>
      </c>
      <c r="G133" s="85" t="s">
        <v>808</v>
      </c>
      <c r="H133" s="85" t="s">
        <v>222</v>
      </c>
      <c r="I133" s="85" t="str" cm="1">
        <f t="array" ref="I133">_xlfn.TEXTJOIN(",", TRUE, IF(Table4[study_id]=Table3[[#This Row],[study_id]], Table4[iso_code], ""))</f>
        <v>NG</v>
      </c>
      <c r="J133" s="85">
        <f>COUNTIF(study_countries!A:A,A133)</f>
        <v>1</v>
      </c>
      <c r="K133" s="85" t="s">
        <v>248</v>
      </c>
      <c r="L133" s="85" t="s">
        <v>1322</v>
      </c>
      <c r="M133" s="85" t="s">
        <v>1323</v>
      </c>
      <c r="N133" s="85"/>
      <c r="O133" s="85"/>
      <c r="P133" s="85"/>
      <c r="Q133" s="85"/>
      <c r="R133" s="85"/>
      <c r="S133" s="85"/>
      <c r="T133" s="85"/>
      <c r="U133" s="85"/>
      <c r="V133" s="85"/>
      <c r="W133" s="85"/>
      <c r="X133" s="85"/>
      <c r="Y133" s="85"/>
      <c r="Z133" s="85"/>
      <c r="AA133" s="85"/>
      <c r="AB133" s="85" t="s">
        <v>66</v>
      </c>
      <c r="AC133" s="85" t="s">
        <v>67</v>
      </c>
      <c r="AD133" s="85" t="s">
        <v>88</v>
      </c>
      <c r="AE133" s="85" t="s">
        <v>64</v>
      </c>
      <c r="AF133" s="85" t="s">
        <v>64</v>
      </c>
      <c r="AG133" s="85" t="s">
        <v>65</v>
      </c>
      <c r="AH133" s="85"/>
      <c r="AI133" s="85" t="s">
        <v>69</v>
      </c>
      <c r="AJ133" s="85" t="s">
        <v>65</v>
      </c>
      <c r="AK133" s="85" t="s">
        <v>65</v>
      </c>
      <c r="AL133" s="85" t="s">
        <v>65</v>
      </c>
      <c r="AM133" s="85" t="s">
        <v>64</v>
      </c>
      <c r="AN133" s="85" t="s">
        <v>65</v>
      </c>
      <c r="AO133" s="85"/>
      <c r="AP133" s="85"/>
      <c r="AQ133" s="85" t="s">
        <v>1324</v>
      </c>
      <c r="AR133" s="85" t="s">
        <v>1325</v>
      </c>
      <c r="AS133" s="91" t="s">
        <v>136</v>
      </c>
      <c r="AT133" s="85"/>
      <c r="AU133" s="85" t="s">
        <v>65</v>
      </c>
      <c r="AV133" s="85"/>
      <c r="AW133" s="85"/>
      <c r="AX133" s="85"/>
      <c r="AY133" s="22" t="s">
        <v>1326</v>
      </c>
      <c r="AZ133" s="108" t="s">
        <v>1327</v>
      </c>
    </row>
    <row r="134" spans="1:52" ht="83.25" customHeight="1">
      <c r="A134" s="84">
        <v>133</v>
      </c>
      <c r="B134" s="85" t="s">
        <v>1328</v>
      </c>
      <c r="C134" s="85" t="s">
        <v>752</v>
      </c>
      <c r="D134" s="85" t="s">
        <v>1329</v>
      </c>
      <c r="E134" s="85">
        <v>2021</v>
      </c>
      <c r="F134" s="85" t="s">
        <v>236</v>
      </c>
      <c r="G134" s="85" t="s">
        <v>754</v>
      </c>
      <c r="H134" s="85" t="s">
        <v>222</v>
      </c>
      <c r="I134" s="85" t="str">
        <f t="array" ref="I134">_xlfn.TEXTJOIN(",", TRUE, IF(Table4[study_id]=Table3[[#This Row],[study_id]], Table4[iso_code], ""))</f>
        <v>NG</v>
      </c>
      <c r="J134" s="85">
        <f>COUNTIF(study_countries!A:A,A134)</f>
        <v>1</v>
      </c>
      <c r="K134" s="85" t="s">
        <v>248</v>
      </c>
      <c r="L134" s="85" t="s">
        <v>1330</v>
      </c>
      <c r="M134" s="85" t="s">
        <v>1331</v>
      </c>
      <c r="N134" s="85"/>
      <c r="O134" s="85"/>
      <c r="P134" s="85"/>
      <c r="Q134" s="85"/>
      <c r="R134" s="85"/>
      <c r="S134" s="85"/>
      <c r="T134" s="85"/>
      <c r="U134" s="85"/>
      <c r="V134" s="85"/>
      <c r="W134" s="85"/>
      <c r="X134" s="85"/>
      <c r="Y134" s="85"/>
      <c r="Z134" s="85"/>
      <c r="AA134" s="85"/>
      <c r="AB134" s="85" t="s">
        <v>66</v>
      </c>
      <c r="AC134" s="85" t="s">
        <v>67</v>
      </c>
      <c r="AD134" s="85" t="s">
        <v>88</v>
      </c>
      <c r="AE134" s="85" t="s">
        <v>64</v>
      </c>
      <c r="AF134" s="85" t="s">
        <v>64</v>
      </c>
      <c r="AG134" s="85" t="s">
        <v>65</v>
      </c>
      <c r="AH134" s="85"/>
      <c r="AI134" s="85" t="s">
        <v>89</v>
      </c>
      <c r="AJ134" s="85" t="s">
        <v>65</v>
      </c>
      <c r="AK134" s="85" t="s">
        <v>65</v>
      </c>
      <c r="AL134" s="85" t="s">
        <v>65</v>
      </c>
      <c r="AM134" s="85" t="s">
        <v>64</v>
      </c>
      <c r="AN134" s="85" t="s">
        <v>65</v>
      </c>
      <c r="AO134" s="85"/>
      <c r="AP134" s="85"/>
      <c r="AQ134" s="85" t="s">
        <v>1332</v>
      </c>
      <c r="AR134" s="85" t="s">
        <v>1333</v>
      </c>
      <c r="AS134" s="91" t="s">
        <v>64</v>
      </c>
      <c r="AT134" s="85"/>
      <c r="AU134" s="85" t="s">
        <v>65</v>
      </c>
      <c r="AV134" s="85"/>
      <c r="AW134" s="85"/>
      <c r="AX134" s="85"/>
      <c r="AY134" s="22" t="s">
        <v>1334</v>
      </c>
      <c r="AZ134" s="108" t="s">
        <v>1335</v>
      </c>
    </row>
    <row r="135" spans="1:52" ht="79.5" customHeight="1">
      <c r="A135" s="84">
        <v>134</v>
      </c>
      <c r="B135" s="85" t="s">
        <v>1336</v>
      </c>
      <c r="C135" s="85" t="s">
        <v>823</v>
      </c>
      <c r="D135" s="85" t="s">
        <v>1337</v>
      </c>
      <c r="E135" s="85">
        <v>2026</v>
      </c>
      <c r="F135" s="85" t="s">
        <v>236</v>
      </c>
      <c r="G135" s="85" t="s">
        <v>754</v>
      </c>
      <c r="H135" s="85" t="s">
        <v>222</v>
      </c>
      <c r="I135" s="85" t="s">
        <v>1264</v>
      </c>
      <c r="J135" s="85">
        <f>COUNTIF(study_countries!A:A,A135)</f>
        <v>1</v>
      </c>
      <c r="K135" s="85" t="s">
        <v>248</v>
      </c>
      <c r="L135" s="85" t="s">
        <v>1338</v>
      </c>
      <c r="M135" s="85" t="s">
        <v>1339</v>
      </c>
      <c r="N135" s="85"/>
      <c r="O135" s="85"/>
      <c r="P135" s="85"/>
      <c r="Q135" s="85"/>
      <c r="R135" s="85"/>
      <c r="S135" s="85"/>
      <c r="T135" s="85"/>
      <c r="U135" s="85"/>
      <c r="V135" s="85"/>
      <c r="W135" s="85"/>
      <c r="X135" s="85"/>
      <c r="Y135" s="85"/>
      <c r="Z135" s="85"/>
      <c r="AA135" s="85"/>
      <c r="AB135" s="85" t="s">
        <v>194</v>
      </c>
      <c r="AC135" s="85" t="s">
        <v>67</v>
      </c>
      <c r="AD135" s="85" t="s">
        <v>88</v>
      </c>
      <c r="AE135" s="85" t="s">
        <v>64</v>
      </c>
      <c r="AF135" s="85" t="s">
        <v>64</v>
      </c>
      <c r="AG135" s="85" t="s">
        <v>65</v>
      </c>
      <c r="AH135" s="85"/>
      <c r="AI135" s="85" t="s">
        <v>119</v>
      </c>
      <c r="AJ135" s="85" t="s">
        <v>65</v>
      </c>
      <c r="AK135" s="85" t="s">
        <v>65</v>
      </c>
      <c r="AL135" s="85" t="s">
        <v>65</v>
      </c>
      <c r="AM135" s="85" t="s">
        <v>65</v>
      </c>
      <c r="AN135" s="85" t="s">
        <v>65</v>
      </c>
      <c r="AO135" s="85"/>
      <c r="AP135" s="85"/>
      <c r="AQ135" s="85" t="s">
        <v>1340</v>
      </c>
      <c r="AR135" s="85" t="s">
        <v>1341</v>
      </c>
      <c r="AS135" s="91" t="s">
        <v>65</v>
      </c>
      <c r="AT135" s="85"/>
      <c r="AU135" s="85" t="s">
        <v>65</v>
      </c>
      <c r="AV135" s="85"/>
      <c r="AW135" s="85"/>
      <c r="AX135" s="85"/>
      <c r="AY135" s="22" t="s">
        <v>1342</v>
      </c>
      <c r="AZ135" s="108" t="s">
        <v>1343</v>
      </c>
    </row>
    <row r="136" spans="1:52" ht="89.25" customHeight="1">
      <c r="A136" s="84">
        <v>135</v>
      </c>
      <c r="B136" s="85" t="s">
        <v>1344</v>
      </c>
      <c r="C136" s="85" t="s">
        <v>387</v>
      </c>
      <c r="D136" s="85" t="s">
        <v>1345</v>
      </c>
      <c r="E136" s="85">
        <v>2021</v>
      </c>
      <c r="F136" s="85" t="s">
        <v>55</v>
      </c>
      <c r="G136" s="85" t="s">
        <v>129</v>
      </c>
      <c r="H136" s="85" t="s">
        <v>238</v>
      </c>
      <c r="I136" s="85" t="str">
        <f t="array" ref="I136">_xlfn.TEXTJOIN(",", TRUE, IF(Table4[study_id]=Table3[[#This Row],[study_id]], Table4[iso_code], ""))</f>
        <v>ZA</v>
      </c>
      <c r="J136" s="85">
        <f>COUNTIF(study_countries!A:A,A136)</f>
        <v>1</v>
      </c>
      <c r="K136" s="85" t="s">
        <v>271</v>
      </c>
      <c r="L136" s="85" t="s">
        <v>1346</v>
      </c>
      <c r="M136" s="85" t="s">
        <v>1347</v>
      </c>
      <c r="N136" s="85">
        <v>2020</v>
      </c>
      <c r="O136" s="85">
        <v>2050</v>
      </c>
      <c r="P136" s="85" t="s">
        <v>61</v>
      </c>
      <c r="Q136" s="85" t="s">
        <v>441</v>
      </c>
      <c r="R136" s="85" t="s">
        <v>194</v>
      </c>
      <c r="S136" s="85" t="s">
        <v>64</v>
      </c>
      <c r="T136" s="85" t="s">
        <v>65</v>
      </c>
      <c r="U136" s="85" t="s">
        <v>64</v>
      </c>
      <c r="V136" s="85" t="s">
        <v>64</v>
      </c>
      <c r="W136" s="85" t="s">
        <v>64</v>
      </c>
      <c r="X136" s="85" t="s">
        <v>65</v>
      </c>
      <c r="Y136" s="85" t="s">
        <v>64</v>
      </c>
      <c r="Z136" s="85" t="s">
        <v>65</v>
      </c>
      <c r="AA136" s="85" t="s">
        <v>64</v>
      </c>
      <c r="AB136" s="85" t="s">
        <v>146</v>
      </c>
      <c r="AC136" s="85" t="s">
        <v>67</v>
      </c>
      <c r="AD136" s="85" t="s">
        <v>88</v>
      </c>
      <c r="AE136" s="85" t="s">
        <v>64</v>
      </c>
      <c r="AF136" s="85" t="s">
        <v>64</v>
      </c>
      <c r="AG136" s="85" t="s">
        <v>65</v>
      </c>
      <c r="AH136" s="85" t="s">
        <v>65</v>
      </c>
      <c r="AI136" s="85" t="s">
        <v>89</v>
      </c>
      <c r="AJ136" s="85" t="s">
        <v>65</v>
      </c>
      <c r="AK136" s="85" t="s">
        <v>65</v>
      </c>
      <c r="AL136" s="85" t="s">
        <v>64</v>
      </c>
      <c r="AM136" s="85" t="s">
        <v>65</v>
      </c>
      <c r="AN136" s="85" t="s">
        <v>65</v>
      </c>
      <c r="AO136" s="85" t="s">
        <v>1348</v>
      </c>
      <c r="AP136" s="85" t="s">
        <v>1349</v>
      </c>
      <c r="AQ136" s="85" t="s">
        <v>1350</v>
      </c>
      <c r="AR136" s="85" t="s">
        <v>618</v>
      </c>
      <c r="AS136" s="91" t="s">
        <v>64</v>
      </c>
      <c r="AT136" s="85"/>
      <c r="AU136" s="85" t="s">
        <v>65</v>
      </c>
      <c r="AV136" s="109">
        <v>9.7000000000000003E-2</v>
      </c>
      <c r="AW136" s="85" t="s">
        <v>65</v>
      </c>
      <c r="AX136" s="85"/>
      <c r="AY136" s="22" t="s">
        <v>1351</v>
      </c>
      <c r="AZ136" s="108" t="s">
        <v>1352</v>
      </c>
    </row>
    <row r="137" spans="1:52" ht="52.5" customHeight="1">
      <c r="A137" s="84">
        <v>136</v>
      </c>
      <c r="B137" s="85" t="s">
        <v>1353</v>
      </c>
      <c r="C137" s="85" t="s">
        <v>752</v>
      </c>
      <c r="D137" s="85" t="s">
        <v>1354</v>
      </c>
      <c r="E137" s="85">
        <v>2017</v>
      </c>
      <c r="F137" s="85" t="s">
        <v>236</v>
      </c>
      <c r="G137" s="85" t="s">
        <v>754</v>
      </c>
      <c r="H137" s="85" t="s">
        <v>238</v>
      </c>
      <c r="I137" s="85" t="str">
        <f t="array" ref="I137">_xlfn.TEXTJOIN(",", TRUE, IF(Table4[study_id]=Table3[[#This Row],[study_id]], Table4[iso_code], ""))</f>
        <v>MA</v>
      </c>
      <c r="J137" s="85">
        <f>COUNTIF(study_countries!A:A,A137)</f>
        <v>1</v>
      </c>
      <c r="K137" s="85" t="s">
        <v>223</v>
      </c>
      <c r="L137" s="85" t="s">
        <v>1355</v>
      </c>
      <c r="M137" s="85" t="s">
        <v>1356</v>
      </c>
      <c r="N137" s="85"/>
      <c r="O137" s="85"/>
      <c r="P137" s="85"/>
      <c r="Q137" s="85"/>
      <c r="R137" s="85"/>
      <c r="S137" s="85"/>
      <c r="T137" s="85"/>
      <c r="U137" s="85"/>
      <c r="V137" s="85"/>
      <c r="W137" s="85"/>
      <c r="X137" s="85"/>
      <c r="Y137" s="85"/>
      <c r="Z137" s="85"/>
      <c r="AA137" s="85"/>
      <c r="AB137" s="85" t="s">
        <v>66</v>
      </c>
      <c r="AC137" s="85" t="s">
        <v>67</v>
      </c>
      <c r="AD137" s="85" t="s">
        <v>88</v>
      </c>
      <c r="AE137" s="85" t="s">
        <v>64</v>
      </c>
      <c r="AF137" s="85" t="s">
        <v>64</v>
      </c>
      <c r="AG137" s="85" t="s">
        <v>65</v>
      </c>
      <c r="AH137" s="85"/>
      <c r="AI137" s="85" t="s">
        <v>89</v>
      </c>
      <c r="AJ137" s="85" t="s">
        <v>65</v>
      </c>
      <c r="AK137" s="85" t="s">
        <v>65</v>
      </c>
      <c r="AL137" s="85" t="s">
        <v>65</v>
      </c>
      <c r="AM137" s="85" t="s">
        <v>65</v>
      </c>
      <c r="AN137" s="85" t="s">
        <v>65</v>
      </c>
      <c r="AO137" s="85"/>
      <c r="AP137" s="85"/>
      <c r="AQ137" s="85" t="s">
        <v>1357</v>
      </c>
      <c r="AR137" s="85" t="s">
        <v>519</v>
      </c>
      <c r="AS137" s="91" t="s">
        <v>64</v>
      </c>
      <c r="AT137" s="85"/>
      <c r="AU137" s="85" t="s">
        <v>65</v>
      </c>
      <c r="AV137" s="85"/>
      <c r="AW137" s="85"/>
      <c r="AX137" s="85"/>
      <c r="AY137" s="22" t="s">
        <v>1358</v>
      </c>
      <c r="AZ137" s="108" t="s">
        <v>1359</v>
      </c>
    </row>
    <row r="138" spans="1:52" ht="70.5" customHeight="1">
      <c r="A138" s="84">
        <v>137</v>
      </c>
      <c r="B138" s="85" t="s">
        <v>1360</v>
      </c>
      <c r="C138" s="85" t="s">
        <v>823</v>
      </c>
      <c r="D138" s="85" t="s">
        <v>1361</v>
      </c>
      <c r="E138" s="85">
        <v>2025</v>
      </c>
      <c r="F138" s="85" t="s">
        <v>236</v>
      </c>
      <c r="G138" s="85" t="s">
        <v>808</v>
      </c>
      <c r="H138" s="85" t="s">
        <v>222</v>
      </c>
      <c r="I138" s="85" t="str">
        <f t="array" ref="I138">_xlfn.TEXTJOIN(",", TRUE, IF(Table4[study_id]=Table3[[#This Row],[study_id]], Table4[iso_code], ""))</f>
        <v>AO</v>
      </c>
      <c r="J138" s="85">
        <f>COUNTIF(study_countries!A:A,A138)</f>
        <v>1</v>
      </c>
      <c r="K138" s="85" t="s">
        <v>271</v>
      </c>
      <c r="L138" s="85" t="s">
        <v>1362</v>
      </c>
      <c r="M138" s="85" t="s">
        <v>1363</v>
      </c>
      <c r="N138" s="85"/>
      <c r="O138" s="85"/>
      <c r="P138" s="85"/>
      <c r="Q138" s="85"/>
      <c r="R138" s="85"/>
      <c r="S138" s="85"/>
      <c r="T138" s="85"/>
      <c r="U138" s="85"/>
      <c r="V138" s="85"/>
      <c r="W138" s="85"/>
      <c r="X138" s="85"/>
      <c r="Y138" s="85"/>
      <c r="Z138" s="85"/>
      <c r="AA138" s="85"/>
      <c r="AB138" s="85" t="s">
        <v>66</v>
      </c>
      <c r="AC138" s="85" t="s">
        <v>67</v>
      </c>
      <c r="AD138" s="85" t="s">
        <v>88</v>
      </c>
      <c r="AE138" s="85" t="s">
        <v>64</v>
      </c>
      <c r="AF138" s="85" t="s">
        <v>64</v>
      </c>
      <c r="AG138" s="85" t="s">
        <v>65</v>
      </c>
      <c r="AH138" s="85"/>
      <c r="AI138" s="85" t="s">
        <v>69</v>
      </c>
      <c r="AJ138" s="85" t="s">
        <v>65</v>
      </c>
      <c r="AK138" s="85" t="s">
        <v>65</v>
      </c>
      <c r="AL138" s="85" t="s">
        <v>65</v>
      </c>
      <c r="AM138" s="85" t="s">
        <v>64</v>
      </c>
      <c r="AN138" s="85" t="s">
        <v>64</v>
      </c>
      <c r="AO138" s="85"/>
      <c r="AP138" s="85"/>
      <c r="AQ138" s="85" t="s">
        <v>1364</v>
      </c>
      <c r="AR138" s="85" t="s">
        <v>265</v>
      </c>
      <c r="AS138" s="91" t="s">
        <v>65</v>
      </c>
      <c r="AT138" s="85"/>
      <c r="AU138" s="85" t="s">
        <v>65</v>
      </c>
      <c r="AV138" s="85"/>
      <c r="AW138" s="85"/>
      <c r="AX138" s="85"/>
      <c r="AY138" s="22" t="s">
        <v>1365</v>
      </c>
      <c r="AZ138" s="108" t="s">
        <v>1366</v>
      </c>
    </row>
    <row r="139" spans="1:52" ht="102.75" customHeight="1">
      <c r="A139" s="84">
        <v>138</v>
      </c>
      <c r="B139" s="85" t="s">
        <v>1367</v>
      </c>
      <c r="C139" s="85" t="s">
        <v>1368</v>
      </c>
      <c r="D139" s="85" t="s">
        <v>1369</v>
      </c>
      <c r="E139" s="85">
        <v>2024</v>
      </c>
      <c r="F139" s="85" t="s">
        <v>236</v>
      </c>
      <c r="G139" s="85" t="s">
        <v>1370</v>
      </c>
      <c r="H139" s="85" t="s">
        <v>222</v>
      </c>
      <c r="I139" s="85" t="str">
        <f t="array" ref="I139">_xlfn.TEXTJOIN(",", TRUE, IF(Table4[study_id]=Table3[[#This Row],[study_id]], Table4[iso_code], ""))</f>
        <v>GH</v>
      </c>
      <c r="J139" s="85">
        <f>COUNTIF(study_countries!A:A,A139)</f>
        <v>1</v>
      </c>
      <c r="K139" s="85" t="s">
        <v>248</v>
      </c>
      <c r="L139" s="85" t="s">
        <v>1371</v>
      </c>
      <c r="M139" s="85" t="s">
        <v>1372</v>
      </c>
      <c r="N139" s="85"/>
      <c r="O139" s="85"/>
      <c r="P139" s="85"/>
      <c r="Q139" s="85"/>
      <c r="R139" s="85"/>
      <c r="S139" s="85"/>
      <c r="T139" s="85"/>
      <c r="U139" s="85"/>
      <c r="V139" s="85"/>
      <c r="W139" s="85"/>
      <c r="X139" s="85"/>
      <c r="Y139" s="85"/>
      <c r="Z139" s="85"/>
      <c r="AA139" s="85"/>
      <c r="AB139" s="85" t="s">
        <v>66</v>
      </c>
      <c r="AC139" s="85" t="s">
        <v>67</v>
      </c>
      <c r="AD139" s="85" t="s">
        <v>88</v>
      </c>
      <c r="AE139" s="85" t="s">
        <v>64</v>
      </c>
      <c r="AF139" s="85" t="s">
        <v>64</v>
      </c>
      <c r="AG139" s="85" t="s">
        <v>65</v>
      </c>
      <c r="AH139" s="85"/>
      <c r="AI139" s="85" t="s">
        <v>89</v>
      </c>
      <c r="AJ139" s="85" t="s">
        <v>65</v>
      </c>
      <c r="AK139" s="85" t="s">
        <v>65</v>
      </c>
      <c r="AL139" s="85" t="s">
        <v>65</v>
      </c>
      <c r="AM139" s="85" t="s">
        <v>64</v>
      </c>
      <c r="AN139" s="85" t="s">
        <v>65</v>
      </c>
      <c r="AO139" s="85"/>
      <c r="AP139" s="85"/>
      <c r="AQ139" s="85" t="s">
        <v>1373</v>
      </c>
      <c r="AR139" s="85" t="s">
        <v>255</v>
      </c>
      <c r="AS139" s="91" t="s">
        <v>64</v>
      </c>
      <c r="AT139" s="85"/>
      <c r="AU139" s="85" t="s">
        <v>65</v>
      </c>
      <c r="AV139" s="85"/>
      <c r="AW139" s="85"/>
      <c r="AX139" s="85"/>
      <c r="AY139" s="22" t="s">
        <v>1374</v>
      </c>
      <c r="AZ139" s="108" t="s">
        <v>1375</v>
      </c>
    </row>
    <row r="140" spans="1:52" ht="85.5" customHeight="1">
      <c r="A140" s="84">
        <v>139</v>
      </c>
      <c r="B140" s="85" t="s">
        <v>1376</v>
      </c>
      <c r="C140" s="85" t="s">
        <v>1377</v>
      </c>
      <c r="D140" s="85" t="s">
        <v>1378</v>
      </c>
      <c r="E140" s="85">
        <v>2020</v>
      </c>
      <c r="F140" s="85" t="s">
        <v>236</v>
      </c>
      <c r="G140" s="85" t="s">
        <v>594</v>
      </c>
      <c r="H140" s="85" t="s">
        <v>238</v>
      </c>
      <c r="I140" s="85" t="str">
        <f t="array" ref="I140">_xlfn.TEXTJOIN(",", TRUE, IF(Table4[study_id]=Table3[[#This Row],[study_id]], Table4[iso_code], ""))</f>
        <v>MW</v>
      </c>
      <c r="J140" s="85">
        <f>COUNTIF(study_countries!A:A,A140)</f>
        <v>1</v>
      </c>
      <c r="K140" s="85" t="s">
        <v>271</v>
      </c>
      <c r="L140" s="85" t="s">
        <v>1379</v>
      </c>
      <c r="M140" s="85" t="s">
        <v>1380</v>
      </c>
      <c r="N140" s="85"/>
      <c r="O140" s="85"/>
      <c r="P140" s="85"/>
      <c r="Q140" s="85"/>
      <c r="R140" s="85"/>
      <c r="S140" s="85"/>
      <c r="T140" s="85"/>
      <c r="U140" s="85"/>
      <c r="V140" s="85"/>
      <c r="W140" s="85"/>
      <c r="X140" s="85"/>
      <c r="Y140" s="85"/>
      <c r="Z140" s="85"/>
      <c r="AA140" s="85"/>
      <c r="AB140" s="85" t="s">
        <v>66</v>
      </c>
      <c r="AC140" s="85" t="s">
        <v>67</v>
      </c>
      <c r="AD140" s="85" t="s">
        <v>88</v>
      </c>
      <c r="AE140" s="85" t="s">
        <v>64</v>
      </c>
      <c r="AF140" s="85" t="s">
        <v>65</v>
      </c>
      <c r="AG140" s="85" t="s">
        <v>65</v>
      </c>
      <c r="AH140" s="85"/>
      <c r="AI140" s="85" t="s">
        <v>69</v>
      </c>
      <c r="AJ140" s="85" t="s">
        <v>65</v>
      </c>
      <c r="AK140" s="85" t="s">
        <v>65</v>
      </c>
      <c r="AL140" s="85" t="s">
        <v>65</v>
      </c>
      <c r="AM140" s="85" t="s">
        <v>136</v>
      </c>
      <c r="AN140" s="85" t="s">
        <v>65</v>
      </c>
      <c r="AO140" s="85"/>
      <c r="AP140" s="85"/>
      <c r="AQ140" s="85" t="s">
        <v>1381</v>
      </c>
      <c r="AR140" s="85" t="s">
        <v>277</v>
      </c>
      <c r="AS140" s="91" t="s">
        <v>65</v>
      </c>
      <c r="AT140" s="85"/>
      <c r="AU140" s="85" t="s">
        <v>65</v>
      </c>
      <c r="AV140" s="85"/>
      <c r="AW140" s="85"/>
      <c r="AX140" s="85"/>
      <c r="AY140" s="22" t="s">
        <v>1382</v>
      </c>
      <c r="AZ140" s="108" t="s">
        <v>1383</v>
      </c>
    </row>
    <row r="141" spans="1:52" ht="105.75" customHeight="1">
      <c r="A141" s="84">
        <v>140</v>
      </c>
      <c r="B141" s="85" t="s">
        <v>1384</v>
      </c>
      <c r="C141" s="85" t="s">
        <v>1385</v>
      </c>
      <c r="D141" s="85" t="s">
        <v>1386</v>
      </c>
      <c r="E141" s="85">
        <v>2026</v>
      </c>
      <c r="F141" s="85" t="s">
        <v>55</v>
      </c>
      <c r="G141" s="85" t="s">
        <v>129</v>
      </c>
      <c r="H141" s="85" t="s">
        <v>238</v>
      </c>
      <c r="I141" s="85" t="str">
        <f t="array" ref="I141">_xlfn.TEXTJOIN(",", TRUE, IF(Table4[study_id]=Table3[[#This Row],[study_id]], Table4[iso_code], ""))</f>
        <v>KE</v>
      </c>
      <c r="J141" s="85">
        <f>COUNTIF(study_countries!A:A,A141)</f>
        <v>1</v>
      </c>
      <c r="K141" s="85" t="s">
        <v>321</v>
      </c>
      <c r="L141" s="85" t="s">
        <v>1387</v>
      </c>
      <c r="M141" s="85" t="s">
        <v>1388</v>
      </c>
      <c r="N141" s="85">
        <v>2020</v>
      </c>
      <c r="O141" s="85">
        <v>2040</v>
      </c>
      <c r="P141" s="85" t="s">
        <v>61</v>
      </c>
      <c r="Q141" s="85" t="s">
        <v>84</v>
      </c>
      <c r="R141" s="85" t="s">
        <v>63</v>
      </c>
      <c r="S141" s="85" t="s">
        <v>64</v>
      </c>
      <c r="T141" s="85" t="s">
        <v>64</v>
      </c>
      <c r="U141" s="85" t="s">
        <v>64</v>
      </c>
      <c r="V141" s="85" t="s">
        <v>64</v>
      </c>
      <c r="W141" s="85" t="s">
        <v>65</v>
      </c>
      <c r="X141" s="85" t="s">
        <v>64</v>
      </c>
      <c r="Y141" s="85" t="s">
        <v>64</v>
      </c>
      <c r="Z141" s="85" t="s">
        <v>65</v>
      </c>
      <c r="AA141" s="85" t="s">
        <v>64</v>
      </c>
      <c r="AB141" s="85" t="s">
        <v>146</v>
      </c>
      <c r="AC141" s="85" t="s">
        <v>104</v>
      </c>
      <c r="AD141" s="85" t="s">
        <v>172</v>
      </c>
      <c r="AE141" s="85" t="s">
        <v>64</v>
      </c>
      <c r="AF141" s="85" t="s">
        <v>64</v>
      </c>
      <c r="AG141" s="85" t="s">
        <v>64</v>
      </c>
      <c r="AH141" s="85" t="s">
        <v>65</v>
      </c>
      <c r="AI141" s="85" t="s">
        <v>89</v>
      </c>
      <c r="AJ141" s="85" t="s">
        <v>65</v>
      </c>
      <c r="AK141" s="85" t="s">
        <v>65</v>
      </c>
      <c r="AL141" s="85" t="s">
        <v>65</v>
      </c>
      <c r="AM141" s="85" t="s">
        <v>64</v>
      </c>
      <c r="AN141" s="85" t="s">
        <v>65</v>
      </c>
      <c r="AO141" s="85" t="s">
        <v>1389</v>
      </c>
      <c r="AP141" s="85" t="s">
        <v>1390</v>
      </c>
      <c r="AQ141" s="85" t="s">
        <v>1391</v>
      </c>
      <c r="AR141" s="85" t="s">
        <v>1310</v>
      </c>
      <c r="AS141" s="91" t="s">
        <v>136</v>
      </c>
      <c r="AT141" s="85"/>
      <c r="AU141" s="85" t="s">
        <v>65</v>
      </c>
      <c r="AV141" s="85" t="s">
        <v>75</v>
      </c>
      <c r="AW141" s="85" t="s">
        <v>65</v>
      </c>
      <c r="AX141" s="85"/>
      <c r="AY141" s="22" t="s">
        <v>1392</v>
      </c>
      <c r="AZ141" s="108" t="s">
        <v>1393</v>
      </c>
    </row>
    <row r="142" spans="1:52" ht="92.25" customHeight="1">
      <c r="A142" s="84">
        <v>141</v>
      </c>
      <c r="B142" s="85" t="s">
        <v>1394</v>
      </c>
      <c r="C142" s="85" t="s">
        <v>387</v>
      </c>
      <c r="D142" s="85" t="s">
        <v>1395</v>
      </c>
      <c r="E142" s="85">
        <v>2021</v>
      </c>
      <c r="F142" s="85" t="s">
        <v>55</v>
      </c>
      <c r="G142" s="85" t="s">
        <v>129</v>
      </c>
      <c r="H142" s="85" t="s">
        <v>238</v>
      </c>
      <c r="I142" s="85" t="str">
        <f t="array" ref="I142">_xlfn.TEXTJOIN(",", TRUE, IF(Table4[study_id]=Table3[[#This Row],[study_id]], Table4[iso_code], ""))</f>
        <v>MZ</v>
      </c>
      <c r="J142" s="85">
        <f>COUNTIF(study_countries!A:A,A142)</f>
        <v>1</v>
      </c>
      <c r="K142" s="85" t="s">
        <v>271</v>
      </c>
      <c r="L142" s="85" t="s">
        <v>1396</v>
      </c>
      <c r="M142" s="85" t="s">
        <v>1397</v>
      </c>
      <c r="N142" s="85">
        <v>2019</v>
      </c>
      <c r="O142" s="85">
        <v>2030</v>
      </c>
      <c r="P142" s="85" t="s">
        <v>61</v>
      </c>
      <c r="Q142" s="85" t="s">
        <v>441</v>
      </c>
      <c r="R142" s="85" t="s">
        <v>194</v>
      </c>
      <c r="S142" s="85" t="s">
        <v>64</v>
      </c>
      <c r="T142" s="85" t="s">
        <v>64</v>
      </c>
      <c r="U142" s="85" t="s">
        <v>64</v>
      </c>
      <c r="V142" s="85" t="s">
        <v>64</v>
      </c>
      <c r="W142" s="85" t="s">
        <v>65</v>
      </c>
      <c r="X142" s="85" t="s">
        <v>65</v>
      </c>
      <c r="Y142" s="85" t="s">
        <v>64</v>
      </c>
      <c r="Z142" s="85" t="s">
        <v>65</v>
      </c>
      <c r="AA142" s="85" t="s">
        <v>65</v>
      </c>
      <c r="AB142" s="85" t="s">
        <v>66</v>
      </c>
      <c r="AC142" s="85" t="s">
        <v>67</v>
      </c>
      <c r="AD142" s="85" t="s">
        <v>68</v>
      </c>
      <c r="AE142" s="85" t="s">
        <v>64</v>
      </c>
      <c r="AF142" s="85" t="s">
        <v>64</v>
      </c>
      <c r="AG142" s="85" t="s">
        <v>64</v>
      </c>
      <c r="AH142" s="85" t="s">
        <v>65</v>
      </c>
      <c r="AI142" s="85" t="s">
        <v>89</v>
      </c>
      <c r="AJ142" s="85" t="s">
        <v>65</v>
      </c>
      <c r="AK142" s="85" t="s">
        <v>136</v>
      </c>
      <c r="AL142" s="85" t="s">
        <v>65</v>
      </c>
      <c r="AM142" s="85" t="s">
        <v>64</v>
      </c>
      <c r="AN142" s="85" t="s">
        <v>65</v>
      </c>
      <c r="AO142" s="85" t="s">
        <v>1398</v>
      </c>
      <c r="AP142" s="85" t="s">
        <v>1399</v>
      </c>
      <c r="AQ142" s="85" t="s">
        <v>1400</v>
      </c>
      <c r="AR142" s="85" t="s">
        <v>1401</v>
      </c>
      <c r="AS142" s="91" t="s">
        <v>136</v>
      </c>
      <c r="AT142" s="85" t="s">
        <v>1402</v>
      </c>
      <c r="AU142" s="85" t="s">
        <v>65</v>
      </c>
      <c r="AV142" s="85" t="s">
        <v>75</v>
      </c>
      <c r="AW142" s="85" t="s">
        <v>65</v>
      </c>
      <c r="AX142" s="85"/>
      <c r="AY142" s="22" t="s">
        <v>1403</v>
      </c>
      <c r="AZ142" s="108" t="s">
        <v>1404</v>
      </c>
    </row>
    <row r="143" spans="1:52" ht="75.75" customHeight="1">
      <c r="A143" s="84">
        <v>142</v>
      </c>
      <c r="B143" s="85" t="s">
        <v>1405</v>
      </c>
      <c r="C143" s="85" t="s">
        <v>1406</v>
      </c>
      <c r="D143" s="85" t="s">
        <v>1407</v>
      </c>
      <c r="E143" s="85">
        <v>2016</v>
      </c>
      <c r="F143" s="85" t="s">
        <v>236</v>
      </c>
      <c r="G143" s="85" t="s">
        <v>129</v>
      </c>
      <c r="H143" s="85" t="s">
        <v>238</v>
      </c>
      <c r="I143" s="85" t="str">
        <f t="array" ref="I143">_xlfn.TEXTJOIN(",", TRUE, IF(Table4[study_id]=Table3[[#This Row],[study_id]], Table4[iso_code], ""))</f>
        <v>EG</v>
      </c>
      <c r="J143" s="85">
        <f>COUNTIF(study_countries!A:A,A143)</f>
        <v>1</v>
      </c>
      <c r="K143" s="85" t="s">
        <v>321</v>
      </c>
      <c r="L143" s="85" t="s">
        <v>1408</v>
      </c>
      <c r="M143" s="85" t="s">
        <v>1409</v>
      </c>
      <c r="N143" s="85">
        <v>2007</v>
      </c>
      <c r="O143" s="85">
        <v>2030</v>
      </c>
      <c r="P143" s="85"/>
      <c r="Q143" s="85"/>
      <c r="R143" s="85"/>
      <c r="S143" s="85"/>
      <c r="T143" s="85"/>
      <c r="U143" s="85"/>
      <c r="V143" s="85"/>
      <c r="W143" s="85"/>
      <c r="X143" s="85"/>
      <c r="Y143" s="85"/>
      <c r="Z143" s="85"/>
      <c r="AA143" s="85"/>
      <c r="AB143" s="85" t="s">
        <v>146</v>
      </c>
      <c r="AC143" s="85" t="s">
        <v>67</v>
      </c>
      <c r="AD143" s="85" t="s">
        <v>88</v>
      </c>
      <c r="AE143" s="85" t="s">
        <v>64</v>
      </c>
      <c r="AF143" s="85" t="s">
        <v>64</v>
      </c>
      <c r="AG143" s="85" t="s">
        <v>65</v>
      </c>
      <c r="AH143" s="85"/>
      <c r="AI143" s="85" t="s">
        <v>89</v>
      </c>
      <c r="AJ143" s="85" t="s">
        <v>65</v>
      </c>
      <c r="AK143" s="85" t="s">
        <v>65</v>
      </c>
      <c r="AL143" s="85" t="s">
        <v>65</v>
      </c>
      <c r="AM143" s="85" t="s">
        <v>65</v>
      </c>
      <c r="AN143" s="85" t="s">
        <v>65</v>
      </c>
      <c r="AO143" s="85"/>
      <c r="AP143" s="85"/>
      <c r="AQ143" s="85" t="s">
        <v>1410</v>
      </c>
      <c r="AR143" s="85" t="s">
        <v>874</v>
      </c>
      <c r="AS143" s="91" t="s">
        <v>64</v>
      </c>
      <c r="AT143" s="85"/>
      <c r="AU143" s="85" t="s">
        <v>65</v>
      </c>
      <c r="AV143" s="85"/>
      <c r="AW143" s="85"/>
      <c r="AX143" s="85"/>
      <c r="AY143" s="22" t="s">
        <v>1411</v>
      </c>
      <c r="AZ143" s="108" t="s">
        <v>1412</v>
      </c>
    </row>
    <row r="144" spans="1:52" ht="76.5" customHeight="1">
      <c r="A144" s="84">
        <v>143</v>
      </c>
      <c r="B144" s="85" t="s">
        <v>1413</v>
      </c>
      <c r="C144" s="85" t="s">
        <v>1414</v>
      </c>
      <c r="D144" s="85" t="s">
        <v>1415</v>
      </c>
      <c r="E144" s="85">
        <v>2025</v>
      </c>
      <c r="F144" s="85" t="s">
        <v>55</v>
      </c>
      <c r="G144" s="85" t="s">
        <v>129</v>
      </c>
      <c r="H144" s="85" t="s">
        <v>238</v>
      </c>
      <c r="I144" s="85" t="str">
        <f t="array" ref="I144">_xlfn.TEXTJOIN(",", TRUE, IF(Table4[study_id]=Table3[[#This Row],[study_id]], Table4[iso_code], ""))</f>
        <v>SL</v>
      </c>
      <c r="J144" s="85">
        <f>COUNTIF(study_countries!A:A,A144)</f>
        <v>1</v>
      </c>
      <c r="K144" s="85" t="s">
        <v>248</v>
      </c>
      <c r="L144" s="85" t="s">
        <v>1416</v>
      </c>
      <c r="M144" s="85" t="s">
        <v>1417</v>
      </c>
      <c r="N144" s="85">
        <v>2023</v>
      </c>
      <c r="O144" s="85">
        <v>2050</v>
      </c>
      <c r="P144" s="85" t="s">
        <v>61</v>
      </c>
      <c r="Q144" s="85" t="s">
        <v>159</v>
      </c>
      <c r="R144" s="85" t="s">
        <v>63</v>
      </c>
      <c r="S144" s="85" t="s">
        <v>64</v>
      </c>
      <c r="T144" s="85" t="s">
        <v>64</v>
      </c>
      <c r="U144" s="85" t="s">
        <v>65</v>
      </c>
      <c r="V144" s="85" t="s">
        <v>64</v>
      </c>
      <c r="W144" s="85" t="s">
        <v>65</v>
      </c>
      <c r="X144" s="85" t="s">
        <v>65</v>
      </c>
      <c r="Y144" s="85" t="s">
        <v>64</v>
      </c>
      <c r="Z144" s="85" t="s">
        <v>65</v>
      </c>
      <c r="AA144" s="85" t="s">
        <v>65</v>
      </c>
      <c r="AB144" s="85" t="s">
        <v>66</v>
      </c>
      <c r="AC144" s="85" t="s">
        <v>87</v>
      </c>
      <c r="AD144" s="85" t="s">
        <v>88</v>
      </c>
      <c r="AE144" s="85" t="s">
        <v>64</v>
      </c>
      <c r="AF144" s="85" t="s">
        <v>64</v>
      </c>
      <c r="AG144" s="85" t="s">
        <v>64</v>
      </c>
      <c r="AH144" s="85" t="s">
        <v>65</v>
      </c>
      <c r="AI144" s="85" t="s">
        <v>89</v>
      </c>
      <c r="AJ144" s="85" t="s">
        <v>65</v>
      </c>
      <c r="AK144" s="85" t="s">
        <v>65</v>
      </c>
      <c r="AL144" s="85" t="s">
        <v>65</v>
      </c>
      <c r="AM144" s="85" t="s">
        <v>136</v>
      </c>
      <c r="AN144" s="85" t="s">
        <v>65</v>
      </c>
      <c r="AO144" s="85" t="s">
        <v>1418</v>
      </c>
      <c r="AP144" s="85" t="s">
        <v>1419</v>
      </c>
      <c r="AQ144" s="85" t="s">
        <v>1420</v>
      </c>
      <c r="AR144" s="85" t="s">
        <v>255</v>
      </c>
      <c r="AS144" s="91" t="s">
        <v>64</v>
      </c>
      <c r="AT144" s="85"/>
      <c r="AU144" s="85" t="s">
        <v>65</v>
      </c>
      <c r="AV144" s="88">
        <v>0.1</v>
      </c>
      <c r="AW144" s="85" t="s">
        <v>65</v>
      </c>
      <c r="AX144" s="85"/>
      <c r="AY144" s="22" t="s">
        <v>1421</v>
      </c>
      <c r="AZ144" s="108" t="s">
        <v>1422</v>
      </c>
    </row>
    <row r="145" spans="1:52" ht="78.75" customHeight="1">
      <c r="A145" s="84">
        <v>144</v>
      </c>
      <c r="B145" s="85" t="s">
        <v>1423</v>
      </c>
      <c r="C145" s="85" t="s">
        <v>1424</v>
      </c>
      <c r="D145" s="85" t="s">
        <v>1425</v>
      </c>
      <c r="E145" s="85">
        <v>2025</v>
      </c>
      <c r="F145" s="85" t="s">
        <v>55</v>
      </c>
      <c r="G145" s="85" t="s">
        <v>129</v>
      </c>
      <c r="H145" s="85" t="s">
        <v>101</v>
      </c>
      <c r="I145" s="85" t="str">
        <f t="array" ref="I145">_xlfn.TEXTJOIN(",", TRUE, IF(Table4[study_id]=Table3[[#This Row],[study_id]], Table4[iso_code], ""))</f>
        <v>MA,TN,DZ</v>
      </c>
      <c r="J145" s="85">
        <f>COUNTIF(study_countries!A:A,A145)</f>
        <v>3</v>
      </c>
      <c r="K145" s="85" t="s">
        <v>223</v>
      </c>
      <c r="L145" s="85" t="s">
        <v>1426</v>
      </c>
      <c r="M145" s="85" t="s">
        <v>1427</v>
      </c>
      <c r="N145" s="85">
        <v>2018</v>
      </c>
      <c r="O145" s="85">
        <v>2050</v>
      </c>
      <c r="P145" s="85" t="s">
        <v>61</v>
      </c>
      <c r="Q145" s="85" t="s">
        <v>84</v>
      </c>
      <c r="R145" s="85" t="s">
        <v>63</v>
      </c>
      <c r="S145" s="85" t="s">
        <v>64</v>
      </c>
      <c r="T145" s="85" t="s">
        <v>64</v>
      </c>
      <c r="U145" s="85" t="s">
        <v>64</v>
      </c>
      <c r="V145" s="85" t="s">
        <v>65</v>
      </c>
      <c r="W145" s="85" t="s">
        <v>65</v>
      </c>
      <c r="X145" s="85" t="s">
        <v>65</v>
      </c>
      <c r="Y145" s="85" t="s">
        <v>64</v>
      </c>
      <c r="Z145" s="85" t="s">
        <v>64</v>
      </c>
      <c r="AA145" s="85" t="s">
        <v>64</v>
      </c>
      <c r="AB145" s="85" t="s">
        <v>66</v>
      </c>
      <c r="AC145" s="85" t="s">
        <v>67</v>
      </c>
      <c r="AD145" s="85" t="s">
        <v>88</v>
      </c>
      <c r="AE145" s="85" t="s">
        <v>64</v>
      </c>
      <c r="AF145" s="85" t="s">
        <v>64</v>
      </c>
      <c r="AG145" s="85" t="s">
        <v>64</v>
      </c>
      <c r="AH145" s="85" t="s">
        <v>65</v>
      </c>
      <c r="AI145" s="85" t="s">
        <v>89</v>
      </c>
      <c r="AJ145" s="85" t="s">
        <v>65</v>
      </c>
      <c r="AK145" s="85" t="s">
        <v>65</v>
      </c>
      <c r="AL145" s="85" t="s">
        <v>65</v>
      </c>
      <c r="AM145" s="85" t="s">
        <v>65</v>
      </c>
      <c r="AN145" s="85" t="s">
        <v>65</v>
      </c>
      <c r="AO145" s="85" t="s">
        <v>1428</v>
      </c>
      <c r="AP145" s="85" t="s">
        <v>1429</v>
      </c>
      <c r="AQ145" s="85" t="s">
        <v>1430</v>
      </c>
      <c r="AR145" s="85" t="s">
        <v>1431</v>
      </c>
      <c r="AS145" s="85" t="s">
        <v>65</v>
      </c>
      <c r="AT145" s="85"/>
      <c r="AU145" s="85" t="s">
        <v>65</v>
      </c>
      <c r="AV145" s="88">
        <v>0.05</v>
      </c>
      <c r="AW145" s="85" t="s">
        <v>65</v>
      </c>
      <c r="AX145" s="85"/>
      <c r="AY145" s="22" t="s">
        <v>1432</v>
      </c>
      <c r="AZ145" s="108" t="s">
        <v>1433</v>
      </c>
    </row>
    <row r="146" spans="1:52" ht="108.75" customHeight="1">
      <c r="A146" s="84">
        <v>145</v>
      </c>
      <c r="B146" s="85" t="s">
        <v>1434</v>
      </c>
      <c r="C146" s="85" t="s">
        <v>752</v>
      </c>
      <c r="D146" s="85" t="s">
        <v>1435</v>
      </c>
      <c r="E146" s="85">
        <v>2021</v>
      </c>
      <c r="F146" s="85" t="s">
        <v>236</v>
      </c>
      <c r="G146" s="85" t="s">
        <v>594</v>
      </c>
      <c r="H146" s="85" t="s">
        <v>222</v>
      </c>
      <c r="I146" s="85" t="str">
        <f t="array" ref="I146">_xlfn.TEXTJOIN(",", TRUE, IF(Table4[study_id]=Table3[[#This Row],[study_id]], Table4[iso_code], ""))</f>
        <v>GH</v>
      </c>
      <c r="J146" s="85">
        <f>COUNTIF(study_countries!A:A,A146)</f>
        <v>1</v>
      </c>
      <c r="K146" s="85" t="s">
        <v>248</v>
      </c>
      <c r="L146" s="85" t="s">
        <v>1436</v>
      </c>
      <c r="M146" s="85" t="s">
        <v>1437</v>
      </c>
      <c r="N146" s="85"/>
      <c r="O146" s="85"/>
      <c r="P146" s="85"/>
      <c r="Q146" s="85"/>
      <c r="R146" s="85"/>
      <c r="S146" s="85"/>
      <c r="T146" s="85"/>
      <c r="U146" s="85"/>
      <c r="V146" s="85"/>
      <c r="W146" s="85"/>
      <c r="X146" s="85"/>
      <c r="Y146" s="85"/>
      <c r="Z146" s="85"/>
      <c r="AA146" s="85"/>
      <c r="AB146" s="85" t="s">
        <v>66</v>
      </c>
      <c r="AC146" s="85" t="s">
        <v>67</v>
      </c>
      <c r="AD146" s="85" t="s">
        <v>88</v>
      </c>
      <c r="AE146" s="85" t="s">
        <v>64</v>
      </c>
      <c r="AF146" s="85" t="s">
        <v>64</v>
      </c>
      <c r="AG146" s="85" t="s">
        <v>65</v>
      </c>
      <c r="AH146" s="85"/>
      <c r="AI146" s="85" t="s">
        <v>69</v>
      </c>
      <c r="AJ146" s="85" t="s">
        <v>65</v>
      </c>
      <c r="AK146" s="85" t="s">
        <v>65</v>
      </c>
      <c r="AL146" s="85" t="s">
        <v>64</v>
      </c>
      <c r="AM146" s="85" t="s">
        <v>65</v>
      </c>
      <c r="AN146" s="85" t="s">
        <v>65</v>
      </c>
      <c r="AO146" s="85"/>
      <c r="AP146" s="85"/>
      <c r="AQ146" s="85" t="s">
        <v>1438</v>
      </c>
      <c r="AR146" s="85" t="s">
        <v>1439</v>
      </c>
      <c r="AS146" s="85" t="s">
        <v>65</v>
      </c>
      <c r="AT146" s="85"/>
      <c r="AU146" s="85" t="s">
        <v>65</v>
      </c>
      <c r="AV146" s="85"/>
      <c r="AW146" s="85"/>
      <c r="AX146" s="85"/>
      <c r="AY146" s="22" t="s">
        <v>1440</v>
      </c>
      <c r="AZ146" s="108" t="s">
        <v>1441</v>
      </c>
    </row>
    <row r="147" spans="1:52" ht="83.25" customHeight="1">
      <c r="A147" s="84">
        <v>146</v>
      </c>
      <c r="B147" s="85" t="s">
        <v>1442</v>
      </c>
      <c r="C147" s="85" t="s">
        <v>387</v>
      </c>
      <c r="D147" s="85" t="s">
        <v>1443</v>
      </c>
      <c r="E147" s="85">
        <v>2026</v>
      </c>
      <c r="F147" s="85" t="s">
        <v>55</v>
      </c>
      <c r="G147" s="85" t="s">
        <v>129</v>
      </c>
      <c r="H147" s="85" t="s">
        <v>238</v>
      </c>
      <c r="I147" s="85" t="str">
        <f t="array" ref="I147">_xlfn.TEXTJOIN(",", TRUE, IF(Table4[study_id]=Table3[[#This Row],[study_id]], Table4[iso_code], ""))</f>
        <v>BI</v>
      </c>
      <c r="J147" s="85">
        <f>COUNTIF(study_countries!A:A,A147)</f>
        <v>1</v>
      </c>
      <c r="K147" s="85" t="s">
        <v>321</v>
      </c>
      <c r="L147" s="85" t="s">
        <v>1444</v>
      </c>
      <c r="M147" s="85" t="s">
        <v>1445</v>
      </c>
      <c r="N147" s="85">
        <v>2015</v>
      </c>
      <c r="O147" s="85">
        <v>2040</v>
      </c>
      <c r="P147" s="85" t="s">
        <v>61</v>
      </c>
      <c r="Q147" s="85" t="s">
        <v>441</v>
      </c>
      <c r="R147" s="85" t="s">
        <v>194</v>
      </c>
      <c r="S147" s="85" t="s">
        <v>64</v>
      </c>
      <c r="T147" s="85" t="s">
        <v>64</v>
      </c>
      <c r="U147" s="85" t="s">
        <v>64</v>
      </c>
      <c r="V147" s="85" t="s">
        <v>64</v>
      </c>
      <c r="W147" s="85" t="s">
        <v>65</v>
      </c>
      <c r="X147" s="85" t="s">
        <v>65</v>
      </c>
      <c r="Y147" s="85" t="s">
        <v>64</v>
      </c>
      <c r="Z147" s="85" t="s">
        <v>65</v>
      </c>
      <c r="AA147" s="85" t="s">
        <v>65</v>
      </c>
      <c r="AB147" s="85" t="s">
        <v>66</v>
      </c>
      <c r="AC147" s="85" t="s">
        <v>67</v>
      </c>
      <c r="AD147" s="85" t="s">
        <v>88</v>
      </c>
      <c r="AE147" s="85" t="s">
        <v>64</v>
      </c>
      <c r="AF147" s="85" t="s">
        <v>64</v>
      </c>
      <c r="AG147" s="85" t="s">
        <v>65</v>
      </c>
      <c r="AH147" s="85" t="s">
        <v>65</v>
      </c>
      <c r="AI147" s="85" t="s">
        <v>89</v>
      </c>
      <c r="AJ147" s="85" t="s">
        <v>65</v>
      </c>
      <c r="AK147" s="85" t="s">
        <v>64</v>
      </c>
      <c r="AL147" s="85" t="s">
        <v>64</v>
      </c>
      <c r="AM147" s="85" t="s">
        <v>64</v>
      </c>
      <c r="AN147" s="85" t="s">
        <v>64</v>
      </c>
      <c r="AO147" s="85" t="s">
        <v>1446</v>
      </c>
      <c r="AP147" s="85" t="s">
        <v>1447</v>
      </c>
      <c r="AQ147" s="85" t="s">
        <v>1448</v>
      </c>
      <c r="AR147" s="85" t="s">
        <v>1449</v>
      </c>
      <c r="AS147" s="85" t="s">
        <v>64</v>
      </c>
      <c r="AT147" s="85"/>
      <c r="AU147" s="85" t="s">
        <v>65</v>
      </c>
      <c r="AV147" s="85" t="s">
        <v>75</v>
      </c>
      <c r="AW147" s="85" t="s">
        <v>65</v>
      </c>
      <c r="AX147" s="85"/>
      <c r="AY147" s="22" t="s">
        <v>1450</v>
      </c>
      <c r="AZ147" s="108" t="s">
        <v>1451</v>
      </c>
    </row>
    <row r="148" spans="1:52" ht="84.75" customHeight="1">
      <c r="A148" s="84">
        <v>147</v>
      </c>
      <c r="B148" s="85" t="s">
        <v>1452</v>
      </c>
      <c r="C148" s="85" t="s">
        <v>269</v>
      </c>
      <c r="D148" s="85" t="s">
        <v>1453</v>
      </c>
      <c r="E148" s="85">
        <v>2026</v>
      </c>
      <c r="F148" s="85" t="s">
        <v>55</v>
      </c>
      <c r="G148" s="85" t="s">
        <v>129</v>
      </c>
      <c r="H148" s="85" t="s">
        <v>238</v>
      </c>
      <c r="I148" s="85" t="str">
        <f t="array" ref="I148">_xlfn.TEXTJOIN(",", TRUE, IF(Table4[study_id]=Table3[[#This Row],[study_id]], Table4[iso_code], ""))</f>
        <v>ET</v>
      </c>
      <c r="J148" s="85">
        <f>COUNTIF(study_countries!A:A,A148)</f>
        <v>1</v>
      </c>
      <c r="K148" s="85" t="s">
        <v>321</v>
      </c>
      <c r="L148" s="85" t="s">
        <v>1454</v>
      </c>
      <c r="M148" s="85" t="s">
        <v>1455</v>
      </c>
      <c r="N148" s="85">
        <v>2022</v>
      </c>
      <c r="O148" s="85">
        <v>2050</v>
      </c>
      <c r="P148" s="85" t="s">
        <v>61</v>
      </c>
      <c r="Q148" s="85" t="s">
        <v>84</v>
      </c>
      <c r="R148" s="85" t="s">
        <v>63</v>
      </c>
      <c r="S148" s="85" t="s">
        <v>64</v>
      </c>
      <c r="T148" s="85" t="s">
        <v>64</v>
      </c>
      <c r="U148" s="85" t="s">
        <v>64</v>
      </c>
      <c r="V148" s="85" t="s">
        <v>65</v>
      </c>
      <c r="W148" s="85" t="s">
        <v>65</v>
      </c>
      <c r="X148" s="85" t="s">
        <v>64</v>
      </c>
      <c r="Y148" s="85" t="s">
        <v>64</v>
      </c>
      <c r="Z148" s="85" t="s">
        <v>65</v>
      </c>
      <c r="AA148" s="85" t="s">
        <v>64</v>
      </c>
      <c r="AB148" s="85" t="s">
        <v>146</v>
      </c>
      <c r="AC148" s="85" t="s">
        <v>104</v>
      </c>
      <c r="AD148" s="85" t="s">
        <v>88</v>
      </c>
      <c r="AE148" s="85" t="s">
        <v>64</v>
      </c>
      <c r="AF148" s="85" t="s">
        <v>64</v>
      </c>
      <c r="AG148" s="85" t="s">
        <v>65</v>
      </c>
      <c r="AH148" s="85" t="s">
        <v>65</v>
      </c>
      <c r="AI148" s="85" t="s">
        <v>882</v>
      </c>
      <c r="AJ148" s="85" t="s">
        <v>65</v>
      </c>
      <c r="AK148" s="85" t="s">
        <v>65</v>
      </c>
      <c r="AL148" s="85" t="s">
        <v>65</v>
      </c>
      <c r="AM148" s="85" t="s">
        <v>65</v>
      </c>
      <c r="AN148" s="85" t="s">
        <v>65</v>
      </c>
      <c r="AO148" s="85" t="s">
        <v>1456</v>
      </c>
      <c r="AP148" s="85"/>
      <c r="AQ148" s="85" t="s">
        <v>1457</v>
      </c>
      <c r="AR148" s="85" t="s">
        <v>199</v>
      </c>
      <c r="AS148" s="85" t="s">
        <v>64</v>
      </c>
      <c r="AT148" s="85"/>
      <c r="AU148" s="85" t="s">
        <v>64</v>
      </c>
      <c r="AV148" s="85" t="s">
        <v>75</v>
      </c>
      <c r="AW148" s="85" t="s">
        <v>65</v>
      </c>
      <c r="AX148" s="85"/>
      <c r="AY148" s="22" t="s">
        <v>1458</v>
      </c>
      <c r="AZ148" s="108" t="s">
        <v>1459</v>
      </c>
    </row>
    <row r="149" spans="1:52" ht="84" customHeight="1">
      <c r="A149" s="84">
        <v>148</v>
      </c>
      <c r="B149" s="85" t="s">
        <v>1460</v>
      </c>
      <c r="C149" s="85" t="s">
        <v>1461</v>
      </c>
      <c r="D149" s="85" t="s">
        <v>1462</v>
      </c>
      <c r="E149" s="85">
        <v>2024</v>
      </c>
      <c r="F149" s="85" t="s">
        <v>236</v>
      </c>
      <c r="G149" s="85" t="s">
        <v>194</v>
      </c>
      <c r="H149" s="85" t="s">
        <v>222</v>
      </c>
      <c r="I149" s="85" t="str">
        <f t="array" ref="I149">_xlfn.TEXTJOIN(",", TRUE, IF(Table4[study_id]=Table3[[#This Row],[study_id]], Table4[iso_code], ""))</f>
        <v>KE</v>
      </c>
      <c r="J149" s="85">
        <f>COUNTIF(study_countries!A:A,A149)</f>
        <v>1</v>
      </c>
      <c r="K149" s="85" t="s">
        <v>321</v>
      </c>
      <c r="L149" s="85" t="s">
        <v>1463</v>
      </c>
      <c r="M149" s="85" t="s">
        <v>1464</v>
      </c>
      <c r="N149" s="85"/>
      <c r="O149" s="85"/>
      <c r="P149" s="85"/>
      <c r="Q149" s="85"/>
      <c r="R149" s="85"/>
      <c r="S149" s="85"/>
      <c r="T149" s="85"/>
      <c r="U149" s="85"/>
      <c r="V149" s="85"/>
      <c r="W149" s="85"/>
      <c r="X149" s="85"/>
      <c r="Y149" s="85"/>
      <c r="Z149" s="85"/>
      <c r="AA149" s="85"/>
      <c r="AB149" s="85" t="s">
        <v>66</v>
      </c>
      <c r="AC149" s="85" t="s">
        <v>67</v>
      </c>
      <c r="AD149" s="85" t="s">
        <v>88</v>
      </c>
      <c r="AE149" s="85" t="s">
        <v>64</v>
      </c>
      <c r="AF149" s="85" t="s">
        <v>65</v>
      </c>
      <c r="AG149" s="85" t="s">
        <v>65</v>
      </c>
      <c r="AH149" s="85"/>
      <c r="AI149" s="85" t="s">
        <v>89</v>
      </c>
      <c r="AJ149" s="85" t="s">
        <v>65</v>
      </c>
      <c r="AK149" s="85" t="s">
        <v>65</v>
      </c>
      <c r="AL149" s="85" t="s">
        <v>65</v>
      </c>
      <c r="AM149" s="85" t="s">
        <v>64</v>
      </c>
      <c r="AN149" s="85" t="s">
        <v>65</v>
      </c>
      <c r="AO149" s="85"/>
      <c r="AP149" s="85"/>
      <c r="AQ149" s="85" t="s">
        <v>1465</v>
      </c>
      <c r="AR149" s="85" t="s">
        <v>568</v>
      </c>
      <c r="AS149" s="85" t="s">
        <v>65</v>
      </c>
      <c r="AT149" s="85"/>
      <c r="AU149" s="85" t="s">
        <v>65</v>
      </c>
      <c r="AV149" s="85"/>
      <c r="AW149" s="85"/>
      <c r="AX149" s="85"/>
      <c r="AY149" s="22" t="s">
        <v>1466</v>
      </c>
      <c r="AZ149" s="108" t="s">
        <v>1467</v>
      </c>
    </row>
    <row r="150" spans="1:52" ht="90.75" customHeight="1">
      <c r="A150" s="84">
        <v>149</v>
      </c>
      <c r="B150" s="85" t="s">
        <v>1468</v>
      </c>
      <c r="C150" s="85" t="s">
        <v>1469</v>
      </c>
      <c r="D150" s="85" t="s">
        <v>1470</v>
      </c>
      <c r="E150" s="85">
        <v>2016</v>
      </c>
      <c r="F150" s="85" t="s">
        <v>236</v>
      </c>
      <c r="G150" s="85" t="s">
        <v>206</v>
      </c>
      <c r="H150" s="85" t="s">
        <v>238</v>
      </c>
      <c r="I150" s="85" t="str">
        <f t="array" ref="I150">_xlfn.TEXTJOIN(",", TRUE, IF(Table4[study_id]=Table3[[#This Row],[study_id]], Table4[iso_code], ""))</f>
        <v>ZA</v>
      </c>
      <c r="J150" s="85">
        <f>COUNTIF(study_countries!A:A,A150)</f>
        <v>1</v>
      </c>
      <c r="K150" s="85" t="s">
        <v>271</v>
      </c>
      <c r="L150" s="85" t="s">
        <v>1471</v>
      </c>
      <c r="M150" s="85" t="s">
        <v>1472</v>
      </c>
      <c r="N150" s="85">
        <v>2015</v>
      </c>
      <c r="O150" s="85">
        <v>2050</v>
      </c>
      <c r="P150" s="85"/>
      <c r="Q150" s="85"/>
      <c r="R150" s="85"/>
      <c r="S150" s="85"/>
      <c r="T150" s="85"/>
      <c r="U150" s="85"/>
      <c r="V150" s="85"/>
      <c r="W150" s="85"/>
      <c r="X150" s="85"/>
      <c r="Y150" s="85"/>
      <c r="Z150" s="85"/>
      <c r="AA150" s="85"/>
      <c r="AB150" s="85" t="s">
        <v>146</v>
      </c>
      <c r="AC150" s="85" t="s">
        <v>67</v>
      </c>
      <c r="AD150" s="85" t="s">
        <v>88</v>
      </c>
      <c r="AE150" s="85" t="s">
        <v>64</v>
      </c>
      <c r="AF150" s="85" t="s">
        <v>64</v>
      </c>
      <c r="AG150" s="85" t="s">
        <v>65</v>
      </c>
      <c r="AH150" s="85"/>
      <c r="AI150" s="85" t="s">
        <v>89</v>
      </c>
      <c r="AJ150" s="85" t="s">
        <v>65</v>
      </c>
      <c r="AK150" s="85" t="s">
        <v>64</v>
      </c>
      <c r="AL150" s="85" t="s">
        <v>64</v>
      </c>
      <c r="AM150" s="85" t="s">
        <v>65</v>
      </c>
      <c r="AN150" s="85" t="s">
        <v>65</v>
      </c>
      <c r="AO150" s="85"/>
      <c r="AP150" s="85"/>
      <c r="AQ150" s="85" t="s">
        <v>1473</v>
      </c>
      <c r="AR150" s="85" t="s">
        <v>1474</v>
      </c>
      <c r="AS150" s="85" t="s">
        <v>136</v>
      </c>
      <c r="AT150" s="85"/>
      <c r="AU150" s="85" t="s">
        <v>65</v>
      </c>
      <c r="AV150" s="85"/>
      <c r="AW150" s="85"/>
      <c r="AX150" s="85"/>
      <c r="AY150" s="22" t="s">
        <v>1475</v>
      </c>
      <c r="AZ150" s="108" t="s">
        <v>1476</v>
      </c>
    </row>
    <row r="151" spans="1:52" ht="83.25" customHeight="1">
      <c r="A151" s="84">
        <v>150</v>
      </c>
      <c r="B151" s="85" t="s">
        <v>1477</v>
      </c>
      <c r="C151" s="85" t="s">
        <v>752</v>
      </c>
      <c r="D151" s="85" t="s">
        <v>1478</v>
      </c>
      <c r="E151" s="85">
        <v>2021</v>
      </c>
      <c r="F151" s="85" t="s">
        <v>236</v>
      </c>
      <c r="G151" s="85" t="s">
        <v>754</v>
      </c>
      <c r="H151" s="85" t="s">
        <v>222</v>
      </c>
      <c r="I151" s="85" t="str">
        <f t="array" ref="I151">_xlfn.TEXTJOIN(",", TRUE, IF(Table4[study_id]=Table3[[#This Row],[study_id]], Table4[iso_code], ""))</f>
        <v>ZA</v>
      </c>
      <c r="J151" s="85">
        <f>COUNTIF(study_countries!A:A,A151)</f>
        <v>1</v>
      </c>
      <c r="K151" s="85" t="s">
        <v>271</v>
      </c>
      <c r="L151" s="85" t="s">
        <v>1479</v>
      </c>
      <c r="M151" s="85" t="s">
        <v>1480</v>
      </c>
      <c r="N151" s="85"/>
      <c r="O151" s="85"/>
      <c r="P151" s="85"/>
      <c r="Q151" s="85"/>
      <c r="R151" s="85"/>
      <c r="S151" s="85"/>
      <c r="T151" s="85"/>
      <c r="U151" s="85"/>
      <c r="V151" s="85"/>
      <c r="W151" s="85"/>
      <c r="X151" s="85"/>
      <c r="Y151" s="85"/>
      <c r="Z151" s="85"/>
      <c r="AA151" s="85"/>
      <c r="AB151" s="85" t="s">
        <v>66</v>
      </c>
      <c r="AC151" s="85" t="s">
        <v>67</v>
      </c>
      <c r="AD151" s="85" t="s">
        <v>88</v>
      </c>
      <c r="AE151" s="85" t="s">
        <v>64</v>
      </c>
      <c r="AF151" s="85" t="s">
        <v>64</v>
      </c>
      <c r="AG151" s="85" t="s">
        <v>65</v>
      </c>
      <c r="AH151" s="85"/>
      <c r="AI151" s="85" t="s">
        <v>119</v>
      </c>
      <c r="AJ151" s="85" t="s">
        <v>65</v>
      </c>
      <c r="AK151" s="85" t="s">
        <v>65</v>
      </c>
      <c r="AL151" s="85" t="s">
        <v>65</v>
      </c>
      <c r="AM151" s="85" t="s">
        <v>64</v>
      </c>
      <c r="AN151" s="85" t="s">
        <v>64</v>
      </c>
      <c r="AO151" s="85"/>
      <c r="AP151" s="85"/>
      <c r="AQ151" s="85" t="s">
        <v>1481</v>
      </c>
      <c r="AR151" s="85" t="s">
        <v>1482</v>
      </c>
      <c r="AS151" s="85" t="s">
        <v>64</v>
      </c>
      <c r="AT151" s="85"/>
      <c r="AU151" s="85" t="s">
        <v>65</v>
      </c>
      <c r="AV151" s="85"/>
      <c r="AW151" s="85"/>
      <c r="AX151" s="85"/>
      <c r="AY151" s="22" t="s">
        <v>1483</v>
      </c>
      <c r="AZ151" s="108" t="s">
        <v>1484</v>
      </c>
    </row>
    <row r="152" spans="1:52" ht="91.5" customHeight="1">
      <c r="A152" s="84">
        <v>151</v>
      </c>
      <c r="B152" s="85" t="s">
        <v>1485</v>
      </c>
      <c r="C152" s="85" t="s">
        <v>387</v>
      </c>
      <c r="D152" s="85" t="s">
        <v>1486</v>
      </c>
      <c r="E152" s="85">
        <v>2024</v>
      </c>
      <c r="F152" s="85" t="s">
        <v>55</v>
      </c>
      <c r="G152" s="85" t="s">
        <v>129</v>
      </c>
      <c r="H152" s="85" t="s">
        <v>238</v>
      </c>
      <c r="I152" s="85" t="str">
        <f t="array" ref="I152">_xlfn.TEXTJOIN(",", TRUE, IF(Table4[study_id]=Table3[[#This Row],[study_id]], Table4[iso_code], ""))</f>
        <v>KE</v>
      </c>
      <c r="J152" s="85">
        <f>COUNTIF(study_countries!A:A,A152)</f>
        <v>1</v>
      </c>
      <c r="K152" s="85" t="s">
        <v>321</v>
      </c>
      <c r="L152" s="85" t="s">
        <v>1487</v>
      </c>
      <c r="M152" s="85" t="s">
        <v>1488</v>
      </c>
      <c r="N152" s="85">
        <v>2015</v>
      </c>
      <c r="O152" s="85">
        <v>2040</v>
      </c>
      <c r="P152" s="85" t="s">
        <v>159</v>
      </c>
      <c r="Q152" s="85" t="s">
        <v>441</v>
      </c>
      <c r="R152" s="85" t="s">
        <v>194</v>
      </c>
      <c r="S152" s="85" t="s">
        <v>64</v>
      </c>
      <c r="T152" s="85" t="s">
        <v>64</v>
      </c>
      <c r="U152" s="85" t="s">
        <v>65</v>
      </c>
      <c r="V152" s="85" t="s">
        <v>64</v>
      </c>
      <c r="W152" s="85" t="s">
        <v>64</v>
      </c>
      <c r="X152" s="85" t="s">
        <v>64</v>
      </c>
      <c r="Y152" s="85" t="s">
        <v>64</v>
      </c>
      <c r="Z152" s="85" t="s">
        <v>65</v>
      </c>
      <c r="AA152" s="85" t="s">
        <v>64</v>
      </c>
      <c r="AB152" s="85" t="s">
        <v>146</v>
      </c>
      <c r="AC152" s="85" t="s">
        <v>67</v>
      </c>
      <c r="AD152" s="85" t="s">
        <v>68</v>
      </c>
      <c r="AE152" s="85" t="s">
        <v>64</v>
      </c>
      <c r="AF152" s="85" t="s">
        <v>64</v>
      </c>
      <c r="AG152" s="85" t="s">
        <v>65</v>
      </c>
      <c r="AH152" s="85" t="s">
        <v>65</v>
      </c>
      <c r="AI152" s="85" t="s">
        <v>89</v>
      </c>
      <c r="AJ152" s="85" t="s">
        <v>136</v>
      </c>
      <c r="AK152" s="85" t="s">
        <v>64</v>
      </c>
      <c r="AL152" s="85" t="s">
        <v>64</v>
      </c>
      <c r="AM152" s="85" t="s">
        <v>65</v>
      </c>
      <c r="AN152" s="85" t="s">
        <v>64</v>
      </c>
      <c r="AO152" s="85" t="s">
        <v>1489</v>
      </c>
      <c r="AP152" s="85" t="s">
        <v>1490</v>
      </c>
      <c r="AQ152" s="85" t="s">
        <v>1491</v>
      </c>
      <c r="AR152" s="85" t="s">
        <v>1449</v>
      </c>
      <c r="AS152" s="85" t="s">
        <v>64</v>
      </c>
      <c r="AT152" s="85"/>
      <c r="AU152" s="85" t="s">
        <v>65</v>
      </c>
      <c r="AV152" s="85" t="s">
        <v>75</v>
      </c>
      <c r="AW152" s="85" t="s">
        <v>65</v>
      </c>
      <c r="AX152" s="85"/>
      <c r="AY152" s="22" t="s">
        <v>1492</v>
      </c>
      <c r="AZ152" s="108" t="s">
        <v>1451</v>
      </c>
    </row>
    <row r="153" spans="1:52" ht="75" customHeight="1">
      <c r="A153" s="84">
        <v>152</v>
      </c>
      <c r="B153" s="85" t="s">
        <v>1493</v>
      </c>
      <c r="C153" s="85" t="s">
        <v>1494</v>
      </c>
      <c r="D153" s="85" t="s">
        <v>1495</v>
      </c>
      <c r="E153" s="85" t="s">
        <v>1496</v>
      </c>
      <c r="F153" s="85" t="s">
        <v>236</v>
      </c>
      <c r="G153" s="85" t="s">
        <v>594</v>
      </c>
      <c r="H153" s="85" t="s">
        <v>222</v>
      </c>
      <c r="I153" s="85" t="s">
        <v>1497</v>
      </c>
      <c r="J153" s="85" t="s">
        <v>1498</v>
      </c>
      <c r="K153" s="85" t="s">
        <v>271</v>
      </c>
      <c r="L153" s="85" t="s">
        <v>1499</v>
      </c>
      <c r="M153" s="85" t="s">
        <v>1500</v>
      </c>
      <c r="N153" s="85" t="s">
        <v>1496</v>
      </c>
      <c r="O153" s="85" t="s">
        <v>1501</v>
      </c>
      <c r="P153" s="85"/>
      <c r="Q153" s="85"/>
      <c r="R153" s="85"/>
      <c r="S153" s="85"/>
      <c r="T153" s="85"/>
      <c r="U153" s="85"/>
      <c r="V153" s="85"/>
      <c r="W153" s="85"/>
      <c r="X153" s="85"/>
      <c r="Y153" s="85"/>
      <c r="Z153" s="85"/>
      <c r="AA153" s="85"/>
      <c r="AB153" s="85" t="s">
        <v>66</v>
      </c>
      <c r="AC153" s="85" t="s">
        <v>104</v>
      </c>
      <c r="AD153" s="85" t="s">
        <v>88</v>
      </c>
      <c r="AE153" s="85" t="s">
        <v>64</v>
      </c>
      <c r="AF153" s="85" t="s">
        <v>64</v>
      </c>
      <c r="AG153" s="85" t="s">
        <v>65</v>
      </c>
      <c r="AH153" s="85"/>
      <c r="AI153" s="85" t="s">
        <v>69</v>
      </c>
      <c r="AJ153" s="85" t="s">
        <v>136</v>
      </c>
      <c r="AK153" s="85" t="s">
        <v>65</v>
      </c>
      <c r="AL153" s="85" t="s">
        <v>65</v>
      </c>
      <c r="AM153" s="85" t="s">
        <v>64</v>
      </c>
      <c r="AN153" s="85" t="s">
        <v>65</v>
      </c>
      <c r="AO153" s="85"/>
      <c r="AP153" s="85"/>
      <c r="AQ153" s="85" t="s">
        <v>1502</v>
      </c>
      <c r="AR153" s="85" t="s">
        <v>1503</v>
      </c>
      <c r="AS153" s="85" t="s">
        <v>136</v>
      </c>
      <c r="AT153" s="85"/>
      <c r="AU153" s="85" t="s">
        <v>65</v>
      </c>
      <c r="AV153" s="85"/>
      <c r="AW153" s="85"/>
      <c r="AX153" s="85"/>
      <c r="AY153" s="85" t="s">
        <v>1504</v>
      </c>
      <c r="AZ153" s="87" t="s">
        <v>1505</v>
      </c>
    </row>
    <row r="154" spans="1:52" ht="75" customHeight="1">
      <c r="A154" s="84">
        <v>153</v>
      </c>
      <c r="B154" s="85" t="s">
        <v>1506</v>
      </c>
      <c r="C154" s="85" t="s">
        <v>752</v>
      </c>
      <c r="D154" s="85" t="s">
        <v>1507</v>
      </c>
      <c r="E154" s="85" t="s">
        <v>1508</v>
      </c>
      <c r="F154" s="85" t="s">
        <v>236</v>
      </c>
      <c r="G154" s="85" t="s">
        <v>594</v>
      </c>
      <c r="H154" s="85" t="s">
        <v>238</v>
      </c>
      <c r="I154" s="85" t="s">
        <v>1509</v>
      </c>
      <c r="J154" s="85" t="s">
        <v>1498</v>
      </c>
      <c r="K154" s="85" t="s">
        <v>321</v>
      </c>
      <c r="L154" s="85" t="s">
        <v>1510</v>
      </c>
      <c r="M154" s="85" t="s">
        <v>1511</v>
      </c>
      <c r="N154" s="85"/>
      <c r="O154" s="85"/>
      <c r="P154" s="85"/>
      <c r="Q154" s="85"/>
      <c r="R154" s="85"/>
      <c r="S154" s="85"/>
      <c r="T154" s="85"/>
      <c r="U154" s="85"/>
      <c r="V154" s="85"/>
      <c r="W154" s="85"/>
      <c r="X154" s="85"/>
      <c r="Y154" s="85"/>
      <c r="Z154" s="85"/>
      <c r="AA154" s="85"/>
      <c r="AB154" s="85" t="s">
        <v>66</v>
      </c>
      <c r="AC154" s="85" t="s">
        <v>67</v>
      </c>
      <c r="AD154" s="85" t="s">
        <v>88</v>
      </c>
      <c r="AE154" s="85" t="s">
        <v>64</v>
      </c>
      <c r="AF154" s="85" t="s">
        <v>64</v>
      </c>
      <c r="AG154" s="85" t="s">
        <v>65</v>
      </c>
      <c r="AH154" s="85"/>
      <c r="AI154" s="85" t="s">
        <v>69</v>
      </c>
      <c r="AJ154" s="85" t="s">
        <v>65</v>
      </c>
      <c r="AK154" s="85" t="s">
        <v>65</v>
      </c>
      <c r="AL154" s="85" t="s">
        <v>65</v>
      </c>
      <c r="AM154" s="85" t="s">
        <v>64</v>
      </c>
      <c r="AN154" s="85" t="s">
        <v>65</v>
      </c>
      <c r="AO154" s="85"/>
      <c r="AP154" s="85"/>
      <c r="AQ154" s="85" t="s">
        <v>1512</v>
      </c>
      <c r="AR154" s="85" t="s">
        <v>1513</v>
      </c>
      <c r="AS154" s="85" t="s">
        <v>65</v>
      </c>
      <c r="AT154" s="85"/>
      <c r="AU154" s="85" t="s">
        <v>65</v>
      </c>
      <c r="AV154" s="85"/>
      <c r="AW154" s="85"/>
      <c r="AX154" s="85"/>
      <c r="AY154" s="85" t="s">
        <v>1514</v>
      </c>
      <c r="AZ154" s="87" t="s">
        <v>1515</v>
      </c>
    </row>
    <row r="155" spans="1:52" ht="75" customHeight="1">
      <c r="A155" s="84">
        <v>154</v>
      </c>
      <c r="B155" s="85" t="s">
        <v>1516</v>
      </c>
      <c r="C155" s="85" t="s">
        <v>752</v>
      </c>
      <c r="D155" s="85" t="s">
        <v>1517</v>
      </c>
      <c r="E155" s="85" t="s">
        <v>1518</v>
      </c>
      <c r="F155" s="85" t="s">
        <v>236</v>
      </c>
      <c r="G155" s="85" t="s">
        <v>754</v>
      </c>
      <c r="H155" s="85" t="s">
        <v>222</v>
      </c>
      <c r="I155" s="85" t="s">
        <v>199</v>
      </c>
      <c r="J155" s="85" t="s">
        <v>1498</v>
      </c>
      <c r="K155" s="85" t="s">
        <v>321</v>
      </c>
      <c r="L155" s="85" t="s">
        <v>1519</v>
      </c>
      <c r="M155" s="85" t="s">
        <v>1520</v>
      </c>
      <c r="N155" s="85"/>
      <c r="O155" s="85"/>
      <c r="P155" s="85"/>
      <c r="Q155" s="85"/>
      <c r="R155" s="85"/>
      <c r="S155" s="85"/>
      <c r="T155" s="85"/>
      <c r="U155" s="85"/>
      <c r="V155" s="85"/>
      <c r="W155" s="85"/>
      <c r="X155" s="85"/>
      <c r="Y155" s="85"/>
      <c r="Z155" s="85"/>
      <c r="AA155" s="85"/>
      <c r="AB155" s="85" t="s">
        <v>66</v>
      </c>
      <c r="AC155" s="85" t="s">
        <v>67</v>
      </c>
      <c r="AD155" s="85" t="s">
        <v>88</v>
      </c>
      <c r="AE155" s="85" t="s">
        <v>64</v>
      </c>
      <c r="AF155" s="85" t="s">
        <v>64</v>
      </c>
      <c r="AG155" s="85" t="s">
        <v>65</v>
      </c>
      <c r="AH155" s="85"/>
      <c r="AI155" s="85" t="s">
        <v>69</v>
      </c>
      <c r="AJ155" s="85" t="s">
        <v>65</v>
      </c>
      <c r="AK155" s="85" t="s">
        <v>65</v>
      </c>
      <c r="AL155" s="85" t="s">
        <v>65</v>
      </c>
      <c r="AM155" s="85" t="s">
        <v>64</v>
      </c>
      <c r="AN155" s="85" t="s">
        <v>65</v>
      </c>
      <c r="AO155" s="85"/>
      <c r="AP155" s="85"/>
      <c r="AQ155" s="85" t="s">
        <v>1521</v>
      </c>
      <c r="AR155" s="85" t="s">
        <v>1522</v>
      </c>
      <c r="AS155" s="85" t="s">
        <v>136</v>
      </c>
      <c r="AT155" s="85"/>
      <c r="AU155" s="85" t="s">
        <v>65</v>
      </c>
      <c r="AV155" s="85"/>
      <c r="AW155" s="85"/>
      <c r="AX155" s="85"/>
      <c r="AY155" s="85" t="s">
        <v>1523</v>
      </c>
      <c r="AZ155" s="87" t="s">
        <v>1524</v>
      </c>
    </row>
    <row r="156" spans="1:52" ht="75" customHeight="1">
      <c r="A156" s="84">
        <v>155</v>
      </c>
      <c r="B156" s="85" t="s">
        <v>1525</v>
      </c>
      <c r="C156" s="85" t="s">
        <v>823</v>
      </c>
      <c r="D156" s="85" t="s">
        <v>1526</v>
      </c>
      <c r="E156" s="85" t="s">
        <v>1527</v>
      </c>
      <c r="F156" s="85" t="s">
        <v>236</v>
      </c>
      <c r="G156" s="85" t="s">
        <v>754</v>
      </c>
      <c r="H156" s="85" t="s">
        <v>222</v>
      </c>
      <c r="I156" s="85" t="s">
        <v>1264</v>
      </c>
      <c r="J156" s="85" t="s">
        <v>1498</v>
      </c>
      <c r="K156" s="85" t="s">
        <v>248</v>
      </c>
      <c r="L156" s="85" t="s">
        <v>1528</v>
      </c>
      <c r="M156" s="85" t="s">
        <v>1529</v>
      </c>
      <c r="N156" s="85"/>
      <c r="O156" s="85"/>
      <c r="P156" s="85"/>
      <c r="Q156" s="85"/>
      <c r="R156" s="85"/>
      <c r="S156" s="85"/>
      <c r="T156" s="85"/>
      <c r="U156" s="85"/>
      <c r="V156" s="85"/>
      <c r="W156" s="85"/>
      <c r="X156" s="85"/>
      <c r="Y156" s="85"/>
      <c r="Z156" s="85"/>
      <c r="AA156" s="85"/>
      <c r="AB156" s="85" t="s">
        <v>66</v>
      </c>
      <c r="AC156" s="85" t="s">
        <v>67</v>
      </c>
      <c r="AD156" s="85" t="s">
        <v>88</v>
      </c>
      <c r="AE156" s="85" t="s">
        <v>64</v>
      </c>
      <c r="AF156" s="85" t="s">
        <v>64</v>
      </c>
      <c r="AG156" s="85" t="s">
        <v>65</v>
      </c>
      <c r="AH156" s="85"/>
      <c r="AI156" s="85" t="s">
        <v>89</v>
      </c>
      <c r="AJ156" s="85" t="s">
        <v>65</v>
      </c>
      <c r="AK156" s="85" t="s">
        <v>65</v>
      </c>
      <c r="AL156" s="85" t="s">
        <v>65</v>
      </c>
      <c r="AM156" s="85" t="s">
        <v>65</v>
      </c>
      <c r="AN156" s="85" t="s">
        <v>65</v>
      </c>
      <c r="AO156" s="85"/>
      <c r="AP156" s="85"/>
      <c r="AQ156" s="85" t="s">
        <v>1530</v>
      </c>
      <c r="AR156" s="85" t="s">
        <v>1264</v>
      </c>
      <c r="AS156" s="85" t="s">
        <v>64</v>
      </c>
      <c r="AT156" s="85"/>
      <c r="AU156" s="85" t="s">
        <v>65</v>
      </c>
      <c r="AV156" s="85"/>
      <c r="AW156" s="85"/>
      <c r="AX156" s="85"/>
      <c r="AY156" s="85" t="s">
        <v>1531</v>
      </c>
      <c r="AZ156" s="87" t="s">
        <v>1532</v>
      </c>
    </row>
    <row r="157" spans="1:52" ht="75" customHeight="1">
      <c r="A157" s="84">
        <v>156</v>
      </c>
      <c r="B157" s="85" t="s">
        <v>1533</v>
      </c>
      <c r="C157" s="85" t="s">
        <v>752</v>
      </c>
      <c r="D157" s="85" t="s">
        <v>1534</v>
      </c>
      <c r="E157" s="85" t="s">
        <v>1518</v>
      </c>
      <c r="F157" s="85" t="s">
        <v>236</v>
      </c>
      <c r="G157" s="85" t="s">
        <v>754</v>
      </c>
      <c r="H157" s="85" t="s">
        <v>222</v>
      </c>
      <c r="I157" s="85" t="s">
        <v>1264</v>
      </c>
      <c r="J157" s="85" t="s">
        <v>1498</v>
      </c>
      <c r="K157" s="85" t="s">
        <v>248</v>
      </c>
      <c r="L157" s="85" t="s">
        <v>1535</v>
      </c>
      <c r="M157" s="85" t="s">
        <v>1536</v>
      </c>
      <c r="N157" s="85"/>
      <c r="O157" s="85"/>
      <c r="P157" s="85"/>
      <c r="Q157" s="85"/>
      <c r="R157" s="85"/>
      <c r="S157" s="85"/>
      <c r="T157" s="85"/>
      <c r="U157" s="85"/>
      <c r="V157" s="85"/>
      <c r="W157" s="85"/>
      <c r="X157" s="85"/>
      <c r="Y157" s="85"/>
      <c r="Z157" s="85"/>
      <c r="AA157" s="85"/>
      <c r="AB157" s="85" t="s">
        <v>66</v>
      </c>
      <c r="AC157" s="85" t="s">
        <v>67</v>
      </c>
      <c r="AD157" s="85" t="s">
        <v>88</v>
      </c>
      <c r="AE157" s="85" t="s">
        <v>64</v>
      </c>
      <c r="AF157" s="85" t="s">
        <v>64</v>
      </c>
      <c r="AG157" s="85" t="s">
        <v>65</v>
      </c>
      <c r="AH157" s="85"/>
      <c r="AI157" s="85" t="s">
        <v>69</v>
      </c>
      <c r="AJ157" s="85" t="s">
        <v>65</v>
      </c>
      <c r="AK157" s="85" t="s">
        <v>65</v>
      </c>
      <c r="AL157" s="85" t="s">
        <v>65</v>
      </c>
      <c r="AM157" s="85" t="s">
        <v>64</v>
      </c>
      <c r="AN157" s="85" t="s">
        <v>65</v>
      </c>
      <c r="AO157" s="85"/>
      <c r="AP157" s="85"/>
      <c r="AQ157" s="85" t="s">
        <v>1537</v>
      </c>
      <c r="AR157" s="85" t="s">
        <v>1264</v>
      </c>
      <c r="AS157" s="85" t="s">
        <v>64</v>
      </c>
      <c r="AT157" s="85"/>
      <c r="AU157" s="85" t="s">
        <v>65</v>
      </c>
      <c r="AV157" s="85"/>
      <c r="AW157" s="85"/>
      <c r="AX157" s="85"/>
      <c r="AY157" s="85" t="s">
        <v>1538</v>
      </c>
      <c r="AZ157" s="87" t="s">
        <v>1539</v>
      </c>
    </row>
    <row r="158" spans="1:52" ht="75" customHeight="1">
      <c r="A158" s="84">
        <v>157</v>
      </c>
      <c r="B158" s="85" t="s">
        <v>1540</v>
      </c>
      <c r="C158" s="85" t="s">
        <v>295</v>
      </c>
      <c r="D158" s="85" t="s">
        <v>1541</v>
      </c>
      <c r="E158" s="85" t="s">
        <v>1496</v>
      </c>
      <c r="F158" s="85" t="s">
        <v>236</v>
      </c>
      <c r="G158" s="85" t="s">
        <v>594</v>
      </c>
      <c r="H158" s="85" t="s">
        <v>222</v>
      </c>
      <c r="I158" s="85" t="s">
        <v>434</v>
      </c>
      <c r="J158" s="85" t="s">
        <v>1498</v>
      </c>
      <c r="K158" s="85" t="s">
        <v>321</v>
      </c>
      <c r="L158" s="85" t="s">
        <v>1542</v>
      </c>
      <c r="M158" s="85" t="s">
        <v>1543</v>
      </c>
      <c r="N158" s="85" t="s">
        <v>1544</v>
      </c>
      <c r="O158" s="85" t="s">
        <v>1545</v>
      </c>
      <c r="P158" s="85"/>
      <c r="Q158" s="85"/>
      <c r="R158" s="85"/>
      <c r="S158" s="85"/>
      <c r="T158" s="85"/>
      <c r="U158" s="85"/>
      <c r="V158" s="85"/>
      <c r="W158" s="85"/>
      <c r="X158" s="85"/>
      <c r="Y158" s="85"/>
      <c r="Z158" s="85"/>
      <c r="AA158" s="85"/>
      <c r="AB158" s="85" t="s">
        <v>66</v>
      </c>
      <c r="AC158" s="85" t="s">
        <v>87</v>
      </c>
      <c r="AD158" s="85" t="s">
        <v>88</v>
      </c>
      <c r="AE158" s="85" t="s">
        <v>64</v>
      </c>
      <c r="AF158" s="85" t="s">
        <v>65</v>
      </c>
      <c r="AG158" s="85" t="s">
        <v>65</v>
      </c>
      <c r="AH158" s="85"/>
      <c r="AI158" s="85" t="s">
        <v>69</v>
      </c>
      <c r="AJ158" s="85" t="s">
        <v>65</v>
      </c>
      <c r="AK158" s="85" t="s">
        <v>64</v>
      </c>
      <c r="AL158" s="85" t="s">
        <v>64</v>
      </c>
      <c r="AM158" s="85" t="s">
        <v>65</v>
      </c>
      <c r="AN158" s="85" t="s">
        <v>65</v>
      </c>
      <c r="AO158" s="85"/>
      <c r="AP158" s="85"/>
      <c r="AQ158" s="85" t="s">
        <v>1546</v>
      </c>
      <c r="AR158" s="85" t="s">
        <v>1547</v>
      </c>
      <c r="AS158" s="85" t="s">
        <v>64</v>
      </c>
      <c r="AT158" s="85"/>
      <c r="AU158" s="85" t="s">
        <v>64</v>
      </c>
      <c r="AV158" s="85"/>
      <c r="AW158" s="85"/>
      <c r="AX158" s="85"/>
      <c r="AY158" s="85" t="s">
        <v>1548</v>
      </c>
      <c r="AZ158" s="87" t="s">
        <v>1549</v>
      </c>
    </row>
    <row r="159" spans="1:52" ht="75" customHeight="1">
      <c r="A159" s="84">
        <v>158</v>
      </c>
      <c r="B159" s="85" t="s">
        <v>1550</v>
      </c>
      <c r="C159" s="85" t="s">
        <v>823</v>
      </c>
      <c r="D159" s="85" t="s">
        <v>1551</v>
      </c>
      <c r="E159" s="85" t="s">
        <v>1552</v>
      </c>
      <c r="F159" s="85" t="s">
        <v>236</v>
      </c>
      <c r="G159" s="85" t="s">
        <v>1370</v>
      </c>
      <c r="H159" s="85" t="s">
        <v>238</v>
      </c>
      <c r="I159" s="85" t="s">
        <v>618</v>
      </c>
      <c r="J159" s="85" t="s">
        <v>1498</v>
      </c>
      <c r="K159" s="85" t="s">
        <v>271</v>
      </c>
      <c r="L159" s="85" t="s">
        <v>1553</v>
      </c>
      <c r="M159" s="85" t="s">
        <v>1554</v>
      </c>
      <c r="N159" s="85"/>
      <c r="O159" s="85"/>
      <c r="P159" s="85"/>
      <c r="Q159" s="85"/>
      <c r="R159" s="85"/>
      <c r="S159" s="85"/>
      <c r="T159" s="85"/>
      <c r="U159" s="85"/>
      <c r="V159" s="85"/>
      <c r="W159" s="85"/>
      <c r="X159" s="85"/>
      <c r="Y159" s="85"/>
      <c r="Z159" s="85"/>
      <c r="AA159" s="85"/>
      <c r="AB159" s="85" t="s">
        <v>66</v>
      </c>
      <c r="AC159" s="85" t="s">
        <v>67</v>
      </c>
      <c r="AD159" s="85" t="s">
        <v>88</v>
      </c>
      <c r="AE159" s="85" t="s">
        <v>64</v>
      </c>
      <c r="AF159" s="85" t="s">
        <v>64</v>
      </c>
      <c r="AG159" s="85" t="s">
        <v>65</v>
      </c>
      <c r="AH159" s="85"/>
      <c r="AI159" s="85" t="s">
        <v>89</v>
      </c>
      <c r="AJ159" s="85" t="s">
        <v>65</v>
      </c>
      <c r="AK159" s="85" t="s">
        <v>65</v>
      </c>
      <c r="AL159" s="85" t="s">
        <v>65</v>
      </c>
      <c r="AM159" s="85" t="s">
        <v>64</v>
      </c>
      <c r="AN159" s="85" t="s">
        <v>65</v>
      </c>
      <c r="AO159" s="85"/>
      <c r="AP159" s="85"/>
      <c r="AQ159" s="85" t="s">
        <v>1555</v>
      </c>
      <c r="AR159" s="85" t="s">
        <v>618</v>
      </c>
      <c r="AS159" s="85" t="s">
        <v>64</v>
      </c>
      <c r="AT159" s="85"/>
      <c r="AU159" s="85" t="s">
        <v>65</v>
      </c>
      <c r="AV159" s="85"/>
      <c r="AW159" s="85"/>
      <c r="AX159" s="85"/>
      <c r="AY159" s="85" t="s">
        <v>1556</v>
      </c>
      <c r="AZ159" s="87" t="s">
        <v>1557</v>
      </c>
    </row>
    <row r="160" spans="1:52" ht="75" customHeight="1">
      <c r="A160" s="84">
        <v>159</v>
      </c>
      <c r="B160" s="85" t="s">
        <v>1558</v>
      </c>
      <c r="C160" s="85" t="s">
        <v>823</v>
      </c>
      <c r="D160" s="85" t="s">
        <v>1559</v>
      </c>
      <c r="E160" s="85" t="s">
        <v>1560</v>
      </c>
      <c r="F160" s="85" t="s">
        <v>236</v>
      </c>
      <c r="G160" s="85" t="s">
        <v>594</v>
      </c>
      <c r="H160" s="85" t="s">
        <v>222</v>
      </c>
      <c r="I160" s="85" t="s">
        <v>290</v>
      </c>
      <c r="J160" s="85" t="s">
        <v>1498</v>
      </c>
      <c r="K160" s="85" t="s">
        <v>284</v>
      </c>
      <c r="L160" s="85" t="s">
        <v>1561</v>
      </c>
      <c r="M160" s="85" t="s">
        <v>1562</v>
      </c>
      <c r="N160" s="85"/>
      <c r="O160" s="85"/>
      <c r="P160" s="85"/>
      <c r="Q160" s="85"/>
      <c r="R160" s="85"/>
      <c r="S160" s="85"/>
      <c r="T160" s="85"/>
      <c r="U160" s="85"/>
      <c r="V160" s="85"/>
      <c r="W160" s="85"/>
      <c r="X160" s="85"/>
      <c r="Y160" s="85"/>
      <c r="Z160" s="85"/>
      <c r="AA160" s="85"/>
      <c r="AB160" s="85" t="s">
        <v>66</v>
      </c>
      <c r="AC160" s="85" t="s">
        <v>67</v>
      </c>
      <c r="AD160" s="85" t="s">
        <v>88</v>
      </c>
      <c r="AE160" s="85" t="s">
        <v>64</v>
      </c>
      <c r="AF160" s="85" t="s">
        <v>65</v>
      </c>
      <c r="AG160" s="85" t="s">
        <v>65</v>
      </c>
      <c r="AH160" s="85"/>
      <c r="AI160" s="85" t="s">
        <v>69</v>
      </c>
      <c r="AJ160" s="85" t="s">
        <v>65</v>
      </c>
      <c r="AK160" s="85" t="s">
        <v>65</v>
      </c>
      <c r="AL160" s="85" t="s">
        <v>65</v>
      </c>
      <c r="AM160" s="85" t="s">
        <v>64</v>
      </c>
      <c r="AN160" s="85" t="s">
        <v>65</v>
      </c>
      <c r="AO160" s="85"/>
      <c r="AP160" s="85"/>
      <c r="AQ160" s="85" t="s">
        <v>1563</v>
      </c>
      <c r="AR160" s="85" t="s">
        <v>290</v>
      </c>
      <c r="AS160" s="85" t="s">
        <v>64</v>
      </c>
      <c r="AT160" s="85"/>
      <c r="AU160" s="85" t="s">
        <v>65</v>
      </c>
      <c r="AV160" s="85"/>
      <c r="AW160" s="85"/>
      <c r="AX160" s="85"/>
      <c r="AY160" s="85" t="s">
        <v>1564</v>
      </c>
      <c r="AZ160" s="87" t="s">
        <v>1565</v>
      </c>
    </row>
    <row r="161" spans="1:52" ht="75" customHeight="1">
      <c r="A161" s="84">
        <v>160</v>
      </c>
      <c r="B161" s="85" t="s">
        <v>1566</v>
      </c>
      <c r="C161" s="85" t="s">
        <v>295</v>
      </c>
      <c r="D161" s="85" t="s">
        <v>1567</v>
      </c>
      <c r="E161" s="85" t="s">
        <v>1568</v>
      </c>
      <c r="F161" s="85" t="s">
        <v>236</v>
      </c>
      <c r="G161" s="85" t="s">
        <v>594</v>
      </c>
      <c r="H161" s="85" t="s">
        <v>238</v>
      </c>
      <c r="I161" s="85" t="s">
        <v>199</v>
      </c>
      <c r="J161" s="85" t="s">
        <v>1498</v>
      </c>
      <c r="K161" s="85" t="s">
        <v>321</v>
      </c>
      <c r="L161" s="85" t="s">
        <v>1569</v>
      </c>
      <c r="M161" s="85" t="s">
        <v>1570</v>
      </c>
      <c r="N161" s="85" t="s">
        <v>1571</v>
      </c>
      <c r="O161" s="85" t="s">
        <v>1572</v>
      </c>
      <c r="P161" s="85"/>
      <c r="Q161" s="85"/>
      <c r="R161" s="85"/>
      <c r="S161" s="85"/>
      <c r="T161" s="85"/>
      <c r="U161" s="85"/>
      <c r="V161" s="85"/>
      <c r="W161" s="85"/>
      <c r="X161" s="85"/>
      <c r="Y161" s="85"/>
      <c r="Z161" s="85"/>
      <c r="AA161" s="85"/>
      <c r="AB161" s="85" t="s">
        <v>66</v>
      </c>
      <c r="AC161" s="85" t="s">
        <v>104</v>
      </c>
      <c r="AD161" s="85" t="s">
        <v>88</v>
      </c>
      <c r="AE161" s="85" t="s">
        <v>64</v>
      </c>
      <c r="AF161" s="85" t="s">
        <v>65</v>
      </c>
      <c r="AG161" s="85" t="s">
        <v>65</v>
      </c>
      <c r="AH161" s="85"/>
      <c r="AI161" s="85" t="s">
        <v>89</v>
      </c>
      <c r="AJ161" s="85" t="s">
        <v>65</v>
      </c>
      <c r="AK161" s="85" t="s">
        <v>65</v>
      </c>
      <c r="AL161" s="85" t="s">
        <v>65</v>
      </c>
      <c r="AM161" s="85" t="s">
        <v>65</v>
      </c>
      <c r="AN161" s="85" t="s">
        <v>65</v>
      </c>
      <c r="AO161" s="85"/>
      <c r="AP161" s="85"/>
      <c r="AQ161" s="85" t="s">
        <v>1573</v>
      </c>
      <c r="AR161" s="85" t="s">
        <v>1574</v>
      </c>
      <c r="AS161" s="85" t="s">
        <v>136</v>
      </c>
      <c r="AT161" s="85"/>
      <c r="AU161" s="85" t="s">
        <v>65</v>
      </c>
      <c r="AV161" s="85"/>
      <c r="AW161" s="85"/>
      <c r="AX161" s="85"/>
      <c r="AY161" s="85" t="s">
        <v>1575</v>
      </c>
      <c r="AZ161" s="87" t="s">
        <v>1576</v>
      </c>
    </row>
    <row r="162" spans="1:52" ht="75" customHeight="1">
      <c r="A162" s="84">
        <v>161</v>
      </c>
      <c r="B162" s="85" t="s">
        <v>1577</v>
      </c>
      <c r="C162" s="85" t="s">
        <v>823</v>
      </c>
      <c r="D162" s="85" t="s">
        <v>1578</v>
      </c>
      <c r="E162" s="85" t="s">
        <v>1496</v>
      </c>
      <c r="F162" s="85" t="s">
        <v>236</v>
      </c>
      <c r="G162" s="85" t="s">
        <v>808</v>
      </c>
      <c r="H162" s="85" t="s">
        <v>222</v>
      </c>
      <c r="I162" s="85" t="s">
        <v>1264</v>
      </c>
      <c r="J162" s="85" t="s">
        <v>1498</v>
      </c>
      <c r="K162" s="85" t="s">
        <v>248</v>
      </c>
      <c r="L162" s="85" t="s">
        <v>1579</v>
      </c>
      <c r="M162" s="85" t="s">
        <v>1580</v>
      </c>
      <c r="N162" s="85"/>
      <c r="O162" s="85"/>
      <c r="P162" s="85"/>
      <c r="Q162" s="85"/>
      <c r="R162" s="85"/>
      <c r="S162" s="85"/>
      <c r="T162" s="85"/>
      <c r="U162" s="85"/>
      <c r="V162" s="85"/>
      <c r="W162" s="85"/>
      <c r="X162" s="85"/>
      <c r="Y162" s="85"/>
      <c r="Z162" s="85"/>
      <c r="AA162" s="85"/>
      <c r="AB162" s="85" t="s">
        <v>66</v>
      </c>
      <c r="AC162" s="85" t="s">
        <v>67</v>
      </c>
      <c r="AD162" s="85" t="s">
        <v>88</v>
      </c>
      <c r="AE162" s="85" t="s">
        <v>64</v>
      </c>
      <c r="AF162" s="85" t="s">
        <v>64</v>
      </c>
      <c r="AG162" s="85" t="s">
        <v>65</v>
      </c>
      <c r="AH162" s="85"/>
      <c r="AI162" s="85" t="s">
        <v>1581</v>
      </c>
      <c r="AJ162" s="85" t="s">
        <v>65</v>
      </c>
      <c r="AK162" s="85" t="s">
        <v>65</v>
      </c>
      <c r="AL162" s="85" t="s">
        <v>65</v>
      </c>
      <c r="AM162" s="85" t="s">
        <v>65</v>
      </c>
      <c r="AN162" s="85" t="s">
        <v>65</v>
      </c>
      <c r="AO162" s="85"/>
      <c r="AP162" s="85"/>
      <c r="AQ162" s="85" t="s">
        <v>1582</v>
      </c>
      <c r="AR162" s="85" t="s">
        <v>1022</v>
      </c>
      <c r="AS162" s="85" t="s">
        <v>65</v>
      </c>
      <c r="AT162" s="85"/>
      <c r="AU162" s="85" t="s">
        <v>65</v>
      </c>
      <c r="AV162" s="85"/>
      <c r="AW162" s="85"/>
      <c r="AX162" s="85"/>
      <c r="AY162" s="85" t="s">
        <v>1583</v>
      </c>
      <c r="AZ162" s="87" t="s">
        <v>1584</v>
      </c>
    </row>
    <row r="163" spans="1:52" ht="75" customHeight="1">
      <c r="A163" s="84">
        <v>162</v>
      </c>
      <c r="B163" s="85" t="s">
        <v>1585</v>
      </c>
      <c r="C163" s="85" t="s">
        <v>1586</v>
      </c>
      <c r="D163" s="85" t="s">
        <v>1587</v>
      </c>
      <c r="E163" s="85" t="s">
        <v>1588</v>
      </c>
      <c r="F163" s="85" t="s">
        <v>236</v>
      </c>
      <c r="G163" s="85" t="s">
        <v>237</v>
      </c>
      <c r="H163" s="85" t="s">
        <v>222</v>
      </c>
      <c r="I163" s="85" t="s">
        <v>290</v>
      </c>
      <c r="J163" s="85" t="s">
        <v>1498</v>
      </c>
      <c r="K163" s="85" t="s">
        <v>284</v>
      </c>
      <c r="L163" s="85" t="s">
        <v>1589</v>
      </c>
      <c r="M163" s="85" t="s">
        <v>1590</v>
      </c>
      <c r="N163" s="85" t="s">
        <v>1591</v>
      </c>
      <c r="O163" s="85" t="s">
        <v>1592</v>
      </c>
      <c r="P163" s="85"/>
      <c r="Q163" s="85"/>
      <c r="R163" s="85"/>
      <c r="S163" s="85"/>
      <c r="T163" s="85"/>
      <c r="U163" s="85"/>
      <c r="V163" s="85"/>
      <c r="W163" s="85"/>
      <c r="X163" s="85"/>
      <c r="Y163" s="85"/>
      <c r="Z163" s="85"/>
      <c r="AA163" s="85"/>
      <c r="AB163" s="85" t="s">
        <v>66</v>
      </c>
      <c r="AC163" s="85" t="s">
        <v>67</v>
      </c>
      <c r="AD163" s="85" t="s">
        <v>88</v>
      </c>
      <c r="AE163" s="85" t="s">
        <v>64</v>
      </c>
      <c r="AF163" s="85" t="s">
        <v>65</v>
      </c>
      <c r="AG163" s="85" t="s">
        <v>65</v>
      </c>
      <c r="AH163" s="85"/>
      <c r="AI163" s="85" t="s">
        <v>69</v>
      </c>
      <c r="AJ163" s="85" t="s">
        <v>65</v>
      </c>
      <c r="AK163" s="85" t="s">
        <v>65</v>
      </c>
      <c r="AL163" s="85" t="s">
        <v>65</v>
      </c>
      <c r="AM163" s="85" t="s">
        <v>136</v>
      </c>
      <c r="AN163" s="85" t="s">
        <v>65</v>
      </c>
      <c r="AO163" s="85"/>
      <c r="AP163" s="85"/>
      <c r="AQ163" s="85" t="s">
        <v>1593</v>
      </c>
      <c r="AR163" s="85" t="s">
        <v>290</v>
      </c>
      <c r="AS163" s="85" t="s">
        <v>64</v>
      </c>
      <c r="AT163" s="85"/>
      <c r="AU163" s="85" t="s">
        <v>65</v>
      </c>
      <c r="AV163" s="85"/>
      <c r="AW163" s="85"/>
      <c r="AX163" s="85"/>
      <c r="AY163" s="85" t="s">
        <v>1594</v>
      </c>
      <c r="AZ163" s="87" t="s">
        <v>1595</v>
      </c>
    </row>
    <row r="164" spans="1:52" ht="75" customHeight="1">
      <c r="A164" s="84">
        <v>163</v>
      </c>
      <c r="B164" s="85" t="s">
        <v>1596</v>
      </c>
      <c r="C164" s="85" t="s">
        <v>752</v>
      </c>
      <c r="D164" s="85" t="s">
        <v>1597</v>
      </c>
      <c r="E164" s="85" t="s">
        <v>1518</v>
      </c>
      <c r="F164" s="85" t="s">
        <v>236</v>
      </c>
      <c r="G164" s="85" t="s">
        <v>754</v>
      </c>
      <c r="H164" s="85" t="s">
        <v>238</v>
      </c>
      <c r="I164" s="85" t="s">
        <v>874</v>
      </c>
      <c r="J164" s="85" t="s">
        <v>1498</v>
      </c>
      <c r="K164" s="85" t="s">
        <v>321</v>
      </c>
      <c r="L164" s="85" t="s">
        <v>1598</v>
      </c>
      <c r="M164" s="85" t="s">
        <v>1599</v>
      </c>
      <c r="N164" s="85"/>
      <c r="O164" s="85"/>
      <c r="P164" s="85"/>
      <c r="Q164" s="85"/>
      <c r="R164" s="85"/>
      <c r="S164" s="85"/>
      <c r="T164" s="85"/>
      <c r="U164" s="85"/>
      <c r="V164" s="85"/>
      <c r="W164" s="85"/>
      <c r="X164" s="85"/>
      <c r="Y164" s="85"/>
      <c r="Z164" s="85"/>
      <c r="AA164" s="85"/>
      <c r="AB164" s="85" t="s">
        <v>66</v>
      </c>
      <c r="AC164" s="85" t="s">
        <v>67</v>
      </c>
      <c r="AD164" s="85" t="s">
        <v>88</v>
      </c>
      <c r="AE164" s="85" t="s">
        <v>64</v>
      </c>
      <c r="AF164" s="85" t="s">
        <v>64</v>
      </c>
      <c r="AG164" s="85" t="s">
        <v>65</v>
      </c>
      <c r="AH164" s="85"/>
      <c r="AI164" s="85" t="s">
        <v>89</v>
      </c>
      <c r="AJ164" s="85" t="s">
        <v>65</v>
      </c>
      <c r="AK164" s="85" t="s">
        <v>65</v>
      </c>
      <c r="AL164" s="85" t="s">
        <v>65</v>
      </c>
      <c r="AM164" s="85" t="s">
        <v>65</v>
      </c>
      <c r="AN164" s="85" t="s">
        <v>65</v>
      </c>
      <c r="AO164" s="85"/>
      <c r="AP164" s="85"/>
      <c r="AQ164" s="85" t="s">
        <v>1600</v>
      </c>
      <c r="AR164" s="85" t="s">
        <v>874</v>
      </c>
      <c r="AS164" s="85" t="s">
        <v>64</v>
      </c>
      <c r="AT164" s="85"/>
      <c r="AU164" s="85" t="s">
        <v>65</v>
      </c>
      <c r="AV164" s="85"/>
      <c r="AW164" s="85"/>
      <c r="AX164" s="85"/>
      <c r="AY164" s="85" t="s">
        <v>1601</v>
      </c>
      <c r="AZ164" s="87" t="s">
        <v>1602</v>
      </c>
    </row>
    <row r="165" spans="1:52" ht="75" customHeight="1">
      <c r="A165" s="84">
        <v>164</v>
      </c>
      <c r="B165" s="85" t="s">
        <v>1603</v>
      </c>
      <c r="C165" s="85" t="s">
        <v>752</v>
      </c>
      <c r="D165" s="85" t="s">
        <v>1604</v>
      </c>
      <c r="E165" s="85" t="s">
        <v>1588</v>
      </c>
      <c r="F165" s="85" t="s">
        <v>236</v>
      </c>
      <c r="G165" s="85" t="s">
        <v>754</v>
      </c>
      <c r="H165" s="85" t="s">
        <v>222</v>
      </c>
      <c r="I165" s="85" t="s">
        <v>1509</v>
      </c>
      <c r="J165" s="85" t="s">
        <v>1498</v>
      </c>
      <c r="K165" s="85" t="s">
        <v>321</v>
      </c>
      <c r="L165" s="85" t="s">
        <v>1605</v>
      </c>
      <c r="M165" s="85" t="s">
        <v>1606</v>
      </c>
      <c r="N165" s="85"/>
      <c r="O165" s="85"/>
      <c r="P165" s="85"/>
      <c r="Q165" s="85"/>
      <c r="R165" s="85"/>
      <c r="S165" s="85"/>
      <c r="T165" s="85"/>
      <c r="U165" s="85"/>
      <c r="V165" s="85"/>
      <c r="W165" s="85"/>
      <c r="X165" s="85"/>
      <c r="Y165" s="85"/>
      <c r="Z165" s="85"/>
      <c r="AA165" s="85"/>
      <c r="AB165" s="85" t="s">
        <v>66</v>
      </c>
      <c r="AC165" s="85" t="s">
        <v>67</v>
      </c>
      <c r="AD165" s="85" t="s">
        <v>88</v>
      </c>
      <c r="AE165" s="85" t="s">
        <v>64</v>
      </c>
      <c r="AF165" s="85" t="s">
        <v>65</v>
      </c>
      <c r="AG165" s="85" t="s">
        <v>65</v>
      </c>
      <c r="AH165" s="85"/>
      <c r="AI165" s="85" t="s">
        <v>69</v>
      </c>
      <c r="AJ165" s="85" t="s">
        <v>65</v>
      </c>
      <c r="AK165" s="85" t="s">
        <v>65</v>
      </c>
      <c r="AL165" s="85" t="s">
        <v>65</v>
      </c>
      <c r="AM165" s="85" t="s">
        <v>64</v>
      </c>
      <c r="AN165" s="85" t="s">
        <v>65</v>
      </c>
      <c r="AO165" s="85"/>
      <c r="AP165" s="85"/>
      <c r="AQ165" s="85" t="s">
        <v>1607</v>
      </c>
      <c r="AR165" s="85" t="s">
        <v>1608</v>
      </c>
      <c r="AS165" s="85" t="s">
        <v>65</v>
      </c>
      <c r="AT165" s="85"/>
      <c r="AU165" s="85" t="s">
        <v>65</v>
      </c>
      <c r="AV165" s="85"/>
      <c r="AW165" s="85"/>
      <c r="AX165" s="85"/>
      <c r="AY165" s="85" t="s">
        <v>1609</v>
      </c>
      <c r="AZ165" s="87" t="s">
        <v>1610</v>
      </c>
    </row>
    <row r="166" spans="1:52" ht="75" customHeight="1">
      <c r="A166" s="84">
        <v>165</v>
      </c>
      <c r="B166" s="85" t="s">
        <v>1611</v>
      </c>
      <c r="C166" s="85" t="s">
        <v>1612</v>
      </c>
      <c r="D166" s="85" t="s">
        <v>1613</v>
      </c>
      <c r="E166" s="85" t="s">
        <v>1552</v>
      </c>
      <c r="F166" s="85" t="s">
        <v>236</v>
      </c>
      <c r="G166" s="85" t="s">
        <v>808</v>
      </c>
      <c r="H166" s="85" t="s">
        <v>238</v>
      </c>
      <c r="I166" s="85" t="s">
        <v>199</v>
      </c>
      <c r="J166" s="85" t="s">
        <v>1498</v>
      </c>
      <c r="K166" s="85" t="s">
        <v>321</v>
      </c>
      <c r="L166" s="85" t="s">
        <v>1614</v>
      </c>
      <c r="M166" s="85" t="s">
        <v>1615</v>
      </c>
      <c r="N166" s="85" t="s">
        <v>1571</v>
      </c>
      <c r="O166" s="85" t="s">
        <v>1501</v>
      </c>
      <c r="P166" s="85"/>
      <c r="Q166" s="85"/>
      <c r="R166" s="85"/>
      <c r="S166" s="85"/>
      <c r="T166" s="85"/>
      <c r="U166" s="85"/>
      <c r="V166" s="85"/>
      <c r="W166" s="85"/>
      <c r="X166" s="85"/>
      <c r="Y166" s="85"/>
      <c r="Z166" s="85"/>
      <c r="AA166" s="85"/>
      <c r="AB166" s="85" t="s">
        <v>146</v>
      </c>
      <c r="AC166" s="85" t="s">
        <v>87</v>
      </c>
      <c r="AD166" s="85" t="s">
        <v>88</v>
      </c>
      <c r="AE166" s="85" t="s">
        <v>64</v>
      </c>
      <c r="AF166" s="85" t="s">
        <v>64</v>
      </c>
      <c r="AG166" s="85" t="s">
        <v>65</v>
      </c>
      <c r="AH166" s="85"/>
      <c r="AI166" s="85" t="s">
        <v>89</v>
      </c>
      <c r="AJ166" s="85" t="s">
        <v>65</v>
      </c>
      <c r="AK166" s="85" t="s">
        <v>65</v>
      </c>
      <c r="AL166" s="85" t="s">
        <v>65</v>
      </c>
      <c r="AM166" s="85" t="s">
        <v>65</v>
      </c>
      <c r="AN166" s="85" t="s">
        <v>64</v>
      </c>
      <c r="AO166" s="85"/>
      <c r="AP166" s="85"/>
      <c r="AQ166" s="85" t="s">
        <v>1616</v>
      </c>
      <c r="AR166" s="85" t="s">
        <v>199</v>
      </c>
      <c r="AS166" s="85" t="s">
        <v>64</v>
      </c>
      <c r="AT166" s="85"/>
      <c r="AU166" s="85" t="s">
        <v>65</v>
      </c>
      <c r="AV166" s="85"/>
      <c r="AW166" s="85"/>
      <c r="AX166" s="85"/>
      <c r="AY166" s="85" t="s">
        <v>1617</v>
      </c>
      <c r="AZ166" s="87" t="s">
        <v>1618</v>
      </c>
    </row>
    <row r="167" spans="1:52" ht="75" customHeight="1">
      <c r="A167" s="84">
        <v>166</v>
      </c>
      <c r="B167" s="85" t="s">
        <v>1619</v>
      </c>
      <c r="C167" s="85" t="s">
        <v>1620</v>
      </c>
      <c r="D167" s="85" t="s">
        <v>1621</v>
      </c>
      <c r="E167" s="85" t="s">
        <v>1545</v>
      </c>
      <c r="F167" s="85" t="s">
        <v>236</v>
      </c>
      <c r="G167" s="85" t="s">
        <v>237</v>
      </c>
      <c r="H167" s="85" t="s">
        <v>238</v>
      </c>
      <c r="I167" s="85" t="s">
        <v>1031</v>
      </c>
      <c r="J167" s="85" t="s">
        <v>1498</v>
      </c>
      <c r="K167" s="85" t="s">
        <v>248</v>
      </c>
      <c r="L167" s="85" t="s">
        <v>1622</v>
      </c>
      <c r="M167" s="85" t="s">
        <v>1623</v>
      </c>
      <c r="N167" s="85"/>
      <c r="O167" s="85"/>
      <c r="P167" s="85"/>
      <c r="Q167" s="85"/>
      <c r="R167" s="85"/>
      <c r="S167" s="85"/>
      <c r="T167" s="85"/>
      <c r="U167" s="85"/>
      <c r="V167" s="85"/>
      <c r="W167" s="85"/>
      <c r="X167" s="85"/>
      <c r="Y167" s="85"/>
      <c r="Z167" s="85"/>
      <c r="AA167" s="85"/>
      <c r="AB167" s="85" t="s">
        <v>66</v>
      </c>
      <c r="AC167" s="85" t="s">
        <v>67</v>
      </c>
      <c r="AD167" s="85" t="s">
        <v>88</v>
      </c>
      <c r="AE167" s="85" t="s">
        <v>64</v>
      </c>
      <c r="AF167" s="85" t="s">
        <v>64</v>
      </c>
      <c r="AG167" s="85" t="s">
        <v>65</v>
      </c>
      <c r="AH167" s="85"/>
      <c r="AI167" s="85" t="s">
        <v>89</v>
      </c>
      <c r="AJ167" s="85" t="s">
        <v>65</v>
      </c>
      <c r="AK167" s="85" t="s">
        <v>65</v>
      </c>
      <c r="AL167" s="85" t="s">
        <v>65</v>
      </c>
      <c r="AM167" s="85" t="s">
        <v>65</v>
      </c>
      <c r="AN167" s="85" t="s">
        <v>65</v>
      </c>
      <c r="AO167" s="85"/>
      <c r="AP167" s="85"/>
      <c r="AQ167" s="85" t="s">
        <v>1624</v>
      </c>
      <c r="AR167" s="85" t="s">
        <v>1625</v>
      </c>
      <c r="AS167" s="85" t="s">
        <v>136</v>
      </c>
      <c r="AT167" s="85"/>
      <c r="AU167" s="85" t="s">
        <v>65</v>
      </c>
      <c r="AV167" s="85"/>
      <c r="AW167" s="85"/>
      <c r="AX167" s="85"/>
      <c r="AY167" s="85" t="s">
        <v>1626</v>
      </c>
      <c r="AZ167" s="87" t="s">
        <v>1627</v>
      </c>
    </row>
    <row r="168" spans="1:52" ht="75" customHeight="1">
      <c r="A168" s="84">
        <v>167</v>
      </c>
      <c r="B168" s="85" t="s">
        <v>1628</v>
      </c>
      <c r="C168" s="85" t="s">
        <v>1629</v>
      </c>
      <c r="D168" s="85" t="s">
        <v>1630</v>
      </c>
      <c r="E168" s="85" t="s">
        <v>1631</v>
      </c>
      <c r="F168" s="85" t="s">
        <v>236</v>
      </c>
      <c r="G168" s="85" t="s">
        <v>808</v>
      </c>
      <c r="H168" s="85" t="s">
        <v>238</v>
      </c>
      <c r="I168" s="85" t="s">
        <v>434</v>
      </c>
      <c r="J168" s="85" t="s">
        <v>1498</v>
      </c>
      <c r="K168" s="85" t="s">
        <v>321</v>
      </c>
      <c r="L168" s="85" t="s">
        <v>1632</v>
      </c>
      <c r="M168" s="85" t="s">
        <v>1633</v>
      </c>
      <c r="N168" s="85"/>
      <c r="O168" s="85"/>
      <c r="P168" s="85"/>
      <c r="Q168" s="85"/>
      <c r="R168" s="85"/>
      <c r="S168" s="85"/>
      <c r="T168" s="85"/>
      <c r="U168" s="85"/>
      <c r="V168" s="85"/>
      <c r="W168" s="85"/>
      <c r="X168" s="85"/>
      <c r="Y168" s="85"/>
      <c r="Z168" s="85"/>
      <c r="AA168" s="85"/>
      <c r="AB168" s="85" t="s">
        <v>66</v>
      </c>
      <c r="AC168" s="85" t="s">
        <v>67</v>
      </c>
      <c r="AD168" s="85" t="s">
        <v>88</v>
      </c>
      <c r="AE168" s="85" t="s">
        <v>65</v>
      </c>
      <c r="AF168" s="85" t="s">
        <v>65</v>
      </c>
      <c r="AG168" s="85" t="s">
        <v>65</v>
      </c>
      <c r="AH168" s="85"/>
      <c r="AI168" s="85" t="s">
        <v>89</v>
      </c>
      <c r="AJ168" s="85" t="s">
        <v>65</v>
      </c>
      <c r="AK168" s="85" t="s">
        <v>65</v>
      </c>
      <c r="AL168" s="85" t="s">
        <v>65</v>
      </c>
      <c r="AM168" s="85" t="s">
        <v>64</v>
      </c>
      <c r="AN168" s="85" t="s">
        <v>65</v>
      </c>
      <c r="AO168" s="85"/>
      <c r="AP168" s="85"/>
      <c r="AQ168" s="85" t="s">
        <v>1634</v>
      </c>
      <c r="AR168" s="85" t="s">
        <v>618</v>
      </c>
      <c r="AS168" s="85" t="s">
        <v>64</v>
      </c>
      <c r="AT168" s="85"/>
      <c r="AU168" s="85" t="s">
        <v>65</v>
      </c>
      <c r="AV168" s="85"/>
      <c r="AW168" s="85"/>
      <c r="AX168" s="85"/>
      <c r="AY168" s="85" t="s">
        <v>1635</v>
      </c>
      <c r="AZ168" s="87" t="s">
        <v>1636</v>
      </c>
    </row>
    <row r="169" spans="1:52" ht="75" customHeight="1">
      <c r="A169" s="84">
        <v>168</v>
      </c>
      <c r="B169" s="85" t="s">
        <v>1637</v>
      </c>
      <c r="C169" s="85" t="s">
        <v>387</v>
      </c>
      <c r="D169" s="85" t="s">
        <v>1638</v>
      </c>
      <c r="E169" s="85" t="s">
        <v>1544</v>
      </c>
      <c r="F169" s="85" t="s">
        <v>55</v>
      </c>
      <c r="G169" s="85" t="s">
        <v>129</v>
      </c>
      <c r="H169" s="85" t="s">
        <v>238</v>
      </c>
      <c r="I169" s="85" t="s">
        <v>434</v>
      </c>
      <c r="J169" s="85" t="s">
        <v>1498</v>
      </c>
      <c r="K169" s="85" t="s">
        <v>321</v>
      </c>
      <c r="L169" s="85" t="s">
        <v>1639</v>
      </c>
      <c r="M169" s="85" t="s">
        <v>1640</v>
      </c>
      <c r="N169" s="85" t="s">
        <v>1641</v>
      </c>
      <c r="O169" s="85" t="s">
        <v>1501</v>
      </c>
      <c r="P169" s="85" t="s">
        <v>61</v>
      </c>
      <c r="Q169" s="85" t="s">
        <v>441</v>
      </c>
      <c r="R169" s="85" t="s">
        <v>194</v>
      </c>
      <c r="S169" s="85" t="s">
        <v>64</v>
      </c>
      <c r="T169" s="85" t="s">
        <v>64</v>
      </c>
      <c r="U169" s="85" t="s">
        <v>64</v>
      </c>
      <c r="V169" s="85" t="s">
        <v>65</v>
      </c>
      <c r="W169" s="85" t="s">
        <v>64</v>
      </c>
      <c r="X169" s="85" t="s">
        <v>64</v>
      </c>
      <c r="Y169" s="85" t="s">
        <v>64</v>
      </c>
      <c r="Z169" s="85" t="s">
        <v>65</v>
      </c>
      <c r="AA169" s="85" t="s">
        <v>64</v>
      </c>
      <c r="AB169" s="85" t="s">
        <v>66</v>
      </c>
      <c r="AC169" s="85" t="s">
        <v>67</v>
      </c>
      <c r="AD169" s="85" t="s">
        <v>68</v>
      </c>
      <c r="AE169" s="85" t="s">
        <v>64</v>
      </c>
      <c r="AF169" s="85" t="s">
        <v>64</v>
      </c>
      <c r="AG169" s="85" t="s">
        <v>64</v>
      </c>
      <c r="AH169" s="85" t="s">
        <v>65</v>
      </c>
      <c r="AI169" s="85" t="s">
        <v>89</v>
      </c>
      <c r="AJ169" s="85" t="s">
        <v>65</v>
      </c>
      <c r="AK169" s="85" t="s">
        <v>65</v>
      </c>
      <c r="AL169" s="85" t="s">
        <v>65</v>
      </c>
      <c r="AM169" s="85" t="s">
        <v>65</v>
      </c>
      <c r="AN169" s="85" t="s">
        <v>136</v>
      </c>
      <c r="AO169" s="85" t="s">
        <v>1642</v>
      </c>
      <c r="AP169" s="85" t="s">
        <v>1643</v>
      </c>
      <c r="AQ169" s="85" t="s">
        <v>1644</v>
      </c>
      <c r="AR169" s="85" t="s">
        <v>434</v>
      </c>
      <c r="AS169" s="85" t="s">
        <v>64</v>
      </c>
      <c r="AT169" s="85"/>
      <c r="AU169" s="85" t="s">
        <v>65</v>
      </c>
      <c r="AV169" s="85" t="s">
        <v>1645</v>
      </c>
      <c r="AW169" s="85" t="s">
        <v>65</v>
      </c>
      <c r="AX169" s="85"/>
      <c r="AY169" s="85" t="s">
        <v>1646</v>
      </c>
      <c r="AZ169" s="87" t="s">
        <v>1647</v>
      </c>
    </row>
    <row r="170" spans="1:52" ht="75" customHeight="1">
      <c r="A170" s="84">
        <v>169</v>
      </c>
      <c r="B170" s="85" t="s">
        <v>1648</v>
      </c>
      <c r="C170" s="85" t="s">
        <v>752</v>
      </c>
      <c r="D170" s="85" t="s">
        <v>1649</v>
      </c>
      <c r="E170" s="85" t="s">
        <v>1631</v>
      </c>
      <c r="F170" s="85" t="s">
        <v>236</v>
      </c>
      <c r="G170" s="85" t="s">
        <v>594</v>
      </c>
      <c r="H170" s="85" t="s">
        <v>222</v>
      </c>
      <c r="I170" s="85" t="s">
        <v>1264</v>
      </c>
      <c r="J170" s="85" t="s">
        <v>1498</v>
      </c>
      <c r="K170" s="85" t="s">
        <v>248</v>
      </c>
      <c r="L170" s="85" t="s">
        <v>1650</v>
      </c>
      <c r="M170" s="85" t="s">
        <v>1651</v>
      </c>
      <c r="N170" s="85"/>
      <c r="O170" s="85"/>
      <c r="P170" s="85"/>
      <c r="Q170" s="85"/>
      <c r="R170" s="85"/>
      <c r="S170" s="85"/>
      <c r="T170" s="85"/>
      <c r="U170" s="85"/>
      <c r="V170" s="85"/>
      <c r="W170" s="85"/>
      <c r="X170" s="85"/>
      <c r="Y170" s="85"/>
      <c r="Z170" s="85"/>
      <c r="AA170" s="85"/>
      <c r="AB170" s="85" t="s">
        <v>66</v>
      </c>
      <c r="AC170" s="85" t="s">
        <v>67</v>
      </c>
      <c r="AD170" s="85" t="s">
        <v>88</v>
      </c>
      <c r="AE170" s="85" t="s">
        <v>64</v>
      </c>
      <c r="AF170" s="85" t="s">
        <v>65</v>
      </c>
      <c r="AG170" s="85" t="s">
        <v>65</v>
      </c>
      <c r="AH170" s="85"/>
      <c r="AI170" s="85" t="s">
        <v>69</v>
      </c>
      <c r="AJ170" s="85" t="s">
        <v>65</v>
      </c>
      <c r="AK170" s="85" t="s">
        <v>65</v>
      </c>
      <c r="AL170" s="85" t="s">
        <v>65</v>
      </c>
      <c r="AM170" s="85" t="s">
        <v>64</v>
      </c>
      <c r="AN170" s="85" t="s">
        <v>65</v>
      </c>
      <c r="AO170" s="85"/>
      <c r="AP170" s="85"/>
      <c r="AQ170" s="85" t="s">
        <v>1652</v>
      </c>
      <c r="AR170" s="85" t="s">
        <v>1653</v>
      </c>
      <c r="AS170" s="85" t="s">
        <v>65</v>
      </c>
      <c r="AT170" s="85"/>
      <c r="AU170" s="85" t="s">
        <v>65</v>
      </c>
      <c r="AV170" s="85"/>
      <c r="AW170" s="85"/>
      <c r="AX170" s="85"/>
      <c r="AY170" s="85" t="s">
        <v>1654</v>
      </c>
      <c r="AZ170" s="87" t="s">
        <v>1655</v>
      </c>
    </row>
    <row r="171" spans="1:52" ht="75" customHeight="1">
      <c r="A171" s="84">
        <v>170</v>
      </c>
      <c r="B171" s="85" t="s">
        <v>1656</v>
      </c>
      <c r="C171" s="85" t="s">
        <v>1657</v>
      </c>
      <c r="D171" s="85" t="s">
        <v>1658</v>
      </c>
      <c r="E171" s="85" t="s">
        <v>1518</v>
      </c>
      <c r="F171" s="85" t="s">
        <v>236</v>
      </c>
      <c r="G171" s="85" t="s">
        <v>237</v>
      </c>
      <c r="H171" s="85" t="s">
        <v>222</v>
      </c>
      <c r="I171" s="85" t="s">
        <v>1031</v>
      </c>
      <c r="J171" s="85" t="s">
        <v>1498</v>
      </c>
      <c r="K171" s="85" t="s">
        <v>248</v>
      </c>
      <c r="L171" s="85" t="s">
        <v>1659</v>
      </c>
      <c r="M171" s="85" t="s">
        <v>1660</v>
      </c>
      <c r="N171" s="85"/>
      <c r="O171" s="85"/>
      <c r="P171" s="85"/>
      <c r="Q171" s="85"/>
      <c r="R171" s="85"/>
      <c r="S171" s="85"/>
      <c r="T171" s="85"/>
      <c r="U171" s="85"/>
      <c r="V171" s="85"/>
      <c r="W171" s="85"/>
      <c r="X171" s="85"/>
      <c r="Y171" s="85"/>
      <c r="Z171" s="85"/>
      <c r="AA171" s="85"/>
      <c r="AB171" s="85" t="s">
        <v>66</v>
      </c>
      <c r="AC171" s="85" t="s">
        <v>67</v>
      </c>
      <c r="AD171" s="85" t="s">
        <v>88</v>
      </c>
      <c r="AE171" s="85" t="s">
        <v>64</v>
      </c>
      <c r="AF171" s="85" t="s">
        <v>64</v>
      </c>
      <c r="AG171" s="85" t="s">
        <v>65</v>
      </c>
      <c r="AH171" s="85"/>
      <c r="AI171" s="85" t="s">
        <v>89</v>
      </c>
      <c r="AJ171" s="85" t="s">
        <v>65</v>
      </c>
      <c r="AK171" s="85" t="s">
        <v>136</v>
      </c>
      <c r="AL171" s="85" t="s">
        <v>65</v>
      </c>
      <c r="AM171" s="85" t="s">
        <v>136</v>
      </c>
      <c r="AN171" s="85" t="s">
        <v>136</v>
      </c>
      <c r="AO171" s="85"/>
      <c r="AP171" s="85"/>
      <c r="AQ171" s="85" t="s">
        <v>1661</v>
      </c>
      <c r="AR171" s="85" t="s">
        <v>727</v>
      </c>
      <c r="AS171" s="85" t="s">
        <v>65</v>
      </c>
      <c r="AT171" s="85"/>
      <c r="AU171" s="85" t="s">
        <v>65</v>
      </c>
      <c r="AV171" s="85"/>
      <c r="AW171" s="85"/>
      <c r="AX171" s="85"/>
      <c r="AY171" s="85" t="s">
        <v>1662</v>
      </c>
      <c r="AZ171" s="87" t="s">
        <v>1663</v>
      </c>
    </row>
    <row r="172" spans="1:52" ht="75" customHeight="1">
      <c r="A172" s="84">
        <v>171</v>
      </c>
      <c r="B172" s="85" t="s">
        <v>1243</v>
      </c>
      <c r="C172" s="85" t="s">
        <v>752</v>
      </c>
      <c r="D172" s="85" t="s">
        <v>1664</v>
      </c>
      <c r="E172" s="85" t="s">
        <v>1588</v>
      </c>
      <c r="F172" s="85" t="s">
        <v>236</v>
      </c>
      <c r="G172" s="85" t="s">
        <v>754</v>
      </c>
      <c r="H172" s="85" t="s">
        <v>222</v>
      </c>
      <c r="I172" s="85" t="s">
        <v>255</v>
      </c>
      <c r="J172" s="85" t="s">
        <v>1498</v>
      </c>
      <c r="K172" s="85" t="s">
        <v>248</v>
      </c>
      <c r="L172" s="85" t="s">
        <v>1665</v>
      </c>
      <c r="M172" s="85" t="s">
        <v>1666</v>
      </c>
      <c r="N172" s="85"/>
      <c r="O172" s="85"/>
      <c r="P172" s="85"/>
      <c r="Q172" s="85"/>
      <c r="R172" s="85"/>
      <c r="S172" s="85"/>
      <c r="T172" s="85"/>
      <c r="U172" s="85"/>
      <c r="V172" s="85"/>
      <c r="W172" s="85"/>
      <c r="X172" s="85"/>
      <c r="Y172" s="85"/>
      <c r="Z172" s="85"/>
      <c r="AA172" s="85"/>
      <c r="AB172" s="85" t="s">
        <v>66</v>
      </c>
      <c r="AC172" s="85" t="s">
        <v>67</v>
      </c>
      <c r="AD172" s="85" t="s">
        <v>88</v>
      </c>
      <c r="AE172" s="85" t="s">
        <v>64</v>
      </c>
      <c r="AF172" s="85" t="s">
        <v>65</v>
      </c>
      <c r="AG172" s="85" t="s">
        <v>65</v>
      </c>
      <c r="AH172" s="85"/>
      <c r="AI172" s="85" t="s">
        <v>89</v>
      </c>
      <c r="AJ172" s="85" t="s">
        <v>65</v>
      </c>
      <c r="AK172" s="85" t="s">
        <v>65</v>
      </c>
      <c r="AL172" s="85" t="s">
        <v>65</v>
      </c>
      <c r="AM172" s="85" t="s">
        <v>65</v>
      </c>
      <c r="AN172" s="85" t="s">
        <v>65</v>
      </c>
      <c r="AO172" s="85"/>
      <c r="AP172" s="85"/>
      <c r="AQ172" s="85" t="s">
        <v>1667</v>
      </c>
      <c r="AR172" s="85" t="s">
        <v>1668</v>
      </c>
      <c r="AS172" s="85" t="s">
        <v>65</v>
      </c>
      <c r="AT172" s="85"/>
      <c r="AU172" s="85" t="s">
        <v>65</v>
      </c>
      <c r="AV172" s="85"/>
      <c r="AW172" s="85"/>
      <c r="AX172" s="85"/>
      <c r="AY172" s="85" t="s">
        <v>1669</v>
      </c>
      <c r="AZ172" s="87" t="s">
        <v>1250</v>
      </c>
    </row>
    <row r="173" spans="1:52" ht="75" customHeight="1">
      <c r="A173" s="84">
        <v>172</v>
      </c>
      <c r="B173" s="85" t="s">
        <v>1670</v>
      </c>
      <c r="C173" s="85" t="s">
        <v>752</v>
      </c>
      <c r="D173" s="85" t="s">
        <v>1671</v>
      </c>
      <c r="E173" s="85" t="s">
        <v>1545</v>
      </c>
      <c r="F173" s="85" t="s">
        <v>236</v>
      </c>
      <c r="G173" s="85" t="s">
        <v>594</v>
      </c>
      <c r="H173" s="85" t="s">
        <v>222</v>
      </c>
      <c r="I173" s="85" t="s">
        <v>1264</v>
      </c>
      <c r="J173" s="85" t="s">
        <v>1498</v>
      </c>
      <c r="K173" s="85" t="s">
        <v>248</v>
      </c>
      <c r="L173" s="85" t="s">
        <v>1672</v>
      </c>
      <c r="M173" s="85" t="s">
        <v>1673</v>
      </c>
      <c r="N173" s="85"/>
      <c r="O173" s="85"/>
      <c r="P173" s="85"/>
      <c r="Q173" s="85"/>
      <c r="R173" s="85"/>
      <c r="S173" s="85"/>
      <c r="T173" s="85"/>
      <c r="U173" s="85"/>
      <c r="V173" s="85"/>
      <c r="W173" s="85"/>
      <c r="X173" s="85"/>
      <c r="Y173" s="85"/>
      <c r="Z173" s="85"/>
      <c r="AA173" s="85"/>
      <c r="AB173" s="85" t="s">
        <v>66</v>
      </c>
      <c r="AC173" s="85" t="s">
        <v>67</v>
      </c>
      <c r="AD173" s="85" t="s">
        <v>88</v>
      </c>
      <c r="AE173" s="85" t="s">
        <v>64</v>
      </c>
      <c r="AF173" s="85" t="s">
        <v>64</v>
      </c>
      <c r="AG173" s="85" t="s">
        <v>65</v>
      </c>
      <c r="AH173" s="85"/>
      <c r="AI173" s="85" t="s">
        <v>69</v>
      </c>
      <c r="AJ173" s="85" t="s">
        <v>65</v>
      </c>
      <c r="AK173" s="85" t="s">
        <v>65</v>
      </c>
      <c r="AL173" s="85" t="s">
        <v>65</v>
      </c>
      <c r="AM173" s="85" t="s">
        <v>64</v>
      </c>
      <c r="AN173" s="85" t="s">
        <v>65</v>
      </c>
      <c r="AO173" s="85"/>
      <c r="AP173" s="85"/>
      <c r="AQ173" s="85" t="s">
        <v>1674</v>
      </c>
      <c r="AR173" s="85" t="s">
        <v>1264</v>
      </c>
      <c r="AS173" s="85" t="s">
        <v>64</v>
      </c>
      <c r="AT173" s="85"/>
      <c r="AU173" s="85" t="s">
        <v>65</v>
      </c>
      <c r="AV173" s="85"/>
      <c r="AW173" s="85"/>
      <c r="AX173" s="85"/>
      <c r="AY173" s="85" t="s">
        <v>1675</v>
      </c>
      <c r="AZ173" s="87" t="s">
        <v>1676</v>
      </c>
    </row>
    <row r="174" spans="1:52" ht="75" customHeight="1">
      <c r="A174" s="84">
        <v>173</v>
      </c>
      <c r="B174" s="85" t="s">
        <v>1677</v>
      </c>
      <c r="C174" s="85" t="s">
        <v>387</v>
      </c>
      <c r="D174" s="85" t="s">
        <v>1678</v>
      </c>
      <c r="E174" s="85" t="s">
        <v>1571</v>
      </c>
      <c r="F174" s="85" t="s">
        <v>55</v>
      </c>
      <c r="G174" s="85" t="s">
        <v>129</v>
      </c>
      <c r="H174" s="85" t="s">
        <v>222</v>
      </c>
      <c r="I174" s="85" t="s">
        <v>1679</v>
      </c>
      <c r="J174" s="85" t="s">
        <v>1498</v>
      </c>
      <c r="K174" s="85" t="s">
        <v>248</v>
      </c>
      <c r="L174" s="85" t="s">
        <v>1680</v>
      </c>
      <c r="M174" s="85" t="s">
        <v>1681</v>
      </c>
      <c r="N174" s="85" t="s">
        <v>1631</v>
      </c>
      <c r="O174" s="85" t="s">
        <v>1682</v>
      </c>
      <c r="P174" s="85" t="s">
        <v>61</v>
      </c>
      <c r="Q174" s="85" t="s">
        <v>441</v>
      </c>
      <c r="R174" s="85" t="s">
        <v>194</v>
      </c>
      <c r="S174" s="85" t="s">
        <v>65</v>
      </c>
      <c r="T174" s="85" t="s">
        <v>64</v>
      </c>
      <c r="U174" s="85" t="s">
        <v>64</v>
      </c>
      <c r="V174" s="85" t="s">
        <v>65</v>
      </c>
      <c r="W174" s="85" t="s">
        <v>65</v>
      </c>
      <c r="X174" s="85" t="s">
        <v>65</v>
      </c>
      <c r="Y174" s="85" t="s">
        <v>64</v>
      </c>
      <c r="Z174" s="85" t="s">
        <v>65</v>
      </c>
      <c r="AA174" s="85" t="s">
        <v>65</v>
      </c>
      <c r="AB174" s="85" t="s">
        <v>66</v>
      </c>
      <c r="AC174" s="85" t="s">
        <v>67</v>
      </c>
      <c r="AD174" s="85" t="s">
        <v>88</v>
      </c>
      <c r="AE174" s="85" t="s">
        <v>64</v>
      </c>
      <c r="AF174" s="85" t="s">
        <v>64</v>
      </c>
      <c r="AG174" s="85" t="s">
        <v>65</v>
      </c>
      <c r="AH174" s="85" t="s">
        <v>65</v>
      </c>
      <c r="AI174" s="85" t="s">
        <v>89</v>
      </c>
      <c r="AJ174" s="85" t="s">
        <v>65</v>
      </c>
      <c r="AK174" s="85" t="s">
        <v>65</v>
      </c>
      <c r="AL174" s="85" t="s">
        <v>65</v>
      </c>
      <c r="AM174" s="85" t="s">
        <v>65</v>
      </c>
      <c r="AN174" s="85" t="s">
        <v>65</v>
      </c>
      <c r="AO174" s="85" t="s">
        <v>1683</v>
      </c>
      <c r="AP174" s="85" t="s">
        <v>1684</v>
      </c>
      <c r="AQ174" s="85" t="s">
        <v>1685</v>
      </c>
      <c r="AR174" s="85" t="s">
        <v>1686</v>
      </c>
      <c r="AS174" s="85" t="s">
        <v>136</v>
      </c>
      <c r="AT174" s="85"/>
      <c r="AU174" s="85" t="s">
        <v>65</v>
      </c>
      <c r="AV174" s="85" t="s">
        <v>75</v>
      </c>
      <c r="AW174" s="85" t="s">
        <v>65</v>
      </c>
      <c r="AX174" s="85"/>
      <c r="AY174" s="85" t="s">
        <v>1687</v>
      </c>
      <c r="AZ174" s="87" t="s">
        <v>1688</v>
      </c>
    </row>
    <row r="175" spans="1:52" ht="75" customHeight="1">
      <c r="A175" s="84">
        <v>174</v>
      </c>
      <c r="B175" s="85" t="s">
        <v>1689</v>
      </c>
      <c r="C175" s="85" t="s">
        <v>752</v>
      </c>
      <c r="D175" s="85" t="s">
        <v>1690</v>
      </c>
      <c r="E175" s="85" t="s">
        <v>1508</v>
      </c>
      <c r="F175" s="85" t="s">
        <v>236</v>
      </c>
      <c r="G175" s="85" t="s">
        <v>754</v>
      </c>
      <c r="H175" s="85" t="s">
        <v>222</v>
      </c>
      <c r="I175" s="85" t="s">
        <v>618</v>
      </c>
      <c r="J175" s="85" t="s">
        <v>1498</v>
      </c>
      <c r="K175" s="85" t="s">
        <v>271</v>
      </c>
      <c r="L175" s="85" t="s">
        <v>1691</v>
      </c>
      <c r="M175" s="85" t="s">
        <v>1692</v>
      </c>
      <c r="N175" s="85"/>
      <c r="O175" s="85"/>
      <c r="P175" s="85"/>
      <c r="Q175" s="85"/>
      <c r="R175" s="85"/>
      <c r="S175" s="85"/>
      <c r="T175" s="85"/>
      <c r="U175" s="85"/>
      <c r="V175" s="85"/>
      <c r="W175" s="85"/>
      <c r="X175" s="85"/>
      <c r="Y175" s="85"/>
      <c r="Z175" s="85"/>
      <c r="AA175" s="85"/>
      <c r="AB175" s="85" t="s">
        <v>66</v>
      </c>
      <c r="AC175" s="85" t="s">
        <v>67</v>
      </c>
      <c r="AD175" s="85" t="s">
        <v>88</v>
      </c>
      <c r="AE175" s="85" t="s">
        <v>65</v>
      </c>
      <c r="AF175" s="85" t="s">
        <v>65</v>
      </c>
      <c r="AG175" s="85" t="s">
        <v>65</v>
      </c>
      <c r="AH175" s="85"/>
      <c r="AI175" s="85" t="s">
        <v>89</v>
      </c>
      <c r="AJ175" s="85" t="s">
        <v>65</v>
      </c>
      <c r="AK175" s="85" t="s">
        <v>65</v>
      </c>
      <c r="AL175" s="85" t="s">
        <v>65</v>
      </c>
      <c r="AM175" s="85" t="s">
        <v>64</v>
      </c>
      <c r="AN175" s="85" t="s">
        <v>65</v>
      </c>
      <c r="AO175" s="85"/>
      <c r="AP175" s="85"/>
      <c r="AQ175" s="85" t="s">
        <v>1693</v>
      </c>
      <c r="AR175" s="85" t="s">
        <v>618</v>
      </c>
      <c r="AS175" s="85" t="s">
        <v>64</v>
      </c>
      <c r="AT175" s="85"/>
      <c r="AU175" s="85" t="s">
        <v>65</v>
      </c>
      <c r="AV175" s="85"/>
      <c r="AW175" s="85"/>
      <c r="AX175" s="85"/>
      <c r="AY175" s="85" t="s">
        <v>1694</v>
      </c>
      <c r="AZ175" s="87"/>
    </row>
    <row r="176" spans="1:52" ht="75" customHeight="1">
      <c r="A176" s="84">
        <v>175</v>
      </c>
      <c r="B176" s="85" t="s">
        <v>1695</v>
      </c>
      <c r="C176" s="85" t="s">
        <v>752</v>
      </c>
      <c r="D176" s="85" t="s">
        <v>1696</v>
      </c>
      <c r="E176" s="85" t="s">
        <v>1527</v>
      </c>
      <c r="F176" s="85" t="s">
        <v>236</v>
      </c>
      <c r="G176" s="85" t="s">
        <v>754</v>
      </c>
      <c r="H176" s="85" t="s">
        <v>222</v>
      </c>
      <c r="I176" s="85" t="s">
        <v>1264</v>
      </c>
      <c r="J176" s="85" t="s">
        <v>1498</v>
      </c>
      <c r="K176" s="85" t="s">
        <v>248</v>
      </c>
      <c r="L176" s="85" t="s">
        <v>1697</v>
      </c>
      <c r="M176" s="85" t="s">
        <v>1698</v>
      </c>
      <c r="N176" s="85"/>
      <c r="O176" s="85"/>
      <c r="P176" s="85"/>
      <c r="Q176" s="85"/>
      <c r="R176" s="85"/>
      <c r="S176" s="85"/>
      <c r="T176" s="85"/>
      <c r="U176" s="85"/>
      <c r="V176" s="85"/>
      <c r="W176" s="85"/>
      <c r="X176" s="85"/>
      <c r="Y176" s="85"/>
      <c r="Z176" s="85"/>
      <c r="AA176" s="85"/>
      <c r="AB176" s="85" t="s">
        <v>66</v>
      </c>
      <c r="AC176" s="85" t="s">
        <v>67</v>
      </c>
      <c r="AD176" s="85" t="s">
        <v>88</v>
      </c>
      <c r="AE176" s="85" t="s">
        <v>64</v>
      </c>
      <c r="AF176" s="85" t="s">
        <v>64</v>
      </c>
      <c r="AG176" s="85" t="s">
        <v>65</v>
      </c>
      <c r="AH176" s="85"/>
      <c r="AI176" s="85" t="s">
        <v>69</v>
      </c>
      <c r="AJ176" s="85" t="s">
        <v>65</v>
      </c>
      <c r="AK176" s="85" t="s">
        <v>65</v>
      </c>
      <c r="AL176" s="85" t="s">
        <v>65</v>
      </c>
      <c r="AM176" s="85" t="s">
        <v>64</v>
      </c>
      <c r="AN176" s="85" t="s">
        <v>65</v>
      </c>
      <c r="AO176" s="85"/>
      <c r="AP176" s="85"/>
      <c r="AQ176" s="85" t="s">
        <v>1699</v>
      </c>
      <c r="AR176" s="85" t="s">
        <v>1264</v>
      </c>
      <c r="AS176" s="85" t="s">
        <v>64</v>
      </c>
      <c r="AT176" s="85"/>
      <c r="AU176" s="85" t="s">
        <v>65</v>
      </c>
      <c r="AV176" s="85"/>
      <c r="AW176" s="85"/>
      <c r="AX176" s="85"/>
      <c r="AY176" s="85" t="s">
        <v>1700</v>
      </c>
      <c r="AZ176" s="87" t="s">
        <v>1701</v>
      </c>
    </row>
    <row r="177" spans="1:52" ht="75" customHeight="1">
      <c r="A177" s="84">
        <v>176</v>
      </c>
      <c r="B177" s="85" t="s">
        <v>1702</v>
      </c>
      <c r="C177" s="85" t="s">
        <v>752</v>
      </c>
      <c r="D177" s="85" t="s">
        <v>1703</v>
      </c>
      <c r="E177" s="85" t="s">
        <v>1571</v>
      </c>
      <c r="F177" s="85" t="s">
        <v>236</v>
      </c>
      <c r="G177" s="85" t="s">
        <v>594</v>
      </c>
      <c r="H177" s="85" t="s">
        <v>222</v>
      </c>
      <c r="I177" s="85" t="s">
        <v>1264</v>
      </c>
      <c r="J177" s="85" t="s">
        <v>1498</v>
      </c>
      <c r="K177" s="85" t="s">
        <v>248</v>
      </c>
      <c r="L177" s="85" t="s">
        <v>1704</v>
      </c>
      <c r="M177" s="85" t="s">
        <v>1705</v>
      </c>
      <c r="N177" s="85"/>
      <c r="O177" s="85"/>
      <c r="P177" s="85"/>
      <c r="Q177" s="85"/>
      <c r="R177" s="85"/>
      <c r="S177" s="85"/>
      <c r="T177" s="85"/>
      <c r="U177" s="85"/>
      <c r="V177" s="85"/>
      <c r="W177" s="85"/>
      <c r="X177" s="85"/>
      <c r="Y177" s="85"/>
      <c r="Z177" s="85"/>
      <c r="AA177" s="85"/>
      <c r="AB177" s="85" t="s">
        <v>66</v>
      </c>
      <c r="AC177" s="85" t="s">
        <v>67</v>
      </c>
      <c r="AD177" s="85" t="s">
        <v>88</v>
      </c>
      <c r="AE177" s="85" t="s">
        <v>64</v>
      </c>
      <c r="AF177" s="85" t="s">
        <v>64</v>
      </c>
      <c r="AG177" s="85" t="s">
        <v>65</v>
      </c>
      <c r="AH177" s="85"/>
      <c r="AI177" s="85" t="s">
        <v>69</v>
      </c>
      <c r="AJ177" s="85" t="s">
        <v>65</v>
      </c>
      <c r="AK177" s="85" t="s">
        <v>136</v>
      </c>
      <c r="AL177" s="85" t="s">
        <v>65</v>
      </c>
      <c r="AM177" s="85" t="s">
        <v>136</v>
      </c>
      <c r="AN177" s="85" t="s">
        <v>65</v>
      </c>
      <c r="AO177" s="85"/>
      <c r="AP177" s="85"/>
      <c r="AQ177" s="85" t="s">
        <v>1706</v>
      </c>
      <c r="AR177" s="85" t="s">
        <v>1264</v>
      </c>
      <c r="AS177" s="85" t="s">
        <v>64</v>
      </c>
      <c r="AT177" s="85"/>
      <c r="AU177" s="85" t="s">
        <v>65</v>
      </c>
      <c r="AV177" s="85"/>
      <c r="AW177" s="85"/>
      <c r="AX177" s="85"/>
      <c r="AY177" s="85" t="s">
        <v>1707</v>
      </c>
      <c r="AZ177" s="87" t="s">
        <v>1708</v>
      </c>
    </row>
    <row r="178" spans="1:52" ht="75" customHeight="1">
      <c r="A178" s="84">
        <v>177</v>
      </c>
      <c r="B178" s="85" t="s">
        <v>1709</v>
      </c>
      <c r="C178" s="85" t="s">
        <v>1710</v>
      </c>
      <c r="D178" s="85" t="s">
        <v>1711</v>
      </c>
      <c r="E178" s="85" t="s">
        <v>1571</v>
      </c>
      <c r="F178" s="85" t="s">
        <v>236</v>
      </c>
      <c r="G178" s="85" t="s">
        <v>808</v>
      </c>
      <c r="H178" s="85" t="s">
        <v>222</v>
      </c>
      <c r="I178" s="85" t="s">
        <v>1712</v>
      </c>
      <c r="J178" s="85" t="s">
        <v>1498</v>
      </c>
      <c r="K178" s="85" t="s">
        <v>284</v>
      </c>
      <c r="L178" s="85" t="s">
        <v>1713</v>
      </c>
      <c r="M178" s="85" t="s">
        <v>1714</v>
      </c>
      <c r="N178" s="85"/>
      <c r="O178" s="85"/>
      <c r="P178" s="85"/>
      <c r="Q178" s="85"/>
      <c r="R178" s="85"/>
      <c r="S178" s="85"/>
      <c r="T178" s="85"/>
      <c r="U178" s="85"/>
      <c r="V178" s="85"/>
      <c r="W178" s="85"/>
      <c r="X178" s="85"/>
      <c r="Y178" s="85"/>
      <c r="Z178" s="85"/>
      <c r="AA178" s="85"/>
      <c r="AB178" s="85" t="s">
        <v>66</v>
      </c>
      <c r="AC178" s="85" t="s">
        <v>67</v>
      </c>
      <c r="AD178" s="85" t="s">
        <v>88</v>
      </c>
      <c r="AE178" s="85" t="s">
        <v>64</v>
      </c>
      <c r="AF178" s="85" t="s">
        <v>65</v>
      </c>
      <c r="AG178" s="85" t="s">
        <v>65</v>
      </c>
      <c r="AH178" s="85"/>
      <c r="AI178" s="85" t="s">
        <v>69</v>
      </c>
      <c r="AJ178" s="85" t="s">
        <v>65</v>
      </c>
      <c r="AK178" s="85" t="s">
        <v>65</v>
      </c>
      <c r="AL178" s="85" t="s">
        <v>65</v>
      </c>
      <c r="AM178" s="85" t="s">
        <v>65</v>
      </c>
      <c r="AN178" s="85" t="s">
        <v>65</v>
      </c>
      <c r="AO178" s="85"/>
      <c r="AP178" s="85"/>
      <c r="AQ178" s="85" t="s">
        <v>1715</v>
      </c>
      <c r="AR178" s="85" t="s">
        <v>1716</v>
      </c>
      <c r="AS178" s="85" t="s">
        <v>64</v>
      </c>
      <c r="AT178" s="85"/>
      <c r="AU178" s="85" t="s">
        <v>65</v>
      </c>
      <c r="AV178" s="85"/>
      <c r="AW178" s="85"/>
      <c r="AX178" s="85"/>
      <c r="AY178" s="85" t="s">
        <v>1717</v>
      </c>
      <c r="AZ178" s="87" t="s">
        <v>1718</v>
      </c>
    </row>
    <row r="179" spans="1:52" ht="75" customHeight="1">
      <c r="A179" s="84">
        <v>178</v>
      </c>
      <c r="B179" s="85" t="s">
        <v>1719</v>
      </c>
      <c r="C179" s="85" t="s">
        <v>1186</v>
      </c>
      <c r="D179" s="85" t="s">
        <v>1720</v>
      </c>
      <c r="E179" s="85" t="s">
        <v>1518</v>
      </c>
      <c r="F179" s="85" t="s">
        <v>236</v>
      </c>
      <c r="G179" s="85" t="s">
        <v>594</v>
      </c>
      <c r="H179" s="85" t="s">
        <v>222</v>
      </c>
      <c r="I179" s="85" t="s">
        <v>1264</v>
      </c>
      <c r="J179" s="85" t="s">
        <v>1498</v>
      </c>
      <c r="K179" s="85" t="s">
        <v>248</v>
      </c>
      <c r="L179" s="85" t="s">
        <v>1721</v>
      </c>
      <c r="M179" s="85" t="s">
        <v>1722</v>
      </c>
      <c r="N179" s="85"/>
      <c r="O179" s="85"/>
      <c r="P179" s="85"/>
      <c r="Q179" s="85"/>
      <c r="R179" s="85"/>
      <c r="S179" s="85"/>
      <c r="T179" s="85"/>
      <c r="U179" s="85"/>
      <c r="V179" s="85"/>
      <c r="W179" s="85"/>
      <c r="X179" s="85"/>
      <c r="Y179" s="85"/>
      <c r="Z179" s="85"/>
      <c r="AA179" s="85"/>
      <c r="AB179" s="85" t="s">
        <v>66</v>
      </c>
      <c r="AC179" s="85" t="s">
        <v>67</v>
      </c>
      <c r="AD179" s="85" t="s">
        <v>88</v>
      </c>
      <c r="AE179" s="85" t="s">
        <v>64</v>
      </c>
      <c r="AF179" s="85" t="s">
        <v>64</v>
      </c>
      <c r="AG179" s="85" t="s">
        <v>65</v>
      </c>
      <c r="AH179" s="85"/>
      <c r="AI179" s="85" t="s">
        <v>69</v>
      </c>
      <c r="AJ179" s="85" t="s">
        <v>65</v>
      </c>
      <c r="AK179" s="85" t="s">
        <v>65</v>
      </c>
      <c r="AL179" s="85" t="s">
        <v>65</v>
      </c>
      <c r="AM179" s="85" t="s">
        <v>65</v>
      </c>
      <c r="AN179" s="85" t="s">
        <v>65</v>
      </c>
      <c r="AO179" s="85"/>
      <c r="AP179" s="85"/>
      <c r="AQ179" s="85" t="s">
        <v>1723</v>
      </c>
      <c r="AR179" s="85" t="s">
        <v>1724</v>
      </c>
      <c r="AS179" s="85" t="s">
        <v>136</v>
      </c>
      <c r="AT179" s="85"/>
      <c r="AU179" s="85" t="s">
        <v>65</v>
      </c>
      <c r="AV179" s="85"/>
      <c r="AW179" s="85"/>
      <c r="AX179" s="85"/>
      <c r="AY179" s="85" t="s">
        <v>1725</v>
      </c>
      <c r="AZ179" s="87" t="s">
        <v>1726</v>
      </c>
    </row>
    <row r="180" spans="1:52" ht="75" customHeight="1">
      <c r="A180" s="84">
        <v>179</v>
      </c>
      <c r="B180" s="85" t="s">
        <v>1727</v>
      </c>
      <c r="C180" s="85" t="s">
        <v>752</v>
      </c>
      <c r="D180" s="85" t="s">
        <v>1728</v>
      </c>
      <c r="E180" s="85" t="s">
        <v>1544</v>
      </c>
      <c r="F180" s="85" t="s">
        <v>236</v>
      </c>
      <c r="G180" s="85" t="s">
        <v>594</v>
      </c>
      <c r="H180" s="85" t="s">
        <v>222</v>
      </c>
      <c r="I180" s="85" t="s">
        <v>1264</v>
      </c>
      <c r="J180" s="85" t="s">
        <v>1498</v>
      </c>
      <c r="K180" s="85" t="s">
        <v>248</v>
      </c>
      <c r="L180" s="85" t="s">
        <v>1729</v>
      </c>
      <c r="M180" s="85" t="s">
        <v>1730</v>
      </c>
      <c r="N180" s="85"/>
      <c r="O180" s="85"/>
      <c r="P180" s="85"/>
      <c r="Q180" s="85"/>
      <c r="R180" s="85"/>
      <c r="S180" s="85"/>
      <c r="T180" s="85"/>
      <c r="U180" s="85"/>
      <c r="V180" s="85"/>
      <c r="W180" s="85"/>
      <c r="X180" s="85"/>
      <c r="Y180" s="85"/>
      <c r="Z180" s="85"/>
      <c r="AA180" s="85"/>
      <c r="AB180" s="85" t="s">
        <v>66</v>
      </c>
      <c r="AC180" s="85" t="s">
        <v>67</v>
      </c>
      <c r="AD180" s="85" t="s">
        <v>88</v>
      </c>
      <c r="AE180" s="85" t="s">
        <v>64</v>
      </c>
      <c r="AF180" s="85" t="s">
        <v>64</v>
      </c>
      <c r="AG180" s="85" t="s">
        <v>65</v>
      </c>
      <c r="AH180" s="85"/>
      <c r="AI180" s="85" t="s">
        <v>69</v>
      </c>
      <c r="AJ180" s="85" t="s">
        <v>65</v>
      </c>
      <c r="AK180" s="85" t="s">
        <v>65</v>
      </c>
      <c r="AL180" s="85" t="s">
        <v>65</v>
      </c>
      <c r="AM180" s="85" t="s">
        <v>64</v>
      </c>
      <c r="AN180" s="85" t="s">
        <v>65</v>
      </c>
      <c r="AO180" s="85"/>
      <c r="AP180" s="85"/>
      <c r="AQ180" s="85" t="s">
        <v>1731</v>
      </c>
      <c r="AR180" s="85" t="s">
        <v>618</v>
      </c>
      <c r="AS180" s="85" t="s">
        <v>64</v>
      </c>
      <c r="AT180" s="85"/>
      <c r="AU180" s="85" t="s">
        <v>65</v>
      </c>
      <c r="AV180" s="85"/>
      <c r="AW180" s="85"/>
      <c r="AX180" s="85"/>
      <c r="AY180" s="85" t="s">
        <v>1732</v>
      </c>
      <c r="AZ180" s="87" t="s">
        <v>1733</v>
      </c>
    </row>
    <row r="181" spans="1:52" ht="75" customHeight="1">
      <c r="A181" s="84">
        <v>180</v>
      </c>
      <c r="B181" s="85" t="s">
        <v>1734</v>
      </c>
      <c r="C181" s="85" t="s">
        <v>1735</v>
      </c>
      <c r="D181" s="85" t="s">
        <v>1736</v>
      </c>
      <c r="E181" s="85" t="s">
        <v>1571</v>
      </c>
      <c r="F181" s="85" t="s">
        <v>236</v>
      </c>
      <c r="G181" s="85" t="s">
        <v>808</v>
      </c>
      <c r="H181" s="85" t="s">
        <v>238</v>
      </c>
      <c r="I181" s="85" t="s">
        <v>1737</v>
      </c>
      <c r="J181" s="85" t="s">
        <v>1498</v>
      </c>
      <c r="K181" s="85" t="s">
        <v>248</v>
      </c>
      <c r="L181" s="85" t="s">
        <v>1738</v>
      </c>
      <c r="M181" s="85" t="s">
        <v>1739</v>
      </c>
      <c r="N181" s="85"/>
      <c r="O181" s="85"/>
      <c r="P181" s="85"/>
      <c r="Q181" s="85"/>
      <c r="R181" s="85"/>
      <c r="S181" s="85"/>
      <c r="T181" s="85"/>
      <c r="U181" s="85"/>
      <c r="V181" s="85"/>
      <c r="W181" s="85"/>
      <c r="X181" s="85"/>
      <c r="Y181" s="85"/>
      <c r="Z181" s="85"/>
      <c r="AA181" s="85"/>
      <c r="AB181" s="85" t="s">
        <v>66</v>
      </c>
      <c r="AC181" s="85" t="s">
        <v>67</v>
      </c>
      <c r="AD181" s="85" t="s">
        <v>88</v>
      </c>
      <c r="AE181" s="85" t="s">
        <v>65</v>
      </c>
      <c r="AF181" s="85" t="s">
        <v>65</v>
      </c>
      <c r="AG181" s="85" t="s">
        <v>65</v>
      </c>
      <c r="AH181" s="85"/>
      <c r="AI181" s="85" t="s">
        <v>89</v>
      </c>
      <c r="AJ181" s="85" t="s">
        <v>65</v>
      </c>
      <c r="AK181" s="85" t="s">
        <v>65</v>
      </c>
      <c r="AL181" s="85" t="s">
        <v>65</v>
      </c>
      <c r="AM181" s="85" t="s">
        <v>64</v>
      </c>
      <c r="AN181" s="85" t="s">
        <v>65</v>
      </c>
      <c r="AO181" s="85"/>
      <c r="AP181" s="85"/>
      <c r="AQ181" s="85" t="s">
        <v>1740</v>
      </c>
      <c r="AR181" s="85" t="s">
        <v>1737</v>
      </c>
      <c r="AS181" s="85" t="s">
        <v>64</v>
      </c>
      <c r="AT181" s="85"/>
      <c r="AU181" s="85" t="s">
        <v>65</v>
      </c>
      <c r="AV181" s="85"/>
      <c r="AW181" s="85"/>
      <c r="AX181" s="85"/>
      <c r="AY181" s="85" t="s">
        <v>1741</v>
      </c>
      <c r="AZ181" s="87" t="s">
        <v>1742</v>
      </c>
    </row>
    <row r="182" spans="1:52" ht="75" customHeight="1">
      <c r="A182" s="84">
        <v>181</v>
      </c>
      <c r="B182" s="85" t="s">
        <v>1743</v>
      </c>
      <c r="C182" s="85" t="s">
        <v>1744</v>
      </c>
      <c r="D182" s="85" t="s">
        <v>1745</v>
      </c>
      <c r="E182" s="85" t="s">
        <v>1518</v>
      </c>
      <c r="F182" s="85" t="s">
        <v>55</v>
      </c>
      <c r="G182" s="85" t="s">
        <v>129</v>
      </c>
      <c r="H182" s="85" t="s">
        <v>238</v>
      </c>
      <c r="I182" s="85" t="s">
        <v>874</v>
      </c>
      <c r="J182" s="85" t="s">
        <v>1498</v>
      </c>
      <c r="K182" s="85" t="s">
        <v>321</v>
      </c>
      <c r="L182" s="85" t="s">
        <v>1746</v>
      </c>
      <c r="M182" s="85" t="s">
        <v>1747</v>
      </c>
      <c r="N182" s="85" t="s">
        <v>1571</v>
      </c>
      <c r="O182" s="85" t="s">
        <v>1748</v>
      </c>
      <c r="P182" s="85" t="s">
        <v>61</v>
      </c>
      <c r="Q182" s="85" t="s">
        <v>84</v>
      </c>
      <c r="R182" s="85" t="s">
        <v>1749</v>
      </c>
      <c r="S182" s="85" t="s">
        <v>64</v>
      </c>
      <c r="T182" s="85" t="s">
        <v>64</v>
      </c>
      <c r="U182" s="85" t="s">
        <v>64</v>
      </c>
      <c r="V182" s="85" t="s">
        <v>64</v>
      </c>
      <c r="W182" s="85" t="s">
        <v>65</v>
      </c>
      <c r="X182" s="85" t="s">
        <v>64</v>
      </c>
      <c r="Y182" s="85" t="s">
        <v>64</v>
      </c>
      <c r="Z182" s="85" t="s">
        <v>64</v>
      </c>
      <c r="AA182" s="85" t="s">
        <v>65</v>
      </c>
      <c r="AB182" s="85" t="s">
        <v>146</v>
      </c>
      <c r="AC182" s="85" t="s">
        <v>67</v>
      </c>
      <c r="AD182" s="85" t="s">
        <v>68</v>
      </c>
      <c r="AE182" s="85" t="s">
        <v>64</v>
      </c>
      <c r="AF182" s="85" t="s">
        <v>64</v>
      </c>
      <c r="AG182" s="85" t="s">
        <v>65</v>
      </c>
      <c r="AH182" s="85" t="s">
        <v>65</v>
      </c>
      <c r="AI182" s="85" t="s">
        <v>89</v>
      </c>
      <c r="AJ182" s="85" t="s">
        <v>65</v>
      </c>
      <c r="AK182" s="85" t="s">
        <v>65</v>
      </c>
      <c r="AL182" s="85" t="s">
        <v>65</v>
      </c>
      <c r="AM182" s="85" t="s">
        <v>136</v>
      </c>
      <c r="AN182" s="85" t="s">
        <v>65</v>
      </c>
      <c r="AO182" s="85" t="s">
        <v>1750</v>
      </c>
      <c r="AP182" s="85" t="s">
        <v>1751</v>
      </c>
      <c r="AQ182" s="85" t="s">
        <v>1752</v>
      </c>
      <c r="AR182" s="85" t="s">
        <v>538</v>
      </c>
      <c r="AS182" s="85" t="s">
        <v>65</v>
      </c>
      <c r="AT182" s="85"/>
      <c r="AU182" s="85" t="s">
        <v>65</v>
      </c>
      <c r="AV182" s="85" t="s">
        <v>1753</v>
      </c>
      <c r="AW182" s="85" t="s">
        <v>65</v>
      </c>
      <c r="AX182" s="85"/>
      <c r="AY182" s="85" t="s">
        <v>1754</v>
      </c>
      <c r="AZ182" s="87" t="s">
        <v>1755</v>
      </c>
    </row>
    <row r="183" spans="1:52" ht="75" customHeight="1">
      <c r="A183" s="84">
        <v>182</v>
      </c>
      <c r="B183" s="85" t="s">
        <v>1756</v>
      </c>
      <c r="C183" s="85" t="s">
        <v>1757</v>
      </c>
      <c r="D183" s="85" t="s">
        <v>1758</v>
      </c>
      <c r="E183" s="85" t="s">
        <v>1568</v>
      </c>
      <c r="F183" s="85" t="s">
        <v>55</v>
      </c>
      <c r="G183" s="85" t="s">
        <v>129</v>
      </c>
      <c r="H183" s="85" t="s">
        <v>238</v>
      </c>
      <c r="I183" s="85" t="s">
        <v>618</v>
      </c>
      <c r="J183" s="85" t="s">
        <v>1498</v>
      </c>
      <c r="K183" s="85" t="s">
        <v>271</v>
      </c>
      <c r="L183" s="85" t="s">
        <v>1759</v>
      </c>
      <c r="M183" s="85" t="s">
        <v>1760</v>
      </c>
      <c r="N183" s="85"/>
      <c r="O183" s="85" t="s">
        <v>1572</v>
      </c>
      <c r="P183" s="85" t="s">
        <v>61</v>
      </c>
      <c r="Q183" s="85" t="s">
        <v>84</v>
      </c>
      <c r="R183" s="85" t="s">
        <v>379</v>
      </c>
      <c r="S183" s="85" t="s">
        <v>64</v>
      </c>
      <c r="T183" s="85" t="s">
        <v>64</v>
      </c>
      <c r="U183" s="85" t="s">
        <v>64</v>
      </c>
      <c r="V183" s="85" t="s">
        <v>65</v>
      </c>
      <c r="W183" s="85" t="s">
        <v>64</v>
      </c>
      <c r="X183" s="85" t="s">
        <v>65</v>
      </c>
      <c r="Y183" s="85" t="s">
        <v>64</v>
      </c>
      <c r="Z183" s="85" t="s">
        <v>64</v>
      </c>
      <c r="AA183" s="85" t="s">
        <v>64</v>
      </c>
      <c r="AB183" s="85" t="s">
        <v>66</v>
      </c>
      <c r="AC183" s="85" t="s">
        <v>67</v>
      </c>
      <c r="AD183" s="85" t="s">
        <v>88</v>
      </c>
      <c r="AE183" s="85" t="s">
        <v>64</v>
      </c>
      <c r="AF183" s="85" t="s">
        <v>64</v>
      </c>
      <c r="AG183" s="85" t="s">
        <v>65</v>
      </c>
      <c r="AH183" s="85" t="s">
        <v>65</v>
      </c>
      <c r="AI183" s="85" t="s">
        <v>89</v>
      </c>
      <c r="AJ183" s="85" t="s">
        <v>65</v>
      </c>
      <c r="AK183" s="85" t="s">
        <v>65</v>
      </c>
      <c r="AL183" s="85" t="s">
        <v>65</v>
      </c>
      <c r="AM183" s="85" t="s">
        <v>64</v>
      </c>
      <c r="AN183" s="85" t="s">
        <v>65</v>
      </c>
      <c r="AO183" s="85" t="s">
        <v>1761</v>
      </c>
      <c r="AP183" s="85" t="s">
        <v>1762</v>
      </c>
      <c r="AQ183" s="85" t="s">
        <v>1763</v>
      </c>
      <c r="AR183" s="85" t="s">
        <v>1764</v>
      </c>
      <c r="AS183" s="85" t="s">
        <v>64</v>
      </c>
      <c r="AT183" s="85"/>
      <c r="AU183" s="85" t="s">
        <v>65</v>
      </c>
      <c r="AV183" s="85" t="s">
        <v>1765</v>
      </c>
      <c r="AW183" s="85" t="s">
        <v>65</v>
      </c>
      <c r="AX183" s="85"/>
      <c r="AY183" s="85" t="s">
        <v>1766</v>
      </c>
      <c r="AZ183" s="87" t="s">
        <v>1767</v>
      </c>
    </row>
    <row r="184" spans="1:52" ht="75" customHeight="1">
      <c r="A184" s="84">
        <v>183</v>
      </c>
      <c r="B184" s="85" t="s">
        <v>1768</v>
      </c>
      <c r="C184" s="85" t="s">
        <v>269</v>
      </c>
      <c r="D184" s="85" t="s">
        <v>1769</v>
      </c>
      <c r="E184" s="85" t="s">
        <v>1631</v>
      </c>
      <c r="F184" s="85" t="s">
        <v>55</v>
      </c>
      <c r="G184" s="85" t="s">
        <v>206</v>
      </c>
      <c r="H184" s="85" t="s">
        <v>238</v>
      </c>
      <c r="I184" s="85" t="s">
        <v>1264</v>
      </c>
      <c r="J184" s="85" t="s">
        <v>1498</v>
      </c>
      <c r="K184" s="85" t="s">
        <v>248</v>
      </c>
      <c r="L184" s="85" t="s">
        <v>1770</v>
      </c>
      <c r="M184" s="85" t="s">
        <v>1771</v>
      </c>
      <c r="N184" s="85" t="s">
        <v>1641</v>
      </c>
      <c r="O184" s="85" t="s">
        <v>1572</v>
      </c>
      <c r="P184" s="85" t="s">
        <v>61</v>
      </c>
      <c r="Q184" s="85" t="s">
        <v>84</v>
      </c>
      <c r="R184" s="85" t="s">
        <v>1749</v>
      </c>
      <c r="S184" s="85" t="s">
        <v>64</v>
      </c>
      <c r="T184" s="85" t="s">
        <v>64</v>
      </c>
      <c r="U184" s="85" t="s">
        <v>64</v>
      </c>
      <c r="V184" s="85" t="s">
        <v>64</v>
      </c>
      <c r="W184" s="85" t="s">
        <v>65</v>
      </c>
      <c r="X184" s="85" t="s">
        <v>65</v>
      </c>
      <c r="Y184" s="85" t="s">
        <v>64</v>
      </c>
      <c r="Z184" s="85" t="s">
        <v>65</v>
      </c>
      <c r="AA184" s="85" t="s">
        <v>64</v>
      </c>
      <c r="AB184" s="85" t="s">
        <v>1772</v>
      </c>
      <c r="AC184" s="85" t="s">
        <v>104</v>
      </c>
      <c r="AD184" s="85" t="s">
        <v>88</v>
      </c>
      <c r="AE184" s="85" t="s">
        <v>64</v>
      </c>
      <c r="AF184" s="85" t="s">
        <v>64</v>
      </c>
      <c r="AG184" s="85" t="s">
        <v>64</v>
      </c>
      <c r="AH184" s="85" t="s">
        <v>65</v>
      </c>
      <c r="AI184" s="85" t="s">
        <v>89</v>
      </c>
      <c r="AJ184" s="85" t="s">
        <v>136</v>
      </c>
      <c r="AK184" s="85" t="s">
        <v>64</v>
      </c>
      <c r="AL184" s="85" t="s">
        <v>64</v>
      </c>
      <c r="AM184" s="85" t="s">
        <v>64</v>
      </c>
      <c r="AN184" s="85" t="s">
        <v>136</v>
      </c>
      <c r="AO184" s="85"/>
      <c r="AP184" s="85" t="s">
        <v>1773</v>
      </c>
      <c r="AQ184" s="85" t="s">
        <v>474</v>
      </c>
      <c r="AR184" s="85" t="s">
        <v>475</v>
      </c>
      <c r="AS184" s="85" t="s">
        <v>65</v>
      </c>
      <c r="AT184" s="85"/>
      <c r="AU184" s="85" t="s">
        <v>64</v>
      </c>
      <c r="AV184" s="85" t="s">
        <v>75</v>
      </c>
      <c r="AW184" s="85" t="s">
        <v>65</v>
      </c>
      <c r="AX184" s="85"/>
      <c r="AY184" s="85" t="s">
        <v>1774</v>
      </c>
      <c r="AZ184" s="87"/>
    </row>
    <row r="185" spans="1:52" ht="75" customHeight="1">
      <c r="A185" s="84">
        <v>184</v>
      </c>
      <c r="B185" s="85" t="s">
        <v>1775</v>
      </c>
      <c r="C185" s="85" t="s">
        <v>269</v>
      </c>
      <c r="D185" s="85" t="s">
        <v>1776</v>
      </c>
      <c r="E185" s="85" t="s">
        <v>1527</v>
      </c>
      <c r="F185" s="85" t="s">
        <v>55</v>
      </c>
      <c r="G185" s="85" t="s">
        <v>129</v>
      </c>
      <c r="H185" s="85" t="s">
        <v>238</v>
      </c>
      <c r="I185" s="85" t="s">
        <v>519</v>
      </c>
      <c r="J185" s="85" t="s">
        <v>1498</v>
      </c>
      <c r="K185" s="85" t="s">
        <v>223</v>
      </c>
      <c r="L185" s="85" t="s">
        <v>1777</v>
      </c>
      <c r="M185" s="85" t="s">
        <v>1778</v>
      </c>
      <c r="N185" s="85" t="s">
        <v>1641</v>
      </c>
      <c r="O185" s="85" t="s">
        <v>1748</v>
      </c>
      <c r="P185" s="85" t="s">
        <v>61</v>
      </c>
      <c r="Q185" s="85" t="s">
        <v>84</v>
      </c>
      <c r="R185" s="85" t="s">
        <v>379</v>
      </c>
      <c r="S185" s="85" t="s">
        <v>64</v>
      </c>
      <c r="T185" s="85" t="s">
        <v>64</v>
      </c>
      <c r="U185" s="85" t="s">
        <v>64</v>
      </c>
      <c r="V185" s="85" t="s">
        <v>65</v>
      </c>
      <c r="W185" s="85" t="s">
        <v>65</v>
      </c>
      <c r="X185" s="85" t="s">
        <v>65</v>
      </c>
      <c r="Y185" s="85" t="s">
        <v>64</v>
      </c>
      <c r="Z185" s="85" t="s">
        <v>65</v>
      </c>
      <c r="AA185" s="85" t="s">
        <v>64</v>
      </c>
      <c r="AB185" s="85" t="s">
        <v>66</v>
      </c>
      <c r="AC185" s="85" t="s">
        <v>104</v>
      </c>
      <c r="AD185" s="85" t="s">
        <v>88</v>
      </c>
      <c r="AE185" s="85" t="s">
        <v>64</v>
      </c>
      <c r="AF185" s="85" t="s">
        <v>64</v>
      </c>
      <c r="AG185" s="85" t="s">
        <v>65</v>
      </c>
      <c r="AH185" s="85" t="s">
        <v>65</v>
      </c>
      <c r="AI185" s="85" t="s">
        <v>89</v>
      </c>
      <c r="AJ185" s="85" t="s">
        <v>65</v>
      </c>
      <c r="AK185" s="85" t="s">
        <v>65</v>
      </c>
      <c r="AL185" s="85" t="s">
        <v>65</v>
      </c>
      <c r="AM185" s="85" t="s">
        <v>64</v>
      </c>
      <c r="AN185" s="85" t="s">
        <v>65</v>
      </c>
      <c r="AO185" s="85" t="s">
        <v>1779</v>
      </c>
      <c r="AP185" s="85" t="s">
        <v>1780</v>
      </c>
      <c r="AQ185" s="85" t="s">
        <v>1781</v>
      </c>
      <c r="AR185" s="85" t="s">
        <v>519</v>
      </c>
      <c r="AS185" s="85" t="s">
        <v>64</v>
      </c>
      <c r="AT185" s="85"/>
      <c r="AU185" s="85" t="s">
        <v>65</v>
      </c>
      <c r="AV185" s="85" t="s">
        <v>1782</v>
      </c>
      <c r="AW185" s="85" t="s">
        <v>65</v>
      </c>
      <c r="AX185" s="85"/>
      <c r="AY185" s="85" t="s">
        <v>1783</v>
      </c>
      <c r="AZ185" s="87" t="s">
        <v>1784</v>
      </c>
    </row>
    <row r="186" spans="1:52" ht="75" customHeight="1">
      <c r="A186" s="84">
        <v>185</v>
      </c>
      <c r="B186" s="85" t="s">
        <v>1785</v>
      </c>
      <c r="C186" s="85" t="s">
        <v>1786</v>
      </c>
      <c r="D186" s="85" t="s">
        <v>1787</v>
      </c>
      <c r="E186" s="85" t="s">
        <v>1631</v>
      </c>
      <c r="F186" s="85" t="s">
        <v>55</v>
      </c>
      <c r="G186" s="85" t="s">
        <v>129</v>
      </c>
      <c r="H186" s="85" t="s">
        <v>238</v>
      </c>
      <c r="I186" s="85" t="s">
        <v>255</v>
      </c>
      <c r="J186" s="85" t="s">
        <v>1498</v>
      </c>
      <c r="K186" s="85" t="s">
        <v>248</v>
      </c>
      <c r="L186" s="85" t="s">
        <v>1788</v>
      </c>
      <c r="M186" s="85" t="s">
        <v>1789</v>
      </c>
      <c r="N186" s="85" t="s">
        <v>1790</v>
      </c>
      <c r="O186" s="85" t="s">
        <v>1682</v>
      </c>
      <c r="P186" s="85" t="s">
        <v>61</v>
      </c>
      <c r="Q186" s="85" t="s">
        <v>84</v>
      </c>
      <c r="R186" s="85" t="s">
        <v>1749</v>
      </c>
      <c r="S186" s="85" t="s">
        <v>64</v>
      </c>
      <c r="T186" s="85" t="s">
        <v>64</v>
      </c>
      <c r="U186" s="85" t="s">
        <v>64</v>
      </c>
      <c r="V186" s="85" t="s">
        <v>64</v>
      </c>
      <c r="W186" s="85" t="s">
        <v>65</v>
      </c>
      <c r="X186" s="85" t="s">
        <v>65</v>
      </c>
      <c r="Y186" s="85" t="s">
        <v>64</v>
      </c>
      <c r="Z186" s="85" t="s">
        <v>65</v>
      </c>
      <c r="AA186" s="85" t="s">
        <v>65</v>
      </c>
      <c r="AB186" s="85" t="s">
        <v>66</v>
      </c>
      <c r="AC186" s="85" t="s">
        <v>87</v>
      </c>
      <c r="AD186" s="85" t="s">
        <v>88</v>
      </c>
      <c r="AE186" s="85" t="s">
        <v>64</v>
      </c>
      <c r="AF186" s="85" t="s">
        <v>64</v>
      </c>
      <c r="AG186" s="85" t="s">
        <v>64</v>
      </c>
      <c r="AH186" s="85" t="s">
        <v>65</v>
      </c>
      <c r="AI186" s="85" t="s">
        <v>89</v>
      </c>
      <c r="AJ186" s="85" t="s">
        <v>65</v>
      </c>
      <c r="AK186" s="85" t="s">
        <v>65</v>
      </c>
      <c r="AL186" s="85" t="s">
        <v>65</v>
      </c>
      <c r="AM186" s="85" t="s">
        <v>64</v>
      </c>
      <c r="AN186" s="85" t="s">
        <v>136</v>
      </c>
      <c r="AO186" s="85" t="s">
        <v>1791</v>
      </c>
      <c r="AP186" s="85"/>
      <c r="AQ186" s="85" t="s">
        <v>1792</v>
      </c>
      <c r="AR186" s="85" t="s">
        <v>277</v>
      </c>
      <c r="AS186" s="85" t="s">
        <v>65</v>
      </c>
      <c r="AT186" s="85"/>
      <c r="AU186" s="85" t="s">
        <v>65</v>
      </c>
      <c r="AV186" s="85" t="s">
        <v>1793</v>
      </c>
      <c r="AW186" s="85" t="s">
        <v>65</v>
      </c>
      <c r="AX186" s="85"/>
      <c r="AY186" s="85" t="s">
        <v>1794</v>
      </c>
      <c r="AZ186" s="87" t="s">
        <v>1795</v>
      </c>
    </row>
    <row r="187" spans="1:52" ht="75" customHeight="1">
      <c r="A187" s="84">
        <v>186</v>
      </c>
      <c r="B187" s="85" t="s">
        <v>794</v>
      </c>
      <c r="C187" s="85" t="s">
        <v>1796</v>
      </c>
      <c r="D187" s="85" t="s">
        <v>1797</v>
      </c>
      <c r="E187" s="85" t="s">
        <v>1798</v>
      </c>
      <c r="F187" s="85" t="s">
        <v>55</v>
      </c>
      <c r="G187" s="85" t="s">
        <v>129</v>
      </c>
      <c r="H187" s="85" t="s">
        <v>238</v>
      </c>
      <c r="I187" s="85" t="s">
        <v>618</v>
      </c>
      <c r="J187" s="85" t="s">
        <v>1498</v>
      </c>
      <c r="K187" s="85" t="s">
        <v>271</v>
      </c>
      <c r="L187" s="85" t="s">
        <v>1799</v>
      </c>
      <c r="M187" s="85" t="s">
        <v>1800</v>
      </c>
      <c r="N187" s="85" t="s">
        <v>1801</v>
      </c>
      <c r="O187" s="85" t="s">
        <v>1571</v>
      </c>
      <c r="P187" s="85" t="s">
        <v>61</v>
      </c>
      <c r="Q187" s="85" t="s">
        <v>159</v>
      </c>
      <c r="R187" s="85" t="s">
        <v>1749</v>
      </c>
      <c r="S187" s="85" t="s">
        <v>64</v>
      </c>
      <c r="T187" s="85" t="s">
        <v>64</v>
      </c>
      <c r="U187" s="85" t="s">
        <v>64</v>
      </c>
      <c r="V187" s="85" t="s">
        <v>64</v>
      </c>
      <c r="W187" s="85" t="s">
        <v>64</v>
      </c>
      <c r="X187" s="85" t="s">
        <v>65</v>
      </c>
      <c r="Y187" s="85" t="s">
        <v>64</v>
      </c>
      <c r="Z187" s="85" t="s">
        <v>65</v>
      </c>
      <c r="AA187" s="85" t="s">
        <v>64</v>
      </c>
      <c r="AB187" s="85" t="s">
        <v>146</v>
      </c>
      <c r="AC187" s="85" t="s">
        <v>87</v>
      </c>
      <c r="AD187" s="85" t="s">
        <v>88</v>
      </c>
      <c r="AE187" s="85" t="s">
        <v>64</v>
      </c>
      <c r="AF187" s="85" t="s">
        <v>64</v>
      </c>
      <c r="AG187" s="85" t="s">
        <v>65</v>
      </c>
      <c r="AH187" s="85" t="s">
        <v>65</v>
      </c>
      <c r="AI187" s="85" t="s">
        <v>89</v>
      </c>
      <c r="AJ187" s="85" t="s">
        <v>65</v>
      </c>
      <c r="AK187" s="85" t="s">
        <v>65</v>
      </c>
      <c r="AL187" s="85" t="s">
        <v>65</v>
      </c>
      <c r="AM187" s="85" t="s">
        <v>136</v>
      </c>
      <c r="AN187" s="85" t="s">
        <v>65</v>
      </c>
      <c r="AO187" s="85" t="s">
        <v>1802</v>
      </c>
      <c r="AP187" s="85"/>
      <c r="AQ187" s="85" t="s">
        <v>1803</v>
      </c>
      <c r="AR187" s="85" t="s">
        <v>618</v>
      </c>
      <c r="AS187" s="85" t="s">
        <v>64</v>
      </c>
      <c r="AT187" s="85"/>
      <c r="AU187" s="85" t="s">
        <v>65</v>
      </c>
      <c r="AV187" s="85" t="s">
        <v>1804</v>
      </c>
      <c r="AW187" s="85" t="s">
        <v>65</v>
      </c>
      <c r="AX187" s="85"/>
      <c r="AY187" s="85" t="s">
        <v>1805</v>
      </c>
      <c r="AZ187" s="87" t="s">
        <v>1806</v>
      </c>
    </row>
    <row r="188" spans="1:52" ht="75" customHeight="1">
      <c r="A188" s="84">
        <v>187</v>
      </c>
      <c r="B188" s="85" t="s">
        <v>1807</v>
      </c>
      <c r="C188" s="85" t="s">
        <v>752</v>
      </c>
      <c r="D188" s="85" t="s">
        <v>1808</v>
      </c>
      <c r="E188" s="85" t="s">
        <v>1544</v>
      </c>
      <c r="F188" s="85" t="s">
        <v>236</v>
      </c>
      <c r="G188" s="85" t="s">
        <v>754</v>
      </c>
      <c r="H188" s="85" t="s">
        <v>222</v>
      </c>
      <c r="I188" s="85" t="s">
        <v>1264</v>
      </c>
      <c r="J188" s="85" t="s">
        <v>1498</v>
      </c>
      <c r="K188" s="85" t="s">
        <v>248</v>
      </c>
      <c r="L188" s="85" t="s">
        <v>1809</v>
      </c>
      <c r="M188" s="85" t="s">
        <v>1810</v>
      </c>
      <c r="N188" s="85"/>
      <c r="O188" s="85"/>
      <c r="P188" s="85"/>
      <c r="Q188" s="85"/>
      <c r="R188" s="85"/>
      <c r="S188" s="85"/>
      <c r="T188" s="85"/>
      <c r="U188" s="85"/>
      <c r="V188" s="85"/>
      <c r="W188" s="85"/>
      <c r="X188" s="85"/>
      <c r="Y188" s="85"/>
      <c r="Z188" s="85"/>
      <c r="AA188" s="85"/>
      <c r="AB188" s="85" t="s">
        <v>66</v>
      </c>
      <c r="AC188" s="85" t="s">
        <v>67</v>
      </c>
      <c r="AD188" s="85" t="s">
        <v>88</v>
      </c>
      <c r="AE188" s="85" t="s">
        <v>64</v>
      </c>
      <c r="AF188" s="85" t="s">
        <v>64</v>
      </c>
      <c r="AG188" s="85" t="s">
        <v>65</v>
      </c>
      <c r="AH188" s="85"/>
      <c r="AI188" s="85" t="s">
        <v>69</v>
      </c>
      <c r="AJ188" s="85" t="s">
        <v>65</v>
      </c>
      <c r="AK188" s="85" t="s">
        <v>65</v>
      </c>
      <c r="AL188" s="85" t="s">
        <v>65</v>
      </c>
      <c r="AM188" s="85" t="s">
        <v>64</v>
      </c>
      <c r="AN188" s="85" t="s">
        <v>64</v>
      </c>
      <c r="AO188" s="85"/>
      <c r="AP188" s="85"/>
      <c r="AQ188" s="85" t="s">
        <v>1811</v>
      </c>
      <c r="AR188" s="85" t="s">
        <v>618</v>
      </c>
      <c r="AS188" s="85" t="s">
        <v>136</v>
      </c>
      <c r="AT188" s="85"/>
      <c r="AU188" s="85" t="s">
        <v>65</v>
      </c>
      <c r="AV188" s="85"/>
      <c r="AW188" s="85"/>
      <c r="AX188" s="85"/>
      <c r="AY188" s="85" t="s">
        <v>1812</v>
      </c>
      <c r="AZ188" s="87" t="s">
        <v>1813</v>
      </c>
    </row>
    <row r="189" spans="1:52" ht="146.25" customHeight="1">
      <c r="A189" s="84">
        <v>188</v>
      </c>
      <c r="B189" s="85" t="s">
        <v>1814</v>
      </c>
      <c r="C189" s="85" t="s">
        <v>53</v>
      </c>
      <c r="D189" s="85" t="s">
        <v>1815</v>
      </c>
      <c r="E189" s="85" t="s">
        <v>1560</v>
      </c>
      <c r="F189" s="85" t="s">
        <v>55</v>
      </c>
      <c r="G189" s="85" t="s">
        <v>129</v>
      </c>
      <c r="H189" s="85" t="s">
        <v>57</v>
      </c>
      <c r="I189" s="85" t="s">
        <v>1816</v>
      </c>
      <c r="J189" s="85" t="s">
        <v>1817</v>
      </c>
      <c r="K189" s="85" t="s">
        <v>1818</v>
      </c>
      <c r="L189" s="85" t="s">
        <v>1819</v>
      </c>
      <c r="M189" s="85" t="s">
        <v>1820</v>
      </c>
      <c r="N189" s="85" t="s">
        <v>1790</v>
      </c>
      <c r="O189" s="85" t="s">
        <v>1748</v>
      </c>
      <c r="P189" s="85" t="s">
        <v>61</v>
      </c>
      <c r="Q189" s="85" t="s">
        <v>84</v>
      </c>
      <c r="R189" s="85" t="s">
        <v>1749</v>
      </c>
      <c r="S189" s="85" t="s">
        <v>64</v>
      </c>
      <c r="T189" s="85" t="s">
        <v>64</v>
      </c>
      <c r="U189" s="85" t="s">
        <v>64</v>
      </c>
      <c r="V189" s="85" t="s">
        <v>64</v>
      </c>
      <c r="W189" s="85" t="s">
        <v>64</v>
      </c>
      <c r="X189" s="85" t="s">
        <v>64</v>
      </c>
      <c r="Y189" s="85" t="s">
        <v>64</v>
      </c>
      <c r="Z189" s="85" t="s">
        <v>65</v>
      </c>
      <c r="AA189" s="85" t="s">
        <v>64</v>
      </c>
      <c r="AB189" s="85" t="s">
        <v>146</v>
      </c>
      <c r="AC189" s="85" t="s">
        <v>67</v>
      </c>
      <c r="AD189" s="85" t="s">
        <v>88</v>
      </c>
      <c r="AE189" s="85" t="s">
        <v>64</v>
      </c>
      <c r="AF189" s="85" t="s">
        <v>64</v>
      </c>
      <c r="AG189" s="85" t="s">
        <v>64</v>
      </c>
      <c r="AH189" s="85" t="s">
        <v>65</v>
      </c>
      <c r="AI189" s="85" t="s">
        <v>89</v>
      </c>
      <c r="AJ189" s="85" t="s">
        <v>65</v>
      </c>
      <c r="AK189" s="85" t="s">
        <v>64</v>
      </c>
      <c r="AL189" s="85" t="s">
        <v>64</v>
      </c>
      <c r="AM189" s="85" t="s">
        <v>65</v>
      </c>
      <c r="AN189" s="85" t="s">
        <v>65</v>
      </c>
      <c r="AO189" s="85" t="s">
        <v>1821</v>
      </c>
      <c r="AP189" s="85" t="s">
        <v>1822</v>
      </c>
      <c r="AQ189" s="85" t="s">
        <v>1823</v>
      </c>
      <c r="AR189" s="85" t="s">
        <v>1824</v>
      </c>
      <c r="AS189" s="85" t="s">
        <v>65</v>
      </c>
      <c r="AT189" s="85"/>
      <c r="AU189" s="85" t="s">
        <v>65</v>
      </c>
      <c r="AV189" s="85" t="s">
        <v>75</v>
      </c>
      <c r="AW189" s="85" t="s">
        <v>65</v>
      </c>
      <c r="AX189" s="85"/>
      <c r="AY189" s="85" t="s">
        <v>1825</v>
      </c>
      <c r="AZ189" s="87" t="s">
        <v>1826</v>
      </c>
    </row>
    <row r="190" spans="1:52" ht="75" customHeight="1">
      <c r="A190" s="84">
        <v>189</v>
      </c>
      <c r="B190" s="85" t="s">
        <v>1827</v>
      </c>
      <c r="C190" s="85" t="s">
        <v>752</v>
      </c>
      <c r="D190" s="85" t="s">
        <v>1828</v>
      </c>
      <c r="E190" s="85" t="s">
        <v>1641</v>
      </c>
      <c r="F190" s="85" t="s">
        <v>236</v>
      </c>
      <c r="G190" s="85" t="s">
        <v>754</v>
      </c>
      <c r="H190" s="85" t="s">
        <v>222</v>
      </c>
      <c r="I190" s="85" t="s">
        <v>874</v>
      </c>
      <c r="J190" s="85" t="s">
        <v>1498</v>
      </c>
      <c r="K190" s="85" t="s">
        <v>321</v>
      </c>
      <c r="L190" s="85" t="s">
        <v>1829</v>
      </c>
      <c r="M190" s="85" t="s">
        <v>1830</v>
      </c>
      <c r="N190" s="85"/>
      <c r="O190" s="85"/>
      <c r="P190" s="85"/>
      <c r="Q190" s="85"/>
      <c r="R190" s="85"/>
      <c r="S190" s="85"/>
      <c r="T190" s="85"/>
      <c r="U190" s="85"/>
      <c r="V190" s="85"/>
      <c r="W190" s="85"/>
      <c r="X190" s="85"/>
      <c r="Y190" s="85"/>
      <c r="Z190" s="85"/>
      <c r="AA190" s="85"/>
      <c r="AB190" s="85" t="s">
        <v>66</v>
      </c>
      <c r="AC190" s="85" t="s">
        <v>67</v>
      </c>
      <c r="AD190" s="85" t="s">
        <v>88</v>
      </c>
      <c r="AE190" s="85" t="s">
        <v>65</v>
      </c>
      <c r="AF190" s="85" t="s">
        <v>65</v>
      </c>
      <c r="AG190" s="85" t="s">
        <v>65</v>
      </c>
      <c r="AH190" s="85"/>
      <c r="AI190" s="85" t="s">
        <v>105</v>
      </c>
      <c r="AJ190" s="85" t="s">
        <v>65</v>
      </c>
      <c r="AK190" s="85" t="s">
        <v>65</v>
      </c>
      <c r="AL190" s="85" t="s">
        <v>65</v>
      </c>
      <c r="AM190" s="85" t="s">
        <v>65</v>
      </c>
      <c r="AN190" s="85" t="s">
        <v>65</v>
      </c>
      <c r="AO190" s="85"/>
      <c r="AP190" s="85"/>
      <c r="AQ190" s="85" t="s">
        <v>1831</v>
      </c>
      <c r="AR190" s="85" t="s">
        <v>1832</v>
      </c>
      <c r="AS190" s="85" t="s">
        <v>136</v>
      </c>
      <c r="AT190" s="85"/>
      <c r="AU190" s="85" t="s">
        <v>65</v>
      </c>
      <c r="AV190" s="85"/>
      <c r="AW190" s="85"/>
      <c r="AX190" s="85"/>
      <c r="AY190" s="85" t="s">
        <v>1833</v>
      </c>
      <c r="AZ190" s="87" t="s">
        <v>1834</v>
      </c>
    </row>
    <row r="191" spans="1:52" ht="75" customHeight="1">
      <c r="A191" s="84">
        <v>190</v>
      </c>
      <c r="B191" s="85" t="s">
        <v>1827</v>
      </c>
      <c r="C191" s="85" t="s">
        <v>752</v>
      </c>
      <c r="D191" s="85" t="s">
        <v>1835</v>
      </c>
      <c r="E191" s="85" t="s">
        <v>1836</v>
      </c>
      <c r="F191" s="85" t="s">
        <v>236</v>
      </c>
      <c r="G191" s="85" t="s">
        <v>754</v>
      </c>
      <c r="H191" s="85" t="s">
        <v>222</v>
      </c>
      <c r="I191" s="85" t="s">
        <v>874</v>
      </c>
      <c r="J191" s="85" t="s">
        <v>1498</v>
      </c>
      <c r="K191" s="85" t="s">
        <v>321</v>
      </c>
      <c r="L191" s="85" t="s">
        <v>1837</v>
      </c>
      <c r="M191" s="85" t="s">
        <v>1838</v>
      </c>
      <c r="N191" s="85"/>
      <c r="O191" s="85"/>
      <c r="P191" s="85"/>
      <c r="Q191" s="85"/>
      <c r="R191" s="85"/>
      <c r="S191" s="85"/>
      <c r="T191" s="85"/>
      <c r="U191" s="85"/>
      <c r="V191" s="85"/>
      <c r="W191" s="85"/>
      <c r="X191" s="85"/>
      <c r="Y191" s="85"/>
      <c r="Z191" s="85"/>
      <c r="AA191" s="85"/>
      <c r="AB191" s="85" t="s">
        <v>66</v>
      </c>
      <c r="AC191" s="85" t="s">
        <v>67</v>
      </c>
      <c r="AD191" s="85" t="s">
        <v>88</v>
      </c>
      <c r="AE191" s="85" t="s">
        <v>64</v>
      </c>
      <c r="AF191" s="85" t="s">
        <v>64</v>
      </c>
      <c r="AG191" s="85" t="s">
        <v>65</v>
      </c>
      <c r="AH191" s="85"/>
      <c r="AI191" s="85" t="s">
        <v>89</v>
      </c>
      <c r="AJ191" s="85" t="s">
        <v>65</v>
      </c>
      <c r="AK191" s="85" t="s">
        <v>65</v>
      </c>
      <c r="AL191" s="85" t="s">
        <v>65</v>
      </c>
      <c r="AM191" s="85" t="s">
        <v>64</v>
      </c>
      <c r="AN191" s="85" t="s">
        <v>64</v>
      </c>
      <c r="AO191" s="85"/>
      <c r="AP191" s="85"/>
      <c r="AQ191" s="85" t="s">
        <v>1831</v>
      </c>
      <c r="AR191" s="85" t="s">
        <v>1832</v>
      </c>
      <c r="AS191" s="85" t="s">
        <v>136</v>
      </c>
      <c r="AT191" s="85"/>
      <c r="AU191" s="85" t="s">
        <v>65</v>
      </c>
      <c r="AV191" s="85"/>
      <c r="AW191" s="85"/>
      <c r="AX191" s="85"/>
      <c r="AY191" s="85" t="s">
        <v>1839</v>
      </c>
      <c r="AZ191" s="87" t="s">
        <v>1834</v>
      </c>
    </row>
    <row r="192" spans="1:52" ht="75" customHeight="1">
      <c r="A192" s="84">
        <v>191</v>
      </c>
      <c r="B192" s="85" t="s">
        <v>1840</v>
      </c>
      <c r="C192" s="85" t="s">
        <v>387</v>
      </c>
      <c r="D192" s="85" t="s">
        <v>1841</v>
      </c>
      <c r="E192" s="85" t="s">
        <v>1842</v>
      </c>
      <c r="F192" s="85" t="s">
        <v>55</v>
      </c>
      <c r="G192" s="85" t="s">
        <v>129</v>
      </c>
      <c r="H192" s="85" t="s">
        <v>238</v>
      </c>
      <c r="I192" s="85" t="s">
        <v>618</v>
      </c>
      <c r="J192" s="85" t="s">
        <v>1498</v>
      </c>
      <c r="K192" s="85" t="s">
        <v>271</v>
      </c>
      <c r="L192" s="85" t="s">
        <v>1843</v>
      </c>
      <c r="M192" s="85" t="s">
        <v>1844</v>
      </c>
      <c r="N192" s="85" t="s">
        <v>1845</v>
      </c>
      <c r="O192" s="85" t="s">
        <v>1572</v>
      </c>
      <c r="P192" s="85" t="s">
        <v>61</v>
      </c>
      <c r="Q192" s="85" t="s">
        <v>441</v>
      </c>
      <c r="R192" s="85" t="s">
        <v>194</v>
      </c>
      <c r="S192" s="85" t="s">
        <v>64</v>
      </c>
      <c r="T192" s="85" t="s">
        <v>64</v>
      </c>
      <c r="U192" s="85" t="s">
        <v>64</v>
      </c>
      <c r="V192" s="85" t="s">
        <v>64</v>
      </c>
      <c r="W192" s="85" t="s">
        <v>64</v>
      </c>
      <c r="X192" s="85" t="s">
        <v>65</v>
      </c>
      <c r="Y192" s="85" t="s">
        <v>64</v>
      </c>
      <c r="Z192" s="85" t="s">
        <v>65</v>
      </c>
      <c r="AA192" s="85" t="s">
        <v>64</v>
      </c>
      <c r="AB192" s="85" t="s">
        <v>146</v>
      </c>
      <c r="AC192" s="85" t="s">
        <v>67</v>
      </c>
      <c r="AD192" s="85" t="s">
        <v>68</v>
      </c>
      <c r="AE192" s="85" t="s">
        <v>64</v>
      </c>
      <c r="AF192" s="85" t="s">
        <v>64</v>
      </c>
      <c r="AG192" s="85" t="s">
        <v>65</v>
      </c>
      <c r="AH192" s="85" t="s">
        <v>65</v>
      </c>
      <c r="AI192" s="85" t="s">
        <v>89</v>
      </c>
      <c r="AJ192" s="85" t="s">
        <v>65</v>
      </c>
      <c r="AK192" s="85" t="s">
        <v>64</v>
      </c>
      <c r="AL192" s="85" t="s">
        <v>136</v>
      </c>
      <c r="AM192" s="85" t="s">
        <v>65</v>
      </c>
      <c r="AN192" s="85" t="s">
        <v>65</v>
      </c>
      <c r="AO192" s="85" t="s">
        <v>1846</v>
      </c>
      <c r="AP192" s="85" t="s">
        <v>1847</v>
      </c>
      <c r="AQ192" s="85" t="s">
        <v>1848</v>
      </c>
      <c r="AR192" s="85" t="s">
        <v>618</v>
      </c>
      <c r="AS192" s="85" t="s">
        <v>64</v>
      </c>
      <c r="AT192" s="85"/>
      <c r="AU192" s="85" t="s">
        <v>65</v>
      </c>
      <c r="AV192" s="85" t="s">
        <v>75</v>
      </c>
      <c r="AW192" s="85" t="s">
        <v>65</v>
      </c>
      <c r="AX192" s="85"/>
      <c r="AY192" s="85" t="s">
        <v>1849</v>
      </c>
      <c r="AZ192" s="87" t="s">
        <v>1850</v>
      </c>
    </row>
    <row r="193" spans="1:52" ht="75" customHeight="1">
      <c r="A193" s="84">
        <v>192</v>
      </c>
      <c r="B193" s="85" t="s">
        <v>1851</v>
      </c>
      <c r="C193" s="85" t="s">
        <v>752</v>
      </c>
      <c r="D193" s="85" t="s">
        <v>1852</v>
      </c>
      <c r="E193" s="85" t="s">
        <v>1560</v>
      </c>
      <c r="F193" s="85" t="s">
        <v>236</v>
      </c>
      <c r="G193" s="85" t="s">
        <v>754</v>
      </c>
      <c r="H193" s="85" t="s">
        <v>222</v>
      </c>
      <c r="I193" s="85" t="s">
        <v>884</v>
      </c>
      <c r="J193" s="85" t="s">
        <v>1498</v>
      </c>
      <c r="K193" s="85" t="s">
        <v>321</v>
      </c>
      <c r="L193" s="85" t="s">
        <v>1853</v>
      </c>
      <c r="M193" s="85" t="s">
        <v>1854</v>
      </c>
      <c r="N193" s="85"/>
      <c r="O193" s="85"/>
      <c r="P193" s="85"/>
      <c r="Q193" s="85"/>
      <c r="R193" s="85"/>
      <c r="S193" s="85"/>
      <c r="T193" s="85"/>
      <c r="U193" s="85"/>
      <c r="V193" s="85"/>
      <c r="W193" s="85"/>
      <c r="X193" s="85"/>
      <c r="Y193" s="85"/>
      <c r="Z193" s="85"/>
      <c r="AA193" s="85"/>
      <c r="AB193" s="85" t="s">
        <v>66</v>
      </c>
      <c r="AC193" s="85" t="s">
        <v>67</v>
      </c>
      <c r="AD193" s="85" t="s">
        <v>88</v>
      </c>
      <c r="AE193" s="85" t="s">
        <v>64</v>
      </c>
      <c r="AF193" s="85" t="s">
        <v>64</v>
      </c>
      <c r="AG193" s="85" t="s">
        <v>65</v>
      </c>
      <c r="AH193" s="85"/>
      <c r="AI193" s="85" t="s">
        <v>69</v>
      </c>
      <c r="AJ193" s="85" t="s">
        <v>65</v>
      </c>
      <c r="AK193" s="85" t="s">
        <v>65</v>
      </c>
      <c r="AL193" s="85" t="s">
        <v>65</v>
      </c>
      <c r="AM193" s="85" t="s">
        <v>64</v>
      </c>
      <c r="AN193" s="85" t="s">
        <v>65</v>
      </c>
      <c r="AO193" s="85"/>
      <c r="AP193" s="85"/>
      <c r="AQ193" s="85" t="s">
        <v>1855</v>
      </c>
      <c r="AR193" s="85" t="s">
        <v>1856</v>
      </c>
      <c r="AS193" s="85" t="s">
        <v>65</v>
      </c>
      <c r="AT193" s="85"/>
      <c r="AU193" s="85" t="s">
        <v>65</v>
      </c>
      <c r="AV193" s="85"/>
      <c r="AW193" s="85"/>
      <c r="AX193" s="85"/>
      <c r="AY193" s="85" t="s">
        <v>1857</v>
      </c>
      <c r="AZ193" s="87" t="s">
        <v>1858</v>
      </c>
    </row>
    <row r="194" spans="1:52" ht="75" customHeight="1">
      <c r="A194" s="84">
        <v>193</v>
      </c>
      <c r="B194" s="85" t="s">
        <v>1859</v>
      </c>
      <c r="C194" s="85" t="s">
        <v>1860</v>
      </c>
      <c r="D194" s="85" t="s">
        <v>1861</v>
      </c>
      <c r="E194" s="85" t="s">
        <v>1588</v>
      </c>
      <c r="F194" s="85" t="s">
        <v>236</v>
      </c>
      <c r="G194" s="85" t="s">
        <v>237</v>
      </c>
      <c r="H194" s="85" t="s">
        <v>238</v>
      </c>
      <c r="I194" s="85" t="s">
        <v>290</v>
      </c>
      <c r="J194" s="85" t="s">
        <v>1498</v>
      </c>
      <c r="K194" s="85" t="s">
        <v>284</v>
      </c>
      <c r="L194" s="85" t="s">
        <v>1862</v>
      </c>
      <c r="M194" s="85" t="s">
        <v>1863</v>
      </c>
      <c r="N194" s="85"/>
      <c r="O194" s="85"/>
      <c r="P194" s="85"/>
      <c r="Q194" s="85"/>
      <c r="R194" s="85"/>
      <c r="S194" s="85"/>
      <c r="T194" s="85"/>
      <c r="U194" s="85"/>
      <c r="V194" s="85"/>
      <c r="W194" s="85"/>
      <c r="X194" s="85"/>
      <c r="Y194" s="85"/>
      <c r="Z194" s="85"/>
      <c r="AA194" s="85"/>
      <c r="AB194" s="85" t="s">
        <v>66</v>
      </c>
      <c r="AC194" s="85" t="s">
        <v>67</v>
      </c>
      <c r="AD194" s="85" t="s">
        <v>88</v>
      </c>
      <c r="AE194" s="85" t="s">
        <v>64</v>
      </c>
      <c r="AF194" s="85" t="s">
        <v>64</v>
      </c>
      <c r="AG194" s="85" t="s">
        <v>65</v>
      </c>
      <c r="AH194" s="85"/>
      <c r="AI194" s="85" t="s">
        <v>89</v>
      </c>
      <c r="AJ194" s="85" t="s">
        <v>65</v>
      </c>
      <c r="AK194" s="85" t="s">
        <v>65</v>
      </c>
      <c r="AL194" s="85" t="s">
        <v>65</v>
      </c>
      <c r="AM194" s="85" t="s">
        <v>65</v>
      </c>
      <c r="AN194" s="85" t="s">
        <v>65</v>
      </c>
      <c r="AO194" s="85"/>
      <c r="AP194" s="85"/>
      <c r="AQ194" s="85" t="s">
        <v>1864</v>
      </c>
      <c r="AR194" s="85" t="s">
        <v>1865</v>
      </c>
      <c r="AS194" s="85" t="s">
        <v>65</v>
      </c>
      <c r="AT194" s="85"/>
      <c r="AU194" s="85" t="s">
        <v>65</v>
      </c>
      <c r="AV194" s="85"/>
      <c r="AW194" s="85"/>
      <c r="AX194" s="85"/>
      <c r="AY194" s="85" t="s">
        <v>1866</v>
      </c>
      <c r="AZ194" s="87" t="s">
        <v>1867</v>
      </c>
    </row>
    <row r="195" spans="1:52" ht="75" customHeight="1">
      <c r="A195" s="84">
        <v>194</v>
      </c>
      <c r="B195" s="85" t="s">
        <v>1868</v>
      </c>
      <c r="C195" s="85" t="s">
        <v>1869</v>
      </c>
      <c r="D195" s="85" t="s">
        <v>1870</v>
      </c>
      <c r="E195" s="85" t="s">
        <v>1527</v>
      </c>
      <c r="F195" s="85" t="s">
        <v>236</v>
      </c>
      <c r="G195" s="85" t="s">
        <v>206</v>
      </c>
      <c r="H195" s="85" t="s">
        <v>222</v>
      </c>
      <c r="I195" s="85" t="s">
        <v>290</v>
      </c>
      <c r="J195" s="85" t="s">
        <v>1498</v>
      </c>
      <c r="K195" s="85" t="s">
        <v>284</v>
      </c>
      <c r="L195" s="85" t="s">
        <v>1871</v>
      </c>
      <c r="M195" s="85" t="s">
        <v>1872</v>
      </c>
      <c r="N195" s="85"/>
      <c r="O195" s="85"/>
      <c r="P195" s="85"/>
      <c r="Q195" s="85"/>
      <c r="R195" s="85"/>
      <c r="S195" s="85"/>
      <c r="T195" s="85"/>
      <c r="U195" s="85"/>
      <c r="V195" s="85"/>
      <c r="W195" s="85"/>
      <c r="X195" s="85"/>
      <c r="Y195" s="85"/>
      <c r="Z195" s="85"/>
      <c r="AA195" s="85"/>
      <c r="AB195" s="85" t="s">
        <v>66</v>
      </c>
      <c r="AC195" s="85" t="s">
        <v>87</v>
      </c>
      <c r="AD195" s="85" t="s">
        <v>88</v>
      </c>
      <c r="AE195" s="85" t="s">
        <v>64</v>
      </c>
      <c r="AF195" s="85" t="s">
        <v>64</v>
      </c>
      <c r="AG195" s="85" t="s">
        <v>65</v>
      </c>
      <c r="AH195" s="85"/>
      <c r="AI195" s="85" t="s">
        <v>89</v>
      </c>
      <c r="AJ195" s="85" t="s">
        <v>65</v>
      </c>
      <c r="AK195" s="85" t="s">
        <v>65</v>
      </c>
      <c r="AL195" s="85" t="s">
        <v>65</v>
      </c>
      <c r="AM195" s="85" t="s">
        <v>65</v>
      </c>
      <c r="AN195" s="85" t="s">
        <v>65</v>
      </c>
      <c r="AO195" s="85"/>
      <c r="AP195" s="85"/>
      <c r="AQ195" s="85" t="s">
        <v>1873</v>
      </c>
      <c r="AR195" s="85" t="s">
        <v>1874</v>
      </c>
      <c r="AS195" s="85" t="s">
        <v>136</v>
      </c>
      <c r="AT195" s="85"/>
      <c r="AU195" s="85" t="s">
        <v>65</v>
      </c>
      <c r="AV195" s="85"/>
      <c r="AW195" s="85"/>
      <c r="AX195" s="85"/>
      <c r="AY195" s="85" t="s">
        <v>1875</v>
      </c>
      <c r="AZ195" s="87"/>
    </row>
    <row r="196" spans="1:52" ht="75" customHeight="1">
      <c r="A196" s="84">
        <v>195</v>
      </c>
      <c r="B196" s="85" t="s">
        <v>1876</v>
      </c>
      <c r="C196" s="85" t="s">
        <v>823</v>
      </c>
      <c r="D196" s="85" t="s">
        <v>1877</v>
      </c>
      <c r="E196" s="85" t="s">
        <v>1544</v>
      </c>
      <c r="F196" s="85" t="s">
        <v>236</v>
      </c>
      <c r="G196" s="85" t="s">
        <v>594</v>
      </c>
      <c r="H196" s="85" t="s">
        <v>222</v>
      </c>
      <c r="I196" s="85" t="s">
        <v>1878</v>
      </c>
      <c r="J196" s="85" t="s">
        <v>1498</v>
      </c>
      <c r="K196" s="85" t="s">
        <v>271</v>
      </c>
      <c r="L196" s="85" t="s">
        <v>1879</v>
      </c>
      <c r="M196" s="85" t="s">
        <v>1880</v>
      </c>
      <c r="N196" s="85"/>
      <c r="O196" s="85"/>
      <c r="P196" s="85"/>
      <c r="Q196" s="85"/>
      <c r="R196" s="85"/>
      <c r="S196" s="85"/>
      <c r="T196" s="85"/>
      <c r="U196" s="85"/>
      <c r="V196" s="85"/>
      <c r="W196" s="85"/>
      <c r="X196" s="85"/>
      <c r="Y196" s="85"/>
      <c r="Z196" s="85"/>
      <c r="AA196" s="85"/>
      <c r="AB196" s="85" t="s">
        <v>66</v>
      </c>
      <c r="AC196" s="85" t="s">
        <v>67</v>
      </c>
      <c r="AD196" s="85" t="s">
        <v>88</v>
      </c>
      <c r="AE196" s="85" t="s">
        <v>64</v>
      </c>
      <c r="AF196" s="85" t="s">
        <v>64</v>
      </c>
      <c r="AG196" s="85" t="s">
        <v>65</v>
      </c>
      <c r="AH196" s="85"/>
      <c r="AI196" s="85" t="s">
        <v>69</v>
      </c>
      <c r="AJ196" s="85" t="s">
        <v>136</v>
      </c>
      <c r="AK196" s="85" t="s">
        <v>136</v>
      </c>
      <c r="AL196" s="85" t="s">
        <v>65</v>
      </c>
      <c r="AM196" s="85" t="s">
        <v>64</v>
      </c>
      <c r="AN196" s="85" t="s">
        <v>65</v>
      </c>
      <c r="AO196" s="85"/>
      <c r="AP196" s="85"/>
      <c r="AQ196" s="85" t="s">
        <v>1881</v>
      </c>
      <c r="AR196" s="85" t="s">
        <v>1882</v>
      </c>
      <c r="AS196" s="85" t="s">
        <v>64</v>
      </c>
      <c r="AT196" s="85"/>
      <c r="AU196" s="85" t="s">
        <v>65</v>
      </c>
      <c r="AV196" s="85"/>
      <c r="AW196" s="85"/>
      <c r="AX196" s="85"/>
      <c r="AY196" s="85" t="s">
        <v>1883</v>
      </c>
      <c r="AZ196" s="87" t="s">
        <v>1884</v>
      </c>
    </row>
    <row r="197" spans="1:52" ht="75" customHeight="1">
      <c r="A197" s="84">
        <v>196</v>
      </c>
      <c r="B197" s="85" t="s">
        <v>1885</v>
      </c>
      <c r="C197" s="85" t="s">
        <v>722</v>
      </c>
      <c r="D197" s="85" t="s">
        <v>1886</v>
      </c>
      <c r="E197" s="85" t="s">
        <v>1571</v>
      </c>
      <c r="F197" s="85" t="s">
        <v>55</v>
      </c>
      <c r="G197" s="85" t="s">
        <v>129</v>
      </c>
      <c r="H197" s="85" t="s">
        <v>238</v>
      </c>
      <c r="I197" s="85" t="s">
        <v>1264</v>
      </c>
      <c r="J197" s="85" t="s">
        <v>1498</v>
      </c>
      <c r="K197" s="85" t="s">
        <v>248</v>
      </c>
      <c r="L197" s="85" t="s">
        <v>1887</v>
      </c>
      <c r="M197" s="85" t="s">
        <v>1888</v>
      </c>
      <c r="N197" s="85"/>
      <c r="O197" s="85" t="s">
        <v>1572</v>
      </c>
      <c r="P197" s="85" t="s">
        <v>61</v>
      </c>
      <c r="Q197" s="85" t="s">
        <v>84</v>
      </c>
      <c r="R197" s="85" t="s">
        <v>194</v>
      </c>
      <c r="S197" s="85" t="s">
        <v>64</v>
      </c>
      <c r="T197" s="85" t="s">
        <v>64</v>
      </c>
      <c r="U197" s="85" t="s">
        <v>64</v>
      </c>
      <c r="V197" s="85" t="s">
        <v>65</v>
      </c>
      <c r="W197" s="85" t="s">
        <v>65</v>
      </c>
      <c r="X197" s="85" t="s">
        <v>65</v>
      </c>
      <c r="Y197" s="85" t="s">
        <v>64</v>
      </c>
      <c r="Z197" s="85" t="s">
        <v>65</v>
      </c>
      <c r="AA197" s="85" t="s">
        <v>65</v>
      </c>
      <c r="AB197" s="85" t="s">
        <v>66</v>
      </c>
      <c r="AC197" s="85" t="s">
        <v>67</v>
      </c>
      <c r="AD197" s="85" t="s">
        <v>88</v>
      </c>
      <c r="AE197" s="85" t="s">
        <v>64</v>
      </c>
      <c r="AF197" s="85" t="s">
        <v>64</v>
      </c>
      <c r="AG197" s="85" t="s">
        <v>65</v>
      </c>
      <c r="AH197" s="85" t="s">
        <v>65</v>
      </c>
      <c r="AI197" s="85" t="s">
        <v>89</v>
      </c>
      <c r="AJ197" s="85" t="s">
        <v>65</v>
      </c>
      <c r="AK197" s="85" t="s">
        <v>65</v>
      </c>
      <c r="AL197" s="85" t="s">
        <v>65</v>
      </c>
      <c r="AM197" s="85" t="s">
        <v>64</v>
      </c>
      <c r="AN197" s="85" t="s">
        <v>65</v>
      </c>
      <c r="AO197" s="85" t="s">
        <v>1889</v>
      </c>
      <c r="AP197" s="85" t="s">
        <v>1890</v>
      </c>
      <c r="AQ197" s="85" t="s">
        <v>1891</v>
      </c>
      <c r="AR197" s="85" t="s">
        <v>1892</v>
      </c>
      <c r="AS197" s="85" t="s">
        <v>65</v>
      </c>
      <c r="AT197" s="85"/>
      <c r="AU197" s="85" t="s">
        <v>65</v>
      </c>
      <c r="AV197" s="85" t="s">
        <v>1893</v>
      </c>
      <c r="AW197" s="85" t="s">
        <v>65</v>
      </c>
      <c r="AX197" s="85"/>
      <c r="AY197" s="85" t="s">
        <v>1894</v>
      </c>
      <c r="AZ197" s="87" t="s">
        <v>1895</v>
      </c>
    </row>
    <row r="198" spans="1:52" ht="75" customHeight="1">
      <c r="A198" s="84">
        <v>197</v>
      </c>
      <c r="B198" s="85" t="s">
        <v>1896</v>
      </c>
      <c r="C198" s="85" t="s">
        <v>1897</v>
      </c>
      <c r="D198" s="85" t="s">
        <v>1898</v>
      </c>
      <c r="E198" s="85" t="s">
        <v>1544</v>
      </c>
      <c r="F198" s="85" t="s">
        <v>236</v>
      </c>
      <c r="G198" s="85" t="s">
        <v>237</v>
      </c>
      <c r="H198" s="85" t="s">
        <v>238</v>
      </c>
      <c r="I198" s="85" t="s">
        <v>519</v>
      </c>
      <c r="J198" s="85" t="s">
        <v>1498</v>
      </c>
      <c r="K198" s="85" t="s">
        <v>223</v>
      </c>
      <c r="L198" s="85" t="s">
        <v>1899</v>
      </c>
      <c r="M198" s="85" t="s">
        <v>1900</v>
      </c>
      <c r="N198" s="85"/>
      <c r="O198" s="85"/>
      <c r="P198" s="85"/>
      <c r="Q198" s="85"/>
      <c r="R198" s="85"/>
      <c r="S198" s="85"/>
      <c r="T198" s="85"/>
      <c r="U198" s="85"/>
      <c r="V198" s="85"/>
      <c r="W198" s="85"/>
      <c r="X198" s="85"/>
      <c r="Y198" s="85"/>
      <c r="Z198" s="85"/>
      <c r="AA198" s="85"/>
      <c r="AB198" s="85" t="s">
        <v>66</v>
      </c>
      <c r="AC198" s="85" t="s">
        <v>104</v>
      </c>
      <c r="AD198" s="85" t="s">
        <v>88</v>
      </c>
      <c r="AE198" s="85" t="s">
        <v>64</v>
      </c>
      <c r="AF198" s="85" t="s">
        <v>65</v>
      </c>
      <c r="AG198" s="85" t="s">
        <v>65</v>
      </c>
      <c r="AH198" s="85"/>
      <c r="AI198" s="85" t="s">
        <v>89</v>
      </c>
      <c r="AJ198" s="85" t="s">
        <v>65</v>
      </c>
      <c r="AK198" s="85" t="s">
        <v>65</v>
      </c>
      <c r="AL198" s="85" t="s">
        <v>65</v>
      </c>
      <c r="AM198" s="85" t="s">
        <v>65</v>
      </c>
      <c r="AN198" s="85" t="s">
        <v>65</v>
      </c>
      <c r="AO198" s="85"/>
      <c r="AP198" s="85"/>
      <c r="AQ198" s="85" t="s">
        <v>1901</v>
      </c>
      <c r="AR198" s="85" t="s">
        <v>519</v>
      </c>
      <c r="AS198" s="85" t="s">
        <v>64</v>
      </c>
      <c r="AT198" s="85"/>
      <c r="AU198" s="85" t="s">
        <v>65</v>
      </c>
      <c r="AV198" s="85"/>
      <c r="AW198" s="85"/>
      <c r="AX198" s="85"/>
      <c r="AY198" s="85" t="s">
        <v>1902</v>
      </c>
      <c r="AZ198" s="87" t="s">
        <v>1903</v>
      </c>
    </row>
    <row r="199" spans="1:52" ht="75" customHeight="1">
      <c r="A199" s="84">
        <v>198</v>
      </c>
      <c r="B199" s="85" t="s">
        <v>1904</v>
      </c>
      <c r="C199" s="85" t="s">
        <v>1710</v>
      </c>
      <c r="D199" s="85" t="s">
        <v>1905</v>
      </c>
      <c r="E199" s="85" t="s">
        <v>1568</v>
      </c>
      <c r="F199" s="85" t="s">
        <v>236</v>
      </c>
      <c r="G199" s="85" t="s">
        <v>237</v>
      </c>
      <c r="H199" s="85" t="s">
        <v>222</v>
      </c>
      <c r="I199" s="85" t="s">
        <v>812</v>
      </c>
      <c r="J199" s="85" t="s">
        <v>1498</v>
      </c>
      <c r="K199" s="85" t="s">
        <v>223</v>
      </c>
      <c r="L199" s="85" t="s">
        <v>1906</v>
      </c>
      <c r="M199" s="85" t="s">
        <v>1907</v>
      </c>
      <c r="N199" s="85"/>
      <c r="O199" s="85"/>
      <c r="P199" s="85"/>
      <c r="Q199" s="85"/>
      <c r="R199" s="85"/>
      <c r="S199" s="85"/>
      <c r="T199" s="85"/>
      <c r="U199" s="85"/>
      <c r="V199" s="85"/>
      <c r="W199" s="85"/>
      <c r="X199" s="85"/>
      <c r="Y199" s="85"/>
      <c r="Z199" s="85"/>
      <c r="AA199" s="85"/>
      <c r="AB199" s="85" t="s">
        <v>66</v>
      </c>
      <c r="AC199" s="85" t="s">
        <v>67</v>
      </c>
      <c r="AD199" s="85" t="s">
        <v>88</v>
      </c>
      <c r="AE199" s="85" t="s">
        <v>64</v>
      </c>
      <c r="AF199" s="85" t="s">
        <v>64</v>
      </c>
      <c r="AG199" s="85" t="s">
        <v>65</v>
      </c>
      <c r="AH199" s="85"/>
      <c r="AI199" s="85" t="s">
        <v>89</v>
      </c>
      <c r="AJ199" s="85" t="s">
        <v>65</v>
      </c>
      <c r="AK199" s="85" t="s">
        <v>65</v>
      </c>
      <c r="AL199" s="85" t="s">
        <v>65</v>
      </c>
      <c r="AM199" s="85" t="s">
        <v>65</v>
      </c>
      <c r="AN199" s="85" t="s">
        <v>65</v>
      </c>
      <c r="AO199" s="85"/>
      <c r="AP199" s="85"/>
      <c r="AQ199" s="85" t="s">
        <v>1908</v>
      </c>
      <c r="AR199" s="85" t="s">
        <v>812</v>
      </c>
      <c r="AS199" s="85" t="s">
        <v>64</v>
      </c>
      <c r="AT199" s="85"/>
      <c r="AU199" s="85" t="s">
        <v>65</v>
      </c>
      <c r="AV199" s="85"/>
      <c r="AW199" s="85"/>
      <c r="AX199" s="85"/>
      <c r="AY199" s="85" t="s">
        <v>1909</v>
      </c>
      <c r="AZ199" s="87" t="s">
        <v>1910</v>
      </c>
    </row>
    <row r="200" spans="1:52" ht="75" customHeight="1">
      <c r="A200" s="84">
        <v>199</v>
      </c>
      <c r="B200" s="85" t="s">
        <v>1911</v>
      </c>
      <c r="C200" s="85" t="s">
        <v>1912</v>
      </c>
      <c r="D200" s="85" t="s">
        <v>1913</v>
      </c>
      <c r="E200" s="85" t="s">
        <v>1544</v>
      </c>
      <c r="F200" s="85" t="s">
        <v>236</v>
      </c>
      <c r="G200" s="85" t="s">
        <v>754</v>
      </c>
      <c r="H200" s="85" t="s">
        <v>222</v>
      </c>
      <c r="I200" s="85" t="s">
        <v>874</v>
      </c>
      <c r="J200" s="85" t="s">
        <v>1498</v>
      </c>
      <c r="K200" s="85" t="s">
        <v>321</v>
      </c>
      <c r="L200" s="85" t="s">
        <v>1914</v>
      </c>
      <c r="M200" s="85" t="s">
        <v>1915</v>
      </c>
      <c r="N200" s="85"/>
      <c r="O200" s="85"/>
      <c r="P200" s="85"/>
      <c r="Q200" s="85"/>
      <c r="R200" s="85"/>
      <c r="S200" s="85"/>
      <c r="T200" s="85"/>
      <c r="U200" s="85"/>
      <c r="V200" s="85"/>
      <c r="W200" s="85"/>
      <c r="X200" s="85"/>
      <c r="Y200" s="85"/>
      <c r="Z200" s="85"/>
      <c r="AA200" s="85"/>
      <c r="AB200" s="85" t="s">
        <v>66</v>
      </c>
      <c r="AC200" s="85" t="s">
        <v>67</v>
      </c>
      <c r="AD200" s="85" t="s">
        <v>88</v>
      </c>
      <c r="AE200" s="85" t="s">
        <v>64</v>
      </c>
      <c r="AF200" s="85" t="s">
        <v>64</v>
      </c>
      <c r="AG200" s="85" t="s">
        <v>65</v>
      </c>
      <c r="AH200" s="85"/>
      <c r="AI200" s="85" t="s">
        <v>69</v>
      </c>
      <c r="AJ200" s="85" t="s">
        <v>65</v>
      </c>
      <c r="AK200" s="85" t="s">
        <v>65</v>
      </c>
      <c r="AL200" s="85" t="s">
        <v>65</v>
      </c>
      <c r="AM200" s="85" t="s">
        <v>65</v>
      </c>
      <c r="AN200" s="85" t="s">
        <v>65</v>
      </c>
      <c r="AO200" s="85"/>
      <c r="AP200" s="85"/>
      <c r="AQ200" s="85" t="s">
        <v>1916</v>
      </c>
      <c r="AR200" s="85" t="s">
        <v>874</v>
      </c>
      <c r="AS200" s="85" t="s">
        <v>64</v>
      </c>
      <c r="AT200" s="85"/>
      <c r="AU200" s="85" t="s">
        <v>65</v>
      </c>
      <c r="AV200" s="85"/>
      <c r="AW200" s="85"/>
      <c r="AX200" s="85"/>
      <c r="AY200" s="85" t="s">
        <v>1917</v>
      </c>
      <c r="AZ200" s="87"/>
    </row>
    <row r="201" spans="1:52" ht="75" customHeight="1">
      <c r="A201" s="84">
        <v>200</v>
      </c>
      <c r="B201" s="85" t="s">
        <v>1918</v>
      </c>
      <c r="C201" s="85" t="s">
        <v>1919</v>
      </c>
      <c r="D201" s="85" t="s">
        <v>1920</v>
      </c>
      <c r="E201" s="85" t="s">
        <v>1527</v>
      </c>
      <c r="F201" s="85" t="s">
        <v>55</v>
      </c>
      <c r="G201" s="85" t="s">
        <v>206</v>
      </c>
      <c r="H201" s="85" t="s">
        <v>101</v>
      </c>
      <c r="I201" s="85" t="s">
        <v>1921</v>
      </c>
      <c r="J201" s="85" t="s">
        <v>1922</v>
      </c>
      <c r="K201" s="85" t="s">
        <v>271</v>
      </c>
      <c r="L201" s="85" t="s">
        <v>1923</v>
      </c>
      <c r="M201" s="85" t="s">
        <v>1924</v>
      </c>
      <c r="N201" s="85"/>
      <c r="O201" s="85"/>
      <c r="P201" s="85" t="s">
        <v>61</v>
      </c>
      <c r="Q201" s="85" t="s">
        <v>84</v>
      </c>
      <c r="R201" s="85" t="s">
        <v>1749</v>
      </c>
      <c r="S201" s="85" t="s">
        <v>64</v>
      </c>
      <c r="T201" s="85" t="s">
        <v>64</v>
      </c>
      <c r="U201" s="85" t="s">
        <v>64</v>
      </c>
      <c r="V201" s="85" t="s">
        <v>64</v>
      </c>
      <c r="W201" s="85" t="s">
        <v>64</v>
      </c>
      <c r="X201" s="85" t="s">
        <v>65</v>
      </c>
      <c r="Y201" s="85" t="s">
        <v>64</v>
      </c>
      <c r="Z201" s="85" t="s">
        <v>65</v>
      </c>
      <c r="AA201" s="85" t="s">
        <v>64</v>
      </c>
      <c r="AB201" s="85" t="s">
        <v>66</v>
      </c>
      <c r="AC201" s="85" t="s">
        <v>104</v>
      </c>
      <c r="AD201" s="85" t="s">
        <v>88</v>
      </c>
      <c r="AE201" s="85" t="s">
        <v>64</v>
      </c>
      <c r="AF201" s="85" t="s">
        <v>65</v>
      </c>
      <c r="AG201" s="85" t="s">
        <v>65</v>
      </c>
      <c r="AH201" s="85" t="s">
        <v>65</v>
      </c>
      <c r="AI201" s="85" t="s">
        <v>89</v>
      </c>
      <c r="AJ201" s="85" t="s">
        <v>65</v>
      </c>
      <c r="AK201" s="85" t="s">
        <v>65</v>
      </c>
      <c r="AL201" s="85" t="s">
        <v>65</v>
      </c>
      <c r="AM201" s="85" t="s">
        <v>65</v>
      </c>
      <c r="AN201" s="85" t="s">
        <v>65</v>
      </c>
      <c r="AO201" s="85" t="s">
        <v>1925</v>
      </c>
      <c r="AP201" s="85" t="s">
        <v>1926</v>
      </c>
      <c r="AQ201" s="85" t="s">
        <v>1927</v>
      </c>
      <c r="AR201" s="85" t="s">
        <v>109</v>
      </c>
      <c r="AS201" s="85" t="s">
        <v>65</v>
      </c>
      <c r="AT201" s="85"/>
      <c r="AU201" s="85" t="s">
        <v>65</v>
      </c>
      <c r="AV201" s="85" t="s">
        <v>75</v>
      </c>
      <c r="AW201" s="85" t="s">
        <v>65</v>
      </c>
      <c r="AX201" s="85"/>
      <c r="AY201" s="85" t="s">
        <v>1928</v>
      </c>
      <c r="AZ201" s="87" t="s">
        <v>112</v>
      </c>
    </row>
    <row r="202" spans="1:52" ht="75" customHeight="1">
      <c r="A202" s="84">
        <v>201</v>
      </c>
      <c r="B202" s="85" t="s">
        <v>1929</v>
      </c>
      <c r="C202" s="85" t="s">
        <v>823</v>
      </c>
      <c r="D202" s="85" t="s">
        <v>1930</v>
      </c>
      <c r="E202" s="85" t="s">
        <v>1496</v>
      </c>
      <c r="F202" s="85" t="s">
        <v>236</v>
      </c>
      <c r="G202" s="85" t="s">
        <v>594</v>
      </c>
      <c r="H202" s="85" t="s">
        <v>238</v>
      </c>
      <c r="I202" s="85" t="s">
        <v>812</v>
      </c>
      <c r="J202" s="85" t="s">
        <v>1498</v>
      </c>
      <c r="K202" s="85" t="s">
        <v>223</v>
      </c>
      <c r="L202" s="85" t="s">
        <v>1931</v>
      </c>
      <c r="M202" s="85" t="s">
        <v>1932</v>
      </c>
      <c r="N202" s="85"/>
      <c r="O202" s="85"/>
      <c r="P202" s="85"/>
      <c r="Q202" s="85"/>
      <c r="R202" s="85"/>
      <c r="S202" s="85"/>
      <c r="T202" s="85"/>
      <c r="U202" s="85"/>
      <c r="V202" s="85"/>
      <c r="W202" s="85"/>
      <c r="X202" s="85"/>
      <c r="Y202" s="85"/>
      <c r="Z202" s="85"/>
      <c r="AA202" s="85"/>
      <c r="AB202" s="85" t="s">
        <v>66</v>
      </c>
      <c r="AC202" s="85" t="s">
        <v>67</v>
      </c>
      <c r="AD202" s="85" t="s">
        <v>88</v>
      </c>
      <c r="AE202" s="85" t="s">
        <v>64</v>
      </c>
      <c r="AF202" s="85" t="s">
        <v>64</v>
      </c>
      <c r="AG202" s="85" t="s">
        <v>65</v>
      </c>
      <c r="AH202" s="85"/>
      <c r="AI202" s="85" t="s">
        <v>89</v>
      </c>
      <c r="AJ202" s="85" t="s">
        <v>65</v>
      </c>
      <c r="AK202" s="85" t="s">
        <v>65</v>
      </c>
      <c r="AL202" s="85" t="s">
        <v>65</v>
      </c>
      <c r="AM202" s="85" t="s">
        <v>64</v>
      </c>
      <c r="AN202" s="85" t="s">
        <v>65</v>
      </c>
      <c r="AO202" s="85"/>
      <c r="AP202" s="85"/>
      <c r="AQ202" s="85" t="s">
        <v>1933</v>
      </c>
      <c r="AR202" s="85" t="s">
        <v>1934</v>
      </c>
      <c r="AS202" s="85" t="s">
        <v>136</v>
      </c>
      <c r="AT202" s="85"/>
      <c r="AU202" s="85" t="s">
        <v>65</v>
      </c>
      <c r="AV202" s="85"/>
      <c r="AW202" s="85"/>
      <c r="AX202" s="85"/>
      <c r="AY202" s="85" t="s">
        <v>1935</v>
      </c>
      <c r="AZ202" s="87" t="s">
        <v>1936</v>
      </c>
    </row>
    <row r="203" spans="1:52" ht="75" customHeight="1">
      <c r="A203" s="84">
        <v>202</v>
      </c>
      <c r="B203" s="85" t="s">
        <v>1937</v>
      </c>
      <c r="C203" s="85" t="s">
        <v>53</v>
      </c>
      <c r="D203" s="85" t="s">
        <v>1938</v>
      </c>
      <c r="E203" s="85" t="s">
        <v>1560</v>
      </c>
      <c r="F203" s="85" t="s">
        <v>55</v>
      </c>
      <c r="G203" s="85" t="s">
        <v>129</v>
      </c>
      <c r="H203" s="85" t="s">
        <v>238</v>
      </c>
      <c r="I203" s="85" t="s">
        <v>199</v>
      </c>
      <c r="J203" s="85" t="s">
        <v>1498</v>
      </c>
      <c r="K203" s="85" t="s">
        <v>321</v>
      </c>
      <c r="L203" s="85" t="s">
        <v>1939</v>
      </c>
      <c r="M203" s="85" t="s">
        <v>1940</v>
      </c>
      <c r="N203" s="85" t="s">
        <v>1790</v>
      </c>
      <c r="O203" s="85" t="s">
        <v>1748</v>
      </c>
      <c r="P203" s="85" t="s">
        <v>61</v>
      </c>
      <c r="Q203" s="85" t="s">
        <v>84</v>
      </c>
      <c r="R203" s="85" t="s">
        <v>1749</v>
      </c>
      <c r="S203" s="85" t="s">
        <v>64</v>
      </c>
      <c r="T203" s="85" t="s">
        <v>64</v>
      </c>
      <c r="U203" s="85" t="s">
        <v>64</v>
      </c>
      <c r="V203" s="85" t="s">
        <v>64</v>
      </c>
      <c r="W203" s="85" t="s">
        <v>65</v>
      </c>
      <c r="X203" s="85" t="s">
        <v>64</v>
      </c>
      <c r="Y203" s="85" t="s">
        <v>64</v>
      </c>
      <c r="Z203" s="85" t="s">
        <v>65</v>
      </c>
      <c r="AA203" s="85" t="s">
        <v>64</v>
      </c>
      <c r="AB203" s="85" t="s">
        <v>66</v>
      </c>
      <c r="AC203" s="85" t="s">
        <v>67</v>
      </c>
      <c r="AD203" s="85" t="s">
        <v>88</v>
      </c>
      <c r="AE203" s="85" t="s">
        <v>64</v>
      </c>
      <c r="AF203" s="85" t="s">
        <v>64</v>
      </c>
      <c r="AG203" s="85" t="s">
        <v>64</v>
      </c>
      <c r="AH203" s="85" t="s">
        <v>65</v>
      </c>
      <c r="AI203" s="85" t="s">
        <v>89</v>
      </c>
      <c r="AJ203" s="85" t="s">
        <v>65</v>
      </c>
      <c r="AK203" s="85" t="s">
        <v>65</v>
      </c>
      <c r="AL203" s="85" t="s">
        <v>65</v>
      </c>
      <c r="AM203" s="85" t="s">
        <v>65</v>
      </c>
      <c r="AN203" s="85" t="s">
        <v>65</v>
      </c>
      <c r="AO203" s="85" t="s">
        <v>1941</v>
      </c>
      <c r="AP203" s="85" t="s">
        <v>1942</v>
      </c>
      <c r="AQ203" s="85" t="s">
        <v>1943</v>
      </c>
      <c r="AR203" s="85" t="s">
        <v>1944</v>
      </c>
      <c r="AS203" s="85" t="s">
        <v>65</v>
      </c>
      <c r="AT203" s="85"/>
      <c r="AU203" s="85" t="s">
        <v>65</v>
      </c>
      <c r="AV203" s="85" t="s">
        <v>75</v>
      </c>
      <c r="AW203" s="85" t="s">
        <v>65</v>
      </c>
      <c r="AX203" s="85"/>
      <c r="AY203" s="85" t="s">
        <v>1945</v>
      </c>
      <c r="AZ203" s="87" t="s">
        <v>1946</v>
      </c>
    </row>
    <row r="204" spans="1:52" ht="75" customHeight="1">
      <c r="A204" s="84">
        <v>203</v>
      </c>
      <c r="B204" s="85" t="s">
        <v>1947</v>
      </c>
      <c r="C204" s="85" t="s">
        <v>1735</v>
      </c>
      <c r="D204" s="85" t="s">
        <v>1948</v>
      </c>
      <c r="E204" s="85" t="s">
        <v>1641</v>
      </c>
      <c r="F204" s="85" t="s">
        <v>236</v>
      </c>
      <c r="G204" s="85" t="s">
        <v>808</v>
      </c>
      <c r="H204" s="85" t="s">
        <v>222</v>
      </c>
      <c r="I204" s="85" t="s">
        <v>199</v>
      </c>
      <c r="J204" s="85" t="s">
        <v>1498</v>
      </c>
      <c r="K204" s="85" t="s">
        <v>321</v>
      </c>
      <c r="L204" s="85" t="s">
        <v>1949</v>
      </c>
      <c r="M204" s="85" t="s">
        <v>1950</v>
      </c>
      <c r="N204" s="85"/>
      <c r="O204" s="85"/>
      <c r="P204" s="85"/>
      <c r="Q204" s="85"/>
      <c r="R204" s="85"/>
      <c r="S204" s="85"/>
      <c r="T204" s="85"/>
      <c r="U204" s="85"/>
      <c r="V204" s="85"/>
      <c r="W204" s="85"/>
      <c r="X204" s="85"/>
      <c r="Y204" s="85"/>
      <c r="Z204" s="85"/>
      <c r="AA204" s="85"/>
      <c r="AB204" s="85" t="s">
        <v>66</v>
      </c>
      <c r="AC204" s="85" t="s">
        <v>67</v>
      </c>
      <c r="AD204" s="85" t="s">
        <v>88</v>
      </c>
      <c r="AE204" s="85" t="s">
        <v>64</v>
      </c>
      <c r="AF204" s="85" t="s">
        <v>64</v>
      </c>
      <c r="AG204" s="85" t="s">
        <v>65</v>
      </c>
      <c r="AH204" s="85"/>
      <c r="AI204" s="85" t="s">
        <v>1581</v>
      </c>
      <c r="AJ204" s="85" t="s">
        <v>65</v>
      </c>
      <c r="AK204" s="85" t="s">
        <v>65</v>
      </c>
      <c r="AL204" s="85" t="s">
        <v>65</v>
      </c>
      <c r="AM204" s="85" t="s">
        <v>65</v>
      </c>
      <c r="AN204" s="85" t="s">
        <v>64</v>
      </c>
      <c r="AO204" s="85"/>
      <c r="AP204" s="85"/>
      <c r="AQ204" s="85" t="s">
        <v>1951</v>
      </c>
      <c r="AR204" s="85" t="s">
        <v>199</v>
      </c>
      <c r="AS204" s="85" t="s">
        <v>64</v>
      </c>
      <c r="AT204" s="85"/>
      <c r="AU204" s="85" t="s">
        <v>64</v>
      </c>
      <c r="AV204" s="85"/>
      <c r="AW204" s="85"/>
      <c r="AX204" s="85"/>
      <c r="AY204" s="85" t="s">
        <v>1952</v>
      </c>
      <c r="AZ204" s="87"/>
    </row>
    <row r="205" spans="1:52" ht="75" customHeight="1">
      <c r="A205" s="84">
        <v>204</v>
      </c>
      <c r="B205" s="85" t="s">
        <v>1953</v>
      </c>
      <c r="C205" s="85" t="s">
        <v>823</v>
      </c>
      <c r="D205" s="85" t="s">
        <v>1954</v>
      </c>
      <c r="E205" s="85" t="s">
        <v>1568</v>
      </c>
      <c r="F205" s="85" t="s">
        <v>236</v>
      </c>
      <c r="G205" s="85" t="s">
        <v>594</v>
      </c>
      <c r="H205" s="85" t="s">
        <v>222</v>
      </c>
      <c r="I205" s="85" t="s">
        <v>1264</v>
      </c>
      <c r="J205" s="85" t="s">
        <v>1498</v>
      </c>
      <c r="K205" s="85" t="s">
        <v>248</v>
      </c>
      <c r="L205" s="85" t="s">
        <v>1955</v>
      </c>
      <c r="M205" s="85" t="s">
        <v>1956</v>
      </c>
      <c r="N205" s="85"/>
      <c r="O205" s="85"/>
      <c r="P205" s="85"/>
      <c r="Q205" s="85"/>
      <c r="R205" s="85"/>
      <c r="S205" s="85"/>
      <c r="T205" s="85"/>
      <c r="U205" s="85"/>
      <c r="V205" s="85"/>
      <c r="W205" s="85"/>
      <c r="X205" s="85"/>
      <c r="Y205" s="85"/>
      <c r="Z205" s="85"/>
      <c r="AA205" s="85"/>
      <c r="AB205" s="85" t="s">
        <v>66</v>
      </c>
      <c r="AC205" s="85" t="s">
        <v>67</v>
      </c>
      <c r="AD205" s="85" t="s">
        <v>88</v>
      </c>
      <c r="AE205" s="85" t="s">
        <v>64</v>
      </c>
      <c r="AF205" s="85" t="s">
        <v>65</v>
      </c>
      <c r="AG205" s="85" t="s">
        <v>65</v>
      </c>
      <c r="AH205" s="85"/>
      <c r="AI205" s="85" t="s">
        <v>69</v>
      </c>
      <c r="AJ205" s="85" t="s">
        <v>65</v>
      </c>
      <c r="AK205" s="85" t="s">
        <v>136</v>
      </c>
      <c r="AL205" s="85" t="s">
        <v>65</v>
      </c>
      <c r="AM205" s="85" t="s">
        <v>64</v>
      </c>
      <c r="AN205" s="85" t="s">
        <v>65</v>
      </c>
      <c r="AO205" s="85"/>
      <c r="AP205" s="85"/>
      <c r="AQ205" s="85" t="s">
        <v>1957</v>
      </c>
      <c r="AR205" s="85" t="s">
        <v>1958</v>
      </c>
      <c r="AS205" s="85" t="s">
        <v>136</v>
      </c>
      <c r="AT205" s="85"/>
      <c r="AU205" s="85" t="s">
        <v>65</v>
      </c>
      <c r="AV205" s="85"/>
      <c r="AW205" s="85"/>
      <c r="AX205" s="85"/>
      <c r="AY205" s="85" t="s">
        <v>1959</v>
      </c>
      <c r="AZ205" s="87" t="s">
        <v>1960</v>
      </c>
    </row>
    <row r="206" spans="1:52" ht="75" customHeight="1">
      <c r="A206" s="84">
        <v>205</v>
      </c>
      <c r="B206" s="85" t="s">
        <v>1961</v>
      </c>
      <c r="C206" s="85" t="s">
        <v>1186</v>
      </c>
      <c r="D206" s="85" t="s">
        <v>1962</v>
      </c>
      <c r="E206" s="85" t="s">
        <v>1568</v>
      </c>
      <c r="F206" s="85" t="s">
        <v>236</v>
      </c>
      <c r="G206" s="85" t="s">
        <v>594</v>
      </c>
      <c r="H206" s="85" t="s">
        <v>222</v>
      </c>
      <c r="I206" s="85" t="s">
        <v>255</v>
      </c>
      <c r="J206" s="85" t="s">
        <v>1498</v>
      </c>
      <c r="K206" s="85" t="s">
        <v>248</v>
      </c>
      <c r="L206" s="85" t="s">
        <v>1963</v>
      </c>
      <c r="M206" s="85" t="s">
        <v>1964</v>
      </c>
      <c r="N206" s="85"/>
      <c r="O206" s="85"/>
      <c r="P206" s="85"/>
      <c r="Q206" s="85"/>
      <c r="R206" s="85"/>
      <c r="S206" s="85"/>
      <c r="T206" s="85"/>
      <c r="U206" s="85"/>
      <c r="V206" s="85"/>
      <c r="W206" s="85"/>
      <c r="X206" s="85"/>
      <c r="Y206" s="85"/>
      <c r="Z206" s="85"/>
      <c r="AA206" s="85"/>
      <c r="AB206" s="85" t="s">
        <v>66</v>
      </c>
      <c r="AC206" s="85" t="s">
        <v>67</v>
      </c>
      <c r="AD206" s="85" t="s">
        <v>88</v>
      </c>
      <c r="AE206" s="85" t="s">
        <v>64</v>
      </c>
      <c r="AF206" s="85" t="s">
        <v>64</v>
      </c>
      <c r="AG206" s="85" t="s">
        <v>65</v>
      </c>
      <c r="AH206" s="85"/>
      <c r="AI206" s="85" t="s">
        <v>69</v>
      </c>
      <c r="AJ206" s="85" t="s">
        <v>65</v>
      </c>
      <c r="AK206" s="85" t="s">
        <v>65</v>
      </c>
      <c r="AL206" s="85" t="s">
        <v>65</v>
      </c>
      <c r="AM206" s="85" t="s">
        <v>65</v>
      </c>
      <c r="AN206" s="85" t="s">
        <v>65</v>
      </c>
      <c r="AO206" s="85"/>
      <c r="AP206" s="85"/>
      <c r="AQ206" s="85" t="s">
        <v>1965</v>
      </c>
      <c r="AR206" s="85" t="s">
        <v>1966</v>
      </c>
      <c r="AS206" s="85" t="s">
        <v>136</v>
      </c>
      <c r="AT206" s="85"/>
      <c r="AU206" s="85" t="s">
        <v>65</v>
      </c>
      <c r="AV206" s="85"/>
      <c r="AW206" s="85"/>
      <c r="AX206" s="85"/>
      <c r="AY206" s="85" t="s">
        <v>1967</v>
      </c>
      <c r="AZ206" s="87" t="s">
        <v>1968</v>
      </c>
    </row>
    <row r="207" spans="1:52" ht="75" customHeight="1">
      <c r="A207" s="84">
        <v>206</v>
      </c>
      <c r="B207" s="85" t="s">
        <v>1969</v>
      </c>
      <c r="C207" s="85" t="s">
        <v>387</v>
      </c>
      <c r="D207" s="85" t="s">
        <v>1970</v>
      </c>
      <c r="E207" s="85" t="s">
        <v>1571</v>
      </c>
      <c r="F207" s="85" t="s">
        <v>55</v>
      </c>
      <c r="G207" s="85" t="s">
        <v>129</v>
      </c>
      <c r="H207" s="85" t="s">
        <v>238</v>
      </c>
      <c r="I207" s="85" t="s">
        <v>1264</v>
      </c>
      <c r="J207" s="85" t="s">
        <v>1498</v>
      </c>
      <c r="K207" s="85" t="s">
        <v>248</v>
      </c>
      <c r="L207" s="85" t="s">
        <v>1971</v>
      </c>
      <c r="M207" s="85" t="s">
        <v>1972</v>
      </c>
      <c r="N207" s="85" t="s">
        <v>1641</v>
      </c>
      <c r="O207" s="85" t="s">
        <v>1572</v>
      </c>
      <c r="P207" s="85" t="s">
        <v>61</v>
      </c>
      <c r="Q207" s="85" t="s">
        <v>193</v>
      </c>
      <c r="R207" s="85" t="s">
        <v>194</v>
      </c>
      <c r="S207" s="85" t="s">
        <v>64</v>
      </c>
      <c r="T207" s="85" t="s">
        <v>64</v>
      </c>
      <c r="U207" s="85" t="s">
        <v>64</v>
      </c>
      <c r="V207" s="85" t="s">
        <v>64</v>
      </c>
      <c r="W207" s="85" t="s">
        <v>65</v>
      </c>
      <c r="X207" s="85" t="s">
        <v>65</v>
      </c>
      <c r="Y207" s="85" t="s">
        <v>64</v>
      </c>
      <c r="Z207" s="85" t="s">
        <v>65</v>
      </c>
      <c r="AA207" s="85" t="s">
        <v>64</v>
      </c>
      <c r="AB207" s="85" t="s">
        <v>66</v>
      </c>
      <c r="AC207" s="85" t="s">
        <v>67</v>
      </c>
      <c r="AD207" s="85" t="s">
        <v>88</v>
      </c>
      <c r="AE207" s="85" t="s">
        <v>64</v>
      </c>
      <c r="AF207" s="85" t="s">
        <v>64</v>
      </c>
      <c r="AG207" s="85" t="s">
        <v>64</v>
      </c>
      <c r="AH207" s="85" t="s">
        <v>65</v>
      </c>
      <c r="AI207" s="85" t="s">
        <v>89</v>
      </c>
      <c r="AJ207" s="85" t="s">
        <v>65</v>
      </c>
      <c r="AK207" s="85" t="s">
        <v>65</v>
      </c>
      <c r="AL207" s="85" t="s">
        <v>65</v>
      </c>
      <c r="AM207" s="85" t="s">
        <v>64</v>
      </c>
      <c r="AN207" s="85" t="s">
        <v>65</v>
      </c>
      <c r="AO207" s="85" t="s">
        <v>1973</v>
      </c>
      <c r="AP207" s="85" t="s">
        <v>1974</v>
      </c>
      <c r="AQ207" s="85" t="s">
        <v>1975</v>
      </c>
      <c r="AR207" s="85" t="s">
        <v>1976</v>
      </c>
      <c r="AS207" s="85" t="s">
        <v>136</v>
      </c>
      <c r="AT207" s="85"/>
      <c r="AU207" s="85" t="s">
        <v>65</v>
      </c>
      <c r="AV207" s="85" t="s">
        <v>75</v>
      </c>
      <c r="AW207" s="85" t="s">
        <v>65</v>
      </c>
      <c r="AX207" s="85"/>
      <c r="AY207" s="85" t="s">
        <v>1977</v>
      </c>
      <c r="AZ207" s="87" t="s">
        <v>1978</v>
      </c>
    </row>
    <row r="208" spans="1:52" ht="75" customHeight="1">
      <c r="A208" s="84">
        <v>207</v>
      </c>
      <c r="B208" s="85" t="s">
        <v>1979</v>
      </c>
      <c r="C208" s="85" t="s">
        <v>1980</v>
      </c>
      <c r="D208" s="85" t="s">
        <v>1981</v>
      </c>
      <c r="E208" s="85" t="s">
        <v>1836</v>
      </c>
      <c r="F208" s="85" t="s">
        <v>55</v>
      </c>
      <c r="G208" s="85" t="s">
        <v>129</v>
      </c>
      <c r="H208" s="85" t="s">
        <v>238</v>
      </c>
      <c r="I208" s="85" t="s">
        <v>618</v>
      </c>
      <c r="J208" s="85" t="s">
        <v>1498</v>
      </c>
      <c r="K208" s="85" t="s">
        <v>271</v>
      </c>
      <c r="L208" s="85" t="s">
        <v>1982</v>
      </c>
      <c r="M208" s="85" t="s">
        <v>1983</v>
      </c>
      <c r="N208" s="85" t="s">
        <v>1984</v>
      </c>
      <c r="O208" s="85" t="s">
        <v>1748</v>
      </c>
      <c r="P208" s="85" t="s">
        <v>159</v>
      </c>
      <c r="Q208" s="85" t="s">
        <v>159</v>
      </c>
      <c r="R208" s="85" t="s">
        <v>1749</v>
      </c>
      <c r="S208" s="85" t="s">
        <v>65</v>
      </c>
      <c r="T208" s="85" t="s">
        <v>64</v>
      </c>
      <c r="U208" s="85" t="s">
        <v>64</v>
      </c>
      <c r="V208" s="85" t="s">
        <v>65</v>
      </c>
      <c r="W208" s="85" t="s">
        <v>65</v>
      </c>
      <c r="X208" s="85" t="s">
        <v>65</v>
      </c>
      <c r="Y208" s="85" t="s">
        <v>64</v>
      </c>
      <c r="Z208" s="85" t="s">
        <v>64</v>
      </c>
      <c r="AA208" s="85" t="s">
        <v>64</v>
      </c>
      <c r="AB208" s="85" t="s">
        <v>146</v>
      </c>
      <c r="AC208" s="85" t="s">
        <v>67</v>
      </c>
      <c r="AD208" s="85" t="s">
        <v>88</v>
      </c>
      <c r="AE208" s="85" t="s">
        <v>64</v>
      </c>
      <c r="AF208" s="85" t="s">
        <v>64</v>
      </c>
      <c r="AG208" s="85" t="s">
        <v>64</v>
      </c>
      <c r="AH208" s="85" t="s">
        <v>65</v>
      </c>
      <c r="AI208" s="85" t="s">
        <v>89</v>
      </c>
      <c r="AJ208" s="85" t="s">
        <v>65</v>
      </c>
      <c r="AK208" s="85" t="s">
        <v>136</v>
      </c>
      <c r="AL208" s="85" t="s">
        <v>64</v>
      </c>
      <c r="AM208" s="85" t="s">
        <v>136</v>
      </c>
      <c r="AN208" s="85" t="s">
        <v>136</v>
      </c>
      <c r="AO208" s="85" t="s">
        <v>1985</v>
      </c>
      <c r="AP208" s="85" t="s">
        <v>1986</v>
      </c>
      <c r="AQ208" s="85" t="s">
        <v>1987</v>
      </c>
      <c r="AR208" s="85" t="s">
        <v>618</v>
      </c>
      <c r="AS208" s="85" t="s">
        <v>64</v>
      </c>
      <c r="AT208" s="85"/>
      <c r="AU208" s="85" t="s">
        <v>65</v>
      </c>
      <c r="AV208" s="85" t="s">
        <v>1765</v>
      </c>
      <c r="AW208" s="85" t="s">
        <v>65</v>
      </c>
      <c r="AX208" s="85"/>
      <c r="AY208" s="85" t="s">
        <v>1988</v>
      </c>
      <c r="AZ208" s="87" t="s">
        <v>1989</v>
      </c>
    </row>
    <row r="209" spans="1:52" ht="75" customHeight="1">
      <c r="A209" s="84">
        <v>208</v>
      </c>
      <c r="B209" s="85" t="s">
        <v>1990</v>
      </c>
      <c r="C209" s="85" t="s">
        <v>823</v>
      </c>
      <c r="D209" s="85" t="s">
        <v>1991</v>
      </c>
      <c r="E209" s="85" t="s">
        <v>1527</v>
      </c>
      <c r="F209" s="85" t="s">
        <v>236</v>
      </c>
      <c r="G209" s="85" t="s">
        <v>754</v>
      </c>
      <c r="H209" s="85" t="s">
        <v>222</v>
      </c>
      <c r="I209" s="85" t="s">
        <v>874</v>
      </c>
      <c r="J209" s="85" t="s">
        <v>1498</v>
      </c>
      <c r="K209" s="85" t="s">
        <v>321</v>
      </c>
      <c r="L209" s="85" t="s">
        <v>1992</v>
      </c>
      <c r="M209" s="85" t="s">
        <v>1993</v>
      </c>
      <c r="N209" s="85"/>
      <c r="O209" s="85"/>
      <c r="P209" s="85"/>
      <c r="Q209" s="85"/>
      <c r="R209" s="85"/>
      <c r="S209" s="85"/>
      <c r="T209" s="85"/>
      <c r="U209" s="85"/>
      <c r="V209" s="85"/>
      <c r="W209" s="85"/>
      <c r="X209" s="85"/>
      <c r="Y209" s="85"/>
      <c r="Z209" s="85"/>
      <c r="AA209" s="85"/>
      <c r="AB209" s="85" t="s">
        <v>66</v>
      </c>
      <c r="AC209" s="85" t="s">
        <v>67</v>
      </c>
      <c r="AD209" s="85" t="s">
        <v>88</v>
      </c>
      <c r="AE209" s="85" t="s">
        <v>64</v>
      </c>
      <c r="AF209" s="85" t="s">
        <v>64</v>
      </c>
      <c r="AG209" s="85" t="s">
        <v>65</v>
      </c>
      <c r="AH209" s="85"/>
      <c r="AI209" s="85" t="s">
        <v>1581</v>
      </c>
      <c r="AJ209" s="85" t="s">
        <v>65</v>
      </c>
      <c r="AK209" s="85" t="s">
        <v>65</v>
      </c>
      <c r="AL209" s="85" t="s">
        <v>65</v>
      </c>
      <c r="AM209" s="85" t="s">
        <v>64</v>
      </c>
      <c r="AN209" s="85" t="s">
        <v>64</v>
      </c>
      <c r="AO209" s="85"/>
      <c r="AP209" s="85"/>
      <c r="AQ209" s="85" t="s">
        <v>1994</v>
      </c>
      <c r="AR209" s="85" t="s">
        <v>1995</v>
      </c>
      <c r="AS209" s="85" t="s">
        <v>136</v>
      </c>
      <c r="AT209" s="85"/>
      <c r="AU209" s="85" t="s">
        <v>65</v>
      </c>
      <c r="AV209" s="85"/>
      <c r="AW209" s="85"/>
      <c r="AX209" s="85"/>
      <c r="AY209" s="85" t="s">
        <v>1996</v>
      </c>
      <c r="AZ209" s="87" t="s">
        <v>1997</v>
      </c>
    </row>
    <row r="210" spans="1:52" ht="75" customHeight="1">
      <c r="A210" s="84">
        <v>209</v>
      </c>
      <c r="B210" s="85" t="s">
        <v>1998</v>
      </c>
      <c r="C210" s="85" t="s">
        <v>823</v>
      </c>
      <c r="D210" s="85" t="s">
        <v>1999</v>
      </c>
      <c r="E210" s="85" t="s">
        <v>1568</v>
      </c>
      <c r="F210" s="85" t="s">
        <v>236</v>
      </c>
      <c r="G210" s="85" t="s">
        <v>594</v>
      </c>
      <c r="H210" s="85" t="s">
        <v>222</v>
      </c>
      <c r="I210" s="85" t="s">
        <v>874</v>
      </c>
      <c r="J210" s="85" t="s">
        <v>1498</v>
      </c>
      <c r="K210" s="85" t="s">
        <v>321</v>
      </c>
      <c r="L210" s="85" t="s">
        <v>2000</v>
      </c>
      <c r="M210" s="85" t="s">
        <v>2001</v>
      </c>
      <c r="N210" s="85"/>
      <c r="O210" s="85"/>
      <c r="P210" s="85"/>
      <c r="Q210" s="85"/>
      <c r="R210" s="85"/>
      <c r="S210" s="85"/>
      <c r="T210" s="85"/>
      <c r="U210" s="85"/>
      <c r="V210" s="85"/>
      <c r="W210" s="85"/>
      <c r="X210" s="85"/>
      <c r="Y210" s="85"/>
      <c r="Z210" s="85"/>
      <c r="AA210" s="85"/>
      <c r="AB210" s="85" t="s">
        <v>66</v>
      </c>
      <c r="AC210" s="85" t="s">
        <v>67</v>
      </c>
      <c r="AD210" s="85" t="s">
        <v>88</v>
      </c>
      <c r="AE210" s="85" t="s">
        <v>64</v>
      </c>
      <c r="AF210" s="85" t="s">
        <v>64</v>
      </c>
      <c r="AG210" s="85" t="s">
        <v>65</v>
      </c>
      <c r="AH210" s="85"/>
      <c r="AI210" s="85" t="s">
        <v>69</v>
      </c>
      <c r="AJ210" s="85" t="s">
        <v>65</v>
      </c>
      <c r="AK210" s="85" t="s">
        <v>65</v>
      </c>
      <c r="AL210" s="85" t="s">
        <v>65</v>
      </c>
      <c r="AM210" s="85" t="s">
        <v>64</v>
      </c>
      <c r="AN210" s="85" t="s">
        <v>65</v>
      </c>
      <c r="AO210" s="85"/>
      <c r="AP210" s="85"/>
      <c r="AQ210" s="85" t="s">
        <v>2002</v>
      </c>
      <c r="AR210" s="85" t="s">
        <v>2003</v>
      </c>
      <c r="AS210" s="85" t="s">
        <v>136</v>
      </c>
      <c r="AT210" s="85"/>
      <c r="AU210" s="85" t="s">
        <v>65</v>
      </c>
      <c r="AV210" s="85"/>
      <c r="AW210" s="85"/>
      <c r="AX210" s="85"/>
      <c r="AY210" s="85" t="s">
        <v>2004</v>
      </c>
      <c r="AZ210" s="87" t="s">
        <v>2005</v>
      </c>
    </row>
    <row r="211" spans="1:52" ht="75" customHeight="1">
      <c r="A211" s="84">
        <v>210</v>
      </c>
      <c r="B211" s="85" t="s">
        <v>2006</v>
      </c>
      <c r="C211" s="85" t="s">
        <v>823</v>
      </c>
      <c r="D211" s="85" t="s">
        <v>824</v>
      </c>
      <c r="E211" s="85" t="s">
        <v>1518</v>
      </c>
      <c r="F211" s="85" t="s">
        <v>236</v>
      </c>
      <c r="G211" s="85" t="s">
        <v>754</v>
      </c>
      <c r="H211" s="85" t="s">
        <v>222</v>
      </c>
      <c r="I211" s="85" t="s">
        <v>812</v>
      </c>
      <c r="J211" s="85" t="s">
        <v>1498</v>
      </c>
      <c r="K211" s="85" t="s">
        <v>223</v>
      </c>
      <c r="L211" s="85" t="s">
        <v>2007</v>
      </c>
      <c r="M211" s="85" t="s">
        <v>2008</v>
      </c>
      <c r="N211" s="85"/>
      <c r="O211" s="85"/>
      <c r="P211" s="85"/>
      <c r="Q211" s="85"/>
      <c r="R211" s="85"/>
      <c r="S211" s="85"/>
      <c r="T211" s="85"/>
      <c r="U211" s="85"/>
      <c r="V211" s="85"/>
      <c r="W211" s="85"/>
      <c r="X211" s="85"/>
      <c r="Y211" s="85"/>
      <c r="Z211" s="85"/>
      <c r="AA211" s="85"/>
      <c r="AB211" s="85" t="s">
        <v>66</v>
      </c>
      <c r="AC211" s="85" t="s">
        <v>67</v>
      </c>
      <c r="AD211" s="85" t="s">
        <v>88</v>
      </c>
      <c r="AE211" s="85" t="s">
        <v>65</v>
      </c>
      <c r="AF211" s="85" t="s">
        <v>64</v>
      </c>
      <c r="AG211" s="85" t="s">
        <v>65</v>
      </c>
      <c r="AH211" s="85"/>
      <c r="AI211" s="85" t="s">
        <v>89</v>
      </c>
      <c r="AJ211" s="85" t="s">
        <v>65</v>
      </c>
      <c r="AK211" s="85" t="s">
        <v>65</v>
      </c>
      <c r="AL211" s="85" t="s">
        <v>65</v>
      </c>
      <c r="AM211" s="85" t="s">
        <v>64</v>
      </c>
      <c r="AN211" s="85" t="s">
        <v>65</v>
      </c>
      <c r="AO211" s="85"/>
      <c r="AP211" s="85"/>
      <c r="AQ211" s="85" t="s">
        <v>827</v>
      </c>
      <c r="AR211" s="85" t="s">
        <v>812</v>
      </c>
      <c r="AS211" s="85" t="s">
        <v>64</v>
      </c>
      <c r="AT211" s="85"/>
      <c r="AU211" s="85" t="s">
        <v>65</v>
      </c>
      <c r="AV211" s="85"/>
      <c r="AW211" s="85"/>
      <c r="AX211" s="85"/>
      <c r="AY211" s="85" t="s">
        <v>828</v>
      </c>
      <c r="AZ211" s="87" t="s">
        <v>829</v>
      </c>
    </row>
    <row r="212" spans="1:52" ht="75" customHeight="1">
      <c r="A212" s="84">
        <v>211</v>
      </c>
      <c r="B212" s="85" t="s">
        <v>2009</v>
      </c>
      <c r="C212" s="85" t="s">
        <v>823</v>
      </c>
      <c r="D212" s="85" t="s">
        <v>2010</v>
      </c>
      <c r="E212" s="85" t="s">
        <v>1568</v>
      </c>
      <c r="F212" s="85" t="s">
        <v>236</v>
      </c>
      <c r="G212" s="85" t="s">
        <v>754</v>
      </c>
      <c r="H212" s="85" t="s">
        <v>222</v>
      </c>
      <c r="I212" s="85" t="s">
        <v>290</v>
      </c>
      <c r="J212" s="85" t="s">
        <v>1498</v>
      </c>
      <c r="K212" s="85" t="s">
        <v>284</v>
      </c>
      <c r="L212" s="85" t="s">
        <v>2011</v>
      </c>
      <c r="M212" s="85" t="s">
        <v>2012</v>
      </c>
      <c r="N212" s="85"/>
      <c r="O212" s="85"/>
      <c r="P212" s="85"/>
      <c r="Q212" s="85"/>
      <c r="R212" s="85"/>
      <c r="S212" s="85"/>
      <c r="T212" s="85"/>
      <c r="U212" s="85"/>
      <c r="V212" s="85"/>
      <c r="W212" s="85"/>
      <c r="X212" s="85"/>
      <c r="Y212" s="85"/>
      <c r="Z212" s="85"/>
      <c r="AA212" s="85"/>
      <c r="AB212" s="85" t="s">
        <v>66</v>
      </c>
      <c r="AC212" s="85" t="s">
        <v>67</v>
      </c>
      <c r="AD212" s="85" t="s">
        <v>88</v>
      </c>
      <c r="AE212" s="85" t="s">
        <v>64</v>
      </c>
      <c r="AF212" s="85" t="s">
        <v>65</v>
      </c>
      <c r="AG212" s="85" t="s">
        <v>65</v>
      </c>
      <c r="AH212" s="85"/>
      <c r="AI212" s="85" t="s">
        <v>1581</v>
      </c>
      <c r="AJ212" s="85" t="s">
        <v>65</v>
      </c>
      <c r="AK212" s="85" t="s">
        <v>65</v>
      </c>
      <c r="AL212" s="85" t="s">
        <v>65</v>
      </c>
      <c r="AM212" s="85" t="s">
        <v>64</v>
      </c>
      <c r="AN212" s="85" t="s">
        <v>64</v>
      </c>
      <c r="AO212" s="85"/>
      <c r="AP212" s="85"/>
      <c r="AQ212" s="85" t="s">
        <v>2013</v>
      </c>
      <c r="AR212" s="85" t="s">
        <v>2014</v>
      </c>
      <c r="AS212" s="85" t="s">
        <v>136</v>
      </c>
      <c r="AT212" s="85"/>
      <c r="AU212" s="85" t="s">
        <v>65</v>
      </c>
      <c r="AV212" s="85"/>
      <c r="AW212" s="85"/>
      <c r="AX212" s="85"/>
      <c r="AY212" s="85" t="s">
        <v>2015</v>
      </c>
      <c r="AZ212" s="87" t="s">
        <v>2016</v>
      </c>
    </row>
    <row r="213" spans="1:52" ht="75" customHeight="1">
      <c r="A213" s="84">
        <v>212</v>
      </c>
      <c r="B213" s="85" t="s">
        <v>2017</v>
      </c>
      <c r="C213" s="85" t="s">
        <v>752</v>
      </c>
      <c r="D213" s="85" t="s">
        <v>2018</v>
      </c>
      <c r="E213" s="85" t="s">
        <v>1571</v>
      </c>
      <c r="F213" s="85" t="s">
        <v>236</v>
      </c>
      <c r="G213" s="85" t="s">
        <v>808</v>
      </c>
      <c r="H213" s="85" t="s">
        <v>222</v>
      </c>
      <c r="I213" s="85" t="s">
        <v>199</v>
      </c>
      <c r="J213" s="85" t="s">
        <v>1498</v>
      </c>
      <c r="K213" s="85" t="s">
        <v>321</v>
      </c>
      <c r="L213" s="85" t="s">
        <v>2019</v>
      </c>
      <c r="M213" s="85" t="s">
        <v>2020</v>
      </c>
      <c r="N213" s="85"/>
      <c r="O213" s="85"/>
      <c r="P213" s="85"/>
      <c r="Q213" s="85"/>
      <c r="R213" s="85"/>
      <c r="S213" s="85"/>
      <c r="T213" s="85"/>
      <c r="U213" s="85"/>
      <c r="V213" s="85"/>
      <c r="W213" s="85"/>
      <c r="X213" s="85"/>
      <c r="Y213" s="85"/>
      <c r="Z213" s="85"/>
      <c r="AA213" s="85"/>
      <c r="AB213" s="85" t="s">
        <v>66</v>
      </c>
      <c r="AC213" s="85" t="s">
        <v>67</v>
      </c>
      <c r="AD213" s="85" t="s">
        <v>88</v>
      </c>
      <c r="AE213" s="85" t="s">
        <v>64</v>
      </c>
      <c r="AF213" s="85" t="s">
        <v>64</v>
      </c>
      <c r="AG213" s="85" t="s">
        <v>65</v>
      </c>
      <c r="AH213" s="85"/>
      <c r="AI213" s="85" t="s">
        <v>89</v>
      </c>
      <c r="AJ213" s="85" t="s">
        <v>65</v>
      </c>
      <c r="AK213" s="85" t="s">
        <v>65</v>
      </c>
      <c r="AL213" s="85" t="s">
        <v>65</v>
      </c>
      <c r="AM213" s="85" t="s">
        <v>65</v>
      </c>
      <c r="AN213" s="85" t="s">
        <v>65</v>
      </c>
      <c r="AO213" s="85"/>
      <c r="AP213" s="85"/>
      <c r="AQ213" s="85" t="s">
        <v>2021</v>
      </c>
      <c r="AR213" s="85" t="s">
        <v>2022</v>
      </c>
      <c r="AS213" s="85" t="s">
        <v>136</v>
      </c>
      <c r="AT213" s="85"/>
      <c r="AU213" s="85" t="s">
        <v>65</v>
      </c>
      <c r="AV213" s="85"/>
      <c r="AW213" s="85"/>
      <c r="AX213" s="85"/>
      <c r="AY213" s="85" t="s">
        <v>2023</v>
      </c>
      <c r="AZ213" s="87" t="s">
        <v>2024</v>
      </c>
    </row>
    <row r="214" spans="1:52" ht="75" customHeight="1">
      <c r="A214" s="84">
        <v>213</v>
      </c>
      <c r="B214" s="85" t="s">
        <v>2025</v>
      </c>
      <c r="C214" s="85" t="s">
        <v>752</v>
      </c>
      <c r="D214" s="85" t="s">
        <v>2026</v>
      </c>
      <c r="E214" s="85" t="s">
        <v>1568</v>
      </c>
      <c r="F214" s="85" t="s">
        <v>236</v>
      </c>
      <c r="G214" s="85" t="s">
        <v>594</v>
      </c>
      <c r="H214" s="85" t="s">
        <v>222</v>
      </c>
      <c r="I214" s="85" t="s">
        <v>1333</v>
      </c>
      <c r="J214" s="85" t="s">
        <v>2027</v>
      </c>
      <c r="K214" s="85" t="s">
        <v>2028</v>
      </c>
      <c r="L214" s="85" t="s">
        <v>2029</v>
      </c>
      <c r="M214" s="85" t="s">
        <v>2030</v>
      </c>
      <c r="N214" s="85"/>
      <c r="O214" s="85"/>
      <c r="P214" s="85"/>
      <c r="Q214" s="85"/>
      <c r="R214" s="85"/>
      <c r="S214" s="85"/>
      <c r="T214" s="85"/>
      <c r="U214" s="85"/>
      <c r="V214" s="85"/>
      <c r="W214" s="85"/>
      <c r="X214" s="85"/>
      <c r="Y214" s="85"/>
      <c r="Z214" s="85"/>
      <c r="AA214" s="85"/>
      <c r="AB214" s="85" t="s">
        <v>66</v>
      </c>
      <c r="AC214" s="85" t="s">
        <v>67</v>
      </c>
      <c r="AD214" s="85" t="s">
        <v>88</v>
      </c>
      <c r="AE214" s="85" t="s">
        <v>64</v>
      </c>
      <c r="AF214" s="85" t="s">
        <v>64</v>
      </c>
      <c r="AG214" s="85" t="s">
        <v>65</v>
      </c>
      <c r="AH214" s="85"/>
      <c r="AI214" s="85" t="s">
        <v>69</v>
      </c>
      <c r="AJ214" s="85" t="s">
        <v>65</v>
      </c>
      <c r="AK214" s="85" t="s">
        <v>65</v>
      </c>
      <c r="AL214" s="85" t="s">
        <v>65</v>
      </c>
      <c r="AM214" s="85" t="s">
        <v>64</v>
      </c>
      <c r="AN214" s="85" t="s">
        <v>65</v>
      </c>
      <c r="AO214" s="85"/>
      <c r="AP214" s="85"/>
      <c r="AQ214" s="85" t="s">
        <v>2031</v>
      </c>
      <c r="AR214" s="85" t="s">
        <v>2032</v>
      </c>
      <c r="AS214" s="85" t="s">
        <v>64</v>
      </c>
      <c r="AT214" s="85"/>
      <c r="AU214" s="85" t="s">
        <v>65</v>
      </c>
      <c r="AV214" s="85"/>
      <c r="AW214" s="85"/>
      <c r="AX214" s="85"/>
      <c r="AY214" s="85" t="s">
        <v>2033</v>
      </c>
      <c r="AZ214" s="87" t="s">
        <v>2034</v>
      </c>
    </row>
    <row r="215" spans="1:52" ht="75" customHeight="1">
      <c r="A215" s="84">
        <v>214</v>
      </c>
      <c r="B215" s="85" t="s">
        <v>1209</v>
      </c>
      <c r="C215" s="85" t="s">
        <v>387</v>
      </c>
      <c r="D215" s="85" t="s">
        <v>2035</v>
      </c>
      <c r="E215" s="85" t="s">
        <v>1518</v>
      </c>
      <c r="F215" s="85" t="s">
        <v>55</v>
      </c>
      <c r="G215" s="85" t="s">
        <v>129</v>
      </c>
      <c r="H215" s="85" t="s">
        <v>238</v>
      </c>
      <c r="I215" s="85" t="s">
        <v>290</v>
      </c>
      <c r="J215" s="85" t="s">
        <v>1498</v>
      </c>
      <c r="K215" s="85" t="s">
        <v>284</v>
      </c>
      <c r="L215" s="85" t="s">
        <v>2036</v>
      </c>
      <c r="M215" s="85" t="s">
        <v>2037</v>
      </c>
      <c r="N215" s="85" t="s">
        <v>1836</v>
      </c>
      <c r="O215" s="85" t="s">
        <v>2038</v>
      </c>
      <c r="P215" s="85" t="s">
        <v>61</v>
      </c>
      <c r="Q215" s="85" t="s">
        <v>441</v>
      </c>
      <c r="R215" s="85" t="s">
        <v>194</v>
      </c>
      <c r="S215" s="85" t="s">
        <v>64</v>
      </c>
      <c r="T215" s="85" t="s">
        <v>64</v>
      </c>
      <c r="U215" s="85" t="s">
        <v>64</v>
      </c>
      <c r="V215" s="85" t="s">
        <v>64</v>
      </c>
      <c r="W215" s="85" t="s">
        <v>65</v>
      </c>
      <c r="X215" s="85" t="s">
        <v>65</v>
      </c>
      <c r="Y215" s="85" t="s">
        <v>64</v>
      </c>
      <c r="Z215" s="85" t="s">
        <v>65</v>
      </c>
      <c r="AA215" s="85" t="s">
        <v>65</v>
      </c>
      <c r="AB215" s="85" t="s">
        <v>66</v>
      </c>
      <c r="AC215" s="85" t="s">
        <v>67</v>
      </c>
      <c r="AD215" s="85" t="s">
        <v>88</v>
      </c>
      <c r="AE215" s="85" t="s">
        <v>64</v>
      </c>
      <c r="AF215" s="85" t="s">
        <v>64</v>
      </c>
      <c r="AG215" s="85" t="s">
        <v>64</v>
      </c>
      <c r="AH215" s="85" t="s">
        <v>65</v>
      </c>
      <c r="AI215" s="85" t="s">
        <v>89</v>
      </c>
      <c r="AJ215" s="85" t="s">
        <v>65</v>
      </c>
      <c r="AK215" s="85" t="s">
        <v>136</v>
      </c>
      <c r="AL215" s="85" t="s">
        <v>65</v>
      </c>
      <c r="AM215" s="85" t="s">
        <v>64</v>
      </c>
      <c r="AN215" s="85" t="s">
        <v>136</v>
      </c>
      <c r="AO215" s="85"/>
      <c r="AP215" s="85" t="s">
        <v>2039</v>
      </c>
      <c r="AQ215" s="85" t="s">
        <v>2040</v>
      </c>
      <c r="AR215" s="85" t="s">
        <v>1216</v>
      </c>
      <c r="AS215" s="85" t="s">
        <v>136</v>
      </c>
      <c r="AT215" s="85"/>
      <c r="AU215" s="85" t="s">
        <v>65</v>
      </c>
      <c r="AV215" s="85" t="s">
        <v>1765</v>
      </c>
      <c r="AW215" s="85" t="s">
        <v>65</v>
      </c>
      <c r="AX215" s="85"/>
      <c r="AY215" s="85" t="s">
        <v>2041</v>
      </c>
      <c r="AZ215" s="87" t="s">
        <v>1218</v>
      </c>
    </row>
    <row r="216" spans="1:52" ht="75" customHeight="1">
      <c r="A216" s="84">
        <v>215</v>
      </c>
      <c r="B216" s="85" t="s">
        <v>2042</v>
      </c>
      <c r="C216" s="85" t="s">
        <v>823</v>
      </c>
      <c r="D216" s="85" t="s">
        <v>2043</v>
      </c>
      <c r="E216" s="85" t="s">
        <v>1568</v>
      </c>
      <c r="F216" s="85" t="s">
        <v>236</v>
      </c>
      <c r="G216" s="85" t="s">
        <v>808</v>
      </c>
      <c r="H216" s="85" t="s">
        <v>222</v>
      </c>
      <c r="I216" s="85" t="s">
        <v>2044</v>
      </c>
      <c r="J216" s="85" t="s">
        <v>1498</v>
      </c>
      <c r="K216" s="85" t="s">
        <v>223</v>
      </c>
      <c r="L216" s="85" t="s">
        <v>2045</v>
      </c>
      <c r="M216" s="85" t="s">
        <v>2046</v>
      </c>
      <c r="N216" s="85"/>
      <c r="O216" s="85"/>
      <c r="P216" s="85"/>
      <c r="Q216" s="85"/>
      <c r="R216" s="85"/>
      <c r="S216" s="85"/>
      <c r="T216" s="85"/>
      <c r="U216" s="85"/>
      <c r="V216" s="85"/>
      <c r="W216" s="85"/>
      <c r="X216" s="85"/>
      <c r="Y216" s="85"/>
      <c r="Z216" s="85"/>
      <c r="AA216" s="85"/>
      <c r="AB216" s="85" t="s">
        <v>66</v>
      </c>
      <c r="AC216" s="85" t="s">
        <v>67</v>
      </c>
      <c r="AD216" s="85" t="s">
        <v>88</v>
      </c>
      <c r="AE216" s="85" t="s">
        <v>64</v>
      </c>
      <c r="AF216" s="85" t="s">
        <v>64</v>
      </c>
      <c r="AG216" s="85" t="s">
        <v>65</v>
      </c>
      <c r="AH216" s="85"/>
      <c r="AI216" s="85" t="s">
        <v>69</v>
      </c>
      <c r="AJ216" s="85" t="s">
        <v>65</v>
      </c>
      <c r="AK216" s="85" t="s">
        <v>65</v>
      </c>
      <c r="AL216" s="85" t="s">
        <v>65</v>
      </c>
      <c r="AM216" s="85" t="s">
        <v>64</v>
      </c>
      <c r="AN216" s="85" t="s">
        <v>64</v>
      </c>
      <c r="AO216" s="85"/>
      <c r="AP216" s="85"/>
      <c r="AQ216" s="85" t="s">
        <v>2047</v>
      </c>
      <c r="AR216" s="85" t="s">
        <v>2048</v>
      </c>
      <c r="AS216" s="85" t="s">
        <v>136</v>
      </c>
      <c r="AT216" s="85"/>
      <c r="AU216" s="85" t="s">
        <v>65</v>
      </c>
      <c r="AV216" s="85"/>
      <c r="AW216" s="85"/>
      <c r="AX216" s="85"/>
      <c r="AY216" s="85" t="s">
        <v>2049</v>
      </c>
      <c r="AZ216" s="87" t="s">
        <v>2050</v>
      </c>
    </row>
    <row r="217" spans="1:52" ht="75" customHeight="1">
      <c r="A217" s="84">
        <v>216</v>
      </c>
      <c r="B217" s="85" t="s">
        <v>2051</v>
      </c>
      <c r="C217" s="85" t="s">
        <v>823</v>
      </c>
      <c r="D217" s="85" t="s">
        <v>2052</v>
      </c>
      <c r="E217" s="85" t="s">
        <v>1518</v>
      </c>
      <c r="F217" s="85" t="s">
        <v>236</v>
      </c>
      <c r="G217" s="85" t="s">
        <v>754</v>
      </c>
      <c r="H217" s="85" t="s">
        <v>222</v>
      </c>
      <c r="I217" s="85" t="s">
        <v>290</v>
      </c>
      <c r="J217" s="85" t="s">
        <v>1498</v>
      </c>
      <c r="K217" s="85" t="s">
        <v>284</v>
      </c>
      <c r="L217" s="85" t="s">
        <v>2053</v>
      </c>
      <c r="M217" s="85" t="s">
        <v>2054</v>
      </c>
      <c r="N217" s="85"/>
      <c r="O217" s="85"/>
      <c r="P217" s="85"/>
      <c r="Q217" s="85"/>
      <c r="R217" s="85"/>
      <c r="S217" s="85"/>
      <c r="T217" s="85"/>
      <c r="U217" s="85"/>
      <c r="V217" s="85"/>
      <c r="W217" s="85"/>
      <c r="X217" s="85"/>
      <c r="Y217" s="85"/>
      <c r="Z217" s="85"/>
      <c r="AA217" s="85"/>
      <c r="AB217" s="85" t="s">
        <v>66</v>
      </c>
      <c r="AC217" s="85" t="s">
        <v>67</v>
      </c>
      <c r="AD217" s="85" t="s">
        <v>88</v>
      </c>
      <c r="AE217" s="85" t="s">
        <v>64</v>
      </c>
      <c r="AF217" s="85" t="s">
        <v>64</v>
      </c>
      <c r="AG217" s="85" t="s">
        <v>65</v>
      </c>
      <c r="AH217" s="85"/>
      <c r="AI217" s="85" t="s">
        <v>69</v>
      </c>
      <c r="AJ217" s="85" t="s">
        <v>65</v>
      </c>
      <c r="AK217" s="85" t="s">
        <v>65</v>
      </c>
      <c r="AL217" s="85" t="s">
        <v>65</v>
      </c>
      <c r="AM217" s="85" t="s">
        <v>64</v>
      </c>
      <c r="AN217" s="85" t="s">
        <v>65</v>
      </c>
      <c r="AO217" s="85"/>
      <c r="AP217" s="85"/>
      <c r="AQ217" s="85" t="s">
        <v>2055</v>
      </c>
      <c r="AR217" s="85" t="s">
        <v>2056</v>
      </c>
      <c r="AS217" s="85" t="s">
        <v>64</v>
      </c>
      <c r="AT217" s="85"/>
      <c r="AU217" s="85" t="s">
        <v>65</v>
      </c>
      <c r="AV217" s="85"/>
      <c r="AW217" s="85"/>
      <c r="AX217" s="85"/>
      <c r="AY217" s="85" t="s">
        <v>2057</v>
      </c>
      <c r="AZ217" s="87" t="s">
        <v>2058</v>
      </c>
    </row>
    <row r="218" spans="1:52" ht="75" customHeight="1">
      <c r="A218" s="84">
        <v>217</v>
      </c>
      <c r="B218" s="85" t="s">
        <v>1990</v>
      </c>
      <c r="C218" s="85" t="s">
        <v>823</v>
      </c>
      <c r="D218" s="85" t="s">
        <v>2059</v>
      </c>
      <c r="E218" s="85" t="s">
        <v>1571</v>
      </c>
      <c r="F218" s="85" t="s">
        <v>236</v>
      </c>
      <c r="G218" s="85" t="s">
        <v>754</v>
      </c>
      <c r="H218" s="85" t="s">
        <v>222</v>
      </c>
      <c r="I218" s="85" t="s">
        <v>874</v>
      </c>
      <c r="J218" s="85" t="s">
        <v>1498</v>
      </c>
      <c r="K218" s="85" t="s">
        <v>321</v>
      </c>
      <c r="L218" s="85" t="s">
        <v>2060</v>
      </c>
      <c r="M218" s="85" t="s">
        <v>2061</v>
      </c>
      <c r="N218" s="85"/>
      <c r="O218" s="85"/>
      <c r="P218" s="85"/>
      <c r="Q218" s="85"/>
      <c r="R218" s="85"/>
      <c r="S218" s="85"/>
      <c r="T218" s="85"/>
      <c r="U218" s="85"/>
      <c r="V218" s="85"/>
      <c r="W218" s="85"/>
      <c r="X218" s="85"/>
      <c r="Y218" s="85"/>
      <c r="Z218" s="85"/>
      <c r="AA218" s="85"/>
      <c r="AB218" s="85" t="s">
        <v>66</v>
      </c>
      <c r="AC218" s="85" t="s">
        <v>67</v>
      </c>
      <c r="AD218" s="85" t="s">
        <v>88</v>
      </c>
      <c r="AE218" s="85" t="s">
        <v>64</v>
      </c>
      <c r="AF218" s="85" t="s">
        <v>64</v>
      </c>
      <c r="AG218" s="85" t="s">
        <v>65</v>
      </c>
      <c r="AH218" s="85"/>
      <c r="AI218" s="85" t="s">
        <v>69</v>
      </c>
      <c r="AJ218" s="85" t="s">
        <v>65</v>
      </c>
      <c r="AK218" s="85" t="s">
        <v>65</v>
      </c>
      <c r="AL218" s="85" t="s">
        <v>65</v>
      </c>
      <c r="AM218" s="85" t="s">
        <v>64</v>
      </c>
      <c r="AN218" s="85" t="s">
        <v>64</v>
      </c>
      <c r="AO218" s="85"/>
      <c r="AP218" s="85"/>
      <c r="AQ218" s="85" t="s">
        <v>2062</v>
      </c>
      <c r="AR218" s="85" t="s">
        <v>1832</v>
      </c>
      <c r="AS218" s="85" t="s">
        <v>136</v>
      </c>
      <c r="AT218" s="85"/>
      <c r="AU218" s="85" t="s">
        <v>65</v>
      </c>
      <c r="AV218" s="85"/>
      <c r="AW218" s="85"/>
      <c r="AX218" s="85"/>
      <c r="AY218" s="85" t="s">
        <v>2063</v>
      </c>
      <c r="AZ218" s="87" t="s">
        <v>2064</v>
      </c>
    </row>
    <row r="219" spans="1:52" ht="75" customHeight="1">
      <c r="A219" s="84">
        <v>218</v>
      </c>
      <c r="B219" s="85" t="s">
        <v>2065</v>
      </c>
      <c r="C219" s="85" t="s">
        <v>2066</v>
      </c>
      <c r="D219" s="85" t="s">
        <v>2067</v>
      </c>
      <c r="E219" s="85" t="s">
        <v>1527</v>
      </c>
      <c r="F219" s="85" t="s">
        <v>236</v>
      </c>
      <c r="G219" s="85" t="s">
        <v>808</v>
      </c>
      <c r="H219" s="85" t="s">
        <v>222</v>
      </c>
      <c r="I219" s="85" t="s">
        <v>2068</v>
      </c>
      <c r="J219" s="85" t="s">
        <v>1498</v>
      </c>
      <c r="K219" s="85" t="s">
        <v>248</v>
      </c>
      <c r="L219" s="85" t="s">
        <v>2069</v>
      </c>
      <c r="M219" s="85" t="s">
        <v>2070</v>
      </c>
      <c r="N219" s="85" t="s">
        <v>1801</v>
      </c>
      <c r="O219" s="85" t="s">
        <v>1748</v>
      </c>
      <c r="P219" s="85"/>
      <c r="Q219" s="85"/>
      <c r="R219" s="85"/>
      <c r="S219" s="85"/>
      <c r="T219" s="85"/>
      <c r="U219" s="85"/>
      <c r="V219" s="85"/>
      <c r="W219" s="85"/>
      <c r="X219" s="85"/>
      <c r="Y219" s="85"/>
      <c r="Z219" s="85"/>
      <c r="AA219" s="85"/>
      <c r="AB219" s="85" t="s">
        <v>66</v>
      </c>
      <c r="AC219" s="85" t="s">
        <v>67</v>
      </c>
      <c r="AD219" s="85" t="s">
        <v>88</v>
      </c>
      <c r="AE219" s="85" t="s">
        <v>64</v>
      </c>
      <c r="AF219" s="85" t="s">
        <v>65</v>
      </c>
      <c r="AG219" s="85" t="s">
        <v>65</v>
      </c>
      <c r="AH219" s="85"/>
      <c r="AI219" s="85" t="s">
        <v>1581</v>
      </c>
      <c r="AJ219" s="85" t="s">
        <v>65</v>
      </c>
      <c r="AK219" s="85" t="s">
        <v>65</v>
      </c>
      <c r="AL219" s="85" t="s">
        <v>65</v>
      </c>
      <c r="AM219" s="85" t="s">
        <v>65</v>
      </c>
      <c r="AN219" s="85" t="s">
        <v>136</v>
      </c>
      <c r="AO219" s="85"/>
      <c r="AP219" s="85"/>
      <c r="AQ219" s="85" t="s">
        <v>2071</v>
      </c>
      <c r="AR219" s="85" t="s">
        <v>2072</v>
      </c>
      <c r="AS219" s="85" t="s">
        <v>136</v>
      </c>
      <c r="AT219" s="85"/>
      <c r="AU219" s="85" t="s">
        <v>65</v>
      </c>
      <c r="AV219" s="85"/>
      <c r="AW219" s="85"/>
      <c r="AX219" s="85"/>
      <c r="AY219" s="85" t="s">
        <v>2073</v>
      </c>
      <c r="AZ219" s="87"/>
    </row>
    <row r="220" spans="1:52" ht="75" customHeight="1">
      <c r="A220" s="84">
        <v>219</v>
      </c>
      <c r="B220" s="85" t="s">
        <v>2074</v>
      </c>
      <c r="C220" s="85" t="s">
        <v>845</v>
      </c>
      <c r="D220" s="85" t="s">
        <v>2075</v>
      </c>
      <c r="E220" s="85" t="s">
        <v>1568</v>
      </c>
      <c r="F220" s="85" t="s">
        <v>236</v>
      </c>
      <c r="G220" s="85" t="s">
        <v>206</v>
      </c>
      <c r="H220" s="85" t="s">
        <v>222</v>
      </c>
      <c r="I220" s="85" t="s">
        <v>2076</v>
      </c>
      <c r="J220" s="85" t="s">
        <v>1498</v>
      </c>
      <c r="K220" s="85" t="s">
        <v>271</v>
      </c>
      <c r="L220" s="85" t="s">
        <v>2077</v>
      </c>
      <c r="M220" s="85" t="s">
        <v>2078</v>
      </c>
      <c r="N220" s="85" t="s">
        <v>1544</v>
      </c>
      <c r="O220" s="85" t="s">
        <v>1748</v>
      </c>
      <c r="P220" s="85"/>
      <c r="Q220" s="85"/>
      <c r="R220" s="85"/>
      <c r="S220" s="85"/>
      <c r="T220" s="85"/>
      <c r="U220" s="85"/>
      <c r="V220" s="85"/>
      <c r="W220" s="85"/>
      <c r="X220" s="85"/>
      <c r="Y220" s="85"/>
      <c r="Z220" s="85"/>
      <c r="AA220" s="85"/>
      <c r="AB220" s="85" t="s">
        <v>194</v>
      </c>
      <c r="AC220" s="85" t="s">
        <v>67</v>
      </c>
      <c r="AD220" s="85" t="s">
        <v>88</v>
      </c>
      <c r="AE220" s="85" t="s">
        <v>64</v>
      </c>
      <c r="AF220" s="85" t="s">
        <v>64</v>
      </c>
      <c r="AG220" s="85" t="s">
        <v>65</v>
      </c>
      <c r="AH220" s="85"/>
      <c r="AI220" s="85" t="s">
        <v>1581</v>
      </c>
      <c r="AJ220" s="85" t="s">
        <v>65</v>
      </c>
      <c r="AK220" s="85" t="s">
        <v>64</v>
      </c>
      <c r="AL220" s="85" t="s">
        <v>136</v>
      </c>
      <c r="AM220" s="85" t="s">
        <v>64</v>
      </c>
      <c r="AN220" s="85" t="s">
        <v>64</v>
      </c>
      <c r="AO220" s="85"/>
      <c r="AP220" s="85"/>
      <c r="AQ220" s="85" t="s">
        <v>2079</v>
      </c>
      <c r="AR220" s="85" t="s">
        <v>2080</v>
      </c>
      <c r="AS220" s="85" t="s">
        <v>136</v>
      </c>
      <c r="AT220" s="85"/>
      <c r="AU220" s="85" t="s">
        <v>65</v>
      </c>
      <c r="AV220" s="85"/>
      <c r="AW220" s="85"/>
      <c r="AX220" s="85"/>
      <c r="AY220" s="85" t="s">
        <v>2081</v>
      </c>
      <c r="AZ220" s="87" t="s">
        <v>2082</v>
      </c>
    </row>
    <row r="221" spans="1:52" ht="75" customHeight="1">
      <c r="A221" s="84">
        <v>220</v>
      </c>
      <c r="B221" s="85" t="s">
        <v>2083</v>
      </c>
      <c r="C221" s="85" t="s">
        <v>2084</v>
      </c>
      <c r="D221" s="85" t="s">
        <v>2085</v>
      </c>
      <c r="E221" s="85" t="s">
        <v>1496</v>
      </c>
      <c r="F221" s="85" t="s">
        <v>236</v>
      </c>
      <c r="G221" s="85" t="s">
        <v>129</v>
      </c>
      <c r="H221" s="85" t="s">
        <v>238</v>
      </c>
      <c r="I221" s="85" t="s">
        <v>199</v>
      </c>
      <c r="J221" s="85" t="s">
        <v>1498</v>
      </c>
      <c r="K221" s="85" t="s">
        <v>321</v>
      </c>
      <c r="L221" s="85" t="s">
        <v>2086</v>
      </c>
      <c r="M221" s="85" t="s">
        <v>2087</v>
      </c>
      <c r="N221" s="85" t="s">
        <v>1801</v>
      </c>
      <c r="O221" s="85" t="s">
        <v>1748</v>
      </c>
      <c r="P221" s="85"/>
      <c r="Q221" s="85"/>
      <c r="R221" s="85"/>
      <c r="S221" s="85"/>
      <c r="T221" s="85"/>
      <c r="U221" s="85"/>
      <c r="V221" s="85"/>
      <c r="W221" s="85"/>
      <c r="X221" s="85"/>
      <c r="Y221" s="85"/>
      <c r="Z221" s="85"/>
      <c r="AA221" s="85"/>
      <c r="AB221" s="85" t="s">
        <v>66</v>
      </c>
      <c r="AC221" s="85" t="s">
        <v>67</v>
      </c>
      <c r="AD221" s="85" t="s">
        <v>88</v>
      </c>
      <c r="AE221" s="85" t="s">
        <v>64</v>
      </c>
      <c r="AF221" s="85" t="s">
        <v>64</v>
      </c>
      <c r="AG221" s="85" t="s">
        <v>65</v>
      </c>
      <c r="AH221" s="85"/>
      <c r="AI221" s="85" t="s">
        <v>89</v>
      </c>
      <c r="AJ221" s="85" t="s">
        <v>65</v>
      </c>
      <c r="AK221" s="85" t="s">
        <v>65</v>
      </c>
      <c r="AL221" s="85" t="s">
        <v>65</v>
      </c>
      <c r="AM221" s="85" t="s">
        <v>64</v>
      </c>
      <c r="AN221" s="85" t="s">
        <v>64</v>
      </c>
      <c r="AO221" s="85"/>
      <c r="AP221" s="85"/>
      <c r="AQ221" s="85" t="s">
        <v>2088</v>
      </c>
      <c r="AR221" s="85" t="s">
        <v>2089</v>
      </c>
      <c r="AS221" s="85" t="s">
        <v>136</v>
      </c>
      <c r="AT221" s="85"/>
      <c r="AU221" s="85" t="s">
        <v>65</v>
      </c>
      <c r="AV221" s="85"/>
      <c r="AW221" s="85"/>
      <c r="AX221" s="85"/>
      <c r="AY221" s="85" t="s">
        <v>2090</v>
      </c>
      <c r="AZ221" s="87" t="s">
        <v>2091</v>
      </c>
    </row>
    <row r="222" spans="1:52" ht="75" customHeight="1">
      <c r="A222" s="84">
        <v>221</v>
      </c>
      <c r="B222" s="85" t="s">
        <v>2092</v>
      </c>
      <c r="C222" s="85" t="s">
        <v>2093</v>
      </c>
      <c r="D222" s="85" t="s">
        <v>2094</v>
      </c>
      <c r="E222" s="85" t="s">
        <v>1508</v>
      </c>
      <c r="F222" s="85" t="s">
        <v>236</v>
      </c>
      <c r="G222" s="85" t="s">
        <v>206</v>
      </c>
      <c r="H222" s="85" t="s">
        <v>222</v>
      </c>
      <c r="I222" s="85" t="s">
        <v>618</v>
      </c>
      <c r="J222" s="85" t="s">
        <v>1498</v>
      </c>
      <c r="K222" s="85" t="s">
        <v>271</v>
      </c>
      <c r="L222" s="85" t="s">
        <v>2095</v>
      </c>
      <c r="M222" s="85" t="s">
        <v>2096</v>
      </c>
      <c r="N222" s="85" t="s">
        <v>1845</v>
      </c>
      <c r="O222" s="85" t="s">
        <v>2097</v>
      </c>
      <c r="P222" s="85"/>
      <c r="Q222" s="85"/>
      <c r="R222" s="85"/>
      <c r="S222" s="85"/>
      <c r="T222" s="85"/>
      <c r="U222" s="85"/>
      <c r="V222" s="85"/>
      <c r="W222" s="85"/>
      <c r="X222" s="85"/>
      <c r="Y222" s="85"/>
      <c r="Z222" s="85"/>
      <c r="AA222" s="85"/>
      <c r="AB222" s="85" t="s">
        <v>194</v>
      </c>
      <c r="AC222" s="85" t="s">
        <v>67</v>
      </c>
      <c r="AD222" s="85" t="s">
        <v>88</v>
      </c>
      <c r="AE222" s="85" t="s">
        <v>65</v>
      </c>
      <c r="AF222" s="85" t="s">
        <v>65</v>
      </c>
      <c r="AG222" s="85" t="s">
        <v>65</v>
      </c>
      <c r="AH222" s="85"/>
      <c r="AI222" s="85" t="s">
        <v>89</v>
      </c>
      <c r="AJ222" s="85" t="s">
        <v>65</v>
      </c>
      <c r="AK222" s="85" t="s">
        <v>65</v>
      </c>
      <c r="AL222" s="85" t="s">
        <v>65</v>
      </c>
      <c r="AM222" s="85" t="s">
        <v>65</v>
      </c>
      <c r="AN222" s="85" t="s">
        <v>65</v>
      </c>
      <c r="AO222" s="85"/>
      <c r="AP222" s="85"/>
      <c r="AQ222" s="85" t="s">
        <v>2098</v>
      </c>
      <c r="AR222" s="85" t="s">
        <v>1482</v>
      </c>
      <c r="AS222" s="85" t="s">
        <v>64</v>
      </c>
      <c r="AT222" s="85"/>
      <c r="AU222" s="85" t="s">
        <v>65</v>
      </c>
      <c r="AV222" s="85"/>
      <c r="AW222" s="85"/>
      <c r="AX222" s="85"/>
      <c r="AY222" s="85" t="s">
        <v>2099</v>
      </c>
      <c r="AZ222" s="87" t="s">
        <v>2100</v>
      </c>
    </row>
    <row r="223" spans="1:52" ht="75" customHeight="1">
      <c r="A223" s="84">
        <v>222</v>
      </c>
      <c r="B223" s="85" t="s">
        <v>2101</v>
      </c>
      <c r="C223" s="85" t="s">
        <v>2102</v>
      </c>
      <c r="D223" s="85" t="s">
        <v>2103</v>
      </c>
      <c r="E223" s="85" t="s">
        <v>1544</v>
      </c>
      <c r="F223" s="85" t="s">
        <v>236</v>
      </c>
      <c r="G223" s="85" t="s">
        <v>237</v>
      </c>
      <c r="H223" s="85" t="s">
        <v>238</v>
      </c>
      <c r="I223" s="85" t="s">
        <v>874</v>
      </c>
      <c r="J223" s="85" t="s">
        <v>1498</v>
      </c>
      <c r="K223" s="85" t="s">
        <v>321</v>
      </c>
      <c r="L223" s="85" t="s">
        <v>2104</v>
      </c>
      <c r="M223" s="85" t="s">
        <v>2105</v>
      </c>
      <c r="N223" s="85"/>
      <c r="O223" s="85"/>
      <c r="P223" s="85"/>
      <c r="Q223" s="85"/>
      <c r="R223" s="85"/>
      <c r="S223" s="85"/>
      <c r="T223" s="85"/>
      <c r="U223" s="85"/>
      <c r="V223" s="85"/>
      <c r="W223" s="85"/>
      <c r="X223" s="85"/>
      <c r="Y223" s="85"/>
      <c r="Z223" s="85"/>
      <c r="AA223" s="85"/>
      <c r="AB223" s="85" t="s">
        <v>66</v>
      </c>
      <c r="AC223" s="85" t="s">
        <v>67</v>
      </c>
      <c r="AD223" s="85" t="s">
        <v>88</v>
      </c>
      <c r="AE223" s="85" t="s">
        <v>64</v>
      </c>
      <c r="AF223" s="85" t="s">
        <v>65</v>
      </c>
      <c r="AG223" s="85" t="s">
        <v>65</v>
      </c>
      <c r="AH223" s="85"/>
      <c r="AI223" s="85" t="s">
        <v>89</v>
      </c>
      <c r="AJ223" s="85" t="s">
        <v>65</v>
      </c>
      <c r="AK223" s="85" t="s">
        <v>65</v>
      </c>
      <c r="AL223" s="85" t="s">
        <v>65</v>
      </c>
      <c r="AM223" s="85" t="s">
        <v>65</v>
      </c>
      <c r="AN223" s="85" t="s">
        <v>65</v>
      </c>
      <c r="AO223" s="85"/>
      <c r="AP223" s="85"/>
      <c r="AQ223" s="85" t="s">
        <v>2106</v>
      </c>
      <c r="AR223" s="85" t="s">
        <v>2107</v>
      </c>
      <c r="AS223" s="85" t="s">
        <v>64</v>
      </c>
      <c r="AT223" s="85"/>
      <c r="AU223" s="85" t="s">
        <v>65</v>
      </c>
      <c r="AV223" s="85"/>
      <c r="AW223" s="85"/>
      <c r="AX223" s="85"/>
      <c r="AY223" s="85" t="s">
        <v>2108</v>
      </c>
      <c r="AZ223" s="87" t="s">
        <v>1089</v>
      </c>
    </row>
    <row r="224" spans="1:52" ht="75" customHeight="1">
      <c r="A224" s="84">
        <v>223</v>
      </c>
      <c r="B224" s="85" t="s">
        <v>2109</v>
      </c>
      <c r="C224" s="85" t="s">
        <v>375</v>
      </c>
      <c r="D224" s="85" t="s">
        <v>2110</v>
      </c>
      <c r="E224" s="85" t="s">
        <v>1544</v>
      </c>
      <c r="F224" s="85" t="s">
        <v>55</v>
      </c>
      <c r="G224" s="85" t="s">
        <v>129</v>
      </c>
      <c r="H224" s="85" t="s">
        <v>238</v>
      </c>
      <c r="I224" s="85" t="s">
        <v>1509</v>
      </c>
      <c r="J224" s="85" t="s">
        <v>1498</v>
      </c>
      <c r="K224" s="85" t="s">
        <v>321</v>
      </c>
      <c r="L224" s="85" t="s">
        <v>2111</v>
      </c>
      <c r="M224" s="85" t="s">
        <v>2112</v>
      </c>
      <c r="N224" s="85" t="s">
        <v>1641</v>
      </c>
      <c r="O224" s="85" t="s">
        <v>1748</v>
      </c>
      <c r="P224" s="85" t="s">
        <v>61</v>
      </c>
      <c r="Q224" s="85" t="s">
        <v>84</v>
      </c>
      <c r="R224" s="85" t="s">
        <v>1749</v>
      </c>
      <c r="S224" s="85" t="s">
        <v>64</v>
      </c>
      <c r="T224" s="85" t="s">
        <v>64</v>
      </c>
      <c r="U224" s="85" t="s">
        <v>65</v>
      </c>
      <c r="V224" s="85" t="s">
        <v>64</v>
      </c>
      <c r="W224" s="85" t="s">
        <v>64</v>
      </c>
      <c r="X224" s="85" t="s">
        <v>64</v>
      </c>
      <c r="Y224" s="85" t="s">
        <v>64</v>
      </c>
      <c r="Z224" s="85" t="s">
        <v>65</v>
      </c>
      <c r="AA224" s="85" t="s">
        <v>65</v>
      </c>
      <c r="AB224" s="85" t="s">
        <v>66</v>
      </c>
      <c r="AC224" s="85" t="s">
        <v>67</v>
      </c>
      <c r="AD224" s="85" t="s">
        <v>88</v>
      </c>
      <c r="AE224" s="85" t="s">
        <v>64</v>
      </c>
      <c r="AF224" s="85" t="s">
        <v>64</v>
      </c>
      <c r="AG224" s="85" t="s">
        <v>65</v>
      </c>
      <c r="AH224" s="85" t="s">
        <v>65</v>
      </c>
      <c r="AI224" s="85" t="s">
        <v>89</v>
      </c>
      <c r="AJ224" s="85" t="s">
        <v>65</v>
      </c>
      <c r="AK224" s="85" t="s">
        <v>65</v>
      </c>
      <c r="AL224" s="85" t="s">
        <v>65</v>
      </c>
      <c r="AM224" s="85" t="s">
        <v>65</v>
      </c>
      <c r="AN224" s="85" t="s">
        <v>65</v>
      </c>
      <c r="AO224" s="85" t="s">
        <v>2113</v>
      </c>
      <c r="AP224" s="85" t="s">
        <v>2114</v>
      </c>
      <c r="AQ224" s="85" t="s">
        <v>1465</v>
      </c>
      <c r="AR224" s="85" t="s">
        <v>568</v>
      </c>
      <c r="AS224" s="85" t="s">
        <v>136</v>
      </c>
      <c r="AT224" s="85"/>
      <c r="AU224" s="85" t="s">
        <v>65</v>
      </c>
      <c r="AV224" s="85" t="s">
        <v>1782</v>
      </c>
      <c r="AW224" s="85" t="s">
        <v>65</v>
      </c>
      <c r="AX224" s="85"/>
      <c r="AY224" s="85" t="s">
        <v>2115</v>
      </c>
      <c r="AZ224" s="87" t="s">
        <v>2116</v>
      </c>
    </row>
    <row r="225" spans="1:52" ht="75" customHeight="1">
      <c r="A225" s="84">
        <v>224</v>
      </c>
      <c r="B225" s="85" t="s">
        <v>2117</v>
      </c>
      <c r="C225" s="85" t="s">
        <v>1139</v>
      </c>
      <c r="D225" s="85" t="s">
        <v>2118</v>
      </c>
      <c r="E225" s="85" t="s">
        <v>1527</v>
      </c>
      <c r="F225" s="85" t="s">
        <v>236</v>
      </c>
      <c r="G225" s="85" t="s">
        <v>808</v>
      </c>
      <c r="H225" s="85" t="s">
        <v>238</v>
      </c>
      <c r="I225" s="85" t="s">
        <v>758</v>
      </c>
      <c r="J225" s="85" t="s">
        <v>1498</v>
      </c>
      <c r="K225" s="85" t="s">
        <v>271</v>
      </c>
      <c r="L225" s="85" t="s">
        <v>2119</v>
      </c>
      <c r="M225" s="85" t="s">
        <v>2120</v>
      </c>
      <c r="N225" s="85"/>
      <c r="O225" s="85"/>
      <c r="P225" s="85"/>
      <c r="Q225" s="85"/>
      <c r="R225" s="85"/>
      <c r="S225" s="85"/>
      <c r="T225" s="85"/>
      <c r="U225" s="85"/>
      <c r="V225" s="85"/>
      <c r="W225" s="85"/>
      <c r="X225" s="85"/>
      <c r="Y225" s="85"/>
      <c r="Z225" s="85"/>
      <c r="AA225" s="85"/>
      <c r="AB225" s="85" t="s">
        <v>66</v>
      </c>
      <c r="AC225" s="85" t="s">
        <v>104</v>
      </c>
      <c r="AD225" s="85" t="s">
        <v>88</v>
      </c>
      <c r="AE225" s="85" t="s">
        <v>64</v>
      </c>
      <c r="AF225" s="85" t="s">
        <v>65</v>
      </c>
      <c r="AG225" s="85" t="s">
        <v>65</v>
      </c>
      <c r="AH225" s="85"/>
      <c r="AI225" s="85" t="s">
        <v>69</v>
      </c>
      <c r="AJ225" s="85" t="s">
        <v>65</v>
      </c>
      <c r="AK225" s="85" t="s">
        <v>65</v>
      </c>
      <c r="AL225" s="85" t="s">
        <v>65</v>
      </c>
      <c r="AM225" s="85" t="s">
        <v>64</v>
      </c>
      <c r="AN225" s="85" t="s">
        <v>65</v>
      </c>
      <c r="AO225" s="85"/>
      <c r="AP225" s="85"/>
      <c r="AQ225" s="85" t="s">
        <v>2121</v>
      </c>
      <c r="AR225" s="85" t="s">
        <v>2122</v>
      </c>
      <c r="AS225" s="85" t="s">
        <v>64</v>
      </c>
      <c r="AT225" s="85"/>
      <c r="AU225" s="85" t="s">
        <v>65</v>
      </c>
      <c r="AV225" s="85"/>
      <c r="AW225" s="85"/>
      <c r="AX225" s="85"/>
      <c r="AY225" s="85" t="s">
        <v>2123</v>
      </c>
      <c r="AZ225" s="87" t="s">
        <v>2124</v>
      </c>
    </row>
    <row r="226" spans="1:52" ht="75" customHeight="1">
      <c r="A226" s="84">
        <v>225</v>
      </c>
      <c r="B226" s="85" t="s">
        <v>2125</v>
      </c>
      <c r="C226" s="85" t="s">
        <v>2126</v>
      </c>
      <c r="D226" s="85" t="s">
        <v>2127</v>
      </c>
      <c r="E226" s="85" t="s">
        <v>1496</v>
      </c>
      <c r="F226" s="85" t="s">
        <v>236</v>
      </c>
      <c r="G226" s="85" t="s">
        <v>1370</v>
      </c>
      <c r="H226" s="85" t="s">
        <v>101</v>
      </c>
      <c r="I226" s="85" t="s">
        <v>2128</v>
      </c>
      <c r="J226" s="85" t="s">
        <v>2129</v>
      </c>
      <c r="K226" s="85" t="s">
        <v>321</v>
      </c>
      <c r="L226" s="85" t="s">
        <v>2130</v>
      </c>
      <c r="M226" s="85" t="s">
        <v>2131</v>
      </c>
      <c r="N226" s="85"/>
      <c r="O226" s="85"/>
      <c r="P226" s="85"/>
      <c r="Q226" s="85"/>
      <c r="R226" s="85"/>
      <c r="S226" s="85"/>
      <c r="T226" s="85"/>
      <c r="U226" s="85"/>
      <c r="V226" s="85"/>
      <c r="W226" s="85"/>
      <c r="X226" s="85"/>
      <c r="Y226" s="85"/>
      <c r="Z226" s="85"/>
      <c r="AA226" s="85"/>
      <c r="AB226" s="85" t="s">
        <v>66</v>
      </c>
      <c r="AC226" s="85" t="s">
        <v>104</v>
      </c>
      <c r="AD226" s="85" t="s">
        <v>88</v>
      </c>
      <c r="AE226" s="85" t="s">
        <v>65</v>
      </c>
      <c r="AF226" s="85" t="s">
        <v>65</v>
      </c>
      <c r="AG226" s="85" t="s">
        <v>65</v>
      </c>
      <c r="AH226" s="85"/>
      <c r="AI226" s="85" t="s">
        <v>89</v>
      </c>
      <c r="AJ226" s="85" t="s">
        <v>65</v>
      </c>
      <c r="AK226" s="85" t="s">
        <v>65</v>
      </c>
      <c r="AL226" s="85" t="s">
        <v>65</v>
      </c>
      <c r="AM226" s="85" t="s">
        <v>64</v>
      </c>
      <c r="AN226" s="85" t="s">
        <v>65</v>
      </c>
      <c r="AO226" s="85"/>
      <c r="AP226" s="85"/>
      <c r="AQ226" s="85" t="s">
        <v>2132</v>
      </c>
      <c r="AR226" s="85" t="s">
        <v>2133</v>
      </c>
      <c r="AS226" s="85" t="s">
        <v>65</v>
      </c>
      <c r="AT226" s="85"/>
      <c r="AU226" s="85" t="s">
        <v>65</v>
      </c>
      <c r="AV226" s="85"/>
      <c r="AW226" s="85"/>
      <c r="AX226" s="85"/>
      <c r="AY226" s="85" t="s">
        <v>2134</v>
      </c>
      <c r="AZ226" s="87" t="s">
        <v>2135</v>
      </c>
    </row>
    <row r="227" spans="1:52" ht="75" customHeight="1">
      <c r="A227" s="84">
        <v>226</v>
      </c>
      <c r="B227" s="85" t="s">
        <v>2136</v>
      </c>
      <c r="C227" s="85" t="s">
        <v>1980</v>
      </c>
      <c r="D227" s="85" t="s">
        <v>2137</v>
      </c>
      <c r="E227" s="85" t="s">
        <v>1836</v>
      </c>
      <c r="F227" s="85" t="s">
        <v>55</v>
      </c>
      <c r="G227" s="85" t="s">
        <v>129</v>
      </c>
      <c r="H227" s="85" t="s">
        <v>238</v>
      </c>
      <c r="I227" s="85" t="s">
        <v>618</v>
      </c>
      <c r="J227" s="85" t="s">
        <v>1498</v>
      </c>
      <c r="K227" s="85" t="s">
        <v>271</v>
      </c>
      <c r="L227" s="85" t="s">
        <v>2138</v>
      </c>
      <c r="M227" s="85" t="s">
        <v>2139</v>
      </c>
      <c r="N227" s="85" t="s">
        <v>1790</v>
      </c>
      <c r="O227" s="85" t="s">
        <v>1501</v>
      </c>
      <c r="P227" s="85" t="s">
        <v>61</v>
      </c>
      <c r="Q227" s="85" t="s">
        <v>159</v>
      </c>
      <c r="R227" s="85" t="s">
        <v>1749</v>
      </c>
      <c r="S227" s="85" t="s">
        <v>64</v>
      </c>
      <c r="T227" s="85" t="s">
        <v>64</v>
      </c>
      <c r="U227" s="85" t="s">
        <v>64</v>
      </c>
      <c r="V227" s="85" t="s">
        <v>65</v>
      </c>
      <c r="W227" s="85" t="s">
        <v>64</v>
      </c>
      <c r="X227" s="85" t="s">
        <v>65</v>
      </c>
      <c r="Y227" s="85" t="s">
        <v>64</v>
      </c>
      <c r="Z227" s="85" t="s">
        <v>65</v>
      </c>
      <c r="AA227" s="85" t="s">
        <v>64</v>
      </c>
      <c r="AB227" s="85" t="s">
        <v>66</v>
      </c>
      <c r="AC227" s="85" t="s">
        <v>67</v>
      </c>
      <c r="AD227" s="85" t="s">
        <v>68</v>
      </c>
      <c r="AE227" s="85" t="s">
        <v>64</v>
      </c>
      <c r="AF227" s="85" t="s">
        <v>64</v>
      </c>
      <c r="AG227" s="85" t="s">
        <v>65</v>
      </c>
      <c r="AH227" s="85" t="s">
        <v>65</v>
      </c>
      <c r="AI227" s="85" t="s">
        <v>89</v>
      </c>
      <c r="AJ227" s="85" t="s">
        <v>65</v>
      </c>
      <c r="AK227" s="85" t="s">
        <v>65</v>
      </c>
      <c r="AL227" s="85" t="s">
        <v>65</v>
      </c>
      <c r="AM227" s="85" t="s">
        <v>64</v>
      </c>
      <c r="AN227" s="85" t="s">
        <v>65</v>
      </c>
      <c r="AO227" s="85"/>
      <c r="AP227" s="85"/>
      <c r="AQ227" s="85" t="s">
        <v>2140</v>
      </c>
      <c r="AR227" s="85" t="s">
        <v>2141</v>
      </c>
      <c r="AS227" s="85" t="s">
        <v>136</v>
      </c>
      <c r="AT227" s="85"/>
      <c r="AU227" s="85" t="s">
        <v>65</v>
      </c>
      <c r="AV227" s="85" t="s">
        <v>75</v>
      </c>
      <c r="AW227" s="85" t="s">
        <v>65</v>
      </c>
      <c r="AX227" s="85"/>
      <c r="AY227" s="85" t="s">
        <v>2142</v>
      </c>
      <c r="AZ227" s="87" t="s">
        <v>2143</v>
      </c>
    </row>
    <row r="228" spans="1:52" ht="75" customHeight="1">
      <c r="A228" s="84">
        <v>227</v>
      </c>
      <c r="B228" s="85" t="s">
        <v>2144</v>
      </c>
      <c r="C228" s="85" t="s">
        <v>752</v>
      </c>
      <c r="D228" s="85" t="s">
        <v>2145</v>
      </c>
      <c r="E228" s="85" t="s">
        <v>1518</v>
      </c>
      <c r="F228" s="85" t="s">
        <v>236</v>
      </c>
      <c r="G228" s="85" t="s">
        <v>594</v>
      </c>
      <c r="H228" s="85" t="s">
        <v>222</v>
      </c>
      <c r="I228" s="85" t="s">
        <v>2146</v>
      </c>
      <c r="J228" s="85" t="s">
        <v>1498</v>
      </c>
      <c r="K228" s="85" t="s">
        <v>248</v>
      </c>
      <c r="L228" s="85" t="s">
        <v>2147</v>
      </c>
      <c r="M228" s="85" t="s">
        <v>2148</v>
      </c>
      <c r="N228" s="85"/>
      <c r="O228" s="85"/>
      <c r="P228" s="85"/>
      <c r="Q228" s="85"/>
      <c r="R228" s="85"/>
      <c r="S228" s="85"/>
      <c r="T228" s="85"/>
      <c r="U228" s="85"/>
      <c r="V228" s="85"/>
      <c r="W228" s="85"/>
      <c r="X228" s="85"/>
      <c r="Y228" s="85"/>
      <c r="Z228" s="85"/>
      <c r="AA228" s="85"/>
      <c r="AB228" s="85" t="s">
        <v>66</v>
      </c>
      <c r="AC228" s="85" t="s">
        <v>67</v>
      </c>
      <c r="AD228" s="85" t="s">
        <v>88</v>
      </c>
      <c r="AE228" s="85" t="s">
        <v>64</v>
      </c>
      <c r="AF228" s="85" t="s">
        <v>64</v>
      </c>
      <c r="AG228" s="85" t="s">
        <v>65</v>
      </c>
      <c r="AH228" s="85"/>
      <c r="AI228" s="85" t="s">
        <v>69</v>
      </c>
      <c r="AJ228" s="85" t="s">
        <v>65</v>
      </c>
      <c r="AK228" s="85" t="s">
        <v>65</v>
      </c>
      <c r="AL228" s="85" t="s">
        <v>65</v>
      </c>
      <c r="AM228" s="85" t="s">
        <v>64</v>
      </c>
      <c r="AN228" s="85" t="s">
        <v>65</v>
      </c>
      <c r="AO228" s="85"/>
      <c r="AP228" s="85"/>
      <c r="AQ228" s="85" t="s">
        <v>2149</v>
      </c>
      <c r="AR228" s="85" t="s">
        <v>2150</v>
      </c>
      <c r="AS228" s="85" t="s">
        <v>65</v>
      </c>
      <c r="AT228" s="85"/>
      <c r="AU228" s="85" t="s">
        <v>65</v>
      </c>
      <c r="AV228" s="85"/>
      <c r="AW228" s="85"/>
      <c r="AX228" s="85"/>
      <c r="AY228" s="85" t="s">
        <v>2151</v>
      </c>
      <c r="AZ228" s="87" t="s">
        <v>2152</v>
      </c>
    </row>
    <row r="229" spans="1:52" ht="75" customHeight="1">
      <c r="A229" s="84">
        <v>228</v>
      </c>
      <c r="B229" s="85" t="s">
        <v>2153</v>
      </c>
      <c r="C229" s="85" t="s">
        <v>752</v>
      </c>
      <c r="D229" s="85" t="s">
        <v>2154</v>
      </c>
      <c r="E229" s="85" t="s">
        <v>1560</v>
      </c>
      <c r="F229" s="85" t="s">
        <v>236</v>
      </c>
      <c r="G229" s="85" t="s">
        <v>594</v>
      </c>
      <c r="H229" s="85" t="s">
        <v>222</v>
      </c>
      <c r="I229" s="85" t="s">
        <v>884</v>
      </c>
      <c r="J229" s="85" t="s">
        <v>1498</v>
      </c>
      <c r="K229" s="85" t="s">
        <v>321</v>
      </c>
      <c r="L229" s="85" t="s">
        <v>2155</v>
      </c>
      <c r="M229" s="85" t="s">
        <v>2156</v>
      </c>
      <c r="N229" s="85"/>
      <c r="O229" s="85"/>
      <c r="P229" s="85"/>
      <c r="Q229" s="85"/>
      <c r="R229" s="85"/>
      <c r="S229" s="85"/>
      <c r="T229" s="85"/>
      <c r="U229" s="85"/>
      <c r="V229" s="85"/>
      <c r="W229" s="85"/>
      <c r="X229" s="85"/>
      <c r="Y229" s="85"/>
      <c r="Z229" s="85"/>
      <c r="AA229" s="85"/>
      <c r="AB229" s="85" t="s">
        <v>66</v>
      </c>
      <c r="AC229" s="85" t="s">
        <v>67</v>
      </c>
      <c r="AD229" s="85" t="s">
        <v>88</v>
      </c>
      <c r="AE229" s="85" t="s">
        <v>64</v>
      </c>
      <c r="AF229" s="85" t="s">
        <v>65</v>
      </c>
      <c r="AG229" s="85" t="s">
        <v>65</v>
      </c>
      <c r="AH229" s="85"/>
      <c r="AI229" s="85" t="s">
        <v>69</v>
      </c>
      <c r="AJ229" s="85" t="s">
        <v>65</v>
      </c>
      <c r="AK229" s="85" t="s">
        <v>65</v>
      </c>
      <c r="AL229" s="85" t="s">
        <v>65</v>
      </c>
      <c r="AM229" s="85" t="s">
        <v>64</v>
      </c>
      <c r="AN229" s="85" t="s">
        <v>65</v>
      </c>
      <c r="AO229" s="85"/>
      <c r="AP229" s="85"/>
      <c r="AQ229" s="85" t="s">
        <v>2157</v>
      </c>
      <c r="AR229" s="85" t="s">
        <v>568</v>
      </c>
      <c r="AS229" s="85" t="s">
        <v>65</v>
      </c>
      <c r="AT229" s="85"/>
      <c r="AU229" s="85" t="s">
        <v>65</v>
      </c>
      <c r="AV229" s="85"/>
      <c r="AW229" s="85"/>
      <c r="AX229" s="85"/>
      <c r="AY229" s="85" t="s">
        <v>2158</v>
      </c>
      <c r="AZ229" s="87" t="s">
        <v>2159</v>
      </c>
    </row>
    <row r="230" spans="1:52" ht="75" customHeight="1">
      <c r="A230" s="84">
        <v>229</v>
      </c>
      <c r="B230" s="85" t="s">
        <v>2160</v>
      </c>
      <c r="C230" s="85" t="s">
        <v>823</v>
      </c>
      <c r="D230" s="85" t="s">
        <v>2161</v>
      </c>
      <c r="E230" s="85" t="s">
        <v>1518</v>
      </c>
      <c r="F230" s="85" t="s">
        <v>236</v>
      </c>
      <c r="G230" s="85" t="s">
        <v>594</v>
      </c>
      <c r="H230" s="85" t="s">
        <v>222</v>
      </c>
      <c r="I230" s="85" t="s">
        <v>2162</v>
      </c>
      <c r="J230" s="85" t="s">
        <v>1498</v>
      </c>
      <c r="K230" s="85" t="s">
        <v>223</v>
      </c>
      <c r="L230" s="85" t="s">
        <v>2163</v>
      </c>
      <c r="M230" s="85" t="s">
        <v>2164</v>
      </c>
      <c r="N230" s="85" t="s">
        <v>1518</v>
      </c>
      <c r="O230" s="85" t="s">
        <v>2165</v>
      </c>
      <c r="P230" s="85"/>
      <c r="Q230" s="85"/>
      <c r="R230" s="85"/>
      <c r="S230" s="85"/>
      <c r="T230" s="85"/>
      <c r="U230" s="85"/>
      <c r="V230" s="85"/>
      <c r="W230" s="85"/>
      <c r="X230" s="85"/>
      <c r="Y230" s="85"/>
      <c r="Z230" s="85"/>
      <c r="AA230" s="85"/>
      <c r="AB230" s="85" t="s">
        <v>66</v>
      </c>
      <c r="AC230" s="85" t="s">
        <v>67</v>
      </c>
      <c r="AD230" s="85" t="s">
        <v>88</v>
      </c>
      <c r="AE230" s="85" t="s">
        <v>64</v>
      </c>
      <c r="AF230" s="85" t="s">
        <v>65</v>
      </c>
      <c r="AG230" s="85" t="s">
        <v>65</v>
      </c>
      <c r="AH230" s="85"/>
      <c r="AI230" s="85" t="s">
        <v>69</v>
      </c>
      <c r="AJ230" s="85" t="s">
        <v>65</v>
      </c>
      <c r="AK230" s="85" t="s">
        <v>65</v>
      </c>
      <c r="AL230" s="85" t="s">
        <v>65</v>
      </c>
      <c r="AM230" s="85" t="s">
        <v>65</v>
      </c>
      <c r="AN230" s="85" t="s">
        <v>65</v>
      </c>
      <c r="AO230" s="85"/>
      <c r="AP230" s="85"/>
      <c r="AQ230" s="85" t="s">
        <v>2166</v>
      </c>
      <c r="AR230" s="85" t="s">
        <v>2167</v>
      </c>
      <c r="AS230" s="85" t="s">
        <v>64</v>
      </c>
      <c r="AT230" s="85"/>
      <c r="AU230" s="85" t="s">
        <v>65</v>
      </c>
      <c r="AV230" s="85"/>
      <c r="AW230" s="85"/>
      <c r="AX230" s="85"/>
      <c r="AY230" s="85" t="s">
        <v>2168</v>
      </c>
      <c r="AZ230" s="87" t="s">
        <v>2169</v>
      </c>
    </row>
    <row r="231" spans="1:52" ht="75" customHeight="1">
      <c r="A231" s="84">
        <v>230</v>
      </c>
      <c r="B231" s="85" t="s">
        <v>2170</v>
      </c>
      <c r="C231" s="85" t="s">
        <v>752</v>
      </c>
      <c r="D231" s="85" t="s">
        <v>2171</v>
      </c>
      <c r="E231" s="85" t="s">
        <v>1518</v>
      </c>
      <c r="F231" s="85" t="s">
        <v>236</v>
      </c>
      <c r="G231" s="85" t="s">
        <v>808</v>
      </c>
      <c r="H231" s="85" t="s">
        <v>222</v>
      </c>
      <c r="I231" s="85" t="s">
        <v>874</v>
      </c>
      <c r="J231" s="85" t="s">
        <v>1498</v>
      </c>
      <c r="K231" s="85" t="s">
        <v>321</v>
      </c>
      <c r="L231" s="85" t="s">
        <v>2172</v>
      </c>
      <c r="M231" s="85" t="s">
        <v>2173</v>
      </c>
      <c r="N231" s="85"/>
      <c r="O231" s="85"/>
      <c r="P231" s="85"/>
      <c r="Q231" s="85"/>
      <c r="R231" s="85"/>
      <c r="S231" s="85"/>
      <c r="T231" s="85"/>
      <c r="U231" s="85"/>
      <c r="V231" s="85"/>
      <c r="W231" s="85"/>
      <c r="X231" s="85"/>
      <c r="Y231" s="85"/>
      <c r="Z231" s="85"/>
      <c r="AA231" s="85"/>
      <c r="AB231" s="85" t="s">
        <v>66</v>
      </c>
      <c r="AC231" s="85" t="s">
        <v>67</v>
      </c>
      <c r="AD231" s="85" t="s">
        <v>88</v>
      </c>
      <c r="AE231" s="85" t="s">
        <v>64</v>
      </c>
      <c r="AF231" s="85" t="s">
        <v>64</v>
      </c>
      <c r="AG231" s="85" t="s">
        <v>65</v>
      </c>
      <c r="AH231" s="85"/>
      <c r="AI231" s="85" t="s">
        <v>958</v>
      </c>
      <c r="AJ231" s="85" t="s">
        <v>65</v>
      </c>
      <c r="AK231" s="85" t="s">
        <v>65</v>
      </c>
      <c r="AL231" s="85" t="s">
        <v>65</v>
      </c>
      <c r="AM231" s="85" t="s">
        <v>64</v>
      </c>
      <c r="AN231" s="85" t="s">
        <v>65</v>
      </c>
      <c r="AO231" s="85"/>
      <c r="AP231" s="85"/>
      <c r="AQ231" s="85" t="s">
        <v>2174</v>
      </c>
      <c r="AR231" s="85" t="s">
        <v>874</v>
      </c>
      <c r="AS231" s="85" t="s">
        <v>64</v>
      </c>
      <c r="AT231" s="85"/>
      <c r="AU231" s="85" t="s">
        <v>65</v>
      </c>
      <c r="AV231" s="85"/>
      <c r="AW231" s="85"/>
      <c r="AX231" s="85"/>
      <c r="AY231" s="85" t="s">
        <v>2175</v>
      </c>
      <c r="AZ231" s="87" t="s">
        <v>2176</v>
      </c>
    </row>
    <row r="232" spans="1:52" ht="75" customHeight="1">
      <c r="A232" s="84">
        <v>231</v>
      </c>
      <c r="B232" s="85" t="s">
        <v>1394</v>
      </c>
      <c r="C232" s="85" t="s">
        <v>387</v>
      </c>
      <c r="D232" s="85" t="s">
        <v>1395</v>
      </c>
      <c r="E232" s="85" t="s">
        <v>1527</v>
      </c>
      <c r="F232" s="85" t="s">
        <v>55</v>
      </c>
      <c r="G232" s="85" t="s">
        <v>129</v>
      </c>
      <c r="H232" s="85" t="s">
        <v>238</v>
      </c>
      <c r="I232" s="85" t="s">
        <v>1497</v>
      </c>
      <c r="J232" s="85" t="s">
        <v>1498</v>
      </c>
      <c r="K232" s="85" t="s">
        <v>271</v>
      </c>
      <c r="L232" s="85" t="s">
        <v>1396</v>
      </c>
      <c r="M232" s="85" t="s">
        <v>1397</v>
      </c>
      <c r="N232" s="85" t="s">
        <v>1552</v>
      </c>
      <c r="O232" s="85" t="s">
        <v>1572</v>
      </c>
      <c r="P232" s="85" t="s">
        <v>61</v>
      </c>
      <c r="Q232" s="85" t="s">
        <v>441</v>
      </c>
      <c r="R232" s="85" t="s">
        <v>1749</v>
      </c>
      <c r="S232" s="85" t="s">
        <v>64</v>
      </c>
      <c r="T232" s="85" t="s">
        <v>64</v>
      </c>
      <c r="U232" s="85" t="s">
        <v>64</v>
      </c>
      <c r="V232" s="85" t="s">
        <v>64</v>
      </c>
      <c r="W232" s="85" t="s">
        <v>65</v>
      </c>
      <c r="X232" s="85" t="s">
        <v>65</v>
      </c>
      <c r="Y232" s="85" t="s">
        <v>64</v>
      </c>
      <c r="Z232" s="85" t="s">
        <v>65</v>
      </c>
      <c r="AA232" s="85" t="s">
        <v>64</v>
      </c>
      <c r="AB232" s="85" t="s">
        <v>66</v>
      </c>
      <c r="AC232" s="85" t="s">
        <v>67</v>
      </c>
      <c r="AD232" s="85" t="s">
        <v>68</v>
      </c>
      <c r="AE232" s="85" t="s">
        <v>64</v>
      </c>
      <c r="AF232" s="85" t="s">
        <v>64</v>
      </c>
      <c r="AG232" s="85" t="s">
        <v>64</v>
      </c>
      <c r="AH232" s="85" t="s">
        <v>65</v>
      </c>
      <c r="AI232" s="85" t="s">
        <v>89</v>
      </c>
      <c r="AJ232" s="85" t="s">
        <v>65</v>
      </c>
      <c r="AK232" s="85" t="s">
        <v>136</v>
      </c>
      <c r="AL232" s="85" t="s">
        <v>65</v>
      </c>
      <c r="AM232" s="85" t="s">
        <v>64</v>
      </c>
      <c r="AN232" s="85" t="s">
        <v>65</v>
      </c>
      <c r="AO232" s="85" t="s">
        <v>1398</v>
      </c>
      <c r="AP232" s="85" t="s">
        <v>1399</v>
      </c>
      <c r="AQ232" s="85" t="s">
        <v>1400</v>
      </c>
      <c r="AR232" s="85" t="s">
        <v>1401</v>
      </c>
      <c r="AS232" s="85" t="s">
        <v>136</v>
      </c>
      <c r="AT232" s="85" t="s">
        <v>1402</v>
      </c>
      <c r="AU232" s="85" t="s">
        <v>65</v>
      </c>
      <c r="AV232" s="85" t="s">
        <v>75</v>
      </c>
      <c r="AW232" s="85" t="s">
        <v>65</v>
      </c>
      <c r="AX232" s="85"/>
      <c r="AY232" s="85" t="s">
        <v>1403</v>
      </c>
      <c r="AZ232" s="87" t="s">
        <v>1404</v>
      </c>
    </row>
    <row r="233" spans="1:52" ht="75" customHeight="1">
      <c r="A233" s="84">
        <v>232</v>
      </c>
      <c r="B233" s="85" t="s">
        <v>2177</v>
      </c>
      <c r="C233" s="85" t="s">
        <v>387</v>
      </c>
      <c r="D233" s="85" t="s">
        <v>1486</v>
      </c>
      <c r="E233" s="85" t="s">
        <v>1568</v>
      </c>
      <c r="F233" s="85" t="s">
        <v>55</v>
      </c>
      <c r="G233" s="85" t="s">
        <v>129</v>
      </c>
      <c r="H233" s="85" t="s">
        <v>238</v>
      </c>
      <c r="I233" s="85" t="s">
        <v>434</v>
      </c>
      <c r="J233" s="85" t="s">
        <v>1498</v>
      </c>
      <c r="K233" s="85" t="s">
        <v>321</v>
      </c>
      <c r="L233" s="85" t="s">
        <v>2178</v>
      </c>
      <c r="M233" s="85" t="s">
        <v>2179</v>
      </c>
      <c r="N233" s="85" t="s">
        <v>1641</v>
      </c>
      <c r="O233" s="85" t="s">
        <v>1682</v>
      </c>
      <c r="P233" s="85" t="s">
        <v>159</v>
      </c>
      <c r="Q233" s="85" t="s">
        <v>441</v>
      </c>
      <c r="R233" s="85" t="s">
        <v>194</v>
      </c>
      <c r="S233" s="85" t="s">
        <v>64</v>
      </c>
      <c r="T233" s="85" t="s">
        <v>64</v>
      </c>
      <c r="U233" s="85" t="s">
        <v>65</v>
      </c>
      <c r="V233" s="85" t="s">
        <v>64</v>
      </c>
      <c r="W233" s="85" t="s">
        <v>64</v>
      </c>
      <c r="X233" s="85" t="s">
        <v>64</v>
      </c>
      <c r="Y233" s="85" t="s">
        <v>64</v>
      </c>
      <c r="Z233" s="85" t="s">
        <v>65</v>
      </c>
      <c r="AA233" s="85" t="s">
        <v>64</v>
      </c>
      <c r="AB233" s="85" t="s">
        <v>146</v>
      </c>
      <c r="AC233" s="85" t="s">
        <v>67</v>
      </c>
      <c r="AD233" s="85" t="s">
        <v>68</v>
      </c>
      <c r="AE233" s="85" t="s">
        <v>64</v>
      </c>
      <c r="AF233" s="85" t="s">
        <v>64</v>
      </c>
      <c r="AG233" s="85" t="s">
        <v>65</v>
      </c>
      <c r="AH233" s="85" t="s">
        <v>65</v>
      </c>
      <c r="AI233" s="85" t="s">
        <v>89</v>
      </c>
      <c r="AJ233" s="85" t="s">
        <v>136</v>
      </c>
      <c r="AK233" s="85" t="s">
        <v>64</v>
      </c>
      <c r="AL233" s="85" t="s">
        <v>64</v>
      </c>
      <c r="AM233" s="85" t="s">
        <v>65</v>
      </c>
      <c r="AN233" s="85" t="s">
        <v>64</v>
      </c>
      <c r="AO233" s="85" t="s">
        <v>1489</v>
      </c>
      <c r="AP233" s="85" t="s">
        <v>1490</v>
      </c>
      <c r="AQ233" s="85" t="s">
        <v>1491</v>
      </c>
      <c r="AR233" s="85" t="s">
        <v>1449</v>
      </c>
      <c r="AS233" s="85" t="s">
        <v>64</v>
      </c>
      <c r="AT233" s="85"/>
      <c r="AU233" s="85" t="s">
        <v>65</v>
      </c>
      <c r="AV233" s="85" t="s">
        <v>75</v>
      </c>
      <c r="AW233" s="85" t="s">
        <v>65</v>
      </c>
      <c r="AX233" s="85"/>
      <c r="AY233" s="85" t="s">
        <v>1492</v>
      </c>
      <c r="AZ233" s="87" t="s">
        <v>1451</v>
      </c>
    </row>
    <row r="234" spans="1:52" ht="75" customHeight="1">
      <c r="A234" s="84">
        <v>233</v>
      </c>
      <c r="B234" s="85" t="s">
        <v>2180</v>
      </c>
      <c r="C234" s="85" t="s">
        <v>387</v>
      </c>
      <c r="D234" s="85" t="s">
        <v>2181</v>
      </c>
      <c r="E234" s="85" t="s">
        <v>1631</v>
      </c>
      <c r="F234" s="85" t="s">
        <v>55</v>
      </c>
      <c r="G234" s="85" t="s">
        <v>129</v>
      </c>
      <c r="H234" s="85" t="s">
        <v>238</v>
      </c>
      <c r="I234" s="85" t="s">
        <v>255</v>
      </c>
      <c r="J234" s="85" t="s">
        <v>1498</v>
      </c>
      <c r="K234" s="85" t="s">
        <v>248</v>
      </c>
      <c r="L234" s="85" t="s">
        <v>2182</v>
      </c>
      <c r="M234" s="85" t="s">
        <v>2183</v>
      </c>
      <c r="N234" s="85" t="s">
        <v>1790</v>
      </c>
      <c r="O234" s="85" t="s">
        <v>1572</v>
      </c>
      <c r="P234" s="85" t="s">
        <v>61</v>
      </c>
      <c r="Q234" s="85" t="s">
        <v>441</v>
      </c>
      <c r="R234" s="85" t="s">
        <v>194</v>
      </c>
      <c r="S234" s="85" t="s">
        <v>65</v>
      </c>
      <c r="T234" s="85" t="s">
        <v>65</v>
      </c>
      <c r="U234" s="85" t="s">
        <v>65</v>
      </c>
      <c r="V234" s="85" t="s">
        <v>64</v>
      </c>
      <c r="W234" s="85" t="s">
        <v>65</v>
      </c>
      <c r="X234" s="85" t="s">
        <v>65</v>
      </c>
      <c r="Y234" s="85" t="s">
        <v>64</v>
      </c>
      <c r="Z234" s="85" t="s">
        <v>65</v>
      </c>
      <c r="AA234" s="85" t="s">
        <v>65</v>
      </c>
      <c r="AB234" s="85" t="s">
        <v>146</v>
      </c>
      <c r="AC234" s="85" t="s">
        <v>67</v>
      </c>
      <c r="AD234" s="85" t="s">
        <v>88</v>
      </c>
      <c r="AE234" s="85" t="s">
        <v>64</v>
      </c>
      <c r="AF234" s="85" t="s">
        <v>64</v>
      </c>
      <c r="AG234" s="85" t="s">
        <v>65</v>
      </c>
      <c r="AH234" s="85" t="s">
        <v>65</v>
      </c>
      <c r="AI234" s="85" t="s">
        <v>69</v>
      </c>
      <c r="AJ234" s="85" t="s">
        <v>65</v>
      </c>
      <c r="AK234" s="85" t="s">
        <v>64</v>
      </c>
      <c r="AL234" s="85" t="s">
        <v>64</v>
      </c>
      <c r="AM234" s="85" t="s">
        <v>64</v>
      </c>
      <c r="AN234" s="85" t="s">
        <v>64</v>
      </c>
      <c r="AO234" s="85" t="s">
        <v>2184</v>
      </c>
      <c r="AP234" s="85" t="s">
        <v>2185</v>
      </c>
      <c r="AQ234" s="85" t="s">
        <v>2186</v>
      </c>
      <c r="AR234" s="85" t="s">
        <v>2187</v>
      </c>
      <c r="AS234" s="85" t="s">
        <v>136</v>
      </c>
      <c r="AT234" s="85"/>
      <c r="AU234" s="85" t="s">
        <v>65</v>
      </c>
      <c r="AV234" s="85" t="s">
        <v>75</v>
      </c>
      <c r="AW234" s="85" t="s">
        <v>65</v>
      </c>
      <c r="AX234" s="85"/>
      <c r="AY234" s="85" t="s">
        <v>2188</v>
      </c>
      <c r="AZ234" s="87" t="s">
        <v>2189</v>
      </c>
    </row>
    <row r="235" spans="1:52" ht="75" customHeight="1">
      <c r="A235" s="84">
        <v>234</v>
      </c>
      <c r="B235" s="85" t="s">
        <v>2190</v>
      </c>
      <c r="C235" s="85" t="s">
        <v>722</v>
      </c>
      <c r="D235" s="85" t="s">
        <v>2191</v>
      </c>
      <c r="E235" s="85" t="s">
        <v>1568</v>
      </c>
      <c r="F235" s="85" t="s">
        <v>55</v>
      </c>
      <c r="G235" s="85" t="s">
        <v>1370</v>
      </c>
      <c r="H235" s="85" t="s">
        <v>101</v>
      </c>
      <c r="I235" s="85" t="s">
        <v>2192</v>
      </c>
      <c r="J235" s="85" t="s">
        <v>1922</v>
      </c>
      <c r="K235" s="85" t="s">
        <v>284</v>
      </c>
      <c r="L235" s="85" t="s">
        <v>2193</v>
      </c>
      <c r="M235" s="85" t="s">
        <v>2194</v>
      </c>
      <c r="N235" s="85"/>
      <c r="O235" s="85"/>
      <c r="P235" s="85" t="s">
        <v>61</v>
      </c>
      <c r="Q235" s="85" t="s">
        <v>441</v>
      </c>
      <c r="R235" s="85" t="s">
        <v>194</v>
      </c>
      <c r="S235" s="85" t="s">
        <v>64</v>
      </c>
      <c r="T235" s="85" t="s">
        <v>64</v>
      </c>
      <c r="U235" s="85" t="s">
        <v>64</v>
      </c>
      <c r="V235" s="85" t="s">
        <v>65</v>
      </c>
      <c r="W235" s="85" t="s">
        <v>65</v>
      </c>
      <c r="X235" s="85" t="s">
        <v>65</v>
      </c>
      <c r="Y235" s="85" t="s">
        <v>64</v>
      </c>
      <c r="Z235" s="85" t="s">
        <v>65</v>
      </c>
      <c r="AA235" s="85" t="s">
        <v>65</v>
      </c>
      <c r="AB235" s="85" t="s">
        <v>66</v>
      </c>
      <c r="AC235" s="85" t="s">
        <v>67</v>
      </c>
      <c r="AD235" s="85" t="s">
        <v>88</v>
      </c>
      <c r="AE235" s="85" t="s">
        <v>64</v>
      </c>
      <c r="AF235" s="85" t="s">
        <v>64</v>
      </c>
      <c r="AG235" s="85" t="s">
        <v>65</v>
      </c>
      <c r="AH235" s="85" t="s">
        <v>65</v>
      </c>
      <c r="AI235" s="85" t="s">
        <v>89</v>
      </c>
      <c r="AJ235" s="85" t="s">
        <v>65</v>
      </c>
      <c r="AK235" s="85" t="s">
        <v>65</v>
      </c>
      <c r="AL235" s="85" t="s">
        <v>65</v>
      </c>
      <c r="AM235" s="85" t="s">
        <v>64</v>
      </c>
      <c r="AN235" s="85" t="s">
        <v>65</v>
      </c>
      <c r="AO235" s="85"/>
      <c r="AP235" s="85" t="s">
        <v>2195</v>
      </c>
      <c r="AQ235" s="85" t="s">
        <v>2196</v>
      </c>
      <c r="AR235" s="85" t="s">
        <v>2197</v>
      </c>
      <c r="AS235" s="85" t="s">
        <v>65</v>
      </c>
      <c r="AT235" s="85"/>
      <c r="AU235" s="85" t="s">
        <v>65</v>
      </c>
      <c r="AV235" s="85" t="s">
        <v>1893</v>
      </c>
      <c r="AW235" s="85" t="s">
        <v>65</v>
      </c>
      <c r="AX235" s="85"/>
      <c r="AY235" s="85" t="s">
        <v>2198</v>
      </c>
      <c r="AZ235" s="87" t="s">
        <v>2199</v>
      </c>
    </row>
    <row r="236" spans="1:52" ht="75" customHeight="1">
      <c r="A236" s="84">
        <v>235</v>
      </c>
      <c r="B236" s="85" t="s">
        <v>2200</v>
      </c>
      <c r="C236" s="85" t="s">
        <v>387</v>
      </c>
      <c r="D236" s="85" t="s">
        <v>2201</v>
      </c>
      <c r="E236" s="85" t="s">
        <v>1790</v>
      </c>
      <c r="F236" s="85" t="s">
        <v>55</v>
      </c>
      <c r="G236" s="85" t="s">
        <v>129</v>
      </c>
      <c r="H236" s="85" t="s">
        <v>101</v>
      </c>
      <c r="I236" s="85" t="s">
        <v>2202</v>
      </c>
      <c r="J236" s="85" t="s">
        <v>2203</v>
      </c>
      <c r="K236" s="85" t="s">
        <v>2204</v>
      </c>
      <c r="L236" s="85" t="s">
        <v>2205</v>
      </c>
      <c r="M236" s="85" t="s">
        <v>2206</v>
      </c>
      <c r="N236" s="85" t="s">
        <v>1845</v>
      </c>
      <c r="O236" s="85" t="s">
        <v>1572</v>
      </c>
      <c r="P236" s="85" t="s">
        <v>61</v>
      </c>
      <c r="Q236" s="85" t="s">
        <v>441</v>
      </c>
      <c r="R236" s="85" t="s">
        <v>194</v>
      </c>
      <c r="S236" s="85" t="s">
        <v>64</v>
      </c>
      <c r="T236" s="85" t="s">
        <v>64</v>
      </c>
      <c r="U236" s="85" t="s">
        <v>64</v>
      </c>
      <c r="V236" s="85" t="s">
        <v>64</v>
      </c>
      <c r="W236" s="85" t="s">
        <v>65</v>
      </c>
      <c r="X236" s="85" t="s">
        <v>64</v>
      </c>
      <c r="Y236" s="85" t="s">
        <v>64</v>
      </c>
      <c r="Z236" s="85" t="s">
        <v>65</v>
      </c>
      <c r="AA236" s="85" t="s">
        <v>64</v>
      </c>
      <c r="AB236" s="85" t="s">
        <v>146</v>
      </c>
      <c r="AC236" s="85" t="s">
        <v>67</v>
      </c>
      <c r="AD236" s="85" t="s">
        <v>88</v>
      </c>
      <c r="AE236" s="85" t="s">
        <v>64</v>
      </c>
      <c r="AF236" s="85" t="s">
        <v>65</v>
      </c>
      <c r="AG236" s="85" t="s">
        <v>65</v>
      </c>
      <c r="AH236" s="85" t="s">
        <v>65</v>
      </c>
      <c r="AI236" s="85" t="s">
        <v>89</v>
      </c>
      <c r="AJ236" s="85" t="s">
        <v>136</v>
      </c>
      <c r="AK236" s="85" t="s">
        <v>64</v>
      </c>
      <c r="AL236" s="85" t="s">
        <v>136</v>
      </c>
      <c r="AM236" s="85" t="s">
        <v>64</v>
      </c>
      <c r="AN236" s="85" t="s">
        <v>64</v>
      </c>
      <c r="AO236" s="85"/>
      <c r="AP236" s="85" t="s">
        <v>2207</v>
      </c>
      <c r="AQ236" s="85" t="s">
        <v>1987</v>
      </c>
      <c r="AR236" s="85" t="s">
        <v>618</v>
      </c>
      <c r="AS236" s="85" t="s">
        <v>64</v>
      </c>
      <c r="AT236" s="85"/>
      <c r="AU236" s="85" t="s">
        <v>65</v>
      </c>
      <c r="AV236" s="85" t="s">
        <v>75</v>
      </c>
      <c r="AW236" s="85" t="s">
        <v>65</v>
      </c>
      <c r="AX236" s="85"/>
      <c r="AY236" s="22" t="s">
        <v>2208</v>
      </c>
      <c r="AZ236" s="87"/>
    </row>
    <row r="237" spans="1:52" ht="75" customHeight="1">
      <c r="A237" s="84">
        <v>236</v>
      </c>
      <c r="B237" s="85" t="s">
        <v>1961</v>
      </c>
      <c r="C237" s="85" t="s">
        <v>1186</v>
      </c>
      <c r="D237" s="85" t="s">
        <v>4358</v>
      </c>
      <c r="E237" s="85" t="s">
        <v>1568</v>
      </c>
      <c r="F237" s="85" t="s">
        <v>236</v>
      </c>
      <c r="G237" s="85" t="s">
        <v>754</v>
      </c>
      <c r="H237" s="85" t="s">
        <v>222</v>
      </c>
      <c r="I237" s="85" t="s">
        <v>255</v>
      </c>
      <c r="J237" s="85" t="s">
        <v>1498</v>
      </c>
      <c r="K237" s="85" t="s">
        <v>248</v>
      </c>
      <c r="L237" s="85" t="s">
        <v>4359</v>
      </c>
      <c r="M237" s="85" t="s">
        <v>4360</v>
      </c>
      <c r="N237" s="85"/>
      <c r="O237" s="85"/>
      <c r="P237" s="85"/>
      <c r="Q237" s="85"/>
      <c r="R237" s="85"/>
      <c r="S237" s="85"/>
      <c r="T237" s="85"/>
      <c r="U237" s="85"/>
      <c r="V237" s="85"/>
      <c r="W237" s="85"/>
      <c r="X237" s="85"/>
      <c r="Y237" s="85"/>
      <c r="Z237" s="85"/>
      <c r="AA237" s="85"/>
      <c r="AB237" s="85" t="s">
        <v>66</v>
      </c>
      <c r="AC237" s="85" t="s">
        <v>67</v>
      </c>
      <c r="AD237" s="85" t="s">
        <v>68</v>
      </c>
      <c r="AE237" s="85" t="s">
        <v>65</v>
      </c>
      <c r="AF237" s="85" t="s">
        <v>65</v>
      </c>
      <c r="AG237" s="85" t="s">
        <v>65</v>
      </c>
      <c r="AH237" s="85"/>
      <c r="AI237" s="85" t="s">
        <v>69</v>
      </c>
      <c r="AJ237" s="85" t="s">
        <v>65</v>
      </c>
      <c r="AK237" s="85" t="s">
        <v>65</v>
      </c>
      <c r="AL237" s="85" t="s">
        <v>65</v>
      </c>
      <c r="AM237" s="85" t="s">
        <v>65</v>
      </c>
      <c r="AN237" s="85" t="s">
        <v>65</v>
      </c>
      <c r="AO237" s="85"/>
      <c r="AP237" s="85"/>
      <c r="AQ237" s="85" t="s">
        <v>4361</v>
      </c>
      <c r="AR237" s="85" t="s">
        <v>392</v>
      </c>
      <c r="AS237" s="85" t="s">
        <v>136</v>
      </c>
      <c r="AT237" s="85"/>
      <c r="AU237" s="85" t="s">
        <v>65</v>
      </c>
      <c r="AV237" s="85"/>
      <c r="AW237" s="85"/>
      <c r="AX237" s="85"/>
      <c r="AY237" s="110" t="s">
        <v>4362</v>
      </c>
      <c r="AZ237" s="87" t="s">
        <v>1968</v>
      </c>
    </row>
    <row r="238" spans="1:52" ht="75" customHeight="1">
      <c r="A238" s="84">
        <v>237</v>
      </c>
      <c r="B238" s="85" t="s">
        <v>4363</v>
      </c>
      <c r="C238" s="85" t="s">
        <v>4354</v>
      </c>
      <c r="D238" s="85" t="s">
        <v>4364</v>
      </c>
      <c r="E238" s="85" t="s">
        <v>1518</v>
      </c>
      <c r="F238" s="85" t="s">
        <v>236</v>
      </c>
      <c r="G238" s="85" t="s">
        <v>129</v>
      </c>
      <c r="H238" s="85" t="s">
        <v>238</v>
      </c>
      <c r="I238" s="85" t="s">
        <v>1264</v>
      </c>
      <c r="J238" s="85" t="s">
        <v>1498</v>
      </c>
      <c r="K238" s="85" t="s">
        <v>248</v>
      </c>
      <c r="L238" s="85" t="s">
        <v>4365</v>
      </c>
      <c r="M238" s="85" t="s">
        <v>4366</v>
      </c>
      <c r="N238" s="85" t="s">
        <v>1641</v>
      </c>
      <c r="O238" s="85" t="s">
        <v>1748</v>
      </c>
      <c r="P238" s="85"/>
      <c r="Q238" s="85"/>
      <c r="R238" s="85"/>
      <c r="S238" s="85"/>
      <c r="T238" s="85"/>
      <c r="U238" s="85"/>
      <c r="V238" s="85"/>
      <c r="W238" s="85"/>
      <c r="X238" s="85"/>
      <c r="Y238" s="85"/>
      <c r="Z238" s="85"/>
      <c r="AA238" s="85"/>
      <c r="AB238" s="85" t="s">
        <v>194</v>
      </c>
      <c r="AC238" s="85" t="s">
        <v>104</v>
      </c>
      <c r="AD238" s="85" t="s">
        <v>68</v>
      </c>
      <c r="AE238" s="85" t="s">
        <v>65</v>
      </c>
      <c r="AF238" s="85" t="s">
        <v>64</v>
      </c>
      <c r="AG238" s="85" t="s">
        <v>64</v>
      </c>
      <c r="AH238" s="85"/>
      <c r="AI238" s="85" t="s">
        <v>958</v>
      </c>
      <c r="AJ238" s="85" t="s">
        <v>65</v>
      </c>
      <c r="AK238" s="85" t="s">
        <v>65</v>
      </c>
      <c r="AL238" s="85" t="s">
        <v>65</v>
      </c>
      <c r="AM238" s="85" t="s">
        <v>64</v>
      </c>
      <c r="AN238" s="85" t="s">
        <v>64</v>
      </c>
      <c r="AO238" s="85"/>
      <c r="AP238" s="85"/>
      <c r="AQ238" s="85" t="s">
        <v>4367</v>
      </c>
      <c r="AR238" s="85" t="s">
        <v>327</v>
      </c>
      <c r="AS238" s="85" t="s">
        <v>65</v>
      </c>
      <c r="AT238" s="85"/>
      <c r="AU238" s="85" t="s">
        <v>65</v>
      </c>
      <c r="AV238" s="85"/>
      <c r="AW238" s="85"/>
      <c r="AX238" s="85"/>
      <c r="AY238" s="110" t="s">
        <v>4368</v>
      </c>
      <c r="AZ238" s="87" t="s">
        <v>1978</v>
      </c>
    </row>
    <row r="239" spans="1:52" ht="75" customHeight="1">
      <c r="A239" s="84">
        <v>238</v>
      </c>
      <c r="B239" s="85" t="s">
        <v>4369</v>
      </c>
      <c r="C239" s="85" t="s">
        <v>4355</v>
      </c>
      <c r="D239" s="85" t="s">
        <v>4370</v>
      </c>
      <c r="E239" s="85" t="s">
        <v>1568</v>
      </c>
      <c r="F239" s="85" t="s">
        <v>236</v>
      </c>
      <c r="G239" s="85" t="s">
        <v>754</v>
      </c>
      <c r="H239" s="85" t="s">
        <v>222</v>
      </c>
      <c r="I239" s="85" t="s">
        <v>618</v>
      </c>
      <c r="J239" s="85" t="s">
        <v>1498</v>
      </c>
      <c r="K239" s="85" t="s">
        <v>271</v>
      </c>
      <c r="L239" s="85" t="s">
        <v>4371</v>
      </c>
      <c r="M239" s="85" t="s">
        <v>4372</v>
      </c>
      <c r="N239" s="85"/>
      <c r="O239" s="85"/>
      <c r="P239" s="85"/>
      <c r="Q239" s="85"/>
      <c r="R239" s="85"/>
      <c r="S239" s="85"/>
      <c r="T239" s="85"/>
      <c r="U239" s="85"/>
      <c r="V239" s="85"/>
      <c r="W239" s="85"/>
      <c r="X239" s="85"/>
      <c r="Y239" s="85"/>
      <c r="Z239" s="85"/>
      <c r="AA239" s="85"/>
      <c r="AB239" s="85" t="s">
        <v>66</v>
      </c>
      <c r="AC239" s="85" t="s">
        <v>67</v>
      </c>
      <c r="AD239" s="85" t="s">
        <v>68</v>
      </c>
      <c r="AE239" s="85" t="s">
        <v>64</v>
      </c>
      <c r="AF239" s="85" t="s">
        <v>64</v>
      </c>
      <c r="AG239" s="85" t="s">
        <v>65</v>
      </c>
      <c r="AH239" s="85"/>
      <c r="AI239" s="85" t="s">
        <v>958</v>
      </c>
      <c r="AJ239" s="85" t="s">
        <v>65</v>
      </c>
      <c r="AK239" s="85" t="s">
        <v>65</v>
      </c>
      <c r="AL239" s="85" t="s">
        <v>65</v>
      </c>
      <c r="AM239" s="85" t="s">
        <v>64</v>
      </c>
      <c r="AN239" s="85" t="s">
        <v>64</v>
      </c>
      <c r="AO239" s="85"/>
      <c r="AP239" s="85"/>
      <c r="AQ239" s="85" t="s">
        <v>1731</v>
      </c>
      <c r="AR239" s="85" t="s">
        <v>618</v>
      </c>
      <c r="AS239" s="85" t="s">
        <v>64</v>
      </c>
      <c r="AT239" s="85"/>
      <c r="AU239" s="85" t="s">
        <v>65</v>
      </c>
      <c r="AV239" s="85"/>
      <c r="AW239" s="85"/>
      <c r="AX239" s="85"/>
      <c r="AY239" s="110" t="s">
        <v>4373</v>
      </c>
      <c r="AZ239" s="87" t="s">
        <v>4374</v>
      </c>
    </row>
    <row r="240" spans="1:52" ht="75" customHeight="1">
      <c r="A240" s="84">
        <v>239</v>
      </c>
      <c r="B240" s="85" t="s">
        <v>4375</v>
      </c>
      <c r="C240" s="85" t="s">
        <v>4376</v>
      </c>
      <c r="D240" s="85" t="s">
        <v>4377</v>
      </c>
      <c r="E240" s="85" t="s">
        <v>1496</v>
      </c>
      <c r="F240" s="85" t="s">
        <v>236</v>
      </c>
      <c r="G240" s="85" t="s">
        <v>754</v>
      </c>
      <c r="H240" s="85" t="s">
        <v>222</v>
      </c>
      <c r="I240" s="85" t="s">
        <v>884</v>
      </c>
      <c r="J240" s="85" t="s">
        <v>1498</v>
      </c>
      <c r="K240" s="85" t="s">
        <v>321</v>
      </c>
      <c r="L240" s="85" t="s">
        <v>4378</v>
      </c>
      <c r="M240" s="85" t="s">
        <v>4379</v>
      </c>
      <c r="N240" s="85"/>
      <c r="O240" s="85"/>
      <c r="P240" s="85"/>
      <c r="Q240" s="85"/>
      <c r="R240" s="85"/>
      <c r="S240" s="85"/>
      <c r="T240" s="85"/>
      <c r="U240" s="85"/>
      <c r="V240" s="85"/>
      <c r="W240" s="85"/>
      <c r="X240" s="85"/>
      <c r="Y240" s="85"/>
      <c r="Z240" s="85"/>
      <c r="AA240" s="85"/>
      <c r="AB240" s="85" t="s">
        <v>66</v>
      </c>
      <c r="AC240" s="85" t="s">
        <v>67</v>
      </c>
      <c r="AD240" s="85" t="s">
        <v>88</v>
      </c>
      <c r="AE240" s="85" t="s">
        <v>64</v>
      </c>
      <c r="AF240" s="85" t="s">
        <v>65</v>
      </c>
      <c r="AG240" s="85" t="s">
        <v>65</v>
      </c>
      <c r="AH240" s="85"/>
      <c r="AI240" s="85" t="s">
        <v>69</v>
      </c>
      <c r="AJ240" s="85" t="s">
        <v>65</v>
      </c>
      <c r="AK240" s="85" t="s">
        <v>65</v>
      </c>
      <c r="AL240" s="85" t="s">
        <v>65</v>
      </c>
      <c r="AM240" s="85" t="s">
        <v>64</v>
      </c>
      <c r="AN240" s="85" t="s">
        <v>65</v>
      </c>
      <c r="AO240" s="85"/>
      <c r="AP240" s="85"/>
      <c r="AQ240" s="85" t="s">
        <v>4380</v>
      </c>
      <c r="AR240" s="85" t="s">
        <v>4381</v>
      </c>
      <c r="AS240" s="85" t="s">
        <v>65</v>
      </c>
      <c r="AT240" s="85"/>
      <c r="AU240" s="85" t="s">
        <v>65</v>
      </c>
      <c r="AV240" s="85"/>
      <c r="AW240" s="85"/>
      <c r="AX240" s="85"/>
      <c r="AY240" s="110" t="s">
        <v>4382</v>
      </c>
      <c r="AZ240" s="87" t="s">
        <v>4383</v>
      </c>
    </row>
    <row r="241" spans="1:52" ht="75" customHeight="1">
      <c r="A241" s="84">
        <v>240</v>
      </c>
      <c r="B241" s="85" t="s">
        <v>4384</v>
      </c>
      <c r="C241" s="85" t="s">
        <v>1154</v>
      </c>
      <c r="D241" s="85" t="s">
        <v>4385</v>
      </c>
      <c r="E241" s="85" t="s">
        <v>1568</v>
      </c>
      <c r="F241" s="85" t="s">
        <v>236</v>
      </c>
      <c r="G241" s="85" t="s">
        <v>237</v>
      </c>
      <c r="H241" s="85" t="s">
        <v>222</v>
      </c>
      <c r="I241" s="85" t="s">
        <v>812</v>
      </c>
      <c r="J241" s="85" t="s">
        <v>1498</v>
      </c>
      <c r="K241" s="85" t="s">
        <v>223</v>
      </c>
      <c r="L241" s="85" t="s">
        <v>4386</v>
      </c>
      <c r="M241" s="85" t="s">
        <v>4387</v>
      </c>
      <c r="N241" s="85" t="s">
        <v>1571</v>
      </c>
      <c r="O241" s="85" t="s">
        <v>1748</v>
      </c>
      <c r="P241" s="85"/>
      <c r="Q241" s="85"/>
      <c r="R241" s="85"/>
      <c r="S241" s="85"/>
      <c r="T241" s="85"/>
      <c r="U241" s="85"/>
      <c r="V241" s="85"/>
      <c r="W241" s="85"/>
      <c r="X241" s="85"/>
      <c r="Y241" s="85"/>
      <c r="Z241" s="85"/>
      <c r="AA241" s="85"/>
      <c r="AB241" s="85" t="s">
        <v>194</v>
      </c>
      <c r="AC241" s="85" t="s">
        <v>67</v>
      </c>
      <c r="AD241" s="85" t="s">
        <v>68</v>
      </c>
      <c r="AE241" s="85" t="s">
        <v>65</v>
      </c>
      <c r="AF241" s="85" t="s">
        <v>64</v>
      </c>
      <c r="AG241" s="85" t="s">
        <v>64</v>
      </c>
      <c r="AH241" s="85"/>
      <c r="AI241" s="85" t="s">
        <v>89</v>
      </c>
      <c r="AJ241" s="85" t="s">
        <v>65</v>
      </c>
      <c r="AK241" s="85" t="s">
        <v>65</v>
      </c>
      <c r="AL241" s="85" t="s">
        <v>65</v>
      </c>
      <c r="AM241" s="85" t="s">
        <v>65</v>
      </c>
      <c r="AN241" s="85" t="s">
        <v>65</v>
      </c>
      <c r="AO241" s="85"/>
      <c r="AP241" s="85"/>
      <c r="AQ241" s="85" t="s">
        <v>4388</v>
      </c>
      <c r="AR241" s="85" t="s">
        <v>812</v>
      </c>
      <c r="AS241" s="85" t="s">
        <v>64</v>
      </c>
      <c r="AT241" s="85"/>
      <c r="AU241" s="85" t="s">
        <v>65</v>
      </c>
      <c r="AV241" s="85"/>
      <c r="AW241" s="85"/>
      <c r="AX241" s="85"/>
      <c r="AY241" s="110" t="s">
        <v>4389</v>
      </c>
      <c r="AZ241" s="87" t="s">
        <v>4390</v>
      </c>
    </row>
    <row r="242" spans="1:52" ht="75" customHeight="1">
      <c r="A242" s="84">
        <v>241</v>
      </c>
      <c r="B242" s="85" t="s">
        <v>4391</v>
      </c>
      <c r="C242" s="85" t="s">
        <v>4356</v>
      </c>
      <c r="D242" s="85" t="s">
        <v>4392</v>
      </c>
      <c r="E242" s="85" t="s">
        <v>1527</v>
      </c>
      <c r="F242" s="85" t="s">
        <v>236</v>
      </c>
      <c r="G242" s="85" t="s">
        <v>808</v>
      </c>
      <c r="H242" s="85" t="s">
        <v>101</v>
      </c>
      <c r="I242" s="85" t="s">
        <v>4393</v>
      </c>
      <c r="J242" s="85" t="s">
        <v>4394</v>
      </c>
      <c r="K242" s="85" t="s">
        <v>4395</v>
      </c>
      <c r="L242" s="85" t="s">
        <v>4396</v>
      </c>
      <c r="M242" s="85" t="s">
        <v>4397</v>
      </c>
      <c r="N242" s="85"/>
      <c r="O242" s="85"/>
      <c r="P242" s="85"/>
      <c r="Q242" s="85"/>
      <c r="R242" s="85"/>
      <c r="S242" s="85"/>
      <c r="T242" s="85"/>
      <c r="U242" s="85"/>
      <c r="V242" s="85"/>
      <c r="W242" s="85"/>
      <c r="X242" s="85"/>
      <c r="Y242" s="85"/>
      <c r="Z242" s="85"/>
      <c r="AA242" s="85"/>
      <c r="AB242" s="85" t="s">
        <v>1772</v>
      </c>
      <c r="AC242" s="85" t="s">
        <v>67</v>
      </c>
      <c r="AD242" s="85" t="s">
        <v>68</v>
      </c>
      <c r="AE242" s="85" t="s">
        <v>64</v>
      </c>
      <c r="AF242" s="85" t="s">
        <v>65</v>
      </c>
      <c r="AG242" s="85" t="s">
        <v>65</v>
      </c>
      <c r="AH242" s="85"/>
      <c r="AI242" s="85" t="s">
        <v>958</v>
      </c>
      <c r="AJ242" s="85" t="s">
        <v>65</v>
      </c>
      <c r="AK242" s="85" t="s">
        <v>64</v>
      </c>
      <c r="AL242" s="85" t="s">
        <v>65</v>
      </c>
      <c r="AM242" s="85" t="s">
        <v>65</v>
      </c>
      <c r="AN242" s="85" t="s">
        <v>65</v>
      </c>
      <c r="AO242" s="85"/>
      <c r="AP242" s="85"/>
      <c r="AQ242" s="85" t="s">
        <v>4398</v>
      </c>
      <c r="AR242" s="85" t="s">
        <v>277</v>
      </c>
      <c r="AS242" s="85" t="s">
        <v>65</v>
      </c>
      <c r="AT242" s="85"/>
      <c r="AU242" s="85" t="s">
        <v>64</v>
      </c>
      <c r="AV242" s="85"/>
      <c r="AW242" s="85"/>
      <c r="AX242" s="85"/>
      <c r="AY242" s="110" t="s">
        <v>4399</v>
      </c>
      <c r="AZ242" s="87" t="s">
        <v>4400</v>
      </c>
    </row>
    <row r="243" spans="1:52" ht="75" customHeight="1">
      <c r="A243" s="84">
        <v>242</v>
      </c>
      <c r="B243" s="85" t="s">
        <v>4401</v>
      </c>
      <c r="C243" s="85" t="s">
        <v>752</v>
      </c>
      <c r="D243" s="85" t="s">
        <v>4402</v>
      </c>
      <c r="E243" s="85" t="s">
        <v>1588</v>
      </c>
      <c r="F243" s="85" t="s">
        <v>236</v>
      </c>
      <c r="G243" s="85" t="s">
        <v>754</v>
      </c>
      <c r="H243" s="85" t="s">
        <v>222</v>
      </c>
      <c r="I243" s="85" t="s">
        <v>1264</v>
      </c>
      <c r="J243" s="85" t="s">
        <v>1498</v>
      </c>
      <c r="K243" s="85" t="s">
        <v>248</v>
      </c>
      <c r="L243" s="85" t="s">
        <v>4403</v>
      </c>
      <c r="M243" s="85" t="s">
        <v>4404</v>
      </c>
      <c r="N243" s="85"/>
      <c r="O243" s="85"/>
      <c r="P243" s="85"/>
      <c r="Q243" s="85"/>
      <c r="R243" s="85"/>
      <c r="S243" s="85"/>
      <c r="T243" s="85"/>
      <c r="U243" s="85"/>
      <c r="V243" s="85"/>
      <c r="W243" s="85"/>
      <c r="X243" s="85"/>
      <c r="Y243" s="85"/>
      <c r="Z243" s="85"/>
      <c r="AA243" s="85"/>
      <c r="AB243" s="85" t="s">
        <v>66</v>
      </c>
      <c r="AC243" s="85" t="s">
        <v>67</v>
      </c>
      <c r="AD243" s="85" t="s">
        <v>68</v>
      </c>
      <c r="AE243" s="85" t="s">
        <v>64</v>
      </c>
      <c r="AF243" s="85" t="s">
        <v>64</v>
      </c>
      <c r="AG243" s="85" t="s">
        <v>65</v>
      </c>
      <c r="AH243" s="85"/>
      <c r="AI243" s="85" t="s">
        <v>69</v>
      </c>
      <c r="AJ243" s="85" t="s">
        <v>65</v>
      </c>
      <c r="AK243" s="85" t="s">
        <v>136</v>
      </c>
      <c r="AL243" s="85" t="s">
        <v>136</v>
      </c>
      <c r="AM243" s="85" t="s">
        <v>64</v>
      </c>
      <c r="AN243" s="85" t="s">
        <v>65</v>
      </c>
      <c r="AO243" s="85"/>
      <c r="AP243" s="85"/>
      <c r="AQ243" s="85" t="s">
        <v>4405</v>
      </c>
      <c r="AR243" s="85" t="s">
        <v>598</v>
      </c>
      <c r="AS243" s="85" t="s">
        <v>64</v>
      </c>
      <c r="AT243" s="85"/>
      <c r="AU243" s="85" t="s">
        <v>65</v>
      </c>
      <c r="AV243" s="85"/>
      <c r="AW243" s="85"/>
      <c r="AX243" s="85"/>
      <c r="AY243" s="110"/>
      <c r="AZ243" s="87" t="s">
        <v>4406</v>
      </c>
    </row>
    <row r="244" spans="1:52" ht="75" customHeight="1">
      <c r="A244" s="84">
        <v>243</v>
      </c>
      <c r="B244" s="85" t="s">
        <v>4407</v>
      </c>
      <c r="C244" s="85" t="s">
        <v>4357</v>
      </c>
      <c r="D244" s="85" t="s">
        <v>4408</v>
      </c>
      <c r="E244" s="85" t="s">
        <v>1836</v>
      </c>
      <c r="F244" s="85" t="s">
        <v>236</v>
      </c>
      <c r="G244" s="85" t="s">
        <v>594</v>
      </c>
      <c r="H244" s="85" t="s">
        <v>238</v>
      </c>
      <c r="I244" s="85" t="s">
        <v>2295</v>
      </c>
      <c r="J244" s="85" t="s">
        <v>1498</v>
      </c>
      <c r="K244" s="85" t="s">
        <v>248</v>
      </c>
      <c r="L244" s="85" t="s">
        <v>4409</v>
      </c>
      <c r="M244" s="85" t="s">
        <v>4410</v>
      </c>
      <c r="N244" s="85"/>
      <c r="O244" s="85"/>
      <c r="P244" s="85"/>
      <c r="Q244" s="85"/>
      <c r="R244" s="85"/>
      <c r="S244" s="85"/>
      <c r="T244" s="85"/>
      <c r="U244" s="85"/>
      <c r="V244" s="85"/>
      <c r="W244" s="85"/>
      <c r="X244" s="85"/>
      <c r="Y244" s="85"/>
      <c r="Z244" s="85"/>
      <c r="AA244" s="85"/>
      <c r="AB244" s="85" t="s">
        <v>66</v>
      </c>
      <c r="AC244" s="85" t="s">
        <v>104</v>
      </c>
      <c r="AD244" s="85" t="s">
        <v>68</v>
      </c>
      <c r="AE244" s="85" t="s">
        <v>64</v>
      </c>
      <c r="AF244" s="85" t="s">
        <v>65</v>
      </c>
      <c r="AG244" s="85" t="s">
        <v>65</v>
      </c>
      <c r="AH244" s="85"/>
      <c r="AI244" s="85" t="s">
        <v>69</v>
      </c>
      <c r="AJ244" s="85" t="s">
        <v>136</v>
      </c>
      <c r="AK244" s="85" t="s">
        <v>64</v>
      </c>
      <c r="AL244" s="85" t="s">
        <v>65</v>
      </c>
      <c r="AM244" s="85" t="s">
        <v>65</v>
      </c>
      <c r="AN244" s="85" t="s">
        <v>65</v>
      </c>
      <c r="AO244" s="85"/>
      <c r="AP244" s="85"/>
      <c r="AQ244" s="85" t="s">
        <v>4411</v>
      </c>
      <c r="AR244" s="85" t="s">
        <v>372</v>
      </c>
      <c r="AS244" s="85" t="s">
        <v>65</v>
      </c>
      <c r="AT244" s="85"/>
      <c r="AU244" s="85" t="s">
        <v>64</v>
      </c>
      <c r="AV244" s="85"/>
      <c r="AW244" s="85"/>
      <c r="AX244" s="85"/>
      <c r="AY244" s="110" t="s">
        <v>4412</v>
      </c>
      <c r="AZ244" s="87"/>
    </row>
    <row r="245" spans="1:52" ht="75" customHeight="1">
      <c r="A245" s="84">
        <v>244</v>
      </c>
      <c r="B245" s="85" t="s">
        <v>4413</v>
      </c>
      <c r="C245" s="85" t="s">
        <v>2269</v>
      </c>
      <c r="D245" s="85" t="s">
        <v>4414</v>
      </c>
      <c r="E245" s="85" t="s">
        <v>1544</v>
      </c>
      <c r="F245" s="85" t="s">
        <v>236</v>
      </c>
      <c r="G245" s="85" t="s">
        <v>237</v>
      </c>
      <c r="H245" s="85" t="s">
        <v>222</v>
      </c>
      <c r="I245" s="85" t="s">
        <v>1264</v>
      </c>
      <c r="J245" s="85" t="s">
        <v>1498</v>
      </c>
      <c r="K245" s="85" t="s">
        <v>248</v>
      </c>
      <c r="L245" s="85" t="s">
        <v>4415</v>
      </c>
      <c r="M245" s="85" t="s">
        <v>4416</v>
      </c>
      <c r="N245" s="85"/>
      <c r="O245" s="85"/>
      <c r="P245" s="85"/>
      <c r="Q245" s="85"/>
      <c r="R245" s="85"/>
      <c r="S245" s="85"/>
      <c r="T245" s="85"/>
      <c r="U245" s="85"/>
      <c r="V245" s="85"/>
      <c r="W245" s="85"/>
      <c r="X245" s="85"/>
      <c r="Y245" s="85"/>
      <c r="Z245" s="85"/>
      <c r="AA245" s="85"/>
      <c r="AB245" s="85" t="s">
        <v>66</v>
      </c>
      <c r="AC245" s="85" t="s">
        <v>104</v>
      </c>
      <c r="AD245" s="85" t="s">
        <v>68</v>
      </c>
      <c r="AE245" s="85" t="s">
        <v>64</v>
      </c>
      <c r="AF245" s="85" t="s">
        <v>64</v>
      </c>
      <c r="AG245" s="85" t="s">
        <v>65</v>
      </c>
      <c r="AH245" s="85"/>
      <c r="AI245" s="85" t="s">
        <v>89</v>
      </c>
      <c r="AJ245" s="85" t="s">
        <v>65</v>
      </c>
      <c r="AK245" s="85" t="s">
        <v>65</v>
      </c>
      <c r="AL245" s="85" t="s">
        <v>65</v>
      </c>
      <c r="AM245" s="85" t="s">
        <v>64</v>
      </c>
      <c r="AN245" s="85" t="s">
        <v>65</v>
      </c>
      <c r="AO245" s="85"/>
      <c r="AP245" s="85"/>
      <c r="AQ245" s="85" t="s">
        <v>4417</v>
      </c>
      <c r="AR245" s="85" t="s">
        <v>1264</v>
      </c>
      <c r="AS245" s="85" t="s">
        <v>64</v>
      </c>
      <c r="AT245" s="85"/>
      <c r="AU245" s="85" t="s">
        <v>65</v>
      </c>
      <c r="AV245" s="85"/>
      <c r="AW245" s="85"/>
      <c r="AX245" s="85"/>
      <c r="AY245" s="110" t="s">
        <v>4418</v>
      </c>
      <c r="AZ245" s="87" t="s">
        <v>4419</v>
      </c>
    </row>
    <row r="246" spans="1:52" ht="15" customHeight="1">
      <c r="A246" s="94"/>
      <c r="B246" s="94"/>
      <c r="C246" s="94"/>
      <c r="D246" s="94"/>
      <c r="E246" s="94"/>
      <c r="F246" s="94"/>
      <c r="G246" s="94"/>
      <c r="H246" s="94"/>
      <c r="I246" s="94"/>
      <c r="J246" s="94"/>
      <c r="K246" s="94"/>
      <c r="L246" s="94"/>
      <c r="M246" s="94"/>
      <c r="N246" s="94"/>
      <c r="O246" s="94"/>
      <c r="P246" s="94"/>
      <c r="Q246" s="94"/>
      <c r="R246" s="105"/>
      <c r="S246" s="94"/>
      <c r="T246" s="94"/>
      <c r="U246" s="94"/>
      <c r="V246" s="94"/>
      <c r="W246" s="94"/>
      <c r="X246" s="94"/>
      <c r="Y246" s="94"/>
      <c r="Z246" s="94"/>
      <c r="AA246" s="94"/>
      <c r="AB246" s="94"/>
      <c r="AC246" s="94"/>
      <c r="AD246" s="94"/>
      <c r="AE246" s="94"/>
      <c r="AF246" s="94"/>
      <c r="AG246" s="94"/>
      <c r="AH246" s="94"/>
      <c r="AI246" s="94"/>
      <c r="AJ246" s="94"/>
      <c r="AK246" s="94"/>
      <c r="AL246" s="94"/>
      <c r="AM246" s="94"/>
      <c r="AN246" s="94"/>
      <c r="AO246" s="94"/>
      <c r="AP246" s="94"/>
      <c r="AQ246" s="94"/>
      <c r="AR246" s="94"/>
      <c r="AS246" s="94"/>
      <c r="AT246" s="94"/>
      <c r="AU246" s="105"/>
      <c r="AV246" s="94"/>
      <c r="AW246" s="94"/>
      <c r="AX246" s="94"/>
      <c r="AY246" s="94"/>
      <c r="AZ246" s="105"/>
    </row>
    <row r="247" spans="1:52" ht="15" customHeight="1">
      <c r="A247" s="94"/>
      <c r="B247" s="94"/>
      <c r="C247" s="94"/>
      <c r="D247" s="94"/>
      <c r="E247" s="94"/>
      <c r="F247" s="94"/>
      <c r="G247" s="94"/>
      <c r="H247" s="94"/>
      <c r="I247" s="94"/>
      <c r="J247" s="94"/>
      <c r="K247" s="94"/>
      <c r="L247" s="94"/>
      <c r="M247" s="94"/>
      <c r="N247" s="94"/>
      <c r="O247" s="94"/>
      <c r="P247" s="94"/>
      <c r="Q247" s="94"/>
      <c r="R247" s="105"/>
      <c r="S247" s="94"/>
      <c r="T247" s="94"/>
      <c r="U247" s="94"/>
      <c r="V247" s="94"/>
      <c r="W247" s="94"/>
      <c r="X247" s="94"/>
      <c r="Y247" s="94"/>
      <c r="Z247" s="94"/>
      <c r="AA247" s="94"/>
      <c r="AB247" s="94"/>
      <c r="AC247" s="94"/>
      <c r="AD247" s="94"/>
      <c r="AE247" s="94"/>
      <c r="AF247" s="94"/>
      <c r="AG247" s="94"/>
      <c r="AH247" s="94"/>
      <c r="AI247" s="94"/>
      <c r="AJ247" s="94"/>
      <c r="AK247" s="94"/>
      <c r="AL247" s="94"/>
      <c r="AM247" s="94"/>
      <c r="AN247" s="94"/>
      <c r="AO247" s="94"/>
      <c r="AP247" s="94"/>
      <c r="AQ247" s="94"/>
      <c r="AR247" s="94"/>
      <c r="AS247" s="94"/>
      <c r="AT247" s="94"/>
      <c r="AU247" s="105"/>
      <c r="AV247" s="94"/>
      <c r="AW247" s="94"/>
      <c r="AX247" s="94"/>
      <c r="AY247" s="94"/>
      <c r="AZ247" s="105"/>
    </row>
    <row r="248" spans="1:52" ht="15" customHeight="1">
      <c r="A248" s="94"/>
      <c r="B248" s="94"/>
      <c r="C248" s="94"/>
      <c r="D248" s="94"/>
      <c r="E248" s="94"/>
      <c r="F248" s="94"/>
      <c r="G248" s="94"/>
      <c r="H248" s="94"/>
      <c r="I248" s="94"/>
      <c r="J248" s="94"/>
      <c r="K248" s="94"/>
      <c r="L248" s="94"/>
      <c r="M248" s="94"/>
      <c r="N248" s="94"/>
      <c r="O248" s="94"/>
      <c r="P248" s="94"/>
      <c r="Q248" s="94"/>
      <c r="R248" s="105"/>
      <c r="S248" s="94"/>
      <c r="T248" s="94"/>
      <c r="U248" s="94"/>
      <c r="V248" s="94"/>
      <c r="W248" s="94"/>
      <c r="X248" s="94"/>
      <c r="Y248" s="94"/>
      <c r="Z248" s="94"/>
      <c r="AA248" s="94"/>
      <c r="AB248" s="94"/>
      <c r="AC248" s="94"/>
      <c r="AD248" s="94"/>
      <c r="AE248" s="94"/>
      <c r="AF248" s="94"/>
      <c r="AG248" s="94"/>
      <c r="AH248" s="94"/>
      <c r="AI248" s="94"/>
      <c r="AJ248" s="94"/>
      <c r="AK248" s="94"/>
      <c r="AL248" s="94"/>
      <c r="AM248" s="94"/>
      <c r="AN248" s="94"/>
      <c r="AO248" s="94"/>
      <c r="AP248" s="94"/>
      <c r="AQ248" s="94"/>
      <c r="AR248" s="94"/>
      <c r="AS248" s="94"/>
      <c r="AT248" s="94"/>
      <c r="AU248" s="105"/>
      <c r="AV248" s="94"/>
      <c r="AW248" s="94"/>
      <c r="AX248" s="94"/>
      <c r="AY248" s="94"/>
      <c r="AZ248" s="105"/>
    </row>
    <row r="249" spans="1:52" ht="15" customHeight="1">
      <c r="A249" s="94"/>
      <c r="B249" s="94"/>
      <c r="C249" s="94"/>
      <c r="D249" s="94"/>
      <c r="E249" s="94"/>
      <c r="F249" s="94"/>
      <c r="G249" s="94"/>
      <c r="H249" s="94"/>
      <c r="I249" s="94"/>
      <c r="J249" s="94"/>
      <c r="K249" s="94"/>
      <c r="L249" s="94"/>
      <c r="M249" s="94"/>
      <c r="N249" s="94"/>
      <c r="O249" s="94"/>
      <c r="P249" s="94"/>
      <c r="Q249" s="94"/>
      <c r="R249" s="105"/>
      <c r="S249" s="94"/>
      <c r="T249" s="94"/>
      <c r="U249" s="94"/>
      <c r="V249" s="94"/>
      <c r="W249" s="94"/>
      <c r="X249" s="94"/>
      <c r="Y249" s="94"/>
      <c r="Z249" s="94"/>
      <c r="AA249" s="94"/>
      <c r="AB249" s="94"/>
      <c r="AC249" s="94"/>
      <c r="AD249" s="94"/>
      <c r="AE249" s="94"/>
      <c r="AF249" s="94"/>
      <c r="AG249" s="94"/>
      <c r="AH249" s="94"/>
      <c r="AI249" s="94"/>
      <c r="AJ249" s="94"/>
      <c r="AK249" s="94"/>
      <c r="AL249" s="94"/>
      <c r="AM249" s="94"/>
      <c r="AN249" s="94"/>
      <c r="AO249" s="94"/>
      <c r="AP249" s="94"/>
      <c r="AQ249" s="94"/>
      <c r="AR249" s="94"/>
      <c r="AS249" s="94"/>
      <c r="AT249" s="94"/>
      <c r="AU249" s="105"/>
      <c r="AV249" s="94"/>
      <c r="AW249" s="94"/>
      <c r="AX249" s="94"/>
      <c r="AY249" s="94"/>
      <c r="AZ249" s="105"/>
    </row>
    <row r="250" spans="1:52" ht="15" customHeight="1">
      <c r="A250" s="94"/>
      <c r="B250" s="94"/>
      <c r="C250" s="94"/>
      <c r="D250" s="94"/>
      <c r="E250" s="94"/>
      <c r="F250" s="94"/>
      <c r="G250" s="94"/>
      <c r="H250" s="94"/>
      <c r="I250" s="94"/>
      <c r="J250" s="94"/>
      <c r="K250" s="94"/>
      <c r="L250" s="94"/>
      <c r="M250" s="94"/>
      <c r="N250" s="94"/>
      <c r="O250" s="94"/>
      <c r="P250" s="94"/>
      <c r="Q250" s="94"/>
      <c r="R250" s="105"/>
      <c r="S250" s="94"/>
      <c r="T250" s="94"/>
      <c r="U250" s="94"/>
      <c r="V250" s="94"/>
      <c r="W250" s="94"/>
      <c r="X250" s="94"/>
      <c r="Y250" s="94"/>
      <c r="Z250" s="94"/>
      <c r="AA250" s="94"/>
      <c r="AB250" s="94"/>
      <c r="AC250" s="94"/>
      <c r="AD250" s="94"/>
      <c r="AE250" s="94"/>
      <c r="AF250" s="94"/>
      <c r="AG250" s="94"/>
      <c r="AH250" s="94"/>
      <c r="AI250" s="94"/>
      <c r="AJ250" s="94"/>
      <c r="AK250" s="94"/>
      <c r="AL250" s="94"/>
      <c r="AM250" s="94"/>
      <c r="AN250" s="94"/>
      <c r="AO250" s="94"/>
      <c r="AP250" s="94"/>
      <c r="AQ250" s="94"/>
      <c r="AR250" s="94"/>
      <c r="AS250" s="94"/>
      <c r="AT250" s="94"/>
      <c r="AU250" s="105"/>
      <c r="AV250" s="94"/>
      <c r="AW250" s="94"/>
      <c r="AX250" s="94"/>
      <c r="AY250" s="94"/>
      <c r="AZ250" s="105"/>
    </row>
    <row r="251" spans="1:52" ht="15" customHeight="1">
      <c r="A251" s="94"/>
      <c r="B251" s="94"/>
      <c r="C251" s="94"/>
      <c r="D251" s="94"/>
      <c r="E251" s="94"/>
      <c r="F251" s="94"/>
      <c r="G251" s="94"/>
      <c r="H251" s="94"/>
      <c r="I251" s="94"/>
      <c r="J251" s="94"/>
      <c r="K251" s="94"/>
      <c r="L251" s="94"/>
      <c r="M251" s="94"/>
      <c r="N251" s="94"/>
      <c r="O251" s="94"/>
      <c r="P251" s="94"/>
      <c r="Q251" s="94"/>
      <c r="R251" s="105"/>
      <c r="S251" s="94"/>
      <c r="T251" s="94"/>
      <c r="U251" s="94"/>
      <c r="V251" s="94"/>
      <c r="W251" s="94"/>
      <c r="X251" s="94"/>
      <c r="Y251" s="94"/>
      <c r="Z251" s="94"/>
      <c r="AA251" s="94"/>
      <c r="AB251" s="94"/>
      <c r="AC251" s="94"/>
      <c r="AD251" s="94"/>
      <c r="AE251" s="94"/>
      <c r="AF251" s="94"/>
      <c r="AG251" s="94"/>
      <c r="AH251" s="94"/>
      <c r="AI251" s="94"/>
      <c r="AJ251" s="94"/>
      <c r="AK251" s="94"/>
      <c r="AL251" s="94"/>
      <c r="AM251" s="94"/>
      <c r="AN251" s="94"/>
      <c r="AO251" s="94"/>
      <c r="AP251" s="94"/>
      <c r="AQ251" s="94"/>
      <c r="AR251" s="94"/>
      <c r="AS251" s="94"/>
      <c r="AT251" s="94"/>
      <c r="AU251" s="105"/>
      <c r="AV251" s="94"/>
      <c r="AW251" s="94"/>
      <c r="AX251" s="94"/>
      <c r="AY251" s="94"/>
      <c r="AZ251" s="105"/>
    </row>
    <row r="252" spans="1:52" ht="15" customHeight="1">
      <c r="A252" s="94"/>
      <c r="B252" s="94"/>
      <c r="C252" s="94"/>
      <c r="D252" s="94"/>
      <c r="E252" s="94"/>
      <c r="F252" s="94"/>
      <c r="G252" s="94"/>
      <c r="H252" s="94"/>
      <c r="I252" s="94"/>
      <c r="J252" s="94"/>
      <c r="K252" s="94"/>
      <c r="L252" s="94"/>
      <c r="M252" s="94"/>
      <c r="N252" s="94"/>
      <c r="O252" s="94"/>
      <c r="P252" s="94"/>
      <c r="Q252" s="94"/>
      <c r="R252" s="105"/>
      <c r="S252" s="94"/>
      <c r="T252" s="94"/>
      <c r="U252" s="94"/>
      <c r="V252" s="94"/>
      <c r="W252" s="94"/>
      <c r="X252" s="94"/>
      <c r="Y252" s="94"/>
      <c r="Z252" s="94"/>
      <c r="AA252" s="94"/>
      <c r="AB252" s="94"/>
      <c r="AC252" s="94"/>
      <c r="AD252" s="94"/>
      <c r="AE252" s="94"/>
      <c r="AF252" s="94"/>
      <c r="AG252" s="94"/>
      <c r="AH252" s="94"/>
      <c r="AI252" s="94"/>
      <c r="AJ252" s="94"/>
      <c r="AK252" s="94"/>
      <c r="AL252" s="94"/>
      <c r="AM252" s="94"/>
      <c r="AN252" s="94"/>
      <c r="AO252" s="94"/>
      <c r="AP252" s="94"/>
      <c r="AQ252" s="94"/>
      <c r="AR252" s="94"/>
      <c r="AS252" s="94"/>
      <c r="AT252" s="94"/>
      <c r="AU252" s="105"/>
      <c r="AV252" s="94"/>
      <c r="AW252" s="94"/>
      <c r="AX252" s="94"/>
      <c r="AY252" s="94"/>
      <c r="AZ252" s="105"/>
    </row>
    <row r="253" spans="1:52" ht="15" customHeight="1">
      <c r="A253" s="94"/>
      <c r="B253" s="94"/>
      <c r="C253" s="94"/>
      <c r="D253" s="94"/>
      <c r="E253" s="94"/>
      <c r="F253" s="94"/>
      <c r="G253" s="94"/>
      <c r="H253" s="94"/>
      <c r="I253" s="94"/>
      <c r="J253" s="94"/>
      <c r="K253" s="94"/>
      <c r="L253" s="94"/>
      <c r="M253" s="94"/>
      <c r="N253" s="94"/>
      <c r="O253" s="94"/>
      <c r="P253" s="94"/>
      <c r="Q253" s="94"/>
      <c r="R253" s="105"/>
      <c r="S253" s="94"/>
      <c r="T253" s="94"/>
      <c r="U253" s="94"/>
      <c r="V253" s="94"/>
      <c r="W253" s="94"/>
      <c r="X253" s="94"/>
      <c r="Y253" s="94"/>
      <c r="Z253" s="94"/>
      <c r="AA253" s="94"/>
      <c r="AB253" s="94"/>
      <c r="AC253" s="94"/>
      <c r="AD253" s="94"/>
      <c r="AE253" s="94"/>
      <c r="AF253" s="94"/>
      <c r="AG253" s="94"/>
      <c r="AH253" s="94"/>
      <c r="AI253" s="94"/>
      <c r="AJ253" s="94"/>
      <c r="AK253" s="94"/>
      <c r="AL253" s="94"/>
      <c r="AM253" s="94"/>
      <c r="AN253" s="94"/>
      <c r="AO253" s="94"/>
      <c r="AP253" s="94"/>
      <c r="AQ253" s="94"/>
      <c r="AR253" s="94"/>
      <c r="AS253" s="94"/>
      <c r="AT253" s="94"/>
      <c r="AU253" s="105"/>
      <c r="AV253" s="94"/>
      <c r="AW253" s="94"/>
      <c r="AX253" s="94"/>
      <c r="AY253" s="94"/>
      <c r="AZ253" s="105"/>
    </row>
    <row r="254" spans="1:52" ht="15" customHeight="1">
      <c r="A254" s="94"/>
      <c r="B254" s="94"/>
      <c r="C254" s="94"/>
      <c r="D254" s="94"/>
      <c r="E254" s="94"/>
      <c r="F254" s="94"/>
      <c r="G254" s="94"/>
      <c r="H254" s="94"/>
      <c r="I254" s="94"/>
      <c r="J254" s="94"/>
      <c r="K254" s="94"/>
      <c r="L254" s="94"/>
      <c r="M254" s="94"/>
      <c r="N254" s="94"/>
      <c r="O254" s="94"/>
      <c r="P254" s="94"/>
      <c r="Q254" s="94"/>
      <c r="R254" s="105"/>
      <c r="S254" s="94"/>
      <c r="T254" s="94"/>
      <c r="U254" s="94"/>
      <c r="V254" s="94"/>
      <c r="W254" s="94"/>
      <c r="X254" s="94"/>
      <c r="Y254" s="94"/>
      <c r="Z254" s="94"/>
      <c r="AA254" s="94"/>
      <c r="AB254" s="94"/>
      <c r="AC254" s="94"/>
      <c r="AD254" s="94"/>
      <c r="AE254" s="94"/>
      <c r="AF254" s="94"/>
      <c r="AG254" s="94"/>
      <c r="AH254" s="94"/>
      <c r="AI254" s="94"/>
      <c r="AJ254" s="94"/>
      <c r="AK254" s="94"/>
      <c r="AL254" s="94"/>
      <c r="AM254" s="94"/>
      <c r="AN254" s="94"/>
      <c r="AO254" s="94"/>
      <c r="AP254" s="94"/>
      <c r="AQ254" s="94"/>
      <c r="AR254" s="94"/>
      <c r="AS254" s="94"/>
      <c r="AT254" s="94"/>
      <c r="AU254" s="105"/>
      <c r="AV254" s="94"/>
      <c r="AW254" s="94"/>
      <c r="AX254" s="94"/>
      <c r="AY254" s="94"/>
      <c r="AZ254" s="105"/>
    </row>
    <row r="255" spans="1:52" ht="15" customHeight="1">
      <c r="A255" s="94"/>
      <c r="B255" s="94"/>
      <c r="C255" s="94"/>
      <c r="D255" s="94"/>
      <c r="E255" s="94"/>
      <c r="F255" s="94"/>
      <c r="G255" s="94"/>
      <c r="H255" s="94"/>
      <c r="I255" s="94"/>
      <c r="J255" s="94"/>
      <c r="K255" s="94"/>
      <c r="L255" s="94"/>
      <c r="M255" s="94"/>
      <c r="N255" s="94"/>
      <c r="O255" s="94"/>
      <c r="P255" s="94"/>
      <c r="Q255" s="94"/>
      <c r="R255" s="105"/>
      <c r="S255" s="94"/>
      <c r="T255" s="94"/>
      <c r="U255" s="94"/>
      <c r="V255" s="94"/>
      <c r="W255" s="94"/>
      <c r="X255" s="94"/>
      <c r="Y255" s="94"/>
      <c r="Z255" s="94"/>
      <c r="AA255" s="94"/>
      <c r="AB255" s="94"/>
      <c r="AC255" s="94"/>
      <c r="AD255" s="94"/>
      <c r="AE255" s="94"/>
      <c r="AF255" s="94"/>
      <c r="AG255" s="94"/>
      <c r="AH255" s="94"/>
      <c r="AI255" s="94"/>
      <c r="AJ255" s="94"/>
      <c r="AK255" s="94"/>
      <c r="AL255" s="94"/>
      <c r="AM255" s="94"/>
      <c r="AN255" s="94"/>
      <c r="AO255" s="94"/>
      <c r="AP255" s="94"/>
      <c r="AQ255" s="94"/>
      <c r="AR255" s="94"/>
      <c r="AS255" s="94"/>
      <c r="AT255" s="94"/>
      <c r="AU255" s="105"/>
      <c r="AV255" s="94"/>
      <c r="AW255" s="94"/>
      <c r="AX255" s="94"/>
      <c r="AY255" s="94"/>
      <c r="AZ255" s="105"/>
    </row>
    <row r="256" spans="1:52" ht="15" customHeight="1">
      <c r="A256" s="94"/>
      <c r="B256" s="94"/>
      <c r="C256" s="94"/>
      <c r="D256" s="94"/>
      <c r="E256" s="94"/>
      <c r="F256" s="94"/>
      <c r="G256" s="94"/>
      <c r="H256" s="94"/>
      <c r="I256" s="94"/>
      <c r="J256" s="94"/>
      <c r="K256" s="94"/>
      <c r="L256" s="94"/>
      <c r="M256" s="94"/>
      <c r="N256" s="94"/>
      <c r="O256" s="94"/>
      <c r="P256" s="94"/>
      <c r="Q256" s="94"/>
      <c r="R256" s="105"/>
      <c r="S256" s="94"/>
      <c r="T256" s="94"/>
      <c r="U256" s="94"/>
      <c r="V256" s="94"/>
      <c r="W256" s="94"/>
      <c r="X256" s="94"/>
      <c r="Y256" s="94"/>
      <c r="Z256" s="94"/>
      <c r="AA256" s="94"/>
      <c r="AB256" s="94"/>
      <c r="AC256" s="94"/>
      <c r="AD256" s="94"/>
      <c r="AE256" s="94"/>
      <c r="AF256" s="94"/>
      <c r="AG256" s="94"/>
      <c r="AH256" s="94"/>
      <c r="AI256" s="94"/>
      <c r="AJ256" s="94"/>
      <c r="AK256" s="94"/>
      <c r="AL256" s="94"/>
      <c r="AM256" s="94"/>
      <c r="AN256" s="94"/>
      <c r="AO256" s="94"/>
      <c r="AP256" s="94"/>
      <c r="AQ256" s="94"/>
      <c r="AR256" s="94"/>
      <c r="AS256" s="94"/>
      <c r="AT256" s="94"/>
      <c r="AU256" s="105"/>
      <c r="AV256" s="94"/>
      <c r="AW256" s="94"/>
      <c r="AX256" s="94"/>
      <c r="AY256" s="94"/>
      <c r="AZ256" s="105"/>
    </row>
    <row r="257" spans="1:52" ht="15" customHeight="1">
      <c r="A257" s="94"/>
      <c r="B257" s="94"/>
      <c r="C257" s="94"/>
      <c r="D257" s="94"/>
      <c r="E257" s="94"/>
      <c r="F257" s="94"/>
      <c r="G257" s="94"/>
      <c r="H257" s="94"/>
      <c r="I257" s="94"/>
      <c r="J257" s="94"/>
      <c r="K257" s="94"/>
      <c r="L257" s="94"/>
      <c r="M257" s="94"/>
      <c r="N257" s="94"/>
      <c r="O257" s="94"/>
      <c r="P257" s="94"/>
      <c r="Q257" s="94"/>
      <c r="R257" s="105"/>
      <c r="S257" s="94"/>
      <c r="T257" s="94"/>
      <c r="U257" s="94"/>
      <c r="V257" s="94"/>
      <c r="W257" s="94"/>
      <c r="X257" s="94"/>
      <c r="Y257" s="94"/>
      <c r="Z257" s="94"/>
      <c r="AA257" s="94"/>
      <c r="AB257" s="94"/>
      <c r="AC257" s="94"/>
      <c r="AD257" s="94"/>
      <c r="AE257" s="94"/>
      <c r="AF257" s="94"/>
      <c r="AG257" s="94"/>
      <c r="AH257" s="94"/>
      <c r="AI257" s="94"/>
      <c r="AJ257" s="94"/>
      <c r="AK257" s="94"/>
      <c r="AL257" s="94"/>
      <c r="AM257" s="94"/>
      <c r="AN257" s="94"/>
      <c r="AO257" s="94"/>
      <c r="AP257" s="94"/>
      <c r="AQ257" s="94"/>
      <c r="AR257" s="94"/>
      <c r="AS257" s="94"/>
      <c r="AT257" s="94"/>
      <c r="AU257" s="105"/>
      <c r="AV257" s="94"/>
      <c r="AW257" s="94"/>
      <c r="AX257" s="94"/>
      <c r="AY257" s="94"/>
      <c r="AZ257" s="105"/>
    </row>
    <row r="258" spans="1:52" ht="15" customHeight="1">
      <c r="A258" s="94"/>
      <c r="B258" s="94"/>
      <c r="C258" s="94"/>
      <c r="D258" s="94"/>
      <c r="E258" s="94"/>
      <c r="F258" s="94"/>
      <c r="G258" s="94"/>
      <c r="H258" s="94"/>
      <c r="I258" s="94"/>
      <c r="J258" s="94"/>
      <c r="K258" s="94"/>
      <c r="L258" s="94"/>
      <c r="M258" s="94"/>
      <c r="N258" s="94"/>
      <c r="O258" s="94"/>
      <c r="P258" s="94"/>
      <c r="Q258" s="94"/>
      <c r="R258" s="105"/>
      <c r="S258" s="94"/>
      <c r="T258" s="94"/>
      <c r="U258" s="94"/>
      <c r="V258" s="94"/>
      <c r="W258" s="94"/>
      <c r="X258" s="94"/>
      <c r="Y258" s="94"/>
      <c r="Z258" s="94"/>
      <c r="AA258" s="94"/>
      <c r="AB258" s="94"/>
      <c r="AC258" s="94"/>
      <c r="AD258" s="94"/>
      <c r="AE258" s="94"/>
      <c r="AF258" s="94"/>
      <c r="AG258" s="94"/>
      <c r="AH258" s="94"/>
      <c r="AI258" s="94"/>
      <c r="AJ258" s="94"/>
      <c r="AK258" s="94"/>
      <c r="AL258" s="94"/>
      <c r="AM258" s="94"/>
      <c r="AN258" s="94"/>
      <c r="AO258" s="94"/>
      <c r="AP258" s="94"/>
      <c r="AQ258" s="94"/>
      <c r="AR258" s="94"/>
      <c r="AS258" s="94"/>
      <c r="AT258" s="94"/>
      <c r="AU258" s="105"/>
      <c r="AV258" s="94"/>
      <c r="AW258" s="94"/>
      <c r="AX258" s="94"/>
      <c r="AY258" s="94"/>
      <c r="AZ258" s="105"/>
    </row>
    <row r="259" spans="1:52" ht="15" customHeight="1">
      <c r="A259" s="94"/>
      <c r="B259" s="94"/>
      <c r="C259" s="94"/>
      <c r="D259" s="94"/>
      <c r="E259" s="94"/>
      <c r="F259" s="94"/>
      <c r="G259" s="94"/>
      <c r="H259" s="94"/>
      <c r="I259" s="94"/>
      <c r="J259" s="94"/>
      <c r="K259" s="94"/>
      <c r="L259" s="94"/>
      <c r="M259" s="94"/>
      <c r="N259" s="94"/>
      <c r="O259" s="94"/>
      <c r="P259" s="94"/>
      <c r="Q259" s="94"/>
      <c r="R259" s="105"/>
      <c r="S259" s="94"/>
      <c r="T259" s="94"/>
      <c r="U259" s="94"/>
      <c r="V259" s="94"/>
      <c r="W259" s="94"/>
      <c r="X259" s="94"/>
      <c r="Y259" s="94"/>
      <c r="Z259" s="94"/>
      <c r="AA259" s="94"/>
      <c r="AB259" s="94"/>
      <c r="AC259" s="94"/>
      <c r="AD259" s="94"/>
      <c r="AE259" s="94"/>
      <c r="AF259" s="94"/>
      <c r="AG259" s="94"/>
      <c r="AH259" s="94"/>
      <c r="AI259" s="94"/>
      <c r="AJ259" s="94"/>
      <c r="AK259" s="94"/>
      <c r="AL259" s="94"/>
      <c r="AM259" s="94"/>
      <c r="AN259" s="94"/>
      <c r="AO259" s="94"/>
      <c r="AP259" s="94"/>
      <c r="AQ259" s="94"/>
      <c r="AR259" s="94"/>
      <c r="AS259" s="94"/>
      <c r="AT259" s="94"/>
      <c r="AU259" s="105"/>
      <c r="AV259" s="94"/>
      <c r="AW259" s="94"/>
      <c r="AX259" s="94"/>
      <c r="AY259" s="94"/>
      <c r="AZ259" s="105"/>
    </row>
    <row r="260" spans="1:52" ht="15" customHeight="1">
      <c r="A260" s="94"/>
      <c r="B260" s="94"/>
      <c r="C260" s="94"/>
      <c r="D260" s="94"/>
      <c r="E260" s="94"/>
      <c r="F260" s="94"/>
      <c r="G260" s="94"/>
      <c r="H260" s="94"/>
      <c r="I260" s="94"/>
      <c r="J260" s="94"/>
      <c r="K260" s="94"/>
      <c r="L260" s="94"/>
      <c r="M260" s="94"/>
      <c r="N260" s="94"/>
      <c r="O260" s="94"/>
      <c r="P260" s="94"/>
      <c r="Q260" s="94"/>
      <c r="R260" s="105"/>
      <c r="S260" s="94"/>
      <c r="T260" s="94"/>
      <c r="U260" s="94"/>
      <c r="V260" s="94"/>
      <c r="W260" s="94"/>
      <c r="X260" s="94"/>
      <c r="Y260" s="94"/>
      <c r="Z260" s="94"/>
      <c r="AA260" s="94"/>
      <c r="AB260" s="94"/>
      <c r="AC260" s="94"/>
      <c r="AD260" s="94"/>
      <c r="AE260" s="94"/>
      <c r="AF260" s="94"/>
      <c r="AG260" s="94"/>
      <c r="AH260" s="94"/>
      <c r="AI260" s="94"/>
      <c r="AJ260" s="94"/>
      <c r="AK260" s="94"/>
      <c r="AL260" s="94"/>
      <c r="AM260" s="94"/>
      <c r="AN260" s="94"/>
      <c r="AO260" s="94"/>
      <c r="AP260" s="94"/>
      <c r="AQ260" s="94"/>
      <c r="AR260" s="94"/>
      <c r="AS260" s="94"/>
      <c r="AT260" s="94"/>
      <c r="AU260" s="105"/>
      <c r="AV260" s="94"/>
      <c r="AW260" s="94"/>
      <c r="AX260" s="94"/>
      <c r="AY260" s="94"/>
      <c r="AZ260" s="105"/>
    </row>
    <row r="261" spans="1:52" ht="15" customHeight="1">
      <c r="A261" s="94"/>
      <c r="B261" s="94"/>
      <c r="C261" s="94"/>
      <c r="D261" s="94"/>
      <c r="E261" s="94"/>
      <c r="F261" s="94"/>
      <c r="G261" s="94"/>
      <c r="H261" s="94"/>
      <c r="I261" s="94"/>
      <c r="J261" s="94"/>
      <c r="K261" s="94"/>
      <c r="L261" s="94"/>
      <c r="M261" s="94"/>
      <c r="N261" s="94"/>
      <c r="O261" s="94"/>
      <c r="P261" s="94"/>
      <c r="Q261" s="94"/>
      <c r="R261" s="105"/>
      <c r="S261" s="94"/>
      <c r="T261" s="94"/>
      <c r="U261" s="94"/>
      <c r="V261" s="94"/>
      <c r="W261" s="94"/>
      <c r="X261" s="94"/>
      <c r="Y261" s="94"/>
      <c r="Z261" s="94"/>
      <c r="AA261" s="94"/>
      <c r="AB261" s="94"/>
      <c r="AC261" s="94"/>
      <c r="AD261" s="94"/>
      <c r="AE261" s="94"/>
      <c r="AF261" s="94"/>
      <c r="AG261" s="94"/>
      <c r="AH261" s="94"/>
      <c r="AI261" s="94"/>
      <c r="AJ261" s="94"/>
      <c r="AK261" s="94"/>
      <c r="AL261" s="94"/>
      <c r="AM261" s="94"/>
      <c r="AN261" s="94"/>
      <c r="AO261" s="94"/>
      <c r="AP261" s="94"/>
      <c r="AQ261" s="94"/>
      <c r="AR261" s="94"/>
      <c r="AS261" s="94"/>
      <c r="AT261" s="94"/>
      <c r="AU261" s="105"/>
      <c r="AV261" s="94"/>
      <c r="AW261" s="94"/>
      <c r="AX261" s="94"/>
      <c r="AY261" s="94"/>
      <c r="AZ261" s="105"/>
    </row>
    <row r="262" spans="1:52" ht="15" customHeight="1">
      <c r="A262" s="94"/>
      <c r="B262" s="94"/>
      <c r="C262" s="94"/>
      <c r="D262" s="94"/>
      <c r="E262" s="94"/>
      <c r="F262" s="94"/>
      <c r="G262" s="94"/>
      <c r="H262" s="94"/>
      <c r="I262" s="94"/>
      <c r="J262" s="94"/>
      <c r="K262" s="94"/>
      <c r="L262" s="94"/>
      <c r="M262" s="94"/>
      <c r="N262" s="94"/>
      <c r="O262" s="94"/>
      <c r="P262" s="94"/>
      <c r="Q262" s="94"/>
      <c r="R262" s="105"/>
      <c r="S262" s="94"/>
      <c r="T262" s="94"/>
      <c r="U262" s="94"/>
      <c r="V262" s="94"/>
      <c r="W262" s="94"/>
      <c r="X262" s="94"/>
      <c r="Y262" s="94"/>
      <c r="Z262" s="94"/>
      <c r="AA262" s="94"/>
      <c r="AB262" s="94"/>
      <c r="AC262" s="94"/>
      <c r="AD262" s="94"/>
      <c r="AE262" s="94"/>
      <c r="AF262" s="94"/>
      <c r="AG262" s="94"/>
      <c r="AH262" s="94"/>
      <c r="AI262" s="94"/>
      <c r="AJ262" s="94"/>
      <c r="AK262" s="94"/>
      <c r="AL262" s="94"/>
      <c r="AM262" s="94"/>
      <c r="AN262" s="94"/>
      <c r="AO262" s="94"/>
      <c r="AP262" s="94"/>
      <c r="AQ262" s="94"/>
      <c r="AR262" s="94"/>
      <c r="AS262" s="94"/>
      <c r="AT262" s="94"/>
      <c r="AU262" s="105"/>
      <c r="AV262" s="94"/>
      <c r="AW262" s="94"/>
      <c r="AX262" s="94"/>
      <c r="AY262" s="94"/>
      <c r="AZ262" s="105"/>
    </row>
    <row r="263" spans="1:52" ht="15" customHeight="1">
      <c r="A263" s="94"/>
      <c r="B263" s="94"/>
      <c r="C263" s="94"/>
      <c r="D263" s="94"/>
      <c r="E263" s="94"/>
      <c r="F263" s="94"/>
      <c r="G263" s="94"/>
      <c r="H263" s="94"/>
      <c r="I263" s="94"/>
      <c r="J263" s="94"/>
      <c r="K263" s="94"/>
      <c r="L263" s="94"/>
      <c r="M263" s="94"/>
      <c r="N263" s="94"/>
      <c r="O263" s="94"/>
      <c r="P263" s="94"/>
      <c r="Q263" s="94"/>
      <c r="R263" s="105"/>
      <c r="S263" s="94"/>
      <c r="T263" s="94"/>
      <c r="U263" s="94"/>
      <c r="V263" s="94"/>
      <c r="W263" s="94"/>
      <c r="X263" s="94"/>
      <c r="Y263" s="94"/>
      <c r="Z263" s="94"/>
      <c r="AA263" s="94"/>
      <c r="AB263" s="94"/>
      <c r="AC263" s="94"/>
      <c r="AD263" s="94"/>
      <c r="AE263" s="94"/>
      <c r="AF263" s="94"/>
      <c r="AG263" s="94"/>
      <c r="AH263" s="94"/>
      <c r="AI263" s="94"/>
      <c r="AJ263" s="94"/>
      <c r="AK263" s="94"/>
      <c r="AL263" s="94"/>
      <c r="AM263" s="94"/>
      <c r="AN263" s="94"/>
      <c r="AO263" s="94"/>
      <c r="AP263" s="94"/>
      <c r="AQ263" s="94"/>
      <c r="AR263" s="94"/>
      <c r="AS263" s="94"/>
      <c r="AT263" s="94"/>
      <c r="AU263" s="105"/>
      <c r="AV263" s="94"/>
      <c r="AW263" s="94"/>
      <c r="AX263" s="94"/>
      <c r="AY263" s="94"/>
      <c r="AZ263" s="105"/>
    </row>
    <row r="264" spans="1:52" ht="15" customHeight="1">
      <c r="A264" s="94"/>
      <c r="B264" s="94"/>
      <c r="C264" s="94"/>
      <c r="D264" s="94"/>
      <c r="E264" s="94"/>
      <c r="F264" s="94"/>
      <c r="G264" s="94"/>
      <c r="H264" s="94"/>
      <c r="I264" s="94"/>
      <c r="J264" s="94"/>
      <c r="K264" s="94"/>
      <c r="L264" s="94"/>
      <c r="M264" s="94"/>
      <c r="N264" s="94"/>
      <c r="O264" s="94"/>
      <c r="P264" s="94"/>
      <c r="Q264" s="94"/>
      <c r="R264" s="105"/>
      <c r="S264" s="94"/>
      <c r="T264" s="94"/>
      <c r="U264" s="94"/>
      <c r="V264" s="94"/>
      <c r="W264" s="94"/>
      <c r="X264" s="94"/>
      <c r="Y264" s="94"/>
      <c r="Z264" s="94"/>
      <c r="AA264" s="94"/>
      <c r="AB264" s="94"/>
      <c r="AC264" s="94"/>
      <c r="AD264" s="94"/>
      <c r="AE264" s="94"/>
      <c r="AF264" s="94"/>
      <c r="AG264" s="94"/>
      <c r="AH264" s="94"/>
      <c r="AI264" s="94"/>
      <c r="AJ264" s="94"/>
      <c r="AK264" s="94"/>
      <c r="AL264" s="94"/>
      <c r="AM264" s="94"/>
      <c r="AN264" s="94"/>
      <c r="AO264" s="94"/>
      <c r="AP264" s="94"/>
      <c r="AQ264" s="94"/>
      <c r="AR264" s="94"/>
      <c r="AS264" s="94"/>
      <c r="AT264" s="94"/>
      <c r="AU264" s="105"/>
      <c r="AV264" s="94"/>
      <c r="AW264" s="94"/>
      <c r="AX264" s="94"/>
      <c r="AY264" s="94"/>
      <c r="AZ264" s="105"/>
    </row>
    <row r="265" spans="1:52" ht="15" customHeight="1">
      <c r="A265" s="94"/>
      <c r="B265" s="94"/>
      <c r="C265" s="94"/>
      <c r="D265" s="94"/>
      <c r="E265" s="94"/>
      <c r="F265" s="94"/>
      <c r="G265" s="94"/>
      <c r="H265" s="94"/>
      <c r="I265" s="94"/>
      <c r="J265" s="94"/>
      <c r="K265" s="94"/>
      <c r="L265" s="94"/>
      <c r="M265" s="94"/>
      <c r="N265" s="94"/>
      <c r="O265" s="94"/>
      <c r="P265" s="94"/>
      <c r="Q265" s="94"/>
      <c r="R265" s="105"/>
      <c r="S265" s="94"/>
      <c r="T265" s="94"/>
      <c r="U265" s="94"/>
      <c r="V265" s="94"/>
      <c r="W265" s="94"/>
      <c r="X265" s="94"/>
      <c r="Y265" s="94"/>
      <c r="Z265" s="94"/>
      <c r="AA265" s="94"/>
      <c r="AB265" s="94"/>
      <c r="AC265" s="94"/>
      <c r="AD265" s="94"/>
      <c r="AE265" s="94"/>
      <c r="AF265" s="94"/>
      <c r="AG265" s="94"/>
      <c r="AH265" s="94"/>
      <c r="AI265" s="94"/>
      <c r="AJ265" s="94"/>
      <c r="AK265" s="94"/>
      <c r="AL265" s="94"/>
      <c r="AM265" s="94"/>
      <c r="AN265" s="94"/>
      <c r="AO265" s="94"/>
      <c r="AP265" s="94"/>
      <c r="AQ265" s="94"/>
      <c r="AR265" s="94"/>
      <c r="AS265" s="94"/>
      <c r="AT265" s="94"/>
      <c r="AU265" s="105"/>
      <c r="AV265" s="94"/>
      <c r="AW265" s="94"/>
      <c r="AX265" s="94"/>
      <c r="AY265" s="94"/>
      <c r="AZ265" s="105"/>
    </row>
    <row r="266" spans="1:52" ht="15" customHeight="1">
      <c r="A266" s="94"/>
      <c r="B266" s="94"/>
      <c r="C266" s="94"/>
      <c r="D266" s="94"/>
      <c r="E266" s="94"/>
      <c r="F266" s="94"/>
      <c r="G266" s="94"/>
      <c r="H266" s="94"/>
      <c r="I266" s="94"/>
      <c r="J266" s="94"/>
      <c r="K266" s="94"/>
      <c r="L266" s="94"/>
      <c r="M266" s="94"/>
      <c r="N266" s="94"/>
      <c r="O266" s="94"/>
      <c r="P266" s="94"/>
      <c r="Q266" s="94"/>
      <c r="R266" s="105"/>
      <c r="S266" s="94"/>
      <c r="T266" s="94"/>
      <c r="U266" s="94"/>
      <c r="V266" s="94"/>
      <c r="W266" s="94"/>
      <c r="X266" s="94"/>
      <c r="Y266" s="94"/>
      <c r="Z266" s="94"/>
      <c r="AA266" s="94"/>
      <c r="AB266" s="94"/>
      <c r="AC266" s="94"/>
      <c r="AD266" s="94"/>
      <c r="AE266" s="94"/>
      <c r="AF266" s="94"/>
      <c r="AG266" s="94"/>
      <c r="AH266" s="94"/>
      <c r="AI266" s="94"/>
      <c r="AJ266" s="94"/>
      <c r="AK266" s="94"/>
      <c r="AL266" s="94"/>
      <c r="AM266" s="94"/>
      <c r="AN266" s="94"/>
      <c r="AO266" s="94"/>
      <c r="AP266" s="94"/>
      <c r="AQ266" s="94"/>
      <c r="AR266" s="94"/>
      <c r="AS266" s="94"/>
      <c r="AT266" s="94"/>
      <c r="AU266" s="105"/>
      <c r="AV266" s="94"/>
      <c r="AW266" s="94"/>
      <c r="AX266" s="94"/>
      <c r="AY266" s="94"/>
      <c r="AZ266" s="105"/>
    </row>
    <row r="267" spans="1:52" ht="15" customHeight="1">
      <c r="A267" s="94"/>
      <c r="B267" s="94"/>
      <c r="C267" s="94"/>
      <c r="D267" s="94"/>
      <c r="E267" s="94"/>
      <c r="F267" s="94"/>
      <c r="G267" s="94"/>
      <c r="H267" s="94"/>
      <c r="I267" s="94"/>
      <c r="J267" s="94"/>
      <c r="K267" s="94"/>
      <c r="L267" s="94"/>
      <c r="M267" s="94"/>
      <c r="N267" s="94"/>
      <c r="O267" s="94"/>
      <c r="P267" s="94"/>
      <c r="Q267" s="94"/>
      <c r="R267" s="105"/>
      <c r="S267" s="94"/>
      <c r="T267" s="94"/>
      <c r="U267" s="94"/>
      <c r="V267" s="94"/>
      <c r="W267" s="94"/>
      <c r="X267" s="94"/>
      <c r="Y267" s="94"/>
      <c r="Z267" s="94"/>
      <c r="AA267" s="94"/>
      <c r="AB267" s="94"/>
      <c r="AC267" s="94"/>
      <c r="AD267" s="94"/>
      <c r="AE267" s="94"/>
      <c r="AF267" s="94"/>
      <c r="AG267" s="94"/>
      <c r="AH267" s="94"/>
      <c r="AI267" s="94"/>
      <c r="AJ267" s="94"/>
      <c r="AK267" s="94"/>
      <c r="AL267" s="94"/>
      <c r="AM267" s="94"/>
      <c r="AN267" s="94"/>
      <c r="AO267" s="94"/>
      <c r="AP267" s="94"/>
      <c r="AQ267" s="94"/>
      <c r="AR267" s="94"/>
      <c r="AS267" s="94"/>
      <c r="AT267" s="94"/>
      <c r="AU267" s="105"/>
      <c r="AV267" s="94"/>
      <c r="AW267" s="94"/>
      <c r="AX267" s="94"/>
      <c r="AY267" s="94"/>
      <c r="AZ267" s="105"/>
    </row>
    <row r="268" spans="1:52" ht="15" customHeight="1">
      <c r="A268" s="94"/>
      <c r="B268" s="94"/>
      <c r="C268" s="94"/>
      <c r="D268" s="94"/>
      <c r="E268" s="94"/>
      <c r="F268" s="94"/>
      <c r="G268" s="94"/>
      <c r="H268" s="94"/>
      <c r="I268" s="94"/>
      <c r="J268" s="94"/>
      <c r="K268" s="94"/>
      <c r="L268" s="94"/>
      <c r="M268" s="94"/>
      <c r="N268" s="94"/>
      <c r="O268" s="94"/>
      <c r="P268" s="94"/>
      <c r="Q268" s="94"/>
      <c r="R268" s="105"/>
      <c r="S268" s="94"/>
      <c r="T268" s="94"/>
      <c r="U268" s="94"/>
      <c r="V268" s="94"/>
      <c r="W268" s="94"/>
      <c r="X268" s="94"/>
      <c r="Y268" s="94"/>
      <c r="Z268" s="94"/>
      <c r="AA268" s="94"/>
      <c r="AB268" s="94"/>
      <c r="AC268" s="94"/>
      <c r="AD268" s="94"/>
      <c r="AE268" s="94"/>
      <c r="AF268" s="94"/>
      <c r="AG268" s="94"/>
      <c r="AH268" s="94"/>
      <c r="AI268" s="94"/>
      <c r="AJ268" s="94"/>
      <c r="AK268" s="94"/>
      <c r="AL268" s="94"/>
      <c r="AM268" s="94"/>
      <c r="AN268" s="94"/>
      <c r="AO268" s="94"/>
      <c r="AP268" s="94"/>
      <c r="AQ268" s="94"/>
      <c r="AR268" s="94"/>
      <c r="AS268" s="94"/>
      <c r="AT268" s="94"/>
      <c r="AU268" s="105"/>
      <c r="AV268" s="94"/>
      <c r="AW268" s="94"/>
      <c r="AX268" s="94"/>
      <c r="AY268" s="94"/>
      <c r="AZ268" s="105"/>
    </row>
    <row r="269" spans="1:52" ht="15" customHeight="1">
      <c r="A269" s="94"/>
      <c r="B269" s="94"/>
      <c r="C269" s="94"/>
      <c r="D269" s="94"/>
      <c r="E269" s="94"/>
      <c r="F269" s="94"/>
      <c r="G269" s="94"/>
      <c r="H269" s="94"/>
      <c r="I269" s="94"/>
      <c r="J269" s="94"/>
      <c r="K269" s="94"/>
      <c r="L269" s="94"/>
      <c r="M269" s="94"/>
      <c r="N269" s="94"/>
      <c r="O269" s="94"/>
      <c r="P269" s="94"/>
      <c r="Q269" s="94"/>
      <c r="R269" s="105"/>
      <c r="S269" s="94"/>
      <c r="T269" s="94"/>
      <c r="U269" s="94"/>
      <c r="V269" s="94"/>
      <c r="W269" s="94"/>
      <c r="X269" s="94"/>
      <c r="Y269" s="94"/>
      <c r="Z269" s="94"/>
      <c r="AA269" s="94"/>
      <c r="AB269" s="94"/>
      <c r="AC269" s="94"/>
      <c r="AD269" s="94"/>
      <c r="AE269" s="94"/>
      <c r="AF269" s="94"/>
      <c r="AG269" s="94"/>
      <c r="AH269" s="94"/>
      <c r="AI269" s="94"/>
      <c r="AJ269" s="94"/>
      <c r="AK269" s="94"/>
      <c r="AL269" s="94"/>
      <c r="AM269" s="94"/>
      <c r="AN269" s="94"/>
      <c r="AO269" s="94"/>
      <c r="AP269" s="94"/>
      <c r="AQ269" s="94"/>
      <c r="AR269" s="94"/>
      <c r="AS269" s="94"/>
      <c r="AT269" s="94"/>
      <c r="AU269" s="105"/>
      <c r="AV269" s="94"/>
      <c r="AW269" s="94"/>
      <c r="AX269" s="94"/>
      <c r="AY269" s="94"/>
      <c r="AZ269" s="105"/>
    </row>
    <row r="270" spans="1:52" ht="15" customHeight="1">
      <c r="A270" s="94"/>
      <c r="B270" s="94"/>
      <c r="C270" s="94"/>
      <c r="D270" s="94"/>
      <c r="E270" s="94"/>
      <c r="F270" s="94"/>
      <c r="G270" s="94"/>
      <c r="H270" s="94"/>
      <c r="I270" s="94"/>
      <c r="J270" s="94"/>
      <c r="K270" s="94"/>
      <c r="L270" s="94"/>
      <c r="M270" s="94"/>
      <c r="N270" s="94"/>
      <c r="O270" s="94"/>
      <c r="P270" s="94"/>
      <c r="Q270" s="94"/>
      <c r="R270" s="105"/>
      <c r="S270" s="94"/>
      <c r="T270" s="94"/>
      <c r="U270" s="94"/>
      <c r="V270" s="94"/>
      <c r="W270" s="94"/>
      <c r="X270" s="94"/>
      <c r="Y270" s="94"/>
      <c r="Z270" s="94"/>
      <c r="AA270" s="94"/>
      <c r="AB270" s="94"/>
      <c r="AC270" s="94"/>
      <c r="AD270" s="94"/>
      <c r="AE270" s="94"/>
      <c r="AF270" s="94"/>
      <c r="AG270" s="94"/>
      <c r="AH270" s="94"/>
      <c r="AI270" s="94"/>
      <c r="AJ270" s="94"/>
      <c r="AK270" s="94"/>
      <c r="AL270" s="94"/>
      <c r="AM270" s="94"/>
      <c r="AN270" s="94"/>
      <c r="AO270" s="94"/>
      <c r="AP270" s="94"/>
      <c r="AQ270" s="94"/>
      <c r="AR270" s="94"/>
      <c r="AS270" s="94"/>
      <c r="AT270" s="94"/>
      <c r="AU270" s="105"/>
      <c r="AV270" s="94"/>
      <c r="AW270" s="94"/>
      <c r="AX270" s="94"/>
      <c r="AY270" s="94"/>
      <c r="AZ270" s="105"/>
    </row>
    <row r="271" spans="1:52" ht="15" customHeight="1">
      <c r="A271" s="94"/>
      <c r="B271" s="94"/>
      <c r="C271" s="94"/>
      <c r="D271" s="94"/>
      <c r="E271" s="94"/>
      <c r="F271" s="94"/>
      <c r="G271" s="94"/>
      <c r="H271" s="94"/>
      <c r="I271" s="94"/>
      <c r="J271" s="94"/>
      <c r="K271" s="94"/>
      <c r="L271" s="94"/>
      <c r="M271" s="94"/>
      <c r="N271" s="94"/>
      <c r="O271" s="94"/>
      <c r="P271" s="94"/>
      <c r="Q271" s="94"/>
      <c r="R271" s="105"/>
      <c r="S271" s="94"/>
      <c r="T271" s="94"/>
      <c r="U271" s="94"/>
      <c r="V271" s="94"/>
      <c r="W271" s="94"/>
      <c r="X271" s="94"/>
      <c r="Y271" s="94"/>
      <c r="Z271" s="94"/>
      <c r="AA271" s="94"/>
      <c r="AB271" s="94"/>
      <c r="AC271" s="94"/>
      <c r="AD271" s="94"/>
      <c r="AE271" s="94"/>
      <c r="AF271" s="94"/>
      <c r="AG271" s="94"/>
      <c r="AH271" s="94"/>
      <c r="AI271" s="94"/>
      <c r="AJ271" s="94"/>
      <c r="AK271" s="94"/>
      <c r="AL271" s="94"/>
      <c r="AM271" s="94"/>
      <c r="AN271" s="94"/>
      <c r="AO271" s="94"/>
      <c r="AP271" s="94"/>
      <c r="AQ271" s="94"/>
      <c r="AR271" s="94"/>
      <c r="AS271" s="94"/>
      <c r="AT271" s="94"/>
      <c r="AU271" s="105"/>
      <c r="AV271" s="94"/>
      <c r="AW271" s="94"/>
      <c r="AX271" s="94"/>
      <c r="AY271" s="94"/>
      <c r="AZ271" s="105"/>
    </row>
    <row r="272" spans="1:52" ht="15" customHeight="1">
      <c r="A272" s="94"/>
      <c r="B272" s="94"/>
      <c r="C272" s="94"/>
      <c r="D272" s="94"/>
      <c r="E272" s="94"/>
      <c r="F272" s="94"/>
      <c r="G272" s="94"/>
      <c r="H272" s="94"/>
      <c r="I272" s="94"/>
      <c r="J272" s="94"/>
      <c r="K272" s="94"/>
      <c r="L272" s="94"/>
      <c r="M272" s="94"/>
      <c r="N272" s="94"/>
      <c r="O272" s="94"/>
      <c r="P272" s="94"/>
      <c r="Q272" s="94"/>
      <c r="R272" s="105"/>
      <c r="S272" s="94"/>
      <c r="T272" s="94"/>
      <c r="U272" s="94"/>
      <c r="V272" s="94"/>
      <c r="W272" s="94"/>
      <c r="X272" s="94"/>
      <c r="Y272" s="94"/>
      <c r="Z272" s="94"/>
      <c r="AA272" s="94"/>
      <c r="AB272" s="94"/>
      <c r="AC272" s="94"/>
      <c r="AD272" s="94"/>
      <c r="AE272" s="94"/>
      <c r="AF272" s="94"/>
      <c r="AG272" s="94"/>
      <c r="AH272" s="94"/>
      <c r="AI272" s="94"/>
      <c r="AJ272" s="94"/>
      <c r="AK272" s="94"/>
      <c r="AL272" s="94"/>
      <c r="AM272" s="94"/>
      <c r="AN272" s="94"/>
      <c r="AO272" s="94"/>
      <c r="AP272" s="94"/>
      <c r="AQ272" s="94"/>
      <c r="AR272" s="94"/>
      <c r="AS272" s="94"/>
      <c r="AT272" s="94"/>
      <c r="AU272" s="105"/>
      <c r="AV272" s="94"/>
      <c r="AW272" s="94"/>
      <c r="AX272" s="94"/>
      <c r="AY272" s="94"/>
      <c r="AZ272" s="105"/>
    </row>
    <row r="273" spans="1:52" ht="15" customHeight="1">
      <c r="A273" s="94"/>
      <c r="B273" s="94"/>
      <c r="C273" s="94"/>
      <c r="D273" s="94"/>
      <c r="E273" s="94"/>
      <c r="F273" s="94"/>
      <c r="G273" s="94"/>
      <c r="H273" s="94"/>
      <c r="I273" s="94"/>
      <c r="J273" s="94"/>
      <c r="K273" s="94"/>
      <c r="L273" s="94"/>
      <c r="M273" s="94"/>
      <c r="N273" s="94"/>
      <c r="O273" s="94"/>
      <c r="P273" s="94"/>
      <c r="Q273" s="94"/>
      <c r="R273" s="105"/>
      <c r="S273" s="94"/>
      <c r="T273" s="94"/>
      <c r="U273" s="94"/>
      <c r="V273" s="94"/>
      <c r="W273" s="94"/>
      <c r="X273" s="94"/>
      <c r="Y273" s="94"/>
      <c r="Z273" s="94"/>
      <c r="AA273" s="94"/>
      <c r="AB273" s="94"/>
      <c r="AC273" s="94"/>
      <c r="AD273" s="94"/>
      <c r="AE273" s="94"/>
      <c r="AF273" s="94"/>
      <c r="AG273" s="94"/>
      <c r="AH273" s="94"/>
      <c r="AI273" s="94"/>
      <c r="AJ273" s="94"/>
      <c r="AK273" s="94"/>
      <c r="AL273" s="94"/>
      <c r="AM273" s="94"/>
      <c r="AN273" s="94"/>
      <c r="AO273" s="94"/>
      <c r="AP273" s="94"/>
      <c r="AQ273" s="94"/>
      <c r="AR273" s="94"/>
      <c r="AS273" s="94"/>
      <c r="AT273" s="94"/>
      <c r="AU273" s="105"/>
      <c r="AV273" s="94"/>
      <c r="AW273" s="94"/>
      <c r="AX273" s="94"/>
      <c r="AY273" s="94"/>
      <c r="AZ273" s="105"/>
    </row>
  </sheetData>
  <dataValidations count="63">
    <dataValidation type="list" allowBlank="1" showInputMessage="1" showErrorMessage="1" errorTitle="Invalid entry" error="Select: optimization, simulation, accounting, or hybrid." sqref="Q3:Q14 Q16:Q80"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7:AN79 AJ2:AJ80 AJ107:AJ245" xr:uid="{55219AB6-A1B0-4F50-949D-378A2DD3BA11}">
      <formula1>"yes,no,partial"</formula1>
    </dataValidation>
    <dataValidation type="list" allowBlank="1" showInputMessage="1" showErrorMessage="1" errorTitle="Invalid entry" error="Select yes, no, or partial for biomass_charcoal." sqref="AK2:AL4 AK7:AL8 AK107:AL107 AK11:AL62 AG113:AH113 AM113 AK108:AK144 AL114:AN144 AK145:AN245" xr:uid="{3A0C4101-669B-4590-846E-CD50D0B13C9C}">
      <formula1>"yes,no,partial"</formula1>
    </dataValidation>
    <dataValidation type="list" allowBlank="1" showInputMessage="1" showErrorMessage="1" errorTitle="Invalid entry" error="Select yes, no, or partial for power_reliability." sqref="AM2:AM4 AM107 AM7:AM62" xr:uid="{C7C885AD-ECFA-4130-9C54-B88503C3376C}">
      <formula1>"yes,no,partial"</formula1>
    </dataValidation>
    <dataValidation type="list" allowBlank="1" showInputMessage="1" showErrorMessage="1" errorTitle="Invalid entry" error="Select yes, no, or partial for urbanization." sqref="AN2:AN4 AN107 AN6:AN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F9:AG10 AE2:AE80 AF111:AH111 AL111:AN111 AL112:AL113 AN113 AF114:AG144 AE111:AE144 AE145:AG245" xr:uid="{2F5516AA-225F-4FD5-8426-93A001462FC8}">
      <formula1>"yes,no"</formula1>
    </dataValidation>
    <dataValidation type="list" allowBlank="1" showInputMessage="1" showErrorMessage="1" errorTitle="Invalid entry" error="Select yes or no for sdg_13." sqref="AF2:AF8 AF11:AF62" xr:uid="{E39770EF-F840-4A81-B016-E347B5BB7FFD}">
      <formula1>"yes,no"</formula1>
    </dataValidation>
    <dataValidation type="list" allowBlank="1" showInputMessage="1" showErrorMessage="1" errorTitle="Invalid entry" error="Select yes or no for ndc_mention." sqref="AG2:AG8 AH2:AH10 AG11:AH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2 R94:R245"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2 R94:R245"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6:AA66 Z69:AA69 Z71:AA79 Z2:AA64" xr:uid="{307AFB60-4C80-4E04-8271-0B0158373C1B}">
      <formula1>"yes,no"</formula1>
    </dataValidation>
    <dataValidation type="list" allowBlank="1" showInputMessage="1" showErrorMessage="1" errorTitle="Invalid entry" error="Select yes or no for hydro." sqref="T65:AA65 T64 T67:AA68 T70:AA70 T80:AA80 S2:S80" xr:uid="{278E167A-BACB-4DD3-B7B9-6600AAFB3440}">
      <formula1>"yes,no"</formula1>
    </dataValidation>
    <dataValidation type="list" allowBlank="1" showInputMessage="1" showErrorMessage="1" errorTitle="Invalid entry" error="Select yes or no for wind." sqref="U66 U69 U71:U79 U2:U64" xr:uid="{81C97875-DF54-4886-B4FB-D18A953536E2}">
      <formula1>"yes,no"</formula1>
    </dataValidation>
    <dataValidation type="list" allowBlank="1" showInputMessage="1" showErrorMessage="1" errorTitle="Invalid entry" error="Select yes or no for biomass." sqref="V66 V69 V71:V79 V2:V64" xr:uid="{04D12EE6-9B19-4CE4-A94C-8E888C1AC9B3}">
      <formula1>"yes,no"</formula1>
    </dataValidation>
    <dataValidation type="list" allowBlank="1" showInputMessage="1" showErrorMessage="1" errorTitle="Invalid entry" error="Select yes or no for nuclear." sqref="W66 W69 W71:W79 W2:W64" xr:uid="{E6C8DECE-709A-4CE2-B673-E6A69E0F933C}">
      <formula1>"yes,no"</formula1>
    </dataValidation>
    <dataValidation type="list" allowBlank="1" showInputMessage="1" showErrorMessage="1" errorTitle="Invalid entry" error="Select yes or no for geothermal." sqref="X66 X69 X71:X79 X2:X64" xr:uid="{34B03D38-4209-4E1B-B6AE-BD0EC8853211}">
      <formula1>"yes,no"</formula1>
    </dataValidation>
    <dataValidation type="list" allowBlank="1" showInputMessage="1" showErrorMessage="1" errorTitle="Invalid entry" error="Select yes or no for fossil." sqref="Y66 Y69 Y71:Y79 Y2:Y64" xr:uid="{D0AE1F58-8581-4684-8225-8FD74600DE61}">
      <formula1>"yes,no"</formula1>
    </dataValidation>
    <dataValidation type="list" allowBlank="1" showInputMessage="1" showErrorMessage="1" errorTitle="Invalid entry" error="Select yes or no for ndc_mention." sqref="AI2:AI80 AI108:AI245" xr:uid="{CA799CB8-4E5D-4DA7-A849-EAEA511B67AD}">
      <formula1>"powering_livelihoods,inclusive industrialisation,urban transitions,cross_cutting,none"</formula1>
    </dataValidation>
    <dataValidation type="list" allowBlank="1" showInputMessage="1" showErrorMessage="1" sqref="F2:F80 G246:G1048576 F105:F1048576" xr:uid="{9F6877D2-E232-49C7-BE75-40CB54A6B8AB}">
      <formula1>"all,full,light,narrative"</formula1>
    </dataValidation>
    <dataValidation type="list" allowBlank="1" showInputMessage="1" showErrorMessage="1" sqref="G81:G89 G105:G148"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9:AA89 S81:S89 S111:W112 U120:U127 S113:S169 T113:W119 V120:AA120 V121:W129 T120:T129 V132:W135 U136:AA136 U137:X169 T132:T169 S170:X245 Z137:Z245" xr:uid="{D9D60998-3E1C-46E3-8D62-5EB1989B7754}">
      <formula1>"yes,no"</formula1>
      <formula2>0</formula2>
    </dataValidation>
    <dataValidation type="list" allowBlank="1" showInputMessage="1" showErrorMessage="1" errorTitle="Invalid entry" error="Select: continental, regional, national, or subnational." sqref="H81:H89"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1:AB89" xr:uid="{7FC60718-B7AD-4A00-9E23-3B2156050520}">
      <formula1>"electricity,full_energy,power_heat,other"</formula1>
      <formula2>0</formula2>
    </dataValidation>
    <dataValidation type="list" allowBlank="1" showInputMessage="1" showErrorMessage="1" errorTitle="Invalid entry" error="Select: open, proprietary, or mixed." sqref="AD81:AD89" xr:uid="{B5BD6040-5082-40B0-A6F9-5BD23C636707}">
      <formula1>"routine,occasional,ad_hoc,unknown"</formula1>
      <formula2>0</formula2>
    </dataValidation>
    <dataValidation type="list" allowBlank="1" showInputMessage="1" showErrorMessage="1" errorTitle="Invalid entry" error="Select yes, no, or partial for local_ownership." sqref="AU81:AU89 AS81:AS89 AS113:AS245" xr:uid="{70C101AB-3434-409D-BB35-9ED608A4FA51}">
      <formula1>"yes,no,partial"</formula1>
      <formula2>0</formula2>
    </dataValidation>
    <dataValidation type="list" allowBlank="1" showInputMessage="1" showErrorMessage="1" errorTitle="Invalid entry" error="Select yes or no for ndc_mention." sqref="AI81:AI89"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1:AQ89" xr:uid="{32FE179D-BF55-4BB5-B081-4603D05B7F27}">
      <formula1>0</formula1>
      <formula2>0</formula2>
    </dataValidation>
    <dataValidation type="list" allowBlank="1" showInputMessage="1" showErrorMessage="1" errorTitle="Invalid entry" error="Select: open, proprietary, or mixed." sqref="AC81:AC89" xr:uid="{B0F8B204-4C7F-4E88-B59F-22B6C14DAAA7}">
      <formula1>"open,proprietary,mixed"</formula1>
      <formula2>0</formula2>
    </dataValidation>
    <dataValidation type="list" allowBlank="1" showInputMessage="1" showErrorMessage="1" errorTitle="Invalid entry" error="Select yes or no for fossil." sqref="Y81:Y88" xr:uid="{3B1934B9-3FC8-412E-A3C2-2F77CAC1AC84}">
      <formula1>"yes,no"</formula1>
      <formula2>0</formula2>
    </dataValidation>
    <dataValidation type="list" allowBlank="1" showInputMessage="1" showErrorMessage="1" errorTitle="Invalid entry" error="Select yes or no for geothermal." sqref="X81:X88 X132:X134 X111:AA119 X121:AA129 Y132:AA135 AA137:AA245 Y137:Y245" xr:uid="{8C434ECF-52CF-4B0F-BA09-3EEABB97AE47}">
      <formula1>"yes,no"</formula1>
      <formula2>0</formula2>
    </dataValidation>
    <dataValidation type="list" allowBlank="1" showInputMessage="1" showErrorMessage="1" errorTitle="Invalid entry" error="Select yes or no for nuclear." sqref="W81:W88" xr:uid="{FC79CF6B-14E2-4126-846D-BFD1E94BC2C4}">
      <formula1>"yes,no"</formula1>
      <formula2>0</formula2>
    </dataValidation>
    <dataValidation type="list" allowBlank="1" showInputMessage="1" showErrorMessage="1" errorTitle="Invalid entry" error="Select yes or no for biomass." sqref="V81:V88" xr:uid="{0A671579-CC70-4056-A840-D067A342874D}">
      <formula1>"yes,no"</formula1>
      <formula2>0</formula2>
    </dataValidation>
    <dataValidation type="list" allowBlank="1" showInputMessage="1" showErrorMessage="1" errorTitle="Invalid entry" error="Select yes or no for wind." sqref="U81:U88" xr:uid="{00299588-E0F0-4E68-85D9-5FA67DF99CEA}">
      <formula1>"yes,no"</formula1>
      <formula2>0</formula2>
    </dataValidation>
    <dataValidation type="list" allowBlank="1" showInputMessage="1" showErrorMessage="1" errorTitle="Invalid entry" error="Select: bottom-up, top-down, or hybrid." sqref="P81:P89" xr:uid="{BF72986A-E9A6-464F-B6E6-9437C04EC332}">
      <formula1>"bottom-up,top-down,hybrid"</formula1>
      <formula2>0</formula2>
    </dataValidation>
    <dataValidation type="list" allowBlank="1" showInputMessage="1" showErrorMessage="1" errorTitle="Invalid entry" error="Select yes or no for h2." sqref="Z81:AA88" xr:uid="{75F876D2-F993-4C09-A851-794F325A3B34}">
      <formula1>"yes,no"</formula1>
      <formula2>0</formula2>
    </dataValidation>
    <dataValidation type="list" allowBlank="1" showInputMessage="1" showErrorMessage="1" errorTitle="Invalid entry" error="Select: optimization, simulation, accounting, or hybrid." sqref="R93" xr:uid="{31FF74B3-FF01-4B22-936D-03E0ED7ED74E}">
      <formula1>"linear,mixed-integer,dynamic,stochastic,other"</formula1>
      <formula2>0</formula2>
    </dataValidation>
    <dataValidation type="list" allowBlank="1" showInputMessage="1" showErrorMessage="1" errorTitle="Invalid entry" error="Select yes or no for sdg_7." sqref="AE81:AE89" xr:uid="{4CC4FC37-1F4B-4BFB-8FC9-35AA2D7B3479}">
      <formula1>"yes,no"</formula1>
      <formula2>0</formula2>
    </dataValidation>
    <dataValidation type="list" allowBlank="1" showInputMessage="1" showErrorMessage="1" errorTitle="Invalid entry" error="Select yes, no, or partial for informal_economy." sqref="AJ81:AJ89" xr:uid="{EBAE78E9-3643-41AE-9FE5-DA5DD65532FF}">
      <formula1>"yes,no,partial"</formula1>
      <formula2>0</formula2>
    </dataValidation>
    <dataValidation type="list" allowBlank="1" showInputMessage="1" showErrorMessage="1" errorTitle="Invalid entry" error="Select: optimization, simulation, accounting, or hybrid." sqref="Q81:Q245" xr:uid="{1E94D298-D3E2-4F6C-89F5-7D085D3D7C38}">
      <formula1>"optimization,simulation,accounting,hybrid"</formula1>
      <formula2>0</formula2>
    </dataValidation>
    <dataValidation type="list" allowBlank="1" showInputMessage="1" showErrorMessage="1" sqref="G90:G93 F81:F93 F94:G104" xr:uid="{669798B9-8195-4AB9-B56F-3ADB2C121DC6}">
      <formula1>"all,full,light,narrative"</formula1>
      <formula2>0</formula2>
    </dataValidation>
    <dataValidation type="list" allowBlank="1" showInputMessage="1" showErrorMessage="1" sqref="E90:E104"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2:P80 P113:P245"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2:AC80 AC113:AC245" xr:uid="{7DCA1475-36C0-49DA-AE19-54BB0CE09CD4}">
      <formula1>"open,proprietary,mixed"</formula1>
    </dataValidation>
    <dataValidation allowBlank="1" showInputMessage="1" showErrorMessage="1" errorTitle="Invalid entry" error="Select yes, no, or partial for urbanization." sqref="AO2:AQ80" xr:uid="{C63269E9-971B-45FA-8D64-37ADA0E009E6}"/>
    <dataValidation type="list" allowBlank="1" showInputMessage="1" showErrorMessage="1" errorTitle="Invalid entry" error="Select yes, no, or partial for local_ownership." sqref="AU2:AU80 AS2:AS80" xr:uid="{F4F59E4A-2948-4638-A6D6-FA45670D2173}">
      <formula1>"yes,no,partial"</formula1>
    </dataValidation>
    <dataValidation type="list" allowBlank="1" showInputMessage="1" showErrorMessage="1" sqref="G2:G80"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0 AD111:AD245" xr:uid="{B64B3898-15BD-4F5A-80C4-9BE703C32290}">
      <formula1>"routine,occasional,ad_hoc,unknown"</formula1>
    </dataValidation>
    <dataValidation type="list" allowBlank="1" showInputMessage="1" showErrorMessage="1" errorTitle="Invalid entry" error="Select: electricity, full_energy, or power_heat." sqref="AB40:AB80 AB111:AB245" xr:uid="{7123ADF4-0FC9-4849-8DBD-B91BEB42518F}">
      <formula1>"electricity,full_energy,power_heat,other"</formula1>
    </dataValidation>
    <dataValidation type="list" allowBlank="1" showInputMessage="1" showErrorMessage="1" errorTitle="Invalid entry" error="Select: continental, regional, national, or subnational." sqref="H2:H80" xr:uid="{6182A77C-9401-448B-94EF-1D0EE2805FF4}">
      <formula1>"continental,regional,national,subnational"</formula1>
    </dataValidation>
    <dataValidation type="list" allowBlank="1" showInputMessage="1" showErrorMessage="1" sqref="T63 T81:T88 T90:T91 T66 T69 T71:T79 T93:T110 Q246:Q1048576 T246:T1048576" xr:uid="{3A8E473A-A0F6-4D6C-8755-582C043786D8}">
      <formula1>$P$2:$P$245</formula1>
    </dataValidation>
    <dataValidation type="list" allowBlank="1" showInputMessage="1" showErrorMessage="1" sqref="E246:E1048576" xr:uid="{9DD84D1A-63D9-4995-A0D8-FE1A82012B6F}">
      <formula1>"2010,2011,2012,2013"</formula1>
    </dataValidation>
    <dataValidation type="list" allowBlank="1" showInputMessage="1" showErrorMessage="1" sqref="G149:G245" xr:uid="{6DB73C13-FBA5-4299-8B00-0C4994A4A5E9}">
      <formula1>"long_term_planning,rural_electrification,microgrid,dispatch,nexus,economic,geospatial,other"</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2" r:id="rId24" xr:uid="{5F810248-F745-4D50-B4A5-CA81936BD8E6}"/>
    <hyperlink ref="AZ52" r:id="rId25" xr:uid="{19CF957D-561A-4B3A-8C5D-71F0FCB89753}"/>
    <hyperlink ref="AY54" r:id="rId26" xr:uid="{23A96C7E-AF80-4B18-939E-FC52B6D68625}"/>
    <hyperlink ref="AY58"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43D33DB7-D0ED-49DA-8CFE-E8E3D0463967}"/>
    <hyperlink ref="AY49" r:id="rId51" xr:uid="{906F91E5-C90F-4655-9706-77641F21CB8B}"/>
    <hyperlink ref="AY50" r:id="rId52" xr:uid="{5541F6A0-A246-4620-B4F1-252F836DCC0D}"/>
    <hyperlink ref="AY53" r:id="rId53" xr:uid="{AAD9E986-D073-4C9C-9961-B70AFA442071}"/>
    <hyperlink ref="AY55" r:id="rId54" xr:uid="{CC4AC11E-C0A9-489E-AEF9-6BF45FF2FC27}"/>
    <hyperlink ref="AY56" r:id="rId55" location="d1e156" display="https://www.tandfonline.com/doi/full/10.1080/15567249.2024.2308843#d1e156" xr:uid="{06B271BB-C217-4CA6-A2FC-5CB972044E1D}"/>
    <hyperlink ref="AY57" r:id="rId56" xr:uid="{3737CD66-F4CE-40FB-9DA5-A4E803EC73FA}"/>
    <hyperlink ref="AY59" r:id="rId57" xr:uid="{72F84442-47FD-43E7-B156-AC3AFE0303BF}"/>
    <hyperlink ref="AY60" r:id="rId58" xr:uid="{B88B1965-28B0-4A0E-9D41-CCF55C9CAFE3}"/>
    <hyperlink ref="AY61" r:id="rId59" xr:uid="{719E0CBA-D30C-4C36-A36C-B5D7987147E7}"/>
    <hyperlink ref="AY62" r:id="rId60" xr:uid="{CA1E616E-61BE-412F-88A7-9345B90042B4}"/>
    <hyperlink ref="AY51" r:id="rId61" xr:uid="{9290C98E-FE57-4E6A-88D4-E2F9CEC35418}"/>
    <hyperlink ref="AY63" r:id="rId62" xr:uid="{157DD13B-18C3-4C87-A5C0-7DC68B7D9ADA}"/>
    <hyperlink ref="AY64" r:id="rId63" xr:uid="{01CDC92C-FBAB-41E2-BDF2-039710949F50}"/>
    <hyperlink ref="AZ64" r:id="rId64" xr:uid="{AF79F475-47E1-433A-BE48-374712EC2C40}"/>
    <hyperlink ref="AY65" r:id="rId65" xr:uid="{5B4692A8-E259-4C79-AAEF-D1129D86222A}"/>
    <hyperlink ref="AZ65" r:id="rId66" xr:uid="{9E6E144C-B5F4-499A-8ED8-7EC6C9B797B8}"/>
    <hyperlink ref="AZ66" r:id="rId67" xr:uid="{44E8A23C-1F0B-4A06-A70E-C10FC25C37EB}"/>
    <hyperlink ref="AY66" r:id="rId68" xr:uid="{94A2F107-46CA-4E79-B2A2-BB9DF9D6E333}"/>
    <hyperlink ref="AY67" r:id="rId69" xr:uid="{93ABA5DF-FAE4-460B-B040-3405616DCE52}"/>
    <hyperlink ref="AZ67" r:id="rId70" xr:uid="{4375312F-CF0D-4EFE-8F10-3D974CAFCCF7}"/>
    <hyperlink ref="AY68" r:id="rId71" xr:uid="{45B7F2F5-3931-41DC-BD6E-087100534A0C}"/>
    <hyperlink ref="AZ68" r:id="rId72" xr:uid="{2B473DB0-A582-4EEA-A737-92A17063C9FD}"/>
    <hyperlink ref="AY69" r:id="rId73" xr:uid="{27FFE6F7-6E53-4D85-8AD2-6E096478B34B}"/>
    <hyperlink ref="AZ69" r:id="rId74" xr:uid="{0006B9AB-1F47-4B58-B656-F7314A572D1F}"/>
    <hyperlink ref="AY70" r:id="rId75" xr:uid="{C6E7BF4D-7671-4553-98BF-AF4ABED5793A}"/>
    <hyperlink ref="AY71" r:id="rId76" xr:uid="{9F4CD092-7544-4470-B98C-6D48317ADC35}"/>
    <hyperlink ref="AZ71" r:id="rId77" xr:uid="{C6C98C23-DA1E-4595-88B0-C6AFC29C89C6}"/>
    <hyperlink ref="AY72" r:id="rId78" xr:uid="{C019E8FA-E1AE-4ED0-9E93-E2D76309C5C9}"/>
    <hyperlink ref="AY73" r:id="rId79" xr:uid="{2469B459-B4DB-459C-BD31-AB1BF1430455}"/>
    <hyperlink ref="AZ73" r:id="rId80" xr:uid="{F4294176-E72D-4C26-B713-656FC3BC95CB}"/>
    <hyperlink ref="AY74" r:id="rId81" xr:uid="{74FE6A5C-D85B-4272-93D5-8295E06BEE10}"/>
    <hyperlink ref="AZ74" r:id="rId82" xr:uid="{57371B64-EFC4-461E-ACA5-44E57B8271B8}"/>
    <hyperlink ref="AY75" r:id="rId83" xr:uid="{C553A36F-3ECF-4EFD-B1A6-ADAB655E74D6}"/>
    <hyperlink ref="AZ75" r:id="rId84" xr:uid="{61316593-D021-4376-9BC0-11312A0BB687}"/>
    <hyperlink ref="AY76" r:id="rId85" xr:uid="{3D89AC44-10C5-49D6-95EC-20B7638CE5E8}"/>
    <hyperlink ref="AZ76" r:id="rId86" xr:uid="{AF812151-C30F-4423-B74F-C14B61741186}"/>
    <hyperlink ref="AY77" r:id="rId87" xr:uid="{203170B7-F75B-48B5-A6E1-B15764517C44}"/>
    <hyperlink ref="AZ77" r:id="rId88" xr:uid="{02E9368D-80D9-4F80-837A-0B477DBFB47F}"/>
    <hyperlink ref="AY78" r:id="rId89" xr:uid="{5562C09F-7794-4E93-9DE0-40177AC0D59A}"/>
    <hyperlink ref="AZ78" r:id="rId90" xr:uid="{A7631A29-58C7-47CC-942D-445FB1DC794A}"/>
    <hyperlink ref="AY79" r:id="rId91"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0" r:id="rId92" xr:uid="{633003AB-48AD-4A6F-8258-51FA07FD29CC}"/>
    <hyperlink ref="AY89" r:id="rId93" xr:uid="{FB545815-C3F8-449E-8F57-9D147EE1A7F6}"/>
    <hyperlink ref="AZ89" r:id="rId94" xr:uid="{7903903E-274B-4638-9BAC-8FB10C94EDB7}"/>
    <hyperlink ref="AY87" r:id="rId95" xr:uid="{7A957C7F-423B-4580-8591-BF2FDD6BE28D}"/>
    <hyperlink ref="AY104" r:id="rId96" xr:uid="{72BA7F2C-C86E-4D4A-9C7C-6C27EC7147EC}"/>
    <hyperlink ref="AZ104" r:id="rId97" xr:uid="{0DC1BD0B-6055-4F8B-A5F3-0BBFD3A3F420}"/>
    <hyperlink ref="AY95" r:id="rId98" xr:uid="{23A5AE3D-4B08-458F-A1EA-F28423ECF655}"/>
    <hyperlink ref="AZ95" r:id="rId99" xr:uid="{4A4D33D0-6C4F-4221-925E-69104A5E5040}"/>
    <hyperlink ref="AY100" r:id="rId100" xr:uid="{03C9EBF9-76C0-45F9-B7FC-6634B2D346A4}"/>
    <hyperlink ref="AZ100" r:id="rId101" xr:uid="{5375319D-7797-4A2C-94BC-1187C8172C98}"/>
    <hyperlink ref="AY88" r:id="rId102" xr:uid="{AFA1F6D8-CCA7-44BC-8480-D74C4FD55FB5}"/>
    <hyperlink ref="AZ88" r:id="rId103" xr:uid="{27FB4291-113C-4CA1-8443-7A1E4D6016A8}"/>
    <hyperlink ref="AZ105" r:id="rId104" xr:uid="{2F9C63F9-EB84-4623-8CB0-2FE62D109460}"/>
    <hyperlink ref="AY98" r:id="rId105" xr:uid="{3DF8A15A-8DEF-48B4-BD86-61B7F7E68E56}"/>
    <hyperlink ref="AY90" r:id="rId106" xr:uid="{12DAA6D2-1D23-420C-98A1-371DD62FA28F}"/>
    <hyperlink ref="AZ90" r:id="rId107" xr:uid="{AF32EBC0-4649-4415-B971-2FC73710BA67}"/>
    <hyperlink ref="AY93" r:id="rId108" xr:uid="{BAAB2306-495E-4BC1-83FF-9DA13A7283E6}"/>
    <hyperlink ref="AZ93" r:id="rId109" xr:uid="{782DB990-48FC-46BE-9386-AC103EA4CFAC}"/>
    <hyperlink ref="AY84" r:id="rId110" xr:uid="{368E384A-0FE6-41FD-9765-AD3545810828}"/>
    <hyperlink ref="AZ84" r:id="rId111" xr:uid="{0341BBF2-92B5-435B-866B-0EF9B850AF8A}"/>
    <hyperlink ref="AY83" r:id="rId112" xr:uid="{C48AC15E-5004-4DC0-8129-7092C009D572}"/>
    <hyperlink ref="AZ83" r:id="rId113" xr:uid="{F4B90DE5-45A8-4060-9615-D0958A30B926}"/>
    <hyperlink ref="AY91" r:id="rId114" xr:uid="{4A1A0ABB-07C2-43BD-9A42-FC53242CFFAF}"/>
    <hyperlink ref="AZ91" r:id="rId115" xr:uid="{2A2CA55E-2930-44B4-8B60-3A4BBC3088F7}"/>
    <hyperlink ref="AY85" r:id="rId116" xr:uid="{DA6F2B08-2F03-40D0-A838-D5171C00ED3E}"/>
    <hyperlink ref="AZ85" r:id="rId117" xr:uid="{4ACCD0B9-8AAE-4A84-A7A7-992DD7E265E0}"/>
    <hyperlink ref="AY94" r:id="rId118" xr:uid="{624E93D7-7979-453E-87D9-0E824145D870}"/>
    <hyperlink ref="AZ94" r:id="rId119" xr:uid="{4B378E78-7871-4AC2-8E9D-3D906753FBA5}"/>
    <hyperlink ref="AY99" r:id="rId120" xr:uid="{4FE716A0-7F68-4249-876E-935DF39A0557}"/>
    <hyperlink ref="AZ99" r:id="rId121" xr:uid="{DD70DF8F-0DE8-430F-8DDD-FDDBDE354B50}"/>
    <hyperlink ref="AY86" r:id="rId122" xr:uid="{342B731B-1D0A-418A-8253-04FE71956E93}"/>
    <hyperlink ref="AZ86" r:id="rId123" xr:uid="{20C70F69-3263-4DA4-9EDF-1CD1DBF3115C}"/>
    <hyperlink ref="AY101" r:id="rId124" xr:uid="{E1834881-B88A-4DDF-BE44-9383D388CF00}"/>
    <hyperlink ref="AZ101" r:id="rId125" xr:uid="{CF222B49-B005-4586-AAD8-72EE1FF4D556}"/>
    <hyperlink ref="AY97" r:id="rId126" xr:uid="{F7BE11C5-B186-460D-AD5B-14651BB49E68}"/>
    <hyperlink ref="AZ97" r:id="rId127" xr:uid="{893B2129-382A-485C-9567-5FDB0B015CA1}"/>
    <hyperlink ref="AZ82" r:id="rId128" xr:uid="{CE2C7E2A-6854-48BF-9C2B-10E5DA270D3D}"/>
    <hyperlink ref="AY96" r:id="rId129" xr:uid="{F7C9FC3B-EC77-46AC-891D-561BB42F2D92}"/>
    <hyperlink ref="AZ96" r:id="rId130" xr:uid="{F7707565-D3FA-4EB1-A9E9-D7987E01A7BD}"/>
    <hyperlink ref="AY81" r:id="rId131" xr:uid="{02D45D0B-81AF-43CB-B95A-9632051D002A}"/>
    <hyperlink ref="AZ81" r:id="rId132" xr:uid="{2E56D33E-3654-4209-9812-23C55171D7E8}"/>
    <hyperlink ref="AY92" r:id="rId133" xr:uid="{261EBD40-C71F-4153-A65E-560DFD58C3B5}"/>
    <hyperlink ref="AZ92" r:id="rId134" xr:uid="{FAD8B380-A0E5-4A60-B6C3-D3565280A61C}"/>
    <hyperlink ref="AY103" r:id="rId135" xr:uid="{C8C057C7-F77F-4D81-AF14-8E46373EB32F}"/>
    <hyperlink ref="AZ103" r:id="rId136" xr:uid="{0BC3F642-E124-4605-93B9-35004DC69C33}"/>
    <hyperlink ref="AY102" r:id="rId137" xr:uid="{D14F9434-AE6F-41BC-8BC8-3452B10A3CE7}"/>
    <hyperlink ref="AZ102" r:id="rId138" xr:uid="{5A89FF2B-7692-454B-A249-1C3346AC68F3}"/>
    <hyperlink ref="AY106" r:id="rId139" xr:uid="{98D2C2D6-4195-4497-86D6-F14211F3996D}"/>
    <hyperlink ref="AZ106" r:id="rId140" xr:uid="{DE210C5E-BBFF-43B0-8284-B7020D255132}"/>
    <hyperlink ref="AY107" r:id="rId141" xr:uid="{D1C62866-D339-42EF-9901-DD133A4FB948}"/>
    <hyperlink ref="AZ107" r:id="rId142" xr:uid="{4411CD34-0AB2-4197-9D75-DFAF73632720}"/>
    <hyperlink ref="AY108" r:id="rId143" xr:uid="{32A9E219-9B05-4D3C-883C-03905B9E1A98}"/>
    <hyperlink ref="AZ108" r:id="rId144" xr:uid="{51833CDC-169E-49AB-ABB2-EEF9AA7F7FFC}"/>
    <hyperlink ref="AY109" r:id="rId145" xr:uid="{76A773D8-5DA8-484A-BAE3-9DAF0BC2B5D4}"/>
    <hyperlink ref="AZ109" r:id="rId146" xr:uid="{89CA2E07-3760-4E11-BDB8-4C3979BF18B2}"/>
    <hyperlink ref="AY110" r:id="rId147" xr:uid="{E0D5F4A3-BD98-483F-9252-FC2DA1FB953A}"/>
    <hyperlink ref="AZ110" r:id="rId148" xr:uid="{1914ACFD-A16A-47E9-9C32-2678B06BBC4C}"/>
    <hyperlink ref="AY111" r:id="rId149" xr:uid="{9CAFD120-AB95-400D-9432-7E9561B47597}"/>
    <hyperlink ref="AZ111" r:id="rId150" xr:uid="{9C994254-624B-45A0-8DFB-C0F71DE9B560}"/>
    <hyperlink ref="AY112" r:id="rId151" xr:uid="{E71FA38C-78F2-48CD-A202-327D77FD3BE6}"/>
    <hyperlink ref="AZ112" r:id="rId152" xr:uid="{61D5FFF4-E109-4E78-9AD9-ABD3C320A642}"/>
    <hyperlink ref="AY113" r:id="rId153" xr:uid="{109E4CB0-3A15-433D-9FB9-0C72824AE3B8}"/>
    <hyperlink ref="AZ113" r:id="rId154" xr:uid="{AA155727-E740-46ED-ADDA-57992668D83C}"/>
    <hyperlink ref="AY114" r:id="rId155" xr:uid="{AFE8705F-62DE-4625-9E4E-63AA8344D32B}"/>
    <hyperlink ref="AZ114" r:id="rId156" xr:uid="{294A374E-4245-4870-A71D-ABB72C43833F}"/>
    <hyperlink ref="AY115" r:id="rId157" xr:uid="{606B5D61-D88C-426D-AA93-B76E00001EFD}"/>
    <hyperlink ref="AZ115" r:id="rId158" xr:uid="{078EE185-7932-4B46-95BC-0EA08C6C934A}"/>
    <hyperlink ref="AY116" r:id="rId159" xr:uid="{94BC52DE-407E-4851-B2C1-0DA06A828BAE}"/>
    <hyperlink ref="AZ116" r:id="rId160" xr:uid="{77DF5CB1-D15D-46AD-902F-EED168E5BF3D}"/>
    <hyperlink ref="AY117" r:id="rId161" xr:uid="{DCB8903F-A73E-4F14-890D-6B86BCE58E5D}"/>
    <hyperlink ref="AZ117" r:id="rId162" xr:uid="{841A5CF8-FDF1-46B8-96E4-D1CA064D9C70}"/>
    <hyperlink ref="AY118" r:id="rId163" xr:uid="{5A506855-487B-4FC2-BE81-B2C60A874AE1}"/>
    <hyperlink ref="AZ118" r:id="rId164" xr:uid="{5BABFAB7-512C-4C76-B150-B41C780E25E2}"/>
    <hyperlink ref="AY119" r:id="rId165" xr:uid="{60CACCC0-92B9-4095-9322-F390BC82D445}"/>
    <hyperlink ref="AZ119" r:id="rId166" xr:uid="{A67C941C-B4D6-4802-B748-F1488CF5BC8C}"/>
    <hyperlink ref="AZ120" r:id="rId167" xr:uid="{9E16A0AA-1682-4E3B-B69D-8FF37C87A2F3}"/>
    <hyperlink ref="AY120" r:id="rId168" xr:uid="{ECD5440C-B8E0-4560-9966-F1EAAFC502D3}"/>
    <hyperlink ref="AY121" r:id="rId169" xr:uid="{5438E97D-4E77-48DD-8596-CA9AB20CDBE6}"/>
    <hyperlink ref="AZ121" r:id="rId170" xr:uid="{615C6684-F032-4FCB-914D-6132A43A26C3}"/>
    <hyperlink ref="AY122" r:id="rId171" xr:uid="{9BC2AD36-9323-44F9-98FF-1FD4B17D0CBA}"/>
    <hyperlink ref="AZ122" r:id="rId172" xr:uid="{D28F38AB-9E91-4FF8-8EAB-9E82DFE08F5B}"/>
    <hyperlink ref="AY123" r:id="rId173" xr:uid="{20EA4BF2-9B88-431C-B35A-7ABB1978E3C3}"/>
    <hyperlink ref="AZ123" r:id="rId174" xr:uid="{2F6FB1F6-D39A-4316-B4A2-053928903487}"/>
    <hyperlink ref="AY124" r:id="rId175" xr:uid="{9F07BB99-3CEF-4FB9-BAB8-7474DD1AD644}"/>
    <hyperlink ref="AZ124" r:id="rId176" xr:uid="{B92BBD3E-EF2F-4CF7-A32A-72941F34391E}"/>
    <hyperlink ref="AZ125" r:id="rId177" xr:uid="{5246E2FB-E89D-4351-87B2-6BBC8042BCBD}"/>
    <hyperlink ref="AY125" r:id="rId178" xr:uid="{AF8D6312-E8EA-4BFE-ACC7-3BCDF243BD6D}"/>
    <hyperlink ref="AY126" r:id="rId179" xr:uid="{EEDB2E31-D8F9-4845-B07B-BE1D80EAECA5}"/>
    <hyperlink ref="AY127" r:id="rId180" xr:uid="{01F01D58-6D23-47F1-B9D5-E4D0875B86B5}"/>
    <hyperlink ref="AZ127" r:id="rId181" xr:uid="{A7BBCC26-1756-4666-8E4B-60D516477053}"/>
    <hyperlink ref="AY128" r:id="rId182" xr:uid="{AF443F81-CA23-481B-B7C6-FEB726F2D6AC}"/>
    <hyperlink ref="AZ128" r:id="rId183" xr:uid="{C34B88C0-6CB3-406A-A72D-2A8287CA2F1A}"/>
    <hyperlink ref="AY129" r:id="rId184" xr:uid="{9616BA39-5CC2-4BE0-86E4-B9ED319FE925}"/>
    <hyperlink ref="AZ129" r:id="rId185" xr:uid="{47642A0C-DE31-4D75-8D2E-8B695D77B16C}"/>
    <hyperlink ref="AY130" r:id="rId186" xr:uid="{46E1D905-8CAC-447F-BC68-B7FF3193FB94}"/>
    <hyperlink ref="AZ58" r:id="rId187" xr:uid="{C41848CA-AC09-471E-B3BE-8347EC636890}"/>
    <hyperlink ref="AZ130" r:id="rId188" xr:uid="{C4E7442E-CA70-4F8E-A8D6-569FB6BB6070}"/>
    <hyperlink ref="AY131" r:id="rId189" xr:uid="{524B0DEF-A82A-4D1A-9FC0-4936830868FA}"/>
    <hyperlink ref="AZ131" r:id="rId190" xr:uid="{F333CA09-77EC-41C4-A418-210A9A6D0AAF}"/>
    <hyperlink ref="AY132" r:id="rId191" xr:uid="{0C4F554C-B522-4474-B362-0C7B771BAB9E}"/>
    <hyperlink ref="AZ132" r:id="rId192" xr:uid="{9B72E33D-11E4-40F9-936F-182092800D53}"/>
    <hyperlink ref="AY133" r:id="rId193" xr:uid="{71E81E88-7D69-4C48-9E8A-5EB4BB2F0661}"/>
    <hyperlink ref="AZ133" r:id="rId194" xr:uid="{743D9FE3-F7EA-45BC-B1AB-6733FA8E72A7}"/>
    <hyperlink ref="AY134" r:id="rId195" xr:uid="{CF48DCA7-4738-4F70-B816-8A02BA360815}"/>
    <hyperlink ref="AZ134" r:id="rId196" xr:uid="{B8273BA3-197A-40D7-9958-D5A1B5C8D285}"/>
    <hyperlink ref="AY135" r:id="rId197" xr:uid="{0BB5AAC7-366E-4A77-B800-7046F80DD9F6}"/>
    <hyperlink ref="AZ135" r:id="rId198" xr:uid="{70BBDA0C-A2CD-4801-93E5-85E7E6BA7DCA}"/>
    <hyperlink ref="AY136" r:id="rId199" xr:uid="{2AA44001-E3C0-4CC4-92F4-F126D2C22379}"/>
    <hyperlink ref="AZ136" r:id="rId200" xr:uid="{C00CC82C-18EA-4C27-AD45-266F06A397E5}"/>
    <hyperlink ref="AY137" r:id="rId201" xr:uid="{BD011F77-531B-4021-BF7B-78A81160D57D}"/>
    <hyperlink ref="AZ137" r:id="rId202" xr:uid="{D82954E4-6D72-4A2F-B1A4-BC168B4A203F}"/>
    <hyperlink ref="AY138" r:id="rId203" xr:uid="{E760F874-68EF-4D4D-9247-B8ADAAED8F73}"/>
    <hyperlink ref="AZ138" r:id="rId204" xr:uid="{59ED5661-FDF8-4798-8ABD-686EB5278324}"/>
    <hyperlink ref="AY139" r:id="rId205" xr:uid="{6296F6FA-3923-437E-B09D-CCE2F1BA2D1B}"/>
    <hyperlink ref="AZ139" r:id="rId206" xr:uid="{7CDED117-6906-45F7-AB23-E1F3F6559ADB}"/>
    <hyperlink ref="AY140" r:id="rId207" xr:uid="{94AEDEA9-EC34-44BC-A04A-2A267EE3C6CB}"/>
    <hyperlink ref="AZ140" r:id="rId208" xr:uid="{2BDCDBE3-B4A6-4F3B-8B8A-5D82EBADC84E}"/>
    <hyperlink ref="AY141" r:id="rId209" xr:uid="{33132DBF-2299-4693-8100-22B9B6FAACB8}"/>
    <hyperlink ref="AZ141" r:id="rId210" xr:uid="{85DD5BC6-2E42-4D3B-BD02-C5361C425C25}"/>
    <hyperlink ref="AY142" r:id="rId211" xr:uid="{51604FEF-D854-469B-96CD-4779B8D887C7}"/>
    <hyperlink ref="AZ142" r:id="rId212" xr:uid="{E0D9639E-59C0-4C72-8FE2-70A8240C2160}"/>
    <hyperlink ref="AZ143" r:id="rId213" xr:uid="{812995A1-1007-4514-BE1D-D83EBF6DB471}"/>
    <hyperlink ref="AY143" r:id="rId214" xr:uid="{9078FD39-DE7F-4874-96F4-AA323088BAA6}"/>
    <hyperlink ref="AY144" r:id="rId215" xr:uid="{771E95D6-4816-4900-BC8B-77D940603A42}"/>
    <hyperlink ref="AZ144" r:id="rId216" xr:uid="{B445B0C5-974E-4B60-8D23-6DCFD7DC521D}"/>
    <hyperlink ref="AY145" r:id="rId217" xr:uid="{ABEB27AD-6DB0-4848-B40F-3765BCAEBE78}"/>
    <hyperlink ref="AZ145" r:id="rId218" xr:uid="{A5B7ECBF-E024-4EE5-AE75-0AB708E01502}"/>
    <hyperlink ref="AY146" r:id="rId219" xr:uid="{78A1B9C5-1357-4C31-A9A7-E5594610CF7A}"/>
    <hyperlink ref="AZ146" r:id="rId220" xr:uid="{D12FEB82-52E2-4DA9-8E49-E7B2DC372D15}"/>
    <hyperlink ref="AY147" r:id="rId221" xr:uid="{1C997D95-FE73-4EB1-B1F0-3BAD64F267D1}"/>
    <hyperlink ref="AZ147" r:id="rId222" xr:uid="{264302EB-3EF0-4E6E-806E-AE514EA4D671}"/>
    <hyperlink ref="AY148" r:id="rId223" xr:uid="{696A0B10-554E-441F-84F8-9DB5C7FFE2E3}"/>
    <hyperlink ref="AZ148" r:id="rId224" xr:uid="{D6121CB7-6AF3-45B6-9BC8-F6D8786EC13C}"/>
    <hyperlink ref="AY149" r:id="rId225" xr:uid="{D8DED2D3-5FEB-4D63-BEDB-A63637CDB0DC}"/>
    <hyperlink ref="AZ149" r:id="rId226" xr:uid="{01851F23-7C06-4E32-9B46-48BAA13B5EA1}"/>
    <hyperlink ref="AY150" r:id="rId227" xr:uid="{2706FD9D-2B8D-4FAA-ADE6-F517E906BD05}"/>
    <hyperlink ref="AZ150" r:id="rId228" xr:uid="{B99C48B2-2E55-4FCC-A3B0-7910222B8AA0}"/>
    <hyperlink ref="AY151" r:id="rId229" xr:uid="{280E798A-2FC7-4BE9-BCF8-71C17B909990}"/>
    <hyperlink ref="AZ151" r:id="rId230" xr:uid="{6B5417DE-5E4D-4355-91F2-44806AE177EB}"/>
    <hyperlink ref="AY152" r:id="rId231" xr:uid="{05A8EE67-673E-4B1F-9079-953CA5F565CA}"/>
    <hyperlink ref="AZ152" r:id="rId232" xr:uid="{2CB1B385-D0DD-48BD-B5E5-52732E7BC749}"/>
    <hyperlink ref="AY236" r:id="rId233" xr:uid="{D021F3F4-4860-4C13-A511-CA46F535ED71}"/>
  </hyperlinks>
  <pageMargins left="0.7" right="0.7" top="0.75" bottom="0.75" header="0.3" footer="0.3"/>
  <pageSetup paperSize="9" orientation="portrait" r:id="rId234"/>
  <tableParts count="1">
    <tablePart r:id="rId2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311"/>
  <sheetViews>
    <sheetView topLeftCell="A291" workbookViewId="0">
      <selection activeCell="C318" sqref="C318"/>
    </sheetView>
  </sheetViews>
  <sheetFormatPr baseColWidth="10" defaultColWidth="9" defaultRowHeight="15"/>
  <cols>
    <col min="1" max="1" width="9.6640625" customWidth="1"/>
    <col min="2" max="2" width="43.33203125" customWidth="1"/>
    <col min="3" max="3" width="39" customWidth="1"/>
  </cols>
  <sheetData>
    <row r="1" spans="1:3">
      <c r="A1" t="s">
        <v>0</v>
      </c>
      <c r="B1" t="s">
        <v>2209</v>
      </c>
      <c r="C1" t="s">
        <v>2210</v>
      </c>
    </row>
    <row r="2" spans="1:3">
      <c r="A2">
        <v>1</v>
      </c>
      <c r="B2" t="s">
        <v>795</v>
      </c>
      <c r="C2" t="s">
        <v>2211</v>
      </c>
    </row>
    <row r="3" spans="1:3">
      <c r="A3">
        <v>1</v>
      </c>
      <c r="B3" t="s">
        <v>2212</v>
      </c>
      <c r="C3" t="s">
        <v>2213</v>
      </c>
    </row>
    <row r="4" spans="1:3">
      <c r="A4">
        <v>2</v>
      </c>
      <c r="B4" t="s">
        <v>2214</v>
      </c>
      <c r="C4" t="s">
        <v>2215</v>
      </c>
    </row>
    <row r="5" spans="1:3">
      <c r="A5">
        <v>3</v>
      </c>
      <c r="B5" t="s">
        <v>2216</v>
      </c>
      <c r="C5" t="s">
        <v>2215</v>
      </c>
    </row>
    <row r="6" spans="1:3">
      <c r="A6">
        <v>4</v>
      </c>
      <c r="B6" t="s">
        <v>2217</v>
      </c>
      <c r="C6" t="s">
        <v>2215</v>
      </c>
    </row>
    <row r="7" spans="1:3">
      <c r="A7">
        <v>4</v>
      </c>
      <c r="B7" t="s">
        <v>2218</v>
      </c>
      <c r="C7" t="s">
        <v>2219</v>
      </c>
    </row>
    <row r="8" spans="1:3">
      <c r="A8">
        <v>4</v>
      </c>
      <c r="B8" t="s">
        <v>2220</v>
      </c>
      <c r="C8" t="s">
        <v>2213</v>
      </c>
    </row>
    <row r="9" spans="1:3">
      <c r="A9">
        <v>5</v>
      </c>
      <c r="B9" t="s">
        <v>269</v>
      </c>
      <c r="C9" t="s">
        <v>2211</v>
      </c>
    </row>
    <row r="10" spans="1:3">
      <c r="A10">
        <v>6</v>
      </c>
      <c r="B10" t="s">
        <v>269</v>
      </c>
      <c r="C10" t="s">
        <v>2221</v>
      </c>
    </row>
    <row r="11" spans="1:3">
      <c r="A11">
        <v>7</v>
      </c>
      <c r="B11" t="s">
        <v>375</v>
      </c>
      <c r="C11" t="s">
        <v>2211</v>
      </c>
    </row>
    <row r="12" spans="1:3">
      <c r="A12">
        <v>7</v>
      </c>
      <c r="B12" t="s">
        <v>2222</v>
      </c>
      <c r="C12" t="s">
        <v>2219</v>
      </c>
    </row>
    <row r="13" spans="1:3">
      <c r="A13">
        <v>8</v>
      </c>
      <c r="B13" t="s">
        <v>375</v>
      </c>
      <c r="C13" t="s">
        <v>2211</v>
      </c>
    </row>
    <row r="14" spans="1:3">
      <c r="A14">
        <v>9</v>
      </c>
      <c r="B14" t="s">
        <v>375</v>
      </c>
      <c r="C14" t="s">
        <v>2211</v>
      </c>
    </row>
    <row r="15" spans="1:3">
      <c r="A15">
        <v>10</v>
      </c>
      <c r="B15" t="s">
        <v>387</v>
      </c>
      <c r="C15" t="s">
        <v>2219</v>
      </c>
    </row>
    <row r="16" spans="1:3">
      <c r="A16">
        <v>11</v>
      </c>
      <c r="B16" t="s">
        <v>2223</v>
      </c>
      <c r="C16" t="s">
        <v>2224</v>
      </c>
    </row>
    <row r="17" spans="1:3">
      <c r="A17">
        <v>11</v>
      </c>
      <c r="B17" t="s">
        <v>2225</v>
      </c>
      <c r="C17" t="s">
        <v>2226</v>
      </c>
    </row>
    <row r="18" spans="1:3">
      <c r="A18">
        <v>12</v>
      </c>
      <c r="B18" t="s">
        <v>795</v>
      </c>
      <c r="C18" t="s">
        <v>2227</v>
      </c>
    </row>
    <row r="19" spans="1:3">
      <c r="A19">
        <v>13</v>
      </c>
      <c r="B19" t="s">
        <v>1154</v>
      </c>
      <c r="C19" t="s">
        <v>2213</v>
      </c>
    </row>
    <row r="20" spans="1:3">
      <c r="A20">
        <v>14</v>
      </c>
      <c r="B20" t="s">
        <v>387</v>
      </c>
      <c r="C20" t="s">
        <v>2219</v>
      </c>
    </row>
    <row r="21" spans="1:3">
      <c r="A21">
        <v>15</v>
      </c>
      <c r="B21" t="s">
        <v>295</v>
      </c>
      <c r="C21" t="s">
        <v>2213</v>
      </c>
    </row>
    <row r="22" spans="1:3">
      <c r="A22">
        <v>16</v>
      </c>
      <c r="B22" t="s">
        <v>269</v>
      </c>
      <c r="C22" t="s">
        <v>2211</v>
      </c>
    </row>
    <row r="23" spans="1:3">
      <c r="A23">
        <v>17</v>
      </c>
      <c r="B23" t="s">
        <v>2228</v>
      </c>
      <c r="C23" t="s">
        <v>2219</v>
      </c>
    </row>
    <row r="24" spans="1:3">
      <c r="A24">
        <v>17</v>
      </c>
      <c r="B24" t="s">
        <v>375</v>
      </c>
      <c r="C24" t="s">
        <v>2215</v>
      </c>
    </row>
    <row r="25" spans="1:3">
      <c r="A25">
        <v>18</v>
      </c>
      <c r="B25" t="s">
        <v>295</v>
      </c>
      <c r="C25" t="s">
        <v>2213</v>
      </c>
    </row>
    <row r="26" spans="1:3">
      <c r="A26">
        <v>19</v>
      </c>
      <c r="B26" t="s">
        <v>795</v>
      </c>
      <c r="C26" t="s">
        <v>2211</v>
      </c>
    </row>
    <row r="27" spans="1:3">
      <c r="A27">
        <v>20</v>
      </c>
      <c r="B27" t="s">
        <v>269</v>
      </c>
      <c r="C27" t="s">
        <v>2211</v>
      </c>
    </row>
    <row r="28" spans="1:3">
      <c r="A28">
        <v>21</v>
      </c>
      <c r="B28" t="s">
        <v>269</v>
      </c>
      <c r="C28" t="s">
        <v>2211</v>
      </c>
    </row>
    <row r="29" spans="1:3">
      <c r="A29">
        <v>22</v>
      </c>
      <c r="B29" t="s">
        <v>795</v>
      </c>
      <c r="C29" t="s">
        <v>2227</v>
      </c>
    </row>
    <row r="30" spans="1:3">
      <c r="A30">
        <v>23</v>
      </c>
      <c r="B30" t="s">
        <v>269</v>
      </c>
      <c r="C30" t="s">
        <v>2211</v>
      </c>
    </row>
    <row r="31" spans="1:3">
      <c r="A31">
        <v>23</v>
      </c>
      <c r="B31" t="s">
        <v>387</v>
      </c>
      <c r="C31" t="s">
        <v>2219</v>
      </c>
    </row>
    <row r="32" spans="1:3">
      <c r="A32">
        <v>24</v>
      </c>
      <c r="B32" t="s">
        <v>1796</v>
      </c>
      <c r="C32" t="s">
        <v>2211</v>
      </c>
    </row>
    <row r="33" spans="1:3">
      <c r="A33">
        <v>24</v>
      </c>
      <c r="B33" t="s">
        <v>387</v>
      </c>
      <c r="C33" t="s">
        <v>2219</v>
      </c>
    </row>
    <row r="34" spans="1:3">
      <c r="A34">
        <v>25</v>
      </c>
      <c r="B34" t="s">
        <v>375</v>
      </c>
      <c r="C34" t="s">
        <v>2211</v>
      </c>
    </row>
    <row r="35" spans="1:3">
      <c r="A35">
        <v>26</v>
      </c>
      <c r="B35" t="s">
        <v>387</v>
      </c>
      <c r="C35" t="s">
        <v>2229</v>
      </c>
    </row>
    <row r="36" spans="1:3">
      <c r="A36">
        <v>27</v>
      </c>
      <c r="B36" t="s">
        <v>375</v>
      </c>
      <c r="C36" t="s">
        <v>2211</v>
      </c>
    </row>
    <row r="37" spans="1:3">
      <c r="A37">
        <v>27</v>
      </c>
      <c r="B37" t="s">
        <v>387</v>
      </c>
      <c r="C37" t="s">
        <v>2219</v>
      </c>
    </row>
    <row r="38" spans="1:3">
      <c r="A38">
        <v>28</v>
      </c>
      <c r="B38" t="s">
        <v>269</v>
      </c>
      <c r="C38" t="s">
        <v>2211</v>
      </c>
    </row>
    <row r="39" spans="1:3">
      <c r="A39">
        <v>28</v>
      </c>
      <c r="B39" t="s">
        <v>387</v>
      </c>
      <c r="C39" t="s">
        <v>2227</v>
      </c>
    </row>
    <row r="40" spans="1:3">
      <c r="A40">
        <v>29</v>
      </c>
      <c r="B40" t="s">
        <v>795</v>
      </c>
      <c r="C40" t="s">
        <v>2211</v>
      </c>
    </row>
    <row r="41" spans="1:3">
      <c r="A41">
        <v>30</v>
      </c>
      <c r="B41" t="s">
        <v>387</v>
      </c>
      <c r="C41" t="s">
        <v>2219</v>
      </c>
    </row>
    <row r="42" spans="1:3">
      <c r="A42">
        <v>30</v>
      </c>
      <c r="B42" t="s">
        <v>2230</v>
      </c>
      <c r="C42" t="s">
        <v>2211</v>
      </c>
    </row>
    <row r="43" spans="1:3">
      <c r="A43">
        <v>31</v>
      </c>
      <c r="B43" t="s">
        <v>387</v>
      </c>
      <c r="C43" t="s">
        <v>2211</v>
      </c>
    </row>
    <row r="44" spans="1:3">
      <c r="A44">
        <v>32</v>
      </c>
      <c r="B44" t="s">
        <v>2231</v>
      </c>
      <c r="C44" t="s">
        <v>2211</v>
      </c>
    </row>
    <row r="45" spans="1:3">
      <c r="A45">
        <v>33</v>
      </c>
      <c r="B45" t="s">
        <v>269</v>
      </c>
      <c r="C45" t="s">
        <v>2211</v>
      </c>
    </row>
    <row r="46" spans="1:3">
      <c r="A46">
        <v>33</v>
      </c>
      <c r="B46" t="s">
        <v>2232</v>
      </c>
      <c r="C46" t="s">
        <v>2233</v>
      </c>
    </row>
    <row r="47" spans="1:3">
      <c r="A47">
        <v>34</v>
      </c>
      <c r="B47" t="s">
        <v>295</v>
      </c>
      <c r="C47" t="s">
        <v>2213</v>
      </c>
    </row>
    <row r="48" spans="1:3">
      <c r="A48">
        <v>34</v>
      </c>
      <c r="B48" t="s">
        <v>269</v>
      </c>
      <c r="C48" t="s">
        <v>2211</v>
      </c>
    </row>
    <row r="49" spans="1:3">
      <c r="A49">
        <v>35</v>
      </c>
      <c r="B49" t="s">
        <v>2234</v>
      </c>
      <c r="C49" t="s">
        <v>2211</v>
      </c>
    </row>
    <row r="50" spans="1:3">
      <c r="A50">
        <v>36</v>
      </c>
      <c r="B50" t="s">
        <v>387</v>
      </c>
      <c r="C50" t="s">
        <v>2219</v>
      </c>
    </row>
    <row r="51" spans="1:3">
      <c r="A51">
        <v>36</v>
      </c>
      <c r="B51" t="s">
        <v>2235</v>
      </c>
      <c r="C51" t="s">
        <v>2213</v>
      </c>
    </row>
    <row r="52" spans="1:3">
      <c r="A52">
        <v>37</v>
      </c>
      <c r="B52" t="s">
        <v>387</v>
      </c>
      <c r="C52" t="s">
        <v>2236</v>
      </c>
    </row>
    <row r="53" spans="1:3">
      <c r="A53">
        <v>37</v>
      </c>
      <c r="B53" t="s">
        <v>2237</v>
      </c>
      <c r="C53" t="s">
        <v>194</v>
      </c>
    </row>
    <row r="54" spans="1:3">
      <c r="A54">
        <v>37</v>
      </c>
      <c r="B54" t="s">
        <v>2238</v>
      </c>
      <c r="C54" t="s">
        <v>194</v>
      </c>
    </row>
    <row r="55" spans="1:3">
      <c r="A55">
        <v>37</v>
      </c>
      <c r="B55" t="s">
        <v>2239</v>
      </c>
      <c r="C55" t="s">
        <v>194</v>
      </c>
    </row>
    <row r="56" spans="1:3">
      <c r="A56">
        <v>38</v>
      </c>
      <c r="B56" t="s">
        <v>269</v>
      </c>
      <c r="C56" t="s">
        <v>2211</v>
      </c>
    </row>
    <row r="57" spans="1:3">
      <c r="A57">
        <v>38</v>
      </c>
      <c r="B57" t="s">
        <v>2240</v>
      </c>
      <c r="C57" t="s">
        <v>2219</v>
      </c>
    </row>
    <row r="58" spans="1:3">
      <c r="A58">
        <v>39</v>
      </c>
      <c r="B58" t="s">
        <v>1154</v>
      </c>
      <c r="C58" t="s">
        <v>2213</v>
      </c>
    </row>
    <row r="59" spans="1:3">
      <c r="A59">
        <v>39</v>
      </c>
      <c r="B59" t="s">
        <v>2241</v>
      </c>
      <c r="C59" t="s">
        <v>2242</v>
      </c>
    </row>
    <row r="60" spans="1:3">
      <c r="A60">
        <v>40</v>
      </c>
      <c r="B60" t="s">
        <v>532</v>
      </c>
      <c r="C60" t="s">
        <v>2211</v>
      </c>
    </row>
    <row r="61" spans="1:3">
      <c r="A61">
        <v>41</v>
      </c>
      <c r="B61" t="s">
        <v>387</v>
      </c>
      <c r="C61" t="s">
        <v>2229</v>
      </c>
    </row>
    <row r="62" spans="1:3">
      <c r="A62">
        <v>42</v>
      </c>
      <c r="B62" t="s">
        <v>387</v>
      </c>
      <c r="C62" t="s">
        <v>2229</v>
      </c>
    </row>
    <row r="63" spans="1:3">
      <c r="A63">
        <v>43</v>
      </c>
      <c r="B63" t="s">
        <v>375</v>
      </c>
      <c r="C63" t="s">
        <v>2211</v>
      </c>
    </row>
    <row r="64" spans="1:3">
      <c r="A64">
        <v>43</v>
      </c>
      <c r="B64" t="s">
        <v>2243</v>
      </c>
      <c r="C64" t="s">
        <v>441</v>
      </c>
    </row>
    <row r="65" spans="1:3">
      <c r="A65">
        <v>44</v>
      </c>
      <c r="B65" t="s">
        <v>2244</v>
      </c>
      <c r="C65" t="s">
        <v>2245</v>
      </c>
    </row>
    <row r="66" spans="1:3">
      <c r="A66">
        <v>45</v>
      </c>
      <c r="B66" t="s">
        <v>387</v>
      </c>
      <c r="C66" t="s">
        <v>2229</v>
      </c>
    </row>
    <row r="67" spans="1:3">
      <c r="A67">
        <v>46</v>
      </c>
      <c r="B67" t="s">
        <v>295</v>
      </c>
      <c r="C67" t="s">
        <v>2213</v>
      </c>
    </row>
    <row r="68" spans="1:3">
      <c r="A68">
        <v>46</v>
      </c>
      <c r="B68" t="s">
        <v>2235</v>
      </c>
      <c r="C68" t="s">
        <v>237</v>
      </c>
    </row>
    <row r="69" spans="1:3">
      <c r="A69">
        <v>47</v>
      </c>
      <c r="B69" t="s">
        <v>752</v>
      </c>
      <c r="C69" t="s">
        <v>2246</v>
      </c>
    </row>
    <row r="70" spans="1:3">
      <c r="A70">
        <v>48</v>
      </c>
      <c r="B70" t="s">
        <v>795</v>
      </c>
      <c r="C70" t="s">
        <v>2211</v>
      </c>
    </row>
    <row r="71" spans="1:3">
      <c r="A71">
        <v>48</v>
      </c>
      <c r="B71" t="s">
        <v>2247</v>
      </c>
      <c r="C71" t="s">
        <v>2248</v>
      </c>
    </row>
    <row r="72" spans="1:3">
      <c r="A72">
        <v>49</v>
      </c>
      <c r="B72" t="s">
        <v>2249</v>
      </c>
      <c r="C72" t="s">
        <v>2248</v>
      </c>
    </row>
    <row r="73" spans="1:3">
      <c r="A73">
        <v>50</v>
      </c>
      <c r="B73" t="s">
        <v>387</v>
      </c>
      <c r="C73" t="s">
        <v>2219</v>
      </c>
    </row>
    <row r="74" spans="1:3">
      <c r="A74">
        <v>51</v>
      </c>
      <c r="B74" t="s">
        <v>641</v>
      </c>
      <c r="C74" t="s">
        <v>2211</v>
      </c>
    </row>
    <row r="75" spans="1:3">
      <c r="A75">
        <v>52</v>
      </c>
      <c r="B75" t="s">
        <v>295</v>
      </c>
      <c r="C75" t="s">
        <v>2213</v>
      </c>
    </row>
    <row r="76" spans="1:3">
      <c r="A76">
        <v>53</v>
      </c>
      <c r="B76" t="s">
        <v>269</v>
      </c>
      <c r="C76" t="s">
        <v>2211</v>
      </c>
    </row>
    <row r="77" spans="1:3">
      <c r="A77">
        <v>53</v>
      </c>
      <c r="B77" t="s">
        <v>295</v>
      </c>
      <c r="C77" t="s">
        <v>2213</v>
      </c>
    </row>
    <row r="78" spans="1:3">
      <c r="A78">
        <v>54</v>
      </c>
      <c r="B78" t="s">
        <v>269</v>
      </c>
      <c r="C78" t="s">
        <v>2211</v>
      </c>
    </row>
    <row r="79" spans="1:3">
      <c r="A79">
        <v>55</v>
      </c>
      <c r="B79" t="s">
        <v>752</v>
      </c>
      <c r="C79" t="s">
        <v>2246</v>
      </c>
    </row>
    <row r="80" spans="1:3">
      <c r="A80">
        <v>56</v>
      </c>
      <c r="B80" t="s">
        <v>269</v>
      </c>
      <c r="C80" t="s">
        <v>2211</v>
      </c>
    </row>
    <row r="81" spans="1:3">
      <c r="A81">
        <v>57</v>
      </c>
      <c r="B81" t="s">
        <v>269</v>
      </c>
      <c r="C81" t="s">
        <v>2211</v>
      </c>
    </row>
    <row r="82" spans="1:3">
      <c r="A82">
        <v>58</v>
      </c>
      <c r="B82" t="s">
        <v>532</v>
      </c>
      <c r="C82" t="s">
        <v>2250</v>
      </c>
    </row>
    <row r="83" spans="1:3">
      <c r="A83">
        <v>59</v>
      </c>
      <c r="B83" t="s">
        <v>722</v>
      </c>
      <c r="C83" t="s">
        <v>2211</v>
      </c>
    </row>
    <row r="84" spans="1:3">
      <c r="A84">
        <v>60</v>
      </c>
      <c r="B84" t="s">
        <v>2217</v>
      </c>
      <c r="C84" t="s">
        <v>2211</v>
      </c>
    </row>
    <row r="85" spans="1:3">
      <c r="A85">
        <v>60</v>
      </c>
      <c r="B85" t="s">
        <v>295</v>
      </c>
      <c r="C85" t="s">
        <v>2213</v>
      </c>
    </row>
    <row r="86" spans="1:3">
      <c r="A86">
        <v>61</v>
      </c>
      <c r="B86" t="s">
        <v>269</v>
      </c>
      <c r="C86" t="s">
        <v>2211</v>
      </c>
    </row>
    <row r="87" spans="1:3">
      <c r="A87">
        <v>61</v>
      </c>
      <c r="B87" t="s">
        <v>2232</v>
      </c>
      <c r="C87" t="s">
        <v>2233</v>
      </c>
    </row>
    <row r="88" spans="1:3">
      <c r="A88">
        <v>62</v>
      </c>
      <c r="B88" t="s">
        <v>752</v>
      </c>
      <c r="C88" t="s">
        <v>2246</v>
      </c>
    </row>
    <row r="89" spans="1:3">
      <c r="A89">
        <v>62</v>
      </c>
      <c r="B89" t="s">
        <v>878</v>
      </c>
      <c r="C89" t="s">
        <v>441</v>
      </c>
    </row>
    <row r="90" spans="1:3">
      <c r="A90">
        <v>63</v>
      </c>
      <c r="B90" t="s">
        <v>761</v>
      </c>
      <c r="C90" t="s">
        <v>2246</v>
      </c>
    </row>
    <row r="91" spans="1:3">
      <c r="A91">
        <v>63</v>
      </c>
      <c r="B91" t="s">
        <v>1154</v>
      </c>
      <c r="C91" t="s">
        <v>2213</v>
      </c>
    </row>
    <row r="92" spans="1:3">
      <c r="A92">
        <v>64</v>
      </c>
      <c r="B92" t="s">
        <v>295</v>
      </c>
      <c r="C92" t="s">
        <v>2213</v>
      </c>
    </row>
    <row r="93" spans="1:3">
      <c r="A93">
        <v>64</v>
      </c>
      <c r="B93" t="s">
        <v>269</v>
      </c>
      <c r="C93" t="s">
        <v>2211</v>
      </c>
    </row>
    <row r="94" spans="1:3">
      <c r="A94">
        <v>65</v>
      </c>
      <c r="B94" t="s">
        <v>778</v>
      </c>
      <c r="C94" t="s">
        <v>2219</v>
      </c>
    </row>
    <row r="95" spans="1:3">
      <c r="A95">
        <v>66</v>
      </c>
      <c r="B95" t="s">
        <v>269</v>
      </c>
      <c r="C95" t="s">
        <v>2211</v>
      </c>
    </row>
    <row r="96" spans="1:3">
      <c r="A96">
        <v>66</v>
      </c>
      <c r="B96" t="s">
        <v>2232</v>
      </c>
      <c r="C96" t="s">
        <v>2251</v>
      </c>
    </row>
    <row r="97" spans="1:3">
      <c r="A97">
        <v>66</v>
      </c>
      <c r="B97" t="s">
        <v>2252</v>
      </c>
      <c r="C97" t="s">
        <v>2251</v>
      </c>
    </row>
    <row r="98" spans="1:3">
      <c r="A98">
        <v>67</v>
      </c>
      <c r="B98" t="s">
        <v>795</v>
      </c>
      <c r="C98" t="s">
        <v>2211</v>
      </c>
    </row>
    <row r="99" spans="1:3">
      <c r="A99">
        <v>68</v>
      </c>
      <c r="B99" t="s">
        <v>2235</v>
      </c>
      <c r="C99" t="s">
        <v>2213</v>
      </c>
    </row>
    <row r="100" spans="1:3">
      <c r="A100">
        <v>68</v>
      </c>
      <c r="B100" t="s">
        <v>2253</v>
      </c>
      <c r="C100" t="s">
        <v>2219</v>
      </c>
    </row>
    <row r="101" spans="1:3">
      <c r="A101">
        <v>69</v>
      </c>
      <c r="B101" t="s">
        <v>269</v>
      </c>
      <c r="C101" t="s">
        <v>2211</v>
      </c>
    </row>
    <row r="102" spans="1:3">
      <c r="A102">
        <v>69</v>
      </c>
      <c r="B102" t="s">
        <v>295</v>
      </c>
      <c r="C102" t="s">
        <v>2213</v>
      </c>
    </row>
    <row r="103" spans="1:3">
      <c r="A103">
        <v>70</v>
      </c>
      <c r="B103" t="s">
        <v>752</v>
      </c>
      <c r="C103" t="s">
        <v>2246</v>
      </c>
    </row>
    <row r="104" spans="1:3">
      <c r="A104">
        <v>71</v>
      </c>
      <c r="B104" t="s">
        <v>831</v>
      </c>
      <c r="C104" t="s">
        <v>2246</v>
      </c>
    </row>
    <row r="105" spans="1:3">
      <c r="A105">
        <v>72</v>
      </c>
      <c r="B105" t="s">
        <v>752</v>
      </c>
      <c r="C105" t="s">
        <v>2246</v>
      </c>
    </row>
    <row r="106" spans="1:3">
      <c r="A106">
        <v>72</v>
      </c>
      <c r="B106" t="s">
        <v>2254</v>
      </c>
      <c r="C106" t="s">
        <v>2248</v>
      </c>
    </row>
    <row r="107" spans="1:3">
      <c r="A107">
        <v>73</v>
      </c>
      <c r="B107" t="s">
        <v>845</v>
      </c>
      <c r="C107" t="s">
        <v>2248</v>
      </c>
    </row>
    <row r="108" spans="1:3">
      <c r="A108">
        <v>74</v>
      </c>
      <c r="B108" t="s">
        <v>752</v>
      </c>
      <c r="C108" t="s">
        <v>2246</v>
      </c>
    </row>
    <row r="109" spans="1:3">
      <c r="A109">
        <v>75</v>
      </c>
      <c r="B109" t="s">
        <v>2217</v>
      </c>
      <c r="C109" t="s">
        <v>2211</v>
      </c>
    </row>
    <row r="110" spans="1:3">
      <c r="A110">
        <v>76</v>
      </c>
      <c r="B110" t="s">
        <v>752</v>
      </c>
      <c r="C110" t="s">
        <v>2246</v>
      </c>
    </row>
    <row r="111" spans="1:3">
      <c r="A111">
        <v>77</v>
      </c>
      <c r="B111" t="s">
        <v>878</v>
      </c>
      <c r="C111" t="s">
        <v>2233</v>
      </c>
    </row>
    <row r="112" spans="1:3">
      <c r="A112">
        <v>78</v>
      </c>
      <c r="B112" t="s">
        <v>752</v>
      </c>
      <c r="C112" t="s">
        <v>2255</v>
      </c>
    </row>
    <row r="113" spans="1:3">
      <c r="A113">
        <v>79</v>
      </c>
      <c r="B113" t="s">
        <v>269</v>
      </c>
      <c r="C113" t="s">
        <v>2211</v>
      </c>
    </row>
    <row r="114" spans="1:3">
      <c r="A114">
        <v>79</v>
      </c>
      <c r="B114" t="s">
        <v>295</v>
      </c>
      <c r="C114" t="s">
        <v>2213</v>
      </c>
    </row>
    <row r="115" spans="1:3">
      <c r="A115">
        <v>80</v>
      </c>
      <c r="B115" t="s">
        <v>752</v>
      </c>
      <c r="C115" t="s">
        <v>2246</v>
      </c>
    </row>
    <row r="116" spans="1:3">
      <c r="A116">
        <v>81</v>
      </c>
      <c r="B116" t="s">
        <v>752</v>
      </c>
      <c r="C116" t="s">
        <v>2256</v>
      </c>
    </row>
    <row r="117" spans="1:3">
      <c r="A117">
        <v>82</v>
      </c>
      <c r="B117" t="s">
        <v>752</v>
      </c>
      <c r="C117" t="s">
        <v>2246</v>
      </c>
    </row>
    <row r="118" spans="1:3">
      <c r="A118">
        <v>83</v>
      </c>
      <c r="B118" t="s">
        <v>1154</v>
      </c>
      <c r="C118" t="s">
        <v>2213</v>
      </c>
    </row>
    <row r="119" spans="1:3">
      <c r="A119">
        <v>83</v>
      </c>
      <c r="B119" t="s">
        <v>752</v>
      </c>
      <c r="C119" t="s">
        <v>2246</v>
      </c>
    </row>
    <row r="120" spans="1:3">
      <c r="A120">
        <v>84</v>
      </c>
      <c r="B120" t="s">
        <v>752</v>
      </c>
      <c r="C120" t="s">
        <v>2246</v>
      </c>
    </row>
    <row r="121" spans="1:3">
      <c r="A121">
        <v>85</v>
      </c>
      <c r="B121" t="s">
        <v>752</v>
      </c>
      <c r="C121" t="s">
        <v>2246</v>
      </c>
    </row>
    <row r="122" spans="1:3">
      <c r="A122">
        <v>86</v>
      </c>
      <c r="B122" t="s">
        <v>269</v>
      </c>
      <c r="C122" t="s">
        <v>2211</v>
      </c>
    </row>
    <row r="123" spans="1:3">
      <c r="A123">
        <v>87</v>
      </c>
      <c r="B123" t="s">
        <v>1154</v>
      </c>
      <c r="C123" t="s">
        <v>2213</v>
      </c>
    </row>
    <row r="124" spans="1:3">
      <c r="A124">
        <v>88</v>
      </c>
      <c r="B124" t="s">
        <v>722</v>
      </c>
      <c r="C124" t="s">
        <v>2257</v>
      </c>
    </row>
    <row r="125" spans="1:3">
      <c r="A125">
        <v>89</v>
      </c>
      <c r="B125" t="s">
        <v>1154</v>
      </c>
      <c r="C125" t="s">
        <v>2213</v>
      </c>
    </row>
    <row r="126" spans="1:3">
      <c r="A126">
        <v>90</v>
      </c>
      <c r="B126" t="s">
        <v>761</v>
      </c>
      <c r="C126" t="s">
        <v>441</v>
      </c>
    </row>
    <row r="127" spans="1:3">
      <c r="A127">
        <v>90</v>
      </c>
      <c r="B127" t="s">
        <v>1154</v>
      </c>
      <c r="C127" t="s">
        <v>237</v>
      </c>
    </row>
    <row r="128" spans="1:3">
      <c r="A128">
        <v>91</v>
      </c>
      <c r="B128" t="s">
        <v>761</v>
      </c>
      <c r="C128" t="s">
        <v>441</v>
      </c>
    </row>
    <row r="129" spans="1:3">
      <c r="A129">
        <v>91</v>
      </c>
      <c r="B129" t="s">
        <v>722</v>
      </c>
      <c r="C129" t="s">
        <v>2211</v>
      </c>
    </row>
    <row r="130" spans="1:3">
      <c r="A130">
        <v>92</v>
      </c>
      <c r="B130" t="s">
        <v>1154</v>
      </c>
      <c r="C130" t="s">
        <v>2213</v>
      </c>
    </row>
    <row r="131" spans="1:3">
      <c r="A131">
        <v>93</v>
      </c>
      <c r="B131" t="s">
        <v>795</v>
      </c>
      <c r="C131" t="s">
        <v>2211</v>
      </c>
    </row>
    <row r="132" spans="1:3">
      <c r="A132">
        <v>94</v>
      </c>
      <c r="B132" t="s">
        <v>752</v>
      </c>
      <c r="C132" t="s">
        <v>2246</v>
      </c>
    </row>
    <row r="133" spans="1:3">
      <c r="A133">
        <v>95</v>
      </c>
      <c r="B133" t="s">
        <v>878</v>
      </c>
      <c r="C133" t="s">
        <v>2213</v>
      </c>
    </row>
    <row r="134" spans="1:3">
      <c r="A134">
        <v>95</v>
      </c>
      <c r="B134" t="s">
        <v>1186</v>
      </c>
      <c r="C134" t="s">
        <v>2213</v>
      </c>
    </row>
    <row r="135" spans="1:3">
      <c r="A135">
        <v>96</v>
      </c>
      <c r="B135" t="s">
        <v>752</v>
      </c>
      <c r="C135" t="s">
        <v>2246</v>
      </c>
    </row>
    <row r="136" spans="1:3">
      <c r="A136">
        <v>97</v>
      </c>
      <c r="B136" t="s">
        <v>1154</v>
      </c>
      <c r="C136" t="s">
        <v>2213</v>
      </c>
    </row>
    <row r="137" spans="1:3">
      <c r="A137">
        <v>98</v>
      </c>
      <c r="B137" t="s">
        <v>269</v>
      </c>
      <c r="C137" t="s">
        <v>2211</v>
      </c>
    </row>
    <row r="138" spans="1:3">
      <c r="A138">
        <v>99</v>
      </c>
      <c r="B138" t="s">
        <v>1154</v>
      </c>
      <c r="C138" t="s">
        <v>2213</v>
      </c>
    </row>
    <row r="139" spans="1:3">
      <c r="A139">
        <v>100</v>
      </c>
      <c r="B139" t="s">
        <v>752</v>
      </c>
      <c r="C139" t="s">
        <v>2256</v>
      </c>
    </row>
    <row r="140" spans="1:3">
      <c r="A140">
        <v>101</v>
      </c>
      <c r="B140" t="s">
        <v>752</v>
      </c>
      <c r="C140" t="s">
        <v>2246</v>
      </c>
    </row>
    <row r="141" spans="1:3">
      <c r="A141">
        <v>102</v>
      </c>
      <c r="B141" t="s">
        <v>1154</v>
      </c>
      <c r="C141" t="s">
        <v>2213</v>
      </c>
    </row>
    <row r="142" spans="1:3">
      <c r="A142">
        <v>103</v>
      </c>
      <c r="B142" t="s">
        <v>752</v>
      </c>
      <c r="C142" t="s">
        <v>2246</v>
      </c>
    </row>
    <row r="143" spans="1:3">
      <c r="A143">
        <v>104</v>
      </c>
      <c r="B143" t="s">
        <v>2235</v>
      </c>
      <c r="C143" t="s">
        <v>237</v>
      </c>
    </row>
    <row r="144" spans="1:3">
      <c r="A144">
        <v>105</v>
      </c>
      <c r="B144" t="s">
        <v>752</v>
      </c>
      <c r="C144" t="s">
        <v>2246</v>
      </c>
    </row>
    <row r="145" spans="1:3">
      <c r="A145">
        <v>106</v>
      </c>
      <c r="B145" t="s">
        <v>295</v>
      </c>
      <c r="C145" t="s">
        <v>2213</v>
      </c>
    </row>
    <row r="146" spans="1:3">
      <c r="A146">
        <v>107</v>
      </c>
      <c r="B146" t="s">
        <v>752</v>
      </c>
      <c r="C146" t="s">
        <v>2246</v>
      </c>
    </row>
    <row r="147" spans="1:3">
      <c r="A147">
        <v>108</v>
      </c>
      <c r="B147" t="s">
        <v>752</v>
      </c>
      <c r="C147" t="s">
        <v>2246</v>
      </c>
    </row>
    <row r="148" spans="1:3">
      <c r="A148">
        <v>109</v>
      </c>
      <c r="B148" t="s">
        <v>761</v>
      </c>
      <c r="C148" t="s">
        <v>2233</v>
      </c>
    </row>
    <row r="149" spans="1:3">
      <c r="A149">
        <v>110</v>
      </c>
      <c r="B149" t="s">
        <v>387</v>
      </c>
      <c r="C149" t="s">
        <v>2219</v>
      </c>
    </row>
    <row r="150" spans="1:3">
      <c r="A150">
        <v>111</v>
      </c>
      <c r="B150" t="s">
        <v>1154</v>
      </c>
      <c r="C150" t="s">
        <v>2213</v>
      </c>
    </row>
    <row r="151" spans="1:3">
      <c r="A151">
        <v>112</v>
      </c>
      <c r="B151" t="s">
        <v>269</v>
      </c>
      <c r="C151" t="s">
        <v>2211</v>
      </c>
    </row>
    <row r="152" spans="1:3">
      <c r="A152">
        <v>112</v>
      </c>
      <c r="B152" t="s">
        <v>295</v>
      </c>
      <c r="C152" t="s">
        <v>2213</v>
      </c>
    </row>
    <row r="153" spans="1:3">
      <c r="A153">
        <v>113</v>
      </c>
      <c r="B153" t="s">
        <v>752</v>
      </c>
      <c r="C153" t="s">
        <v>2246</v>
      </c>
    </row>
    <row r="154" spans="1:3">
      <c r="A154">
        <v>114</v>
      </c>
      <c r="B154" t="s">
        <v>752</v>
      </c>
      <c r="C154" t="s">
        <v>2246</v>
      </c>
    </row>
    <row r="155" spans="1:3">
      <c r="A155">
        <v>115</v>
      </c>
      <c r="B155" t="s">
        <v>1186</v>
      </c>
      <c r="C155" t="s">
        <v>2233</v>
      </c>
    </row>
    <row r="156" spans="1:3">
      <c r="A156">
        <v>115</v>
      </c>
      <c r="B156" t="s">
        <v>2258</v>
      </c>
      <c r="C156" t="s">
        <v>2213</v>
      </c>
    </row>
    <row r="157" spans="1:3">
      <c r="A157">
        <v>116</v>
      </c>
      <c r="B157" t="s">
        <v>1629</v>
      </c>
      <c r="C157" t="s">
        <v>2248</v>
      </c>
    </row>
    <row r="158" spans="1:3">
      <c r="A158">
        <v>117</v>
      </c>
      <c r="B158" t="s">
        <v>2259</v>
      </c>
      <c r="C158" t="s">
        <v>2246</v>
      </c>
    </row>
    <row r="159" spans="1:3">
      <c r="A159">
        <v>118</v>
      </c>
      <c r="B159" t="s">
        <v>387</v>
      </c>
      <c r="C159" t="s">
        <v>2219</v>
      </c>
    </row>
    <row r="160" spans="1:3">
      <c r="A160">
        <v>119</v>
      </c>
      <c r="B160" t="s">
        <v>269</v>
      </c>
      <c r="C160" t="s">
        <v>2211</v>
      </c>
    </row>
    <row r="161" spans="1:3">
      <c r="A161">
        <v>120</v>
      </c>
      <c r="B161" t="s">
        <v>752</v>
      </c>
      <c r="C161" t="s">
        <v>2246</v>
      </c>
    </row>
    <row r="162" spans="1:3">
      <c r="A162">
        <v>121</v>
      </c>
      <c r="B162" t="s">
        <v>752</v>
      </c>
      <c r="C162" t="s">
        <v>2246</v>
      </c>
    </row>
    <row r="163" spans="1:3">
      <c r="A163">
        <v>122</v>
      </c>
      <c r="B163" t="s">
        <v>752</v>
      </c>
      <c r="C163" t="s">
        <v>2246</v>
      </c>
    </row>
    <row r="164" spans="1:3">
      <c r="A164">
        <v>123</v>
      </c>
      <c r="B164" t="s">
        <v>752</v>
      </c>
      <c r="C164" t="s">
        <v>2246</v>
      </c>
    </row>
    <row r="165" spans="1:3">
      <c r="A165">
        <v>124</v>
      </c>
      <c r="B165" t="s">
        <v>752</v>
      </c>
      <c r="C165" t="s">
        <v>2246</v>
      </c>
    </row>
    <row r="166" spans="1:3">
      <c r="A166">
        <v>125</v>
      </c>
      <c r="B166" t="s">
        <v>761</v>
      </c>
      <c r="C166" t="s">
        <v>2233</v>
      </c>
    </row>
    <row r="167" spans="1:3">
      <c r="A167">
        <v>126</v>
      </c>
      <c r="B167" t="s">
        <v>752</v>
      </c>
      <c r="C167" t="s">
        <v>2246</v>
      </c>
    </row>
    <row r="168" spans="1:3">
      <c r="A168">
        <v>127</v>
      </c>
      <c r="B168" t="s">
        <v>752</v>
      </c>
      <c r="C168" t="s">
        <v>2246</v>
      </c>
    </row>
    <row r="169" spans="1:3">
      <c r="A169">
        <v>127</v>
      </c>
      <c r="B169" t="s">
        <v>2260</v>
      </c>
      <c r="C169" t="s">
        <v>206</v>
      </c>
    </row>
    <row r="170" spans="1:3">
      <c r="A170">
        <v>128</v>
      </c>
      <c r="B170" t="s">
        <v>752</v>
      </c>
      <c r="C170" t="s">
        <v>2246</v>
      </c>
    </row>
    <row r="171" spans="1:3">
      <c r="A171">
        <v>129</v>
      </c>
      <c r="B171" t="s">
        <v>269</v>
      </c>
      <c r="C171" t="s">
        <v>2211</v>
      </c>
    </row>
    <row r="172" spans="1:3">
      <c r="A172">
        <v>130</v>
      </c>
      <c r="B172" t="s">
        <v>387</v>
      </c>
      <c r="C172" t="s">
        <v>2227</v>
      </c>
    </row>
    <row r="173" spans="1:3">
      <c r="A173">
        <v>131</v>
      </c>
      <c r="B173" t="s">
        <v>752</v>
      </c>
      <c r="C173" t="s">
        <v>2246</v>
      </c>
    </row>
    <row r="174" spans="1:3">
      <c r="A174">
        <v>132</v>
      </c>
      <c r="B174" t="s">
        <v>1186</v>
      </c>
      <c r="C174" t="s">
        <v>441</v>
      </c>
    </row>
    <row r="175" spans="1:3">
      <c r="A175">
        <v>133</v>
      </c>
      <c r="B175" t="s">
        <v>752</v>
      </c>
      <c r="C175" t="s">
        <v>2246</v>
      </c>
    </row>
    <row r="176" spans="1:3">
      <c r="A176">
        <v>134</v>
      </c>
      <c r="B176" t="s">
        <v>752</v>
      </c>
      <c r="C176" t="s">
        <v>2246</v>
      </c>
    </row>
    <row r="177" spans="1:3">
      <c r="A177">
        <v>135</v>
      </c>
      <c r="B177" t="s">
        <v>387</v>
      </c>
      <c r="C177" t="s">
        <v>2229</v>
      </c>
    </row>
    <row r="178" spans="1:3">
      <c r="A178">
        <v>136</v>
      </c>
      <c r="B178" t="s">
        <v>752</v>
      </c>
      <c r="C178" t="s">
        <v>2246</v>
      </c>
    </row>
    <row r="179" spans="1:3">
      <c r="A179">
        <v>137</v>
      </c>
      <c r="B179" t="s">
        <v>752</v>
      </c>
      <c r="C179" t="s">
        <v>2246</v>
      </c>
    </row>
    <row r="180" spans="1:3">
      <c r="A180">
        <v>137</v>
      </c>
      <c r="B180" t="s">
        <v>2261</v>
      </c>
      <c r="C180" t="s">
        <v>2233</v>
      </c>
    </row>
    <row r="181" spans="1:3">
      <c r="A181">
        <v>137</v>
      </c>
      <c r="B181" t="s">
        <v>878</v>
      </c>
      <c r="C181" t="s">
        <v>2233</v>
      </c>
    </row>
    <row r="182" spans="1:3">
      <c r="A182">
        <v>138</v>
      </c>
      <c r="B182" t="s">
        <v>2262</v>
      </c>
      <c r="C182" t="s">
        <v>2251</v>
      </c>
    </row>
    <row r="183" spans="1:3">
      <c r="A183">
        <v>139</v>
      </c>
      <c r="B183" t="s">
        <v>752</v>
      </c>
      <c r="C183" t="s">
        <v>2246</v>
      </c>
    </row>
    <row r="184" spans="1:3">
      <c r="A184">
        <v>139</v>
      </c>
      <c r="B184" t="s">
        <v>1154</v>
      </c>
      <c r="C184" t="s">
        <v>2213</v>
      </c>
    </row>
    <row r="185" spans="1:3">
      <c r="A185">
        <v>140</v>
      </c>
      <c r="B185" t="s">
        <v>269</v>
      </c>
      <c r="C185" t="s">
        <v>2211</v>
      </c>
    </row>
    <row r="186" spans="1:3">
      <c r="A186">
        <v>140</v>
      </c>
      <c r="B186" t="s">
        <v>2263</v>
      </c>
      <c r="C186" t="s">
        <v>206</v>
      </c>
    </row>
    <row r="187" spans="1:3">
      <c r="A187">
        <v>140</v>
      </c>
      <c r="B187" t="s">
        <v>2264</v>
      </c>
      <c r="C187" t="s">
        <v>194</v>
      </c>
    </row>
    <row r="188" spans="1:3">
      <c r="A188">
        <v>141</v>
      </c>
      <c r="B188" t="s">
        <v>387</v>
      </c>
      <c r="C188" t="s">
        <v>2227</v>
      </c>
    </row>
    <row r="189" spans="1:3">
      <c r="A189">
        <v>142</v>
      </c>
      <c r="B189" t="s">
        <v>2265</v>
      </c>
      <c r="C189" t="s">
        <v>2248</v>
      </c>
    </row>
    <row r="190" spans="1:3">
      <c r="A190">
        <v>143</v>
      </c>
      <c r="B190" t="s">
        <v>269</v>
      </c>
      <c r="C190" t="s">
        <v>2211</v>
      </c>
    </row>
    <row r="191" spans="1:3">
      <c r="A191">
        <v>143</v>
      </c>
      <c r="B191" t="s">
        <v>387</v>
      </c>
      <c r="C191" t="s">
        <v>2219</v>
      </c>
    </row>
    <row r="192" spans="1:3">
      <c r="A192">
        <v>144</v>
      </c>
      <c r="B192" t="s">
        <v>795</v>
      </c>
      <c r="C192" t="s">
        <v>2211</v>
      </c>
    </row>
    <row r="193" spans="1:3">
      <c r="A193">
        <v>145</v>
      </c>
      <c r="B193" t="s">
        <v>752</v>
      </c>
      <c r="C193" t="s">
        <v>2246</v>
      </c>
    </row>
    <row r="194" spans="1:3">
      <c r="A194">
        <v>145</v>
      </c>
      <c r="B194" t="s">
        <v>1186</v>
      </c>
      <c r="C194" t="s">
        <v>2233</v>
      </c>
    </row>
    <row r="195" spans="1:3">
      <c r="A195">
        <v>146</v>
      </c>
      <c r="B195" t="s">
        <v>387</v>
      </c>
      <c r="C195" t="s">
        <v>2227</v>
      </c>
    </row>
    <row r="196" spans="1:3">
      <c r="A196">
        <v>147</v>
      </c>
      <c r="B196" t="s">
        <v>269</v>
      </c>
      <c r="C196" t="s">
        <v>2211</v>
      </c>
    </row>
    <row r="197" spans="1:3">
      <c r="A197">
        <v>148</v>
      </c>
      <c r="B197" t="s">
        <v>1461</v>
      </c>
      <c r="C197" t="s">
        <v>2251</v>
      </c>
    </row>
    <row r="198" spans="1:3">
      <c r="A198">
        <v>149</v>
      </c>
      <c r="B198" t="s">
        <v>1469</v>
      </c>
      <c r="C198" t="s">
        <v>193</v>
      </c>
    </row>
    <row r="199" spans="1:3">
      <c r="A199">
        <v>150</v>
      </c>
      <c r="B199" t="s">
        <v>752</v>
      </c>
      <c r="C199" t="s">
        <v>2246</v>
      </c>
    </row>
    <row r="200" spans="1:3">
      <c r="A200">
        <v>151</v>
      </c>
      <c r="B200" t="s">
        <v>387</v>
      </c>
      <c r="C200" t="s">
        <v>2219</v>
      </c>
    </row>
    <row r="201" spans="1:3">
      <c r="A201">
        <v>152</v>
      </c>
      <c r="B201" t="s">
        <v>1494</v>
      </c>
      <c r="C201" t="s">
        <v>2213</v>
      </c>
    </row>
    <row r="202" spans="1:3">
      <c r="A202">
        <v>152</v>
      </c>
      <c r="B202" t="s">
        <v>778</v>
      </c>
      <c r="C202" t="s">
        <v>2219</v>
      </c>
    </row>
    <row r="203" spans="1:3">
      <c r="A203">
        <v>152</v>
      </c>
      <c r="B203" t="s">
        <v>2266</v>
      </c>
      <c r="C203" t="s">
        <v>206</v>
      </c>
    </row>
    <row r="204" spans="1:3">
      <c r="A204">
        <v>153</v>
      </c>
      <c r="B204" t="s">
        <v>752</v>
      </c>
      <c r="C204" t="s">
        <v>2246</v>
      </c>
    </row>
    <row r="205" spans="1:3">
      <c r="A205">
        <v>154</v>
      </c>
      <c r="B205" t="s">
        <v>752</v>
      </c>
      <c r="C205" t="s">
        <v>2246</v>
      </c>
    </row>
    <row r="206" spans="1:3">
      <c r="A206">
        <v>155</v>
      </c>
      <c r="B206" t="s">
        <v>752</v>
      </c>
      <c r="C206" t="s">
        <v>2246</v>
      </c>
    </row>
    <row r="207" spans="1:3">
      <c r="A207">
        <v>156</v>
      </c>
      <c r="B207" t="s">
        <v>752</v>
      </c>
      <c r="C207" t="s">
        <v>2246</v>
      </c>
    </row>
    <row r="208" spans="1:3">
      <c r="A208">
        <v>157</v>
      </c>
      <c r="B208" t="s">
        <v>295</v>
      </c>
      <c r="C208" t="s">
        <v>2213</v>
      </c>
    </row>
    <row r="209" spans="1:3">
      <c r="A209">
        <v>157</v>
      </c>
      <c r="B209" t="s">
        <v>387</v>
      </c>
      <c r="C209" t="s">
        <v>2219</v>
      </c>
    </row>
    <row r="210" spans="1:3">
      <c r="A210">
        <v>158</v>
      </c>
      <c r="B210" t="s">
        <v>752</v>
      </c>
      <c r="C210" t="s">
        <v>2246</v>
      </c>
    </row>
    <row r="211" spans="1:3">
      <c r="A211">
        <v>159</v>
      </c>
      <c r="B211" t="s">
        <v>752</v>
      </c>
      <c r="C211" t="s">
        <v>2246</v>
      </c>
    </row>
    <row r="212" spans="1:3">
      <c r="A212">
        <v>160</v>
      </c>
      <c r="B212" t="s">
        <v>295</v>
      </c>
      <c r="C212" t="s">
        <v>2213</v>
      </c>
    </row>
    <row r="213" spans="1:3">
      <c r="A213">
        <v>161</v>
      </c>
      <c r="B213" t="s">
        <v>2267</v>
      </c>
      <c r="C213" t="s">
        <v>2251</v>
      </c>
    </row>
    <row r="214" spans="1:3">
      <c r="A214">
        <v>161</v>
      </c>
      <c r="B214" t="s">
        <v>752</v>
      </c>
      <c r="C214" t="s">
        <v>2233</v>
      </c>
    </row>
    <row r="215" spans="1:3">
      <c r="A215">
        <v>162</v>
      </c>
      <c r="B215" t="s">
        <v>1186</v>
      </c>
      <c r="C215" t="s">
        <v>2213</v>
      </c>
    </row>
    <row r="216" spans="1:3">
      <c r="A216">
        <v>163</v>
      </c>
      <c r="B216" t="s">
        <v>752</v>
      </c>
      <c r="C216" t="s">
        <v>2246</v>
      </c>
    </row>
    <row r="217" spans="1:3">
      <c r="A217">
        <v>164</v>
      </c>
      <c r="B217" t="s">
        <v>752</v>
      </c>
      <c r="C217" t="s">
        <v>2246</v>
      </c>
    </row>
    <row r="218" spans="1:3">
      <c r="A218">
        <v>165</v>
      </c>
      <c r="B218" t="s">
        <v>761</v>
      </c>
      <c r="C218" t="s">
        <v>2251</v>
      </c>
    </row>
    <row r="219" spans="1:3">
      <c r="A219">
        <v>165</v>
      </c>
      <c r="B219" t="s">
        <v>387</v>
      </c>
      <c r="C219" t="s">
        <v>2219</v>
      </c>
    </row>
    <row r="220" spans="1:3">
      <c r="A220">
        <v>166</v>
      </c>
      <c r="B220" t="s">
        <v>2268</v>
      </c>
      <c r="C220" t="s">
        <v>2213</v>
      </c>
    </row>
    <row r="221" spans="1:3">
      <c r="A221">
        <v>166</v>
      </c>
      <c r="B221" t="s">
        <v>2269</v>
      </c>
      <c r="C221" t="s">
        <v>2213</v>
      </c>
    </row>
    <row r="222" spans="1:3">
      <c r="A222">
        <v>166</v>
      </c>
      <c r="B222" t="s">
        <v>2270</v>
      </c>
      <c r="C222" t="s">
        <v>2213</v>
      </c>
    </row>
    <row r="223" spans="1:3">
      <c r="A223">
        <v>167</v>
      </c>
      <c r="B223" t="s">
        <v>1629</v>
      </c>
      <c r="C223" t="s">
        <v>2248</v>
      </c>
    </row>
    <row r="224" spans="1:3">
      <c r="A224">
        <v>168</v>
      </c>
      <c r="B224" t="s">
        <v>387</v>
      </c>
      <c r="C224" t="s">
        <v>2211</v>
      </c>
    </row>
    <row r="225" spans="1:3">
      <c r="A225">
        <v>169</v>
      </c>
      <c r="B225" t="s">
        <v>752</v>
      </c>
      <c r="C225" t="s">
        <v>2246</v>
      </c>
    </row>
    <row r="226" spans="1:3">
      <c r="A226">
        <v>170</v>
      </c>
      <c r="B226" t="s">
        <v>752</v>
      </c>
      <c r="C226" t="s">
        <v>2246</v>
      </c>
    </row>
    <row r="227" spans="1:3">
      <c r="A227">
        <v>171</v>
      </c>
      <c r="B227" t="s">
        <v>752</v>
      </c>
      <c r="C227" t="s">
        <v>2246</v>
      </c>
    </row>
    <row r="228" spans="1:3">
      <c r="A228">
        <v>172</v>
      </c>
      <c r="B228" t="s">
        <v>752</v>
      </c>
      <c r="C228" t="s">
        <v>754</v>
      </c>
    </row>
    <row r="229" spans="1:3">
      <c r="A229">
        <v>173</v>
      </c>
      <c r="B229" t="s">
        <v>387</v>
      </c>
      <c r="C229" t="s">
        <v>2219</v>
      </c>
    </row>
    <row r="230" spans="1:3">
      <c r="A230">
        <v>174</v>
      </c>
      <c r="B230" t="s">
        <v>752</v>
      </c>
      <c r="C230" t="s">
        <v>2246</v>
      </c>
    </row>
    <row r="231" spans="1:3">
      <c r="A231">
        <v>175</v>
      </c>
      <c r="B231" t="s">
        <v>752</v>
      </c>
      <c r="C231" t="s">
        <v>2246</v>
      </c>
    </row>
    <row r="232" spans="1:3">
      <c r="A232">
        <v>176</v>
      </c>
      <c r="B232" t="s">
        <v>752</v>
      </c>
      <c r="C232" t="s">
        <v>2246</v>
      </c>
    </row>
    <row r="233" spans="1:3">
      <c r="A233">
        <v>177</v>
      </c>
      <c r="B233" t="s">
        <v>1710</v>
      </c>
      <c r="C233" t="s">
        <v>2213</v>
      </c>
    </row>
    <row r="234" spans="1:3">
      <c r="A234">
        <v>177</v>
      </c>
      <c r="B234" t="s">
        <v>1186</v>
      </c>
      <c r="C234" t="s">
        <v>2233</v>
      </c>
    </row>
    <row r="235" spans="1:3">
      <c r="A235">
        <v>178</v>
      </c>
      <c r="B235" t="s">
        <v>1186</v>
      </c>
      <c r="C235" t="s">
        <v>2233</v>
      </c>
    </row>
    <row r="236" spans="1:3">
      <c r="A236">
        <v>179</v>
      </c>
      <c r="B236" t="s">
        <v>752</v>
      </c>
      <c r="C236" t="s">
        <v>2246</v>
      </c>
    </row>
    <row r="237" spans="1:3">
      <c r="A237">
        <v>180</v>
      </c>
      <c r="B237" t="s">
        <v>1735</v>
      </c>
      <c r="C237" t="s">
        <v>2233</v>
      </c>
    </row>
    <row r="238" spans="1:3">
      <c r="A238">
        <v>181</v>
      </c>
      <c r="B238" t="s">
        <v>2271</v>
      </c>
      <c r="C238" t="s">
        <v>2211</v>
      </c>
    </row>
    <row r="239" spans="1:3">
      <c r="A239">
        <v>182</v>
      </c>
      <c r="B239" t="s">
        <v>1757</v>
      </c>
      <c r="C239" t="s">
        <v>2211</v>
      </c>
    </row>
    <row r="240" spans="1:3">
      <c r="A240">
        <v>183</v>
      </c>
      <c r="B240" t="s">
        <v>269</v>
      </c>
      <c r="C240" t="s">
        <v>2211</v>
      </c>
    </row>
    <row r="241" spans="1:3">
      <c r="A241">
        <v>183</v>
      </c>
      <c r="B241" t="s">
        <v>295</v>
      </c>
      <c r="C241" t="s">
        <v>2213</v>
      </c>
    </row>
    <row r="242" spans="1:3">
      <c r="A242">
        <v>184</v>
      </c>
      <c r="B242" t="s">
        <v>269</v>
      </c>
      <c r="C242" t="s">
        <v>2211</v>
      </c>
    </row>
    <row r="243" spans="1:3">
      <c r="A243">
        <v>185</v>
      </c>
      <c r="B243" t="s">
        <v>387</v>
      </c>
      <c r="C243" t="s">
        <v>2219</v>
      </c>
    </row>
    <row r="244" spans="1:3">
      <c r="A244">
        <v>185</v>
      </c>
      <c r="B244" t="s">
        <v>269</v>
      </c>
      <c r="C244" t="s">
        <v>2211</v>
      </c>
    </row>
    <row r="245" spans="1:3">
      <c r="A245">
        <v>186</v>
      </c>
      <c r="B245" t="s">
        <v>1796</v>
      </c>
      <c r="C245" t="s">
        <v>2211</v>
      </c>
    </row>
    <row r="246" spans="1:3">
      <c r="A246">
        <v>186</v>
      </c>
      <c r="B246" t="s">
        <v>387</v>
      </c>
      <c r="C246" t="s">
        <v>2219</v>
      </c>
    </row>
    <row r="247" spans="1:3">
      <c r="A247">
        <v>187</v>
      </c>
      <c r="B247" t="s">
        <v>752</v>
      </c>
      <c r="C247" t="s">
        <v>2246</v>
      </c>
    </row>
    <row r="248" spans="1:3">
      <c r="A248">
        <v>188</v>
      </c>
      <c r="B248" t="s">
        <v>795</v>
      </c>
      <c r="C248" t="s">
        <v>2211</v>
      </c>
    </row>
    <row r="249" spans="1:3">
      <c r="A249">
        <v>189</v>
      </c>
      <c r="B249" t="s">
        <v>752</v>
      </c>
      <c r="C249" t="s">
        <v>2246</v>
      </c>
    </row>
    <row r="250" spans="1:3">
      <c r="A250">
        <v>190</v>
      </c>
      <c r="B250" t="s">
        <v>752</v>
      </c>
      <c r="C250" t="s">
        <v>2246</v>
      </c>
    </row>
    <row r="251" spans="1:3">
      <c r="A251">
        <v>191</v>
      </c>
      <c r="B251" t="s">
        <v>387</v>
      </c>
      <c r="C251" t="s">
        <v>2219</v>
      </c>
    </row>
    <row r="252" spans="1:3">
      <c r="A252">
        <v>192</v>
      </c>
      <c r="B252" t="s">
        <v>752</v>
      </c>
      <c r="C252" t="s">
        <v>2246</v>
      </c>
    </row>
    <row r="253" spans="1:3">
      <c r="A253">
        <v>193</v>
      </c>
      <c r="B253" t="s">
        <v>1860</v>
      </c>
      <c r="C253" t="s">
        <v>2213</v>
      </c>
    </row>
    <row r="254" spans="1:3">
      <c r="A254">
        <v>194</v>
      </c>
      <c r="B254" t="s">
        <v>1869</v>
      </c>
      <c r="C254" t="s">
        <v>206</v>
      </c>
    </row>
    <row r="255" spans="1:3">
      <c r="A255">
        <v>194</v>
      </c>
      <c r="B255" t="s">
        <v>1186</v>
      </c>
      <c r="C255" t="s">
        <v>2233</v>
      </c>
    </row>
    <row r="256" spans="1:3">
      <c r="A256">
        <v>195</v>
      </c>
      <c r="B256" t="s">
        <v>752</v>
      </c>
      <c r="C256" t="s">
        <v>2246</v>
      </c>
    </row>
    <row r="257" spans="1:3">
      <c r="A257">
        <v>196</v>
      </c>
      <c r="B257" t="s">
        <v>722</v>
      </c>
      <c r="C257" t="s">
        <v>2211</v>
      </c>
    </row>
    <row r="258" spans="1:3">
      <c r="A258">
        <v>197</v>
      </c>
      <c r="B258" t="s">
        <v>2272</v>
      </c>
      <c r="C258" t="s">
        <v>2233</v>
      </c>
    </row>
    <row r="259" spans="1:3">
      <c r="A259">
        <v>197</v>
      </c>
      <c r="B259" t="s">
        <v>761</v>
      </c>
      <c r="C259" t="s">
        <v>2233</v>
      </c>
    </row>
    <row r="260" spans="1:3">
      <c r="A260">
        <v>198</v>
      </c>
      <c r="B260" t="s">
        <v>1710</v>
      </c>
      <c r="C260" t="s">
        <v>2213</v>
      </c>
    </row>
    <row r="261" spans="1:3">
      <c r="A261">
        <v>198</v>
      </c>
      <c r="B261" t="s">
        <v>2212</v>
      </c>
    </row>
    <row r="262" spans="1:3">
      <c r="A262">
        <v>199</v>
      </c>
      <c r="B262" t="s">
        <v>1912</v>
      </c>
      <c r="C262" t="s">
        <v>2233</v>
      </c>
    </row>
    <row r="263" spans="1:3">
      <c r="A263">
        <v>200</v>
      </c>
      <c r="B263" t="s">
        <v>2216</v>
      </c>
      <c r="C263" t="s">
        <v>206</v>
      </c>
    </row>
    <row r="264" spans="1:3">
      <c r="A264">
        <v>201</v>
      </c>
      <c r="B264" t="s">
        <v>752</v>
      </c>
      <c r="C264" t="s">
        <v>2233</v>
      </c>
    </row>
    <row r="265" spans="1:3">
      <c r="A265">
        <v>202</v>
      </c>
      <c r="B265" t="s">
        <v>795</v>
      </c>
      <c r="C265" t="s">
        <v>2211</v>
      </c>
    </row>
    <row r="266" spans="1:3">
      <c r="A266">
        <v>203</v>
      </c>
      <c r="B266" t="s">
        <v>1735</v>
      </c>
      <c r="C266" t="s">
        <v>2233</v>
      </c>
    </row>
    <row r="267" spans="1:3">
      <c r="A267">
        <v>204</v>
      </c>
      <c r="B267" t="s">
        <v>752</v>
      </c>
      <c r="C267" t="s">
        <v>2246</v>
      </c>
    </row>
    <row r="268" spans="1:3">
      <c r="A268">
        <v>205</v>
      </c>
      <c r="B268" t="s">
        <v>1186</v>
      </c>
      <c r="C268" t="s">
        <v>2233</v>
      </c>
    </row>
    <row r="269" spans="1:3">
      <c r="A269">
        <v>205</v>
      </c>
      <c r="B269" t="s">
        <v>2273</v>
      </c>
      <c r="C269" t="s">
        <v>194</v>
      </c>
    </row>
    <row r="270" spans="1:3">
      <c r="A270">
        <v>206</v>
      </c>
      <c r="B270" t="s">
        <v>387</v>
      </c>
      <c r="C270" t="s">
        <v>2219</v>
      </c>
    </row>
    <row r="271" spans="1:3">
      <c r="A271">
        <v>207</v>
      </c>
      <c r="B271" t="s">
        <v>2274</v>
      </c>
      <c r="C271" t="s">
        <v>2248</v>
      </c>
    </row>
    <row r="272" spans="1:3">
      <c r="A272">
        <v>207</v>
      </c>
      <c r="B272" t="s">
        <v>795</v>
      </c>
      <c r="C272" t="s">
        <v>2211</v>
      </c>
    </row>
    <row r="273" spans="1:3">
      <c r="A273">
        <v>208</v>
      </c>
      <c r="B273" t="s">
        <v>752</v>
      </c>
      <c r="C273" t="s">
        <v>2246</v>
      </c>
    </row>
    <row r="274" spans="1:3">
      <c r="A274">
        <v>209</v>
      </c>
      <c r="B274" t="s">
        <v>752</v>
      </c>
      <c r="C274" t="s">
        <v>2213</v>
      </c>
    </row>
    <row r="275" spans="1:3">
      <c r="A275">
        <v>210</v>
      </c>
      <c r="B275" t="s">
        <v>752</v>
      </c>
      <c r="C275" t="s">
        <v>2246</v>
      </c>
    </row>
    <row r="276" spans="1:3">
      <c r="A276">
        <v>211</v>
      </c>
      <c r="B276" t="s">
        <v>752</v>
      </c>
      <c r="C276" t="s">
        <v>2246</v>
      </c>
    </row>
    <row r="277" spans="1:3">
      <c r="A277">
        <v>212</v>
      </c>
      <c r="B277" t="s">
        <v>752</v>
      </c>
      <c r="C277" t="s">
        <v>2246</v>
      </c>
    </row>
    <row r="278" spans="1:3">
      <c r="A278">
        <v>213</v>
      </c>
      <c r="B278" t="s">
        <v>752</v>
      </c>
      <c r="C278" t="s">
        <v>2246</v>
      </c>
    </row>
    <row r="279" spans="1:3">
      <c r="A279">
        <v>214</v>
      </c>
      <c r="B279" t="s">
        <v>387</v>
      </c>
      <c r="C279" t="s">
        <v>2211</v>
      </c>
    </row>
    <row r="280" spans="1:3">
      <c r="A280">
        <v>215</v>
      </c>
      <c r="B280" t="s">
        <v>752</v>
      </c>
      <c r="C280" t="s">
        <v>2233</v>
      </c>
    </row>
    <row r="281" spans="1:3">
      <c r="A281">
        <v>216</v>
      </c>
      <c r="B281" t="s">
        <v>752</v>
      </c>
      <c r="C281" t="s">
        <v>2211</v>
      </c>
    </row>
    <row r="282" spans="1:3">
      <c r="A282">
        <v>216</v>
      </c>
      <c r="B282" t="s">
        <v>2275</v>
      </c>
      <c r="C282" t="s">
        <v>2251</v>
      </c>
    </row>
    <row r="283" spans="1:3">
      <c r="A283">
        <v>217</v>
      </c>
      <c r="B283" t="s">
        <v>752</v>
      </c>
      <c r="C283" t="s">
        <v>2246</v>
      </c>
    </row>
    <row r="284" spans="1:3">
      <c r="A284">
        <v>218</v>
      </c>
      <c r="B284" t="s">
        <v>2066</v>
      </c>
      <c r="C284" t="s">
        <v>2248</v>
      </c>
    </row>
    <row r="285" spans="1:3">
      <c r="A285">
        <v>219</v>
      </c>
      <c r="B285" t="s">
        <v>845</v>
      </c>
      <c r="C285" t="s">
        <v>2248</v>
      </c>
    </row>
    <row r="286" spans="1:3">
      <c r="A286">
        <v>220</v>
      </c>
      <c r="B286" t="s">
        <v>1629</v>
      </c>
      <c r="C286" t="s">
        <v>2248</v>
      </c>
    </row>
    <row r="287" spans="1:3">
      <c r="A287">
        <v>221</v>
      </c>
      <c r="B287" t="s">
        <v>1629</v>
      </c>
      <c r="C287" t="s">
        <v>2248</v>
      </c>
    </row>
    <row r="288" spans="1:3">
      <c r="A288">
        <v>222</v>
      </c>
      <c r="B288" t="s">
        <v>1154</v>
      </c>
      <c r="C288" t="s">
        <v>2213</v>
      </c>
    </row>
    <row r="289" spans="1:3">
      <c r="A289">
        <v>223</v>
      </c>
      <c r="B289" t="s">
        <v>375</v>
      </c>
      <c r="C289" t="s">
        <v>2211</v>
      </c>
    </row>
    <row r="290" spans="1:3">
      <c r="A290">
        <v>224</v>
      </c>
      <c r="B290" t="s">
        <v>761</v>
      </c>
      <c r="C290" t="s">
        <v>2233</v>
      </c>
    </row>
    <row r="291" spans="1:3">
      <c r="A291">
        <v>225</v>
      </c>
      <c r="B291" t="s">
        <v>2126</v>
      </c>
      <c r="C291" t="s">
        <v>2233</v>
      </c>
    </row>
    <row r="292" spans="1:3">
      <c r="A292">
        <v>226</v>
      </c>
      <c r="B292" t="s">
        <v>795</v>
      </c>
      <c r="C292" t="s">
        <v>2211</v>
      </c>
    </row>
    <row r="293" spans="1:3">
      <c r="A293">
        <v>227</v>
      </c>
      <c r="B293" t="s">
        <v>752</v>
      </c>
      <c r="C293" t="s">
        <v>2246</v>
      </c>
    </row>
    <row r="294" spans="1:3">
      <c r="A294">
        <v>228</v>
      </c>
      <c r="B294" t="s">
        <v>752</v>
      </c>
      <c r="C294" t="s">
        <v>2211</v>
      </c>
    </row>
    <row r="295" spans="1:3">
      <c r="A295">
        <v>229</v>
      </c>
      <c r="B295" t="s">
        <v>752</v>
      </c>
      <c r="C295" t="s">
        <v>2246</v>
      </c>
    </row>
    <row r="296" spans="1:3">
      <c r="A296">
        <v>230</v>
      </c>
      <c r="B296" t="s">
        <v>752</v>
      </c>
      <c r="C296" t="s">
        <v>2246</v>
      </c>
    </row>
    <row r="297" spans="1:3">
      <c r="A297">
        <v>230</v>
      </c>
      <c r="B297" t="s">
        <v>1461</v>
      </c>
      <c r="C297" t="s">
        <v>2251</v>
      </c>
    </row>
    <row r="298" spans="1:3">
      <c r="A298">
        <v>231</v>
      </c>
      <c r="B298" t="s">
        <v>387</v>
      </c>
      <c r="C298" t="s">
        <v>2211</v>
      </c>
    </row>
    <row r="299" spans="1:3">
      <c r="A299">
        <v>232</v>
      </c>
      <c r="B299" t="s">
        <v>387</v>
      </c>
      <c r="C299" t="s">
        <v>2219</v>
      </c>
    </row>
    <row r="300" spans="1:3">
      <c r="A300">
        <v>233</v>
      </c>
      <c r="B300" t="s">
        <v>387</v>
      </c>
      <c r="C300" t="s">
        <v>2219</v>
      </c>
    </row>
    <row r="301" spans="1:3">
      <c r="A301">
        <v>234</v>
      </c>
      <c r="B301" t="s">
        <v>722</v>
      </c>
      <c r="C301" t="s">
        <v>2233</v>
      </c>
    </row>
    <row r="302" spans="1:3">
      <c r="A302">
        <v>235</v>
      </c>
      <c r="B302" t="s">
        <v>387</v>
      </c>
      <c r="C302" t="s">
        <v>2219</v>
      </c>
    </row>
    <row r="303" spans="1:3">
      <c r="A303">
        <v>236</v>
      </c>
      <c r="B303" t="s">
        <v>1186</v>
      </c>
      <c r="C303" t="s">
        <v>2246</v>
      </c>
    </row>
    <row r="304" spans="1:3">
      <c r="A304">
        <v>237</v>
      </c>
      <c r="B304" t="s">
        <v>4354</v>
      </c>
      <c r="C304" t="s">
        <v>193</v>
      </c>
    </row>
    <row r="305" spans="1:3">
      <c r="A305">
        <v>238</v>
      </c>
      <c r="B305" t="s">
        <v>4355</v>
      </c>
      <c r="C305" t="s">
        <v>2211</v>
      </c>
    </row>
    <row r="306" spans="1:3">
      <c r="A306">
        <v>239</v>
      </c>
      <c r="B306" t="s">
        <v>752</v>
      </c>
      <c r="C306" t="s">
        <v>2246</v>
      </c>
    </row>
    <row r="307" spans="1:3">
      <c r="A307">
        <v>240</v>
      </c>
      <c r="B307" t="s">
        <v>1154</v>
      </c>
      <c r="C307" t="s">
        <v>2219</v>
      </c>
    </row>
    <row r="308" spans="1:3">
      <c r="A308">
        <v>241</v>
      </c>
      <c r="B308" t="s">
        <v>4356</v>
      </c>
      <c r="C308" t="s">
        <v>2248</v>
      </c>
    </row>
    <row r="309" spans="1:3">
      <c r="A309">
        <v>242</v>
      </c>
      <c r="B309" t="s">
        <v>752</v>
      </c>
      <c r="C309" t="s">
        <v>2233</v>
      </c>
    </row>
    <row r="310" spans="1:3">
      <c r="A310">
        <v>243</v>
      </c>
      <c r="B310" t="s">
        <v>4357</v>
      </c>
      <c r="C310" t="s">
        <v>2213</v>
      </c>
    </row>
    <row r="311" spans="1:3">
      <c r="A311">
        <v>244</v>
      </c>
      <c r="B311" t="s">
        <v>2269</v>
      </c>
      <c r="C311" t="s">
        <v>2213</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197"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8:C92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65"/>
  <sheetViews>
    <sheetView topLeftCell="A887" workbookViewId="0">
      <selection activeCell="A925" sqref="A925"/>
    </sheetView>
  </sheetViews>
  <sheetFormatPr baseColWidth="10" defaultColWidth="9" defaultRowHeight="15"/>
  <cols>
    <col min="1" max="1" width="10.83203125" style="18" bestFit="1" customWidth="1"/>
    <col min="2" max="2" width="11.33203125" style="60" bestFit="1" customWidth="1"/>
    <col min="3" max="3" width="36.33203125" customWidth="1"/>
    <col min="4" max="4" width="25.33203125" style="60" customWidth="1"/>
  </cols>
  <sheetData>
    <row r="1" spans="1:4">
      <c r="A1" s="18" t="s">
        <v>0</v>
      </c>
      <c r="B1" s="60" t="s">
        <v>2276</v>
      </c>
      <c r="C1" s="60" t="s">
        <v>2277</v>
      </c>
      <c r="D1" s="18" t="s">
        <v>2278</v>
      </c>
    </row>
    <row r="2" spans="1:4">
      <c r="A2" s="18">
        <v>1</v>
      </c>
      <c r="B2" s="65" t="s">
        <v>812</v>
      </c>
      <c r="C2" s="64" t="str">
        <f>VLOOKUP(Table4[[#This Row],[iso_code]],iso_code!B:C,2,FALSE)</f>
        <v>DZA</v>
      </c>
      <c r="D2" s="18" t="str">
        <f>VLOOKUP(Table4[[#This Row],[iso_code]],iso_code!G:H,2,FALSE)</f>
        <v>Algeria</v>
      </c>
    </row>
    <row r="3" spans="1:4">
      <c r="A3" s="18">
        <v>1</v>
      </c>
      <c r="B3" s="65" t="s">
        <v>2279</v>
      </c>
      <c r="C3" s="64" t="str">
        <f>VLOOKUP(Table4[[#This Row],[iso_code]],iso_code!B:C,2,FALSE)</f>
        <v>AGO</v>
      </c>
      <c r="D3" s="18" t="str">
        <f>VLOOKUP(Table4[[#This Row],[iso_code]],iso_code!G:H,2,FALSE)</f>
        <v>Angola</v>
      </c>
    </row>
    <row r="4" spans="1:4">
      <c r="A4" s="18">
        <v>1</v>
      </c>
      <c r="B4" s="65" t="s">
        <v>2280</v>
      </c>
      <c r="C4" s="64" t="str">
        <f>VLOOKUP(Table4[[#This Row],[iso_code]],iso_code!B:C,2,FALSE)</f>
        <v>BEN</v>
      </c>
      <c r="D4" s="18" t="str">
        <f>VLOOKUP(Table4[[#This Row],[iso_code]],iso_code!G:H,2,FALSE)</f>
        <v>Benin</v>
      </c>
    </row>
    <row r="5" spans="1:4">
      <c r="A5" s="18">
        <v>1</v>
      </c>
      <c r="B5" s="65" t="s">
        <v>1878</v>
      </c>
      <c r="C5" s="64" t="str">
        <f>VLOOKUP(Table4[[#This Row],[iso_code]],iso_code!B:C,2,FALSE)</f>
        <v>BWA</v>
      </c>
      <c r="D5" s="18" t="str">
        <f>VLOOKUP(Table4[[#This Row],[iso_code]],iso_code!G:H,2,FALSE)</f>
        <v>Botswana</v>
      </c>
    </row>
    <row r="6" spans="1:4">
      <c r="A6" s="18">
        <v>1</v>
      </c>
      <c r="B6" s="65" t="s">
        <v>2281</v>
      </c>
      <c r="C6" s="64" t="str">
        <f>VLOOKUP(Table4[[#This Row],[iso_code]],iso_code!B:C,2,FALSE)</f>
        <v>BFA</v>
      </c>
      <c r="D6" s="18" t="str">
        <f>VLOOKUP(Table4[[#This Row],[iso_code]],iso_code!G:H,2,FALSE)</f>
        <v>Burkina Faso</v>
      </c>
    </row>
    <row r="7" spans="1:4">
      <c r="A7" s="18">
        <v>1</v>
      </c>
      <c r="B7" s="65" t="s">
        <v>2282</v>
      </c>
      <c r="C7" s="64" t="str">
        <f>VLOOKUP(Table4[[#This Row],[iso_code]],iso_code!B:C,2,FALSE)</f>
        <v>BDI</v>
      </c>
      <c r="D7" s="18" t="str">
        <f>VLOOKUP(Table4[[#This Row],[iso_code]],iso_code!G:H,2,FALSE)</f>
        <v>Burundi</v>
      </c>
    </row>
    <row r="8" spans="1:4">
      <c r="A8" s="18">
        <v>1</v>
      </c>
      <c r="B8" s="65" t="s">
        <v>290</v>
      </c>
      <c r="C8" s="64" t="str">
        <f>VLOOKUP(Table4[[#This Row],[iso_code]],iso_code!B:C,2,FALSE)</f>
        <v>CMR</v>
      </c>
      <c r="D8" s="18" t="str">
        <f>VLOOKUP(Table4[[#This Row],[iso_code]],iso_code!G:H,2,FALSE)</f>
        <v>Cameroon</v>
      </c>
    </row>
    <row r="9" spans="1:4">
      <c r="A9" s="18">
        <v>1</v>
      </c>
      <c r="B9" s="65" t="s">
        <v>1712</v>
      </c>
      <c r="C9" s="64" t="str">
        <f>VLOOKUP(Table4[[#This Row],[iso_code]],iso_code!B:C,2,FALSE)</f>
        <v>CAF</v>
      </c>
      <c r="D9" s="18" t="str">
        <f>VLOOKUP(Table4[[#This Row],[iso_code]],iso_code!G:H,2,FALSE)</f>
        <v>Central African Republic (the)</v>
      </c>
    </row>
    <row r="10" spans="1:4">
      <c r="A10" s="18">
        <v>1</v>
      </c>
      <c r="B10" s="65" t="s">
        <v>2283</v>
      </c>
      <c r="C10" s="64" t="str">
        <f>VLOOKUP(Table4[[#This Row],[iso_code]],iso_code!B:C,2,FALSE)</f>
        <v>TCD</v>
      </c>
      <c r="D10" s="18" t="str">
        <f>VLOOKUP(Table4[[#This Row],[iso_code]],iso_code!G:H,2,FALSE)</f>
        <v>Chad</v>
      </c>
    </row>
    <row r="11" spans="1:4">
      <c r="A11" s="18">
        <v>1</v>
      </c>
      <c r="B11" s="65" t="s">
        <v>2284</v>
      </c>
      <c r="C11" s="64" t="str">
        <f>VLOOKUP(Table4[[#This Row],[iso_code]],iso_code!B:C,2,FALSE)</f>
        <v>COM</v>
      </c>
      <c r="D11" s="18" t="str">
        <f>VLOOKUP(Table4[[#This Row],[iso_code]],iso_code!G:H,2,FALSE)</f>
        <v>Comoros (the)</v>
      </c>
    </row>
    <row r="12" spans="1:4">
      <c r="A12" s="18">
        <v>1</v>
      </c>
      <c r="B12" s="65" t="s">
        <v>2285</v>
      </c>
      <c r="C12" s="64" t="str">
        <f>VLOOKUP(Table4[[#This Row],[iso_code]],iso_code!B:C,2,FALSE)</f>
        <v>COG</v>
      </c>
      <c r="D12" s="18" t="str">
        <f>VLOOKUP(Table4[[#This Row],[iso_code]],iso_code!G:H,2,FALSE)</f>
        <v>Congo (the)</v>
      </c>
    </row>
    <row r="13" spans="1:4">
      <c r="A13" s="18">
        <v>1</v>
      </c>
      <c r="B13" s="65" t="s">
        <v>2076</v>
      </c>
      <c r="C13" s="64" t="str">
        <f>VLOOKUP(Table4[[#This Row],[iso_code]],iso_code!B:C,2,FALSE)</f>
        <v>COD</v>
      </c>
      <c r="D13" s="18" t="str">
        <f>VLOOKUP(Table4[[#This Row],[iso_code]],iso_code!G:H,2,FALSE)</f>
        <v>Congo (the Democratic Republic of the)</v>
      </c>
    </row>
    <row r="14" spans="1:4">
      <c r="A14" s="18">
        <v>1</v>
      </c>
      <c r="B14" s="65" t="s">
        <v>2286</v>
      </c>
      <c r="C14" s="64" t="str">
        <f>VLOOKUP(Table4[[#This Row],[iso_code]],iso_code!B:C,2,FALSE)</f>
        <v>DJI</v>
      </c>
      <c r="D14" s="18" t="str">
        <f>VLOOKUP(Table4[[#This Row],[iso_code]],iso_code!G:H,2,FALSE)</f>
        <v>Djibouti</v>
      </c>
    </row>
    <row r="15" spans="1:4">
      <c r="A15" s="18">
        <v>1</v>
      </c>
      <c r="B15" s="65" t="s">
        <v>874</v>
      </c>
      <c r="C15" s="64" t="str">
        <f>VLOOKUP(Table4[[#This Row],[iso_code]],iso_code!B:C,2,FALSE)</f>
        <v>EGY</v>
      </c>
      <c r="D15" s="18" t="str">
        <f>VLOOKUP(Table4[[#This Row],[iso_code]],iso_code!G:H,2,FALSE)</f>
        <v>Egypt</v>
      </c>
    </row>
    <row r="16" spans="1:4">
      <c r="A16" s="18">
        <v>1</v>
      </c>
      <c r="B16" s="65" t="s">
        <v>2287</v>
      </c>
      <c r="C16" s="64" t="str">
        <f>VLOOKUP(Table4[[#This Row],[iso_code]],iso_code!B:C,2,FALSE)</f>
        <v>GNQ</v>
      </c>
      <c r="D16" s="18" t="str">
        <f>VLOOKUP(Table4[[#This Row],[iso_code]],iso_code!G:H,2,FALSE)</f>
        <v>Equatorial Guinea</v>
      </c>
    </row>
    <row r="17" spans="1:4">
      <c r="A17" s="18">
        <v>1</v>
      </c>
      <c r="B17" s="65" t="s">
        <v>2288</v>
      </c>
      <c r="C17" s="64" t="str">
        <f>VLOOKUP(Table4[[#This Row],[iso_code]],iso_code!B:C,2,FALSE)</f>
        <v>ERI</v>
      </c>
      <c r="D17" s="18" t="str">
        <f>VLOOKUP(Table4[[#This Row],[iso_code]],iso_code!G:H,2,FALSE)</f>
        <v>Eritrea</v>
      </c>
    </row>
    <row r="18" spans="1:4">
      <c r="A18" s="18">
        <v>1</v>
      </c>
      <c r="B18" s="65" t="s">
        <v>199</v>
      </c>
      <c r="C18" s="64" t="str">
        <f>VLOOKUP(Table4[[#This Row],[iso_code]],iso_code!B:C,2,FALSE)</f>
        <v>ETH</v>
      </c>
      <c r="D18" s="18" t="str">
        <f>VLOOKUP(Table4[[#This Row],[iso_code]],iso_code!G:H,2,FALSE)</f>
        <v>Ethiopia</v>
      </c>
    </row>
    <row r="19" spans="1:4">
      <c r="A19" s="18">
        <v>1</v>
      </c>
      <c r="B19" s="65" t="s">
        <v>2289</v>
      </c>
      <c r="C19" s="64" t="str">
        <f>VLOOKUP(Table4[[#This Row],[iso_code]],iso_code!B:C,2,FALSE)</f>
        <v>GAB</v>
      </c>
      <c r="D19" s="18" t="str">
        <f>VLOOKUP(Table4[[#This Row],[iso_code]],iso_code!G:H,2,FALSE)</f>
        <v>Gabon</v>
      </c>
    </row>
    <row r="20" spans="1:4">
      <c r="A20" s="18">
        <v>1</v>
      </c>
      <c r="B20" s="65" t="s">
        <v>2290</v>
      </c>
      <c r="C20" s="64" t="str">
        <f>VLOOKUP(Table4[[#This Row],[iso_code]],iso_code!B:C,2,FALSE)</f>
        <v>GMB</v>
      </c>
      <c r="D20" s="18" t="str">
        <f>VLOOKUP(Table4[[#This Row],[iso_code]],iso_code!G:H,2,FALSE)</f>
        <v>Gambia (the)</v>
      </c>
    </row>
    <row r="21" spans="1:4">
      <c r="A21" s="18">
        <v>1</v>
      </c>
      <c r="B21" s="65" t="s">
        <v>255</v>
      </c>
      <c r="C21" s="64" t="str">
        <f>VLOOKUP(Table4[[#This Row],[iso_code]],iso_code!B:C,2,FALSE)</f>
        <v>GHA</v>
      </c>
      <c r="D21" s="18" t="str">
        <f>VLOOKUP(Table4[[#This Row],[iso_code]],iso_code!G:H,2,FALSE)</f>
        <v>Ghana</v>
      </c>
    </row>
    <row r="22" spans="1:4">
      <c r="A22" s="18">
        <v>1</v>
      </c>
      <c r="B22" s="65" t="s">
        <v>2291</v>
      </c>
      <c r="C22" s="64" t="str">
        <f>VLOOKUP(Table4[[#This Row],[iso_code]],iso_code!B:C,2,FALSE)</f>
        <v>GIN</v>
      </c>
      <c r="D22" s="18" t="str">
        <f>VLOOKUP(Table4[[#This Row],[iso_code]],iso_code!G:H,2,FALSE)</f>
        <v>Guinea</v>
      </c>
    </row>
    <row r="23" spans="1:4">
      <c r="A23" s="18">
        <v>1</v>
      </c>
      <c r="B23" s="65" t="s">
        <v>2292</v>
      </c>
      <c r="C23" s="64" t="str">
        <f>VLOOKUP(Table4[[#This Row],[iso_code]],iso_code!B:C,2,FALSE)</f>
        <v>GNB</v>
      </c>
      <c r="D23" s="18" t="str">
        <f>VLOOKUP(Table4[[#This Row],[iso_code]],iso_code!G:H,2,FALSE)</f>
        <v>Guinea-Bissau</v>
      </c>
    </row>
    <row r="24" spans="1:4">
      <c r="A24" s="18">
        <v>1</v>
      </c>
      <c r="B24" s="65" t="s">
        <v>2293</v>
      </c>
      <c r="C24" s="64" t="str">
        <f>VLOOKUP(Table4[[#This Row],[iso_code]],iso_code!B:C,2,FALSE)</f>
        <v>CIV</v>
      </c>
      <c r="D24" s="18" t="str">
        <f>VLOOKUP(Table4[[#This Row],[iso_code]],iso_code!G:H,2,FALSE)</f>
        <v>Côte d'Ivoire</v>
      </c>
    </row>
    <row r="25" spans="1:4">
      <c r="A25" s="18">
        <v>1</v>
      </c>
      <c r="B25" s="65" t="s">
        <v>434</v>
      </c>
      <c r="C25" s="64" t="str">
        <f>VLOOKUP(Table4[[#This Row],[iso_code]],iso_code!B:C,2,FALSE)</f>
        <v>KEN</v>
      </c>
      <c r="D25" s="18" t="str">
        <f>VLOOKUP(Table4[[#This Row],[iso_code]],iso_code!G:H,2,FALSE)</f>
        <v>Kenya</v>
      </c>
    </row>
    <row r="26" spans="1:4">
      <c r="A26" s="18">
        <v>1</v>
      </c>
      <c r="B26" s="65" t="s">
        <v>2294</v>
      </c>
      <c r="C26" s="64" t="str">
        <f>VLOOKUP(Table4[[#This Row],[iso_code]],iso_code!B:C,2,FALSE)</f>
        <v>LSO</v>
      </c>
      <c r="D26" s="18" t="str">
        <f>VLOOKUP(Table4[[#This Row],[iso_code]],iso_code!G:H,2,FALSE)</f>
        <v>Lesotho</v>
      </c>
    </row>
    <row r="27" spans="1:4">
      <c r="A27" s="18">
        <v>1</v>
      </c>
      <c r="B27" s="65" t="s">
        <v>2295</v>
      </c>
      <c r="C27" s="64" t="str">
        <f>VLOOKUP(Table4[[#This Row],[iso_code]],iso_code!B:C,2,FALSE)</f>
        <v>LBR</v>
      </c>
      <c r="D27" s="18" t="str">
        <f>VLOOKUP(Table4[[#This Row],[iso_code]],iso_code!G:H,2,FALSE)</f>
        <v>Liberia</v>
      </c>
    </row>
    <row r="28" spans="1:4">
      <c r="A28" s="18">
        <v>1</v>
      </c>
      <c r="B28" s="65" t="s">
        <v>2044</v>
      </c>
      <c r="C28" s="64" t="str">
        <f>VLOOKUP(Table4[[#This Row],[iso_code]],iso_code!B:C,2,FALSE)</f>
        <v>LBY</v>
      </c>
      <c r="D28" s="18" t="str">
        <f>VLOOKUP(Table4[[#This Row],[iso_code]],iso_code!G:H,2,FALSE)</f>
        <v>Libya</v>
      </c>
    </row>
    <row r="29" spans="1:4">
      <c r="A29" s="18">
        <v>1</v>
      </c>
      <c r="B29" s="65" t="s">
        <v>2296</v>
      </c>
      <c r="C29" s="64" t="str">
        <f>VLOOKUP(Table4[[#This Row],[iso_code]],iso_code!B:C,2,FALSE)</f>
        <v>MDG</v>
      </c>
      <c r="D29" s="18" t="str">
        <f>VLOOKUP(Table4[[#This Row],[iso_code]],iso_code!G:H,2,FALSE)</f>
        <v>Madagascar</v>
      </c>
    </row>
    <row r="30" spans="1:4">
      <c r="A30" s="18">
        <v>1</v>
      </c>
      <c r="B30" s="65" t="s">
        <v>1191</v>
      </c>
      <c r="C30" s="64" t="str">
        <f>VLOOKUP(Table4[[#This Row],[iso_code]],iso_code!B:C,2,FALSE)</f>
        <v>MWI</v>
      </c>
      <c r="D30" s="18" t="str">
        <f>VLOOKUP(Table4[[#This Row],[iso_code]],iso_code!G:H,2,FALSE)</f>
        <v>Malawi</v>
      </c>
    </row>
    <row r="31" spans="1:4">
      <c r="A31" s="18">
        <v>1</v>
      </c>
      <c r="B31" s="65" t="s">
        <v>2297</v>
      </c>
      <c r="C31" s="64" t="str">
        <f>VLOOKUP(Table4[[#This Row],[iso_code]],iso_code!B:C,2,FALSE)</f>
        <v>MLI</v>
      </c>
      <c r="D31" s="18" t="str">
        <f>VLOOKUP(Table4[[#This Row],[iso_code]],iso_code!G:H,2,FALSE)</f>
        <v>Mali</v>
      </c>
    </row>
    <row r="32" spans="1:4">
      <c r="A32" s="18">
        <v>1</v>
      </c>
      <c r="B32" s="65" t="s">
        <v>2162</v>
      </c>
      <c r="C32" s="64" t="str">
        <f>VLOOKUP(Table4[[#This Row],[iso_code]],iso_code!B:C,2,FALSE)</f>
        <v>MRT</v>
      </c>
      <c r="D32" s="18" t="str">
        <f>VLOOKUP(Table4[[#This Row],[iso_code]],iso_code!G:H,2,FALSE)</f>
        <v>Mauritania</v>
      </c>
    </row>
    <row r="33" spans="1:4">
      <c r="A33" s="18">
        <v>1</v>
      </c>
      <c r="B33" s="65" t="s">
        <v>996</v>
      </c>
      <c r="C33" s="64" t="str">
        <f>VLOOKUP(Table4[[#This Row],[iso_code]],iso_code!B:C,2,FALSE)</f>
        <v>MUS</v>
      </c>
      <c r="D33" s="18" t="str">
        <f>VLOOKUP(Table4[[#This Row],[iso_code]],iso_code!G:H,2,FALSE)</f>
        <v>Mauritius</v>
      </c>
    </row>
    <row r="34" spans="1:4">
      <c r="A34" s="18">
        <v>1</v>
      </c>
      <c r="B34" s="65" t="s">
        <v>519</v>
      </c>
      <c r="C34" s="64" t="str">
        <f>VLOOKUP(Table4[[#This Row],[iso_code]],iso_code!B:C,2,FALSE)</f>
        <v>MAR</v>
      </c>
      <c r="D34" s="18" t="str">
        <f>VLOOKUP(Table4[[#This Row],[iso_code]],iso_code!G:H,2,FALSE)</f>
        <v>Morocco</v>
      </c>
    </row>
    <row r="35" spans="1:4">
      <c r="A35" s="18">
        <v>1</v>
      </c>
      <c r="B35" s="65" t="s">
        <v>1497</v>
      </c>
      <c r="C35" s="64" t="str">
        <f>VLOOKUP(Table4[[#This Row],[iso_code]],iso_code!B:C,2,FALSE)</f>
        <v>MOZ</v>
      </c>
      <c r="D35" s="18" t="str">
        <f>VLOOKUP(Table4[[#This Row],[iso_code]],iso_code!G:H,2,FALSE)</f>
        <v>Mozambique</v>
      </c>
    </row>
    <row r="36" spans="1:4">
      <c r="A36" s="18">
        <v>1</v>
      </c>
      <c r="B36" s="65" t="s">
        <v>2122</v>
      </c>
      <c r="C36" s="64" t="str">
        <f>VLOOKUP(Table4[[#This Row],[iso_code]],iso_code!B:C,2,FALSE)</f>
        <v>NAM</v>
      </c>
      <c r="D36" s="18" t="str">
        <f>VLOOKUP(Table4[[#This Row],[iso_code]],iso_code!G:H,2,FALSE)</f>
        <v>Namibia</v>
      </c>
    </row>
    <row r="37" spans="1:4">
      <c r="A37" s="18">
        <v>1</v>
      </c>
      <c r="B37" s="65" t="s">
        <v>1031</v>
      </c>
      <c r="C37" s="64" t="str">
        <f>VLOOKUP(Table4[[#This Row],[iso_code]],iso_code!B:C,2,FALSE)</f>
        <v>NER</v>
      </c>
      <c r="D37" s="18" t="str">
        <f>VLOOKUP(Table4[[#This Row],[iso_code]],iso_code!G:H,2,FALSE)</f>
        <v>Niger (the)</v>
      </c>
    </row>
    <row r="38" spans="1:4">
      <c r="A38" s="18">
        <v>1</v>
      </c>
      <c r="B38" s="65" t="s">
        <v>1264</v>
      </c>
      <c r="C38" s="64" t="str">
        <f>VLOOKUP(Table4[[#This Row],[iso_code]],iso_code!B:C,2,FALSE)</f>
        <v>NGA</v>
      </c>
      <c r="D38" s="18" t="str">
        <f>VLOOKUP(Table4[[#This Row],[iso_code]],iso_code!G:H,2,FALSE)</f>
        <v>Nigeria</v>
      </c>
    </row>
    <row r="39" spans="1:4">
      <c r="A39" s="18">
        <v>1</v>
      </c>
      <c r="B39" s="65" t="s">
        <v>2298</v>
      </c>
      <c r="C39" s="64" t="str">
        <f>VLOOKUP(Table4[[#This Row],[iso_code]],iso_code!B:C,2,FALSE)</f>
        <v>RWA</v>
      </c>
      <c r="D39" s="18" t="str">
        <f>VLOOKUP(Table4[[#This Row],[iso_code]],iso_code!G:H,2,FALSE)</f>
        <v>Rwanda</v>
      </c>
    </row>
    <row r="40" spans="1:4">
      <c r="A40" s="18">
        <v>1</v>
      </c>
      <c r="B40" s="65" t="s">
        <v>2299</v>
      </c>
      <c r="C40" s="64" t="str">
        <f>VLOOKUP(Table4[[#This Row],[iso_code]],iso_code!B:C,2,FALSE)</f>
        <v>STP</v>
      </c>
      <c r="D40" s="18" t="str">
        <f>VLOOKUP(Table4[[#This Row],[iso_code]],iso_code!G:H,2,FALSE)</f>
        <v>Sao Tome and Principe</v>
      </c>
    </row>
    <row r="41" spans="1:4">
      <c r="A41" s="18">
        <v>1</v>
      </c>
      <c r="B41" s="65" t="s">
        <v>1737</v>
      </c>
      <c r="C41" s="64" t="str">
        <f>VLOOKUP(Table4[[#This Row],[iso_code]],iso_code!B:C,2,FALSE)</f>
        <v>SEN</v>
      </c>
      <c r="D41" s="18" t="str">
        <f>VLOOKUP(Table4[[#This Row],[iso_code]],iso_code!G:H,2,FALSE)</f>
        <v>Senegal</v>
      </c>
    </row>
    <row r="42" spans="1:4">
      <c r="A42" s="18">
        <v>1</v>
      </c>
      <c r="B42" s="65" t="s">
        <v>2300</v>
      </c>
      <c r="C42" s="64" t="str">
        <f>VLOOKUP(Table4[[#This Row],[iso_code]],iso_code!B:C,2,FALSE)</f>
        <v>SYC</v>
      </c>
      <c r="D42" s="18" t="str">
        <f>VLOOKUP(Table4[[#This Row],[iso_code]],iso_code!G:H,2,FALSE)</f>
        <v>Seychelles</v>
      </c>
    </row>
    <row r="43" spans="1:4">
      <c r="A43" s="18">
        <v>1</v>
      </c>
      <c r="B43" s="65" t="s">
        <v>2146</v>
      </c>
      <c r="C43" s="64" t="str">
        <f>VLOOKUP(Table4[[#This Row],[iso_code]],iso_code!B:C,2,FALSE)</f>
        <v>SLE</v>
      </c>
      <c r="D43" s="18" t="str">
        <f>VLOOKUP(Table4[[#This Row],[iso_code]],iso_code!G:H,2,FALSE)</f>
        <v>Sierra Leone</v>
      </c>
    </row>
    <row r="44" spans="1:4">
      <c r="A44" s="18">
        <v>1</v>
      </c>
      <c r="B44" s="65" t="s">
        <v>2301</v>
      </c>
      <c r="C44" s="64" t="str">
        <f>VLOOKUP(Table4[[#This Row],[iso_code]],iso_code!B:C,2,FALSE)</f>
        <v>SOM</v>
      </c>
      <c r="D44" s="18" t="str">
        <f>VLOOKUP(Table4[[#This Row],[iso_code]],iso_code!G:H,2,FALSE)</f>
        <v>Somalia</v>
      </c>
    </row>
    <row r="45" spans="1:4">
      <c r="A45" s="18">
        <v>1</v>
      </c>
      <c r="B45" s="65" t="s">
        <v>618</v>
      </c>
      <c r="C45" s="64" t="str">
        <f>VLOOKUP(Table4[[#This Row],[iso_code]],iso_code!B:C,2,FALSE)</f>
        <v>ZAF</v>
      </c>
      <c r="D45" s="18" t="str">
        <f>VLOOKUP(Table4[[#This Row],[iso_code]],iso_code!G:H,2,FALSE)</f>
        <v>South Africa</v>
      </c>
    </row>
    <row r="46" spans="1:4">
      <c r="A46" s="18">
        <v>1</v>
      </c>
      <c r="B46" s="65" t="s">
        <v>2302</v>
      </c>
      <c r="C46" s="64" t="str">
        <f>VLOOKUP(Table4[[#This Row],[iso_code]],iso_code!B:C,2,FALSE)</f>
        <v>SSD</v>
      </c>
      <c r="D46" s="18" t="str">
        <f>VLOOKUP(Table4[[#This Row],[iso_code]],iso_code!G:H,2,FALSE)</f>
        <v>South Sudan</v>
      </c>
    </row>
    <row r="47" spans="1:4">
      <c r="A47" s="18">
        <v>1</v>
      </c>
      <c r="B47" s="65" t="s">
        <v>2303</v>
      </c>
      <c r="C47" s="64" t="str">
        <f>VLOOKUP(Table4[[#This Row],[iso_code]],iso_code!B:C,2,FALSE)</f>
        <v>SDN</v>
      </c>
      <c r="D47" s="18" t="str">
        <f>VLOOKUP(Table4[[#This Row],[iso_code]],iso_code!G:H,2,FALSE)</f>
        <v>Sudan (the)</v>
      </c>
    </row>
    <row r="48" spans="1:4">
      <c r="A48" s="18">
        <v>1</v>
      </c>
      <c r="B48" s="65" t="s">
        <v>2304</v>
      </c>
      <c r="C48" s="64" t="str">
        <f>VLOOKUP(Table4[[#This Row],[iso_code]],iso_code!B:C,2,FALSE)</f>
        <v>SWZ</v>
      </c>
      <c r="D48" s="18" t="str">
        <f>VLOOKUP(Table4[[#This Row],[iso_code]],iso_code!G:H,2,FALSE)</f>
        <v>Eswatini</v>
      </c>
    </row>
    <row r="49" spans="1:4">
      <c r="A49" s="18">
        <v>1</v>
      </c>
      <c r="B49" s="65" t="s">
        <v>884</v>
      </c>
      <c r="C49" s="64" t="str">
        <f>VLOOKUP(Table4[[#This Row],[iso_code]],iso_code!B:C,2,FALSE)</f>
        <v>TZA</v>
      </c>
      <c r="D49" s="18" t="str">
        <f>VLOOKUP(Table4[[#This Row],[iso_code]],iso_code!G:H,2,FALSE)</f>
        <v>Tanzania, United Republic of</v>
      </c>
    </row>
    <row r="50" spans="1:4">
      <c r="A50" s="18">
        <v>1</v>
      </c>
      <c r="B50" s="65" t="s">
        <v>2068</v>
      </c>
      <c r="C50" s="64" t="str">
        <f>VLOOKUP(Table4[[#This Row],[iso_code]],iso_code!B:C,2,FALSE)</f>
        <v>TGO</v>
      </c>
      <c r="D50" s="18" t="str">
        <f>VLOOKUP(Table4[[#This Row],[iso_code]],iso_code!G:H,2,FALSE)</f>
        <v>Togo</v>
      </c>
    </row>
    <row r="51" spans="1:4">
      <c r="A51" s="18">
        <v>1</v>
      </c>
      <c r="B51" s="65" t="s">
        <v>978</v>
      </c>
      <c r="C51" s="64" t="str">
        <f>VLOOKUP(Table4[[#This Row],[iso_code]],iso_code!B:C,2,FALSE)</f>
        <v>TUN</v>
      </c>
      <c r="D51" s="18" t="str">
        <f>VLOOKUP(Table4[[#This Row],[iso_code]],iso_code!G:H,2,FALSE)</f>
        <v>Tunisia</v>
      </c>
    </row>
    <row r="52" spans="1:4">
      <c r="A52" s="18">
        <v>1</v>
      </c>
      <c r="B52" s="65" t="s">
        <v>1509</v>
      </c>
      <c r="C52" s="64" t="str">
        <f>VLOOKUP(Table4[[#This Row],[iso_code]],iso_code!B:C,2,FALSE)</f>
        <v>UGA</v>
      </c>
      <c r="D52" s="18" t="str">
        <f>VLOOKUP(Table4[[#This Row],[iso_code]],iso_code!G:H,2,FALSE)</f>
        <v>Uganda</v>
      </c>
    </row>
    <row r="53" spans="1:4">
      <c r="A53" s="18">
        <v>1</v>
      </c>
      <c r="B53" s="65" t="s">
        <v>758</v>
      </c>
      <c r="C53" s="64" t="str">
        <f>VLOOKUP(Table4[[#This Row],[iso_code]],iso_code!B:C,2,FALSE)</f>
        <v>ZMB</v>
      </c>
      <c r="D53" s="18" t="str">
        <f>VLOOKUP(Table4[[#This Row],[iso_code]],iso_code!G:H,2,FALSE)</f>
        <v>Zambia</v>
      </c>
    </row>
    <row r="54" spans="1:4">
      <c r="A54" s="18">
        <v>1</v>
      </c>
      <c r="B54" s="65" t="s">
        <v>2305</v>
      </c>
      <c r="C54" s="64" t="str">
        <f>VLOOKUP(Table4[[#This Row],[iso_code]],iso_code!B:C,2,FALSE)</f>
        <v>ZWE</v>
      </c>
      <c r="D54" s="18" t="str">
        <f>VLOOKUP(Table4[[#This Row],[iso_code]],iso_code!G:H,2,FALSE)</f>
        <v>Zimbabwe</v>
      </c>
    </row>
    <row r="55" spans="1:4">
      <c r="A55" s="18">
        <v>2</v>
      </c>
      <c r="B55" s="60" t="s">
        <v>812</v>
      </c>
      <c r="C55" s="64" t="str">
        <f>VLOOKUP(Table4[[#This Row],[iso_code]],iso_code!B:C,2,FALSE)</f>
        <v>DZA</v>
      </c>
      <c r="D55" s="18" t="str">
        <f>VLOOKUP(Table4[[#This Row],[iso_code]],iso_code!G:H,2,FALSE)</f>
        <v>Algeria</v>
      </c>
    </row>
    <row r="56" spans="1:4">
      <c r="A56" s="18">
        <v>2</v>
      </c>
      <c r="B56" s="60" t="s">
        <v>2279</v>
      </c>
      <c r="C56" s="64" t="str">
        <f>VLOOKUP(Table4[[#This Row],[iso_code]],iso_code!B:C,2,FALSE)</f>
        <v>AGO</v>
      </c>
      <c r="D56" s="18" t="str">
        <f>VLOOKUP(Table4[[#This Row],[iso_code]],iso_code!G:H,2,FALSE)</f>
        <v>Angola</v>
      </c>
    </row>
    <row r="57" spans="1:4">
      <c r="A57" s="18">
        <v>2</v>
      </c>
      <c r="B57" s="60" t="s">
        <v>2280</v>
      </c>
      <c r="C57" s="64" t="str">
        <f>VLOOKUP(Table4[[#This Row],[iso_code]],iso_code!B:C,2,FALSE)</f>
        <v>BEN</v>
      </c>
      <c r="D57" s="18" t="str">
        <f>VLOOKUP(Table4[[#This Row],[iso_code]],iso_code!G:H,2,FALSE)</f>
        <v>Benin</v>
      </c>
    </row>
    <row r="58" spans="1:4">
      <c r="A58" s="18">
        <v>2</v>
      </c>
      <c r="B58" s="60" t="s">
        <v>1878</v>
      </c>
      <c r="C58" s="64" t="str">
        <f>VLOOKUP(Table4[[#This Row],[iso_code]],iso_code!B:C,2,FALSE)</f>
        <v>BWA</v>
      </c>
      <c r="D58" s="18" t="str">
        <f>VLOOKUP(Table4[[#This Row],[iso_code]],iso_code!G:H,2,FALSE)</f>
        <v>Botswana</v>
      </c>
    </row>
    <row r="59" spans="1:4">
      <c r="A59" s="18">
        <v>2</v>
      </c>
      <c r="B59" s="60" t="s">
        <v>2281</v>
      </c>
      <c r="C59" s="64" t="str">
        <f>VLOOKUP(Table4[[#This Row],[iso_code]],iso_code!B:C,2,FALSE)</f>
        <v>BFA</v>
      </c>
      <c r="D59" s="18" t="str">
        <f>VLOOKUP(Table4[[#This Row],[iso_code]],iso_code!G:H,2,FALSE)</f>
        <v>Burkina Faso</v>
      </c>
    </row>
    <row r="60" spans="1:4">
      <c r="A60" s="18">
        <v>2</v>
      </c>
      <c r="B60" s="60" t="s">
        <v>2282</v>
      </c>
      <c r="C60" s="64" t="str">
        <f>VLOOKUP(Table4[[#This Row],[iso_code]],iso_code!B:C,2,FALSE)</f>
        <v>BDI</v>
      </c>
      <c r="D60" s="18" t="str">
        <f>VLOOKUP(Table4[[#This Row],[iso_code]],iso_code!G:H,2,FALSE)</f>
        <v>Burundi</v>
      </c>
    </row>
    <row r="61" spans="1:4">
      <c r="A61" s="18">
        <v>2</v>
      </c>
      <c r="B61" s="60" t="s">
        <v>1679</v>
      </c>
      <c r="C61" s="64" t="str">
        <f>VLOOKUP(Table4[[#This Row],[iso_code]],iso_code!B:C,2,FALSE)</f>
        <v>CPV</v>
      </c>
      <c r="D61" s="18" t="str">
        <f>VLOOKUP(Table4[[#This Row],[iso_code]],iso_code!G:H,2,FALSE)</f>
        <v>Cabo Verde</v>
      </c>
    </row>
    <row r="62" spans="1:4">
      <c r="A62" s="18">
        <v>2</v>
      </c>
      <c r="B62" s="60" t="s">
        <v>290</v>
      </c>
      <c r="C62" s="64" t="str">
        <f>VLOOKUP(Table4[[#This Row],[iso_code]],iso_code!B:C,2,FALSE)</f>
        <v>CMR</v>
      </c>
      <c r="D62" s="18" t="str">
        <f>VLOOKUP(Table4[[#This Row],[iso_code]],iso_code!G:H,2,FALSE)</f>
        <v>Cameroon</v>
      </c>
    </row>
    <row r="63" spans="1:4">
      <c r="A63" s="18">
        <v>2</v>
      </c>
      <c r="B63" s="60" t="s">
        <v>1712</v>
      </c>
      <c r="C63" s="64" t="str">
        <f>VLOOKUP(Table4[[#This Row],[iso_code]],iso_code!B:C,2,FALSE)</f>
        <v>CAF</v>
      </c>
      <c r="D63" s="18" t="str">
        <f>VLOOKUP(Table4[[#This Row],[iso_code]],iso_code!G:H,2,FALSE)</f>
        <v>Central African Republic (the)</v>
      </c>
    </row>
    <row r="64" spans="1:4">
      <c r="A64" s="18">
        <v>2</v>
      </c>
      <c r="B64" s="60" t="s">
        <v>2283</v>
      </c>
      <c r="C64" s="64" t="str">
        <f>VLOOKUP(Table4[[#This Row],[iso_code]],iso_code!B:C,2,FALSE)</f>
        <v>TCD</v>
      </c>
      <c r="D64" s="18" t="str">
        <f>VLOOKUP(Table4[[#This Row],[iso_code]],iso_code!G:H,2,FALSE)</f>
        <v>Chad</v>
      </c>
    </row>
    <row r="65" spans="1:4">
      <c r="A65" s="18">
        <v>2</v>
      </c>
      <c r="B65" s="60" t="s">
        <v>2284</v>
      </c>
      <c r="C65" s="64" t="str">
        <f>VLOOKUP(Table4[[#This Row],[iso_code]],iso_code!B:C,2,FALSE)</f>
        <v>COM</v>
      </c>
      <c r="D65" s="18" t="str">
        <f>VLOOKUP(Table4[[#This Row],[iso_code]],iso_code!G:H,2,FALSE)</f>
        <v>Comoros (the)</v>
      </c>
    </row>
    <row r="66" spans="1:4">
      <c r="A66" s="18">
        <v>2</v>
      </c>
      <c r="B66" s="60" t="s">
        <v>2076</v>
      </c>
      <c r="C66" s="64" t="str">
        <f>VLOOKUP(Table4[[#This Row],[iso_code]],iso_code!B:C,2,FALSE)</f>
        <v>COD</v>
      </c>
      <c r="D66" s="18" t="str">
        <f>VLOOKUP(Table4[[#This Row],[iso_code]],iso_code!G:H,2,FALSE)</f>
        <v>Congo (the Democratic Republic of the)</v>
      </c>
    </row>
    <row r="67" spans="1:4">
      <c r="A67" s="18">
        <v>2</v>
      </c>
      <c r="B67" s="60" t="s">
        <v>2285</v>
      </c>
      <c r="C67" s="64" t="str">
        <f>VLOOKUP(Table4[[#This Row],[iso_code]],iso_code!B:C,2,FALSE)</f>
        <v>COG</v>
      </c>
      <c r="D67" s="18" t="str">
        <f>VLOOKUP(Table4[[#This Row],[iso_code]],iso_code!G:H,2,FALSE)</f>
        <v>Congo (the)</v>
      </c>
    </row>
    <row r="68" spans="1:4">
      <c r="A68" s="18">
        <v>2</v>
      </c>
      <c r="B68" s="60" t="s">
        <v>2286</v>
      </c>
      <c r="C68" s="64" t="str">
        <f>VLOOKUP(Table4[[#This Row],[iso_code]],iso_code!B:C,2,FALSE)</f>
        <v>DJI</v>
      </c>
      <c r="D68" s="18" t="str">
        <f>VLOOKUP(Table4[[#This Row],[iso_code]],iso_code!G:H,2,FALSE)</f>
        <v>Djibouti</v>
      </c>
    </row>
    <row r="69" spans="1:4">
      <c r="A69" s="18">
        <v>2</v>
      </c>
      <c r="B69" s="60" t="s">
        <v>874</v>
      </c>
      <c r="C69" s="64" t="str">
        <f>VLOOKUP(Table4[[#This Row],[iso_code]],iso_code!B:C,2,FALSE)</f>
        <v>EGY</v>
      </c>
      <c r="D69" s="18" t="str">
        <f>VLOOKUP(Table4[[#This Row],[iso_code]],iso_code!G:H,2,FALSE)</f>
        <v>Egypt</v>
      </c>
    </row>
    <row r="70" spans="1:4">
      <c r="A70" s="18">
        <v>2</v>
      </c>
      <c r="B70" s="60" t="s">
        <v>2287</v>
      </c>
      <c r="C70" s="64" t="str">
        <f>VLOOKUP(Table4[[#This Row],[iso_code]],iso_code!B:C,2,FALSE)</f>
        <v>GNQ</v>
      </c>
      <c r="D70" s="18" t="str">
        <f>VLOOKUP(Table4[[#This Row],[iso_code]],iso_code!G:H,2,FALSE)</f>
        <v>Equatorial Guinea</v>
      </c>
    </row>
    <row r="71" spans="1:4">
      <c r="A71" s="18">
        <v>2</v>
      </c>
      <c r="B71" s="60" t="s">
        <v>2288</v>
      </c>
      <c r="C71" s="64" t="str">
        <f>VLOOKUP(Table4[[#This Row],[iso_code]],iso_code!B:C,2,FALSE)</f>
        <v>ERI</v>
      </c>
      <c r="D71" s="18" t="str">
        <f>VLOOKUP(Table4[[#This Row],[iso_code]],iso_code!G:H,2,FALSE)</f>
        <v>Eritrea</v>
      </c>
    </row>
    <row r="72" spans="1:4">
      <c r="A72" s="18">
        <v>2</v>
      </c>
      <c r="B72" s="60" t="s">
        <v>2304</v>
      </c>
      <c r="C72" s="64" t="str">
        <f>VLOOKUP(Table4[[#This Row],[iso_code]],iso_code!B:C,2,FALSE)</f>
        <v>SWZ</v>
      </c>
      <c r="D72" s="18" t="str">
        <f>VLOOKUP(Table4[[#This Row],[iso_code]],iso_code!G:H,2,FALSE)</f>
        <v>Eswatini</v>
      </c>
    </row>
    <row r="73" spans="1:4">
      <c r="A73" s="18">
        <v>2</v>
      </c>
      <c r="B73" s="60" t="s">
        <v>199</v>
      </c>
      <c r="C73" s="64" t="str">
        <f>VLOOKUP(Table4[[#This Row],[iso_code]],iso_code!B:C,2,FALSE)</f>
        <v>ETH</v>
      </c>
      <c r="D73" s="18" t="str">
        <f>VLOOKUP(Table4[[#This Row],[iso_code]],iso_code!G:H,2,FALSE)</f>
        <v>Ethiopia</v>
      </c>
    </row>
    <row r="74" spans="1:4">
      <c r="A74" s="18">
        <v>2</v>
      </c>
      <c r="B74" s="60" t="s">
        <v>2289</v>
      </c>
      <c r="C74" s="64" t="str">
        <f>VLOOKUP(Table4[[#This Row],[iso_code]],iso_code!B:C,2,FALSE)</f>
        <v>GAB</v>
      </c>
      <c r="D74" s="18" t="str">
        <f>VLOOKUP(Table4[[#This Row],[iso_code]],iso_code!G:H,2,FALSE)</f>
        <v>Gabon</v>
      </c>
    </row>
    <row r="75" spans="1:4">
      <c r="A75" s="18">
        <v>2</v>
      </c>
      <c r="B75" s="60" t="s">
        <v>2290</v>
      </c>
      <c r="C75" s="64" t="str">
        <f>VLOOKUP(Table4[[#This Row],[iso_code]],iso_code!B:C,2,FALSE)</f>
        <v>GMB</v>
      </c>
      <c r="D75" s="18" t="str">
        <f>VLOOKUP(Table4[[#This Row],[iso_code]],iso_code!G:H,2,FALSE)</f>
        <v>Gambia (the)</v>
      </c>
    </row>
    <row r="76" spans="1:4">
      <c r="A76" s="18">
        <v>2</v>
      </c>
      <c r="B76" s="60" t="s">
        <v>255</v>
      </c>
      <c r="C76" s="64" t="str">
        <f>VLOOKUP(Table4[[#This Row],[iso_code]],iso_code!B:C,2,FALSE)</f>
        <v>GHA</v>
      </c>
      <c r="D76" s="18" t="str">
        <f>VLOOKUP(Table4[[#This Row],[iso_code]],iso_code!G:H,2,FALSE)</f>
        <v>Ghana</v>
      </c>
    </row>
    <row r="77" spans="1:4">
      <c r="A77" s="18">
        <v>2</v>
      </c>
      <c r="B77" s="60" t="s">
        <v>2291</v>
      </c>
      <c r="C77" s="64" t="str">
        <f>VLOOKUP(Table4[[#This Row],[iso_code]],iso_code!B:C,2,FALSE)</f>
        <v>GIN</v>
      </c>
      <c r="D77" s="18" t="str">
        <f>VLOOKUP(Table4[[#This Row],[iso_code]],iso_code!G:H,2,FALSE)</f>
        <v>Guinea</v>
      </c>
    </row>
    <row r="78" spans="1:4">
      <c r="A78" s="18">
        <v>2</v>
      </c>
      <c r="B78" s="60" t="s">
        <v>2292</v>
      </c>
      <c r="C78" s="64" t="str">
        <f>VLOOKUP(Table4[[#This Row],[iso_code]],iso_code!B:C,2,FALSE)</f>
        <v>GNB</v>
      </c>
      <c r="D78" s="18" t="str">
        <f>VLOOKUP(Table4[[#This Row],[iso_code]],iso_code!G:H,2,FALSE)</f>
        <v>Guinea-Bissau</v>
      </c>
    </row>
    <row r="79" spans="1:4">
      <c r="A79" s="18">
        <v>2</v>
      </c>
      <c r="B79" s="60" t="s">
        <v>2293</v>
      </c>
      <c r="C79" s="64" t="str">
        <f>VLOOKUP(Table4[[#This Row],[iso_code]],iso_code!B:C,2,FALSE)</f>
        <v>CIV</v>
      </c>
      <c r="D79" s="18" t="str">
        <f>VLOOKUP(Table4[[#This Row],[iso_code]],iso_code!G:H,2,FALSE)</f>
        <v>Côte d'Ivoire</v>
      </c>
    </row>
    <row r="80" spans="1:4">
      <c r="A80" s="18">
        <v>2</v>
      </c>
      <c r="B80" s="60" t="s">
        <v>434</v>
      </c>
      <c r="C80" s="64" t="str">
        <f>VLOOKUP(Table4[[#This Row],[iso_code]],iso_code!B:C,2,FALSE)</f>
        <v>KEN</v>
      </c>
      <c r="D80" s="18" t="str">
        <f>VLOOKUP(Table4[[#This Row],[iso_code]],iso_code!G:H,2,FALSE)</f>
        <v>Kenya</v>
      </c>
    </row>
    <row r="81" spans="1:4">
      <c r="A81" s="18">
        <v>2</v>
      </c>
      <c r="B81" s="60" t="s">
        <v>2294</v>
      </c>
      <c r="C81" s="64" t="str">
        <f>VLOOKUP(Table4[[#This Row],[iso_code]],iso_code!B:C,2,FALSE)</f>
        <v>LSO</v>
      </c>
      <c r="D81" s="18" t="str">
        <f>VLOOKUP(Table4[[#This Row],[iso_code]],iso_code!G:H,2,FALSE)</f>
        <v>Lesotho</v>
      </c>
    </row>
    <row r="82" spans="1:4">
      <c r="A82" s="18">
        <v>2</v>
      </c>
      <c r="B82" s="60" t="s">
        <v>2295</v>
      </c>
      <c r="C82" s="64" t="str">
        <f>VLOOKUP(Table4[[#This Row],[iso_code]],iso_code!B:C,2,FALSE)</f>
        <v>LBR</v>
      </c>
      <c r="D82" s="18" t="str">
        <f>VLOOKUP(Table4[[#This Row],[iso_code]],iso_code!G:H,2,FALSE)</f>
        <v>Liberia</v>
      </c>
    </row>
    <row r="83" spans="1:4">
      <c r="A83" s="18">
        <v>2</v>
      </c>
      <c r="B83" s="60" t="s">
        <v>2044</v>
      </c>
      <c r="C83" s="64" t="str">
        <f>VLOOKUP(Table4[[#This Row],[iso_code]],iso_code!B:C,2,FALSE)</f>
        <v>LBY</v>
      </c>
      <c r="D83" s="18" t="str">
        <f>VLOOKUP(Table4[[#This Row],[iso_code]],iso_code!G:H,2,FALSE)</f>
        <v>Libya</v>
      </c>
    </row>
    <row r="84" spans="1:4">
      <c r="A84" s="18">
        <v>2</v>
      </c>
      <c r="B84" s="60" t="s">
        <v>2296</v>
      </c>
      <c r="C84" s="64" t="str">
        <f>VLOOKUP(Table4[[#This Row],[iso_code]],iso_code!B:C,2,FALSE)</f>
        <v>MDG</v>
      </c>
      <c r="D84" s="18" t="str">
        <f>VLOOKUP(Table4[[#This Row],[iso_code]],iso_code!G:H,2,FALSE)</f>
        <v>Madagascar</v>
      </c>
    </row>
    <row r="85" spans="1:4">
      <c r="A85" s="18">
        <v>2</v>
      </c>
      <c r="B85" s="60" t="s">
        <v>1191</v>
      </c>
      <c r="C85" s="64" t="str">
        <f>VLOOKUP(Table4[[#This Row],[iso_code]],iso_code!B:C,2,FALSE)</f>
        <v>MWI</v>
      </c>
      <c r="D85" s="18" t="str">
        <f>VLOOKUP(Table4[[#This Row],[iso_code]],iso_code!G:H,2,FALSE)</f>
        <v>Malawi</v>
      </c>
    </row>
    <row r="86" spans="1:4">
      <c r="A86" s="18">
        <v>2</v>
      </c>
      <c r="B86" s="60" t="s">
        <v>2297</v>
      </c>
      <c r="C86" s="64" t="str">
        <f>VLOOKUP(Table4[[#This Row],[iso_code]],iso_code!B:C,2,FALSE)</f>
        <v>MLI</v>
      </c>
      <c r="D86" s="18" t="str">
        <f>VLOOKUP(Table4[[#This Row],[iso_code]],iso_code!G:H,2,FALSE)</f>
        <v>Mali</v>
      </c>
    </row>
    <row r="87" spans="1:4">
      <c r="A87" s="18">
        <v>2</v>
      </c>
      <c r="B87" s="60" t="s">
        <v>2162</v>
      </c>
      <c r="C87" s="64" t="str">
        <f>VLOOKUP(Table4[[#This Row],[iso_code]],iso_code!B:C,2,FALSE)</f>
        <v>MRT</v>
      </c>
      <c r="D87" s="18" t="str">
        <f>VLOOKUP(Table4[[#This Row],[iso_code]],iso_code!G:H,2,FALSE)</f>
        <v>Mauritania</v>
      </c>
    </row>
    <row r="88" spans="1:4">
      <c r="A88" s="18">
        <v>2</v>
      </c>
      <c r="B88" s="60" t="s">
        <v>996</v>
      </c>
      <c r="C88" s="64" t="str">
        <f>VLOOKUP(Table4[[#This Row],[iso_code]],iso_code!B:C,2,FALSE)</f>
        <v>MUS</v>
      </c>
      <c r="D88" s="18" t="str">
        <f>VLOOKUP(Table4[[#This Row],[iso_code]],iso_code!G:H,2,FALSE)</f>
        <v>Mauritius</v>
      </c>
    </row>
    <row r="89" spans="1:4">
      <c r="A89" s="18">
        <v>2</v>
      </c>
      <c r="B89" s="60" t="s">
        <v>519</v>
      </c>
      <c r="C89" s="64" t="str">
        <f>VLOOKUP(Table4[[#This Row],[iso_code]],iso_code!B:C,2,FALSE)</f>
        <v>MAR</v>
      </c>
      <c r="D89" s="18" t="str">
        <f>VLOOKUP(Table4[[#This Row],[iso_code]],iso_code!G:H,2,FALSE)</f>
        <v>Morocco</v>
      </c>
    </row>
    <row r="90" spans="1:4">
      <c r="A90" s="18">
        <v>2</v>
      </c>
      <c r="B90" s="60" t="s">
        <v>1497</v>
      </c>
      <c r="C90" s="64" t="str">
        <f>VLOOKUP(Table4[[#This Row],[iso_code]],iso_code!B:C,2,FALSE)</f>
        <v>MOZ</v>
      </c>
      <c r="D90" s="18" t="str">
        <f>VLOOKUP(Table4[[#This Row],[iso_code]],iso_code!G:H,2,FALSE)</f>
        <v>Mozambique</v>
      </c>
    </row>
    <row r="91" spans="1:4">
      <c r="A91" s="18">
        <v>2</v>
      </c>
      <c r="B91" s="60" t="s">
        <v>2122</v>
      </c>
      <c r="C91" s="64" t="str">
        <f>VLOOKUP(Table4[[#This Row],[iso_code]],iso_code!B:C,2,FALSE)</f>
        <v>NAM</v>
      </c>
      <c r="D91" s="18" t="str">
        <f>VLOOKUP(Table4[[#This Row],[iso_code]],iso_code!G:H,2,FALSE)</f>
        <v>Namibia</v>
      </c>
    </row>
    <row r="92" spans="1:4">
      <c r="A92" s="18">
        <v>2</v>
      </c>
      <c r="B92" s="60" t="s">
        <v>1031</v>
      </c>
      <c r="C92" s="64" t="str">
        <f>VLOOKUP(Table4[[#This Row],[iso_code]],iso_code!B:C,2,FALSE)</f>
        <v>NER</v>
      </c>
      <c r="D92" s="18" t="str">
        <f>VLOOKUP(Table4[[#This Row],[iso_code]],iso_code!G:H,2,FALSE)</f>
        <v>Niger (the)</v>
      </c>
    </row>
    <row r="93" spans="1:4">
      <c r="A93" s="18">
        <v>2</v>
      </c>
      <c r="B93" s="60" t="s">
        <v>1264</v>
      </c>
      <c r="C93" s="64" t="str">
        <f>VLOOKUP(Table4[[#This Row],[iso_code]],iso_code!B:C,2,FALSE)</f>
        <v>NGA</v>
      </c>
      <c r="D93" s="18" t="str">
        <f>VLOOKUP(Table4[[#This Row],[iso_code]],iso_code!G:H,2,FALSE)</f>
        <v>Nigeria</v>
      </c>
    </row>
    <row r="94" spans="1:4">
      <c r="A94" s="18">
        <v>2</v>
      </c>
      <c r="B94" s="60" t="s">
        <v>2298</v>
      </c>
      <c r="C94" s="64" t="str">
        <f>VLOOKUP(Table4[[#This Row],[iso_code]],iso_code!B:C,2,FALSE)</f>
        <v>RWA</v>
      </c>
      <c r="D94" s="18" t="str">
        <f>VLOOKUP(Table4[[#This Row],[iso_code]],iso_code!G:H,2,FALSE)</f>
        <v>Rwanda</v>
      </c>
    </row>
    <row r="95" spans="1:4">
      <c r="A95" s="18">
        <v>2</v>
      </c>
      <c r="B95" s="60" t="s">
        <v>2299</v>
      </c>
      <c r="C95" s="64" t="str">
        <f>VLOOKUP(Table4[[#This Row],[iso_code]],iso_code!B:C,2,FALSE)</f>
        <v>STP</v>
      </c>
      <c r="D95" s="18" t="str">
        <f>VLOOKUP(Table4[[#This Row],[iso_code]],iso_code!G:H,2,FALSE)</f>
        <v>Sao Tome and Principe</v>
      </c>
    </row>
    <row r="96" spans="1:4">
      <c r="A96" s="18">
        <v>2</v>
      </c>
      <c r="B96" s="60" t="s">
        <v>1737</v>
      </c>
      <c r="C96" s="64" t="str">
        <f>VLOOKUP(Table4[[#This Row],[iso_code]],iso_code!B:C,2,FALSE)</f>
        <v>SEN</v>
      </c>
      <c r="D96" s="18" t="str">
        <f>VLOOKUP(Table4[[#This Row],[iso_code]],iso_code!G:H,2,FALSE)</f>
        <v>Senegal</v>
      </c>
    </row>
    <row r="97" spans="1:4">
      <c r="A97" s="18">
        <v>2</v>
      </c>
      <c r="B97" s="60" t="s">
        <v>2300</v>
      </c>
      <c r="C97" s="64" t="str">
        <f>VLOOKUP(Table4[[#This Row],[iso_code]],iso_code!B:C,2,FALSE)</f>
        <v>SYC</v>
      </c>
      <c r="D97" s="18" t="str">
        <f>VLOOKUP(Table4[[#This Row],[iso_code]],iso_code!G:H,2,FALSE)</f>
        <v>Seychelles</v>
      </c>
    </row>
    <row r="98" spans="1:4">
      <c r="A98" s="18">
        <v>2</v>
      </c>
      <c r="B98" s="60" t="s">
        <v>2146</v>
      </c>
      <c r="C98" s="64" t="str">
        <f>VLOOKUP(Table4[[#This Row],[iso_code]],iso_code!B:C,2,FALSE)</f>
        <v>SLE</v>
      </c>
      <c r="D98" s="18" t="str">
        <f>VLOOKUP(Table4[[#This Row],[iso_code]],iso_code!G:H,2,FALSE)</f>
        <v>Sierra Leone</v>
      </c>
    </row>
    <row r="99" spans="1:4">
      <c r="A99" s="18">
        <v>2</v>
      </c>
      <c r="B99" s="60" t="s">
        <v>2301</v>
      </c>
      <c r="C99" s="64" t="str">
        <f>VLOOKUP(Table4[[#This Row],[iso_code]],iso_code!B:C,2,FALSE)</f>
        <v>SOM</v>
      </c>
      <c r="D99" s="18" t="str">
        <f>VLOOKUP(Table4[[#This Row],[iso_code]],iso_code!G:H,2,FALSE)</f>
        <v>Somalia</v>
      </c>
    </row>
    <row r="100" spans="1:4">
      <c r="A100" s="18">
        <v>2</v>
      </c>
      <c r="B100" s="60" t="s">
        <v>618</v>
      </c>
      <c r="C100" s="64" t="str">
        <f>VLOOKUP(Table4[[#This Row],[iso_code]],iso_code!B:C,2,FALSE)</f>
        <v>ZAF</v>
      </c>
      <c r="D100" s="18" t="str">
        <f>VLOOKUP(Table4[[#This Row],[iso_code]],iso_code!G:H,2,FALSE)</f>
        <v>South Africa</v>
      </c>
    </row>
    <row r="101" spans="1:4">
      <c r="A101" s="18">
        <v>2</v>
      </c>
      <c r="B101" s="60" t="s">
        <v>2302</v>
      </c>
      <c r="C101" s="64" t="str">
        <f>VLOOKUP(Table4[[#This Row],[iso_code]],iso_code!B:C,2,FALSE)</f>
        <v>SSD</v>
      </c>
      <c r="D101" s="18" t="str">
        <f>VLOOKUP(Table4[[#This Row],[iso_code]],iso_code!G:H,2,FALSE)</f>
        <v>South Sudan</v>
      </c>
    </row>
    <row r="102" spans="1:4">
      <c r="A102" s="18">
        <v>2</v>
      </c>
      <c r="B102" s="60" t="s">
        <v>2303</v>
      </c>
      <c r="C102" s="64" t="str">
        <f>VLOOKUP(Table4[[#This Row],[iso_code]],iso_code!B:C,2,FALSE)</f>
        <v>SDN</v>
      </c>
      <c r="D102" s="18" t="str">
        <f>VLOOKUP(Table4[[#This Row],[iso_code]],iso_code!G:H,2,FALSE)</f>
        <v>Sudan (the)</v>
      </c>
    </row>
    <row r="103" spans="1:4">
      <c r="A103" s="18">
        <v>2</v>
      </c>
      <c r="B103" s="60" t="s">
        <v>884</v>
      </c>
      <c r="C103" s="64" t="str">
        <f>VLOOKUP(Table4[[#This Row],[iso_code]],iso_code!B:C,2,FALSE)</f>
        <v>TZA</v>
      </c>
      <c r="D103" s="18" t="str">
        <f>VLOOKUP(Table4[[#This Row],[iso_code]],iso_code!G:H,2,FALSE)</f>
        <v>Tanzania, United Republic of</v>
      </c>
    </row>
    <row r="104" spans="1:4">
      <c r="A104" s="18">
        <v>2</v>
      </c>
      <c r="B104" s="60" t="s">
        <v>2068</v>
      </c>
      <c r="C104" s="64" t="str">
        <f>VLOOKUP(Table4[[#This Row],[iso_code]],iso_code!B:C,2,FALSE)</f>
        <v>TGO</v>
      </c>
      <c r="D104" s="18" t="str">
        <f>VLOOKUP(Table4[[#This Row],[iso_code]],iso_code!G:H,2,FALSE)</f>
        <v>Togo</v>
      </c>
    </row>
    <row r="105" spans="1:4">
      <c r="A105" s="18">
        <v>2</v>
      </c>
      <c r="B105" s="18" t="s">
        <v>978</v>
      </c>
      <c r="C105" s="64" t="str">
        <f>VLOOKUP(Table4[[#This Row],[iso_code]],iso_code!B:C,2,FALSE)</f>
        <v>TUN</v>
      </c>
      <c r="D105" s="18" t="str">
        <f>VLOOKUP(Table4[[#This Row],[iso_code]],iso_code!G:H,2,FALSE)</f>
        <v>Tunisia</v>
      </c>
    </row>
    <row r="106" spans="1:4">
      <c r="A106" s="18">
        <v>2</v>
      </c>
      <c r="B106" s="18" t="s">
        <v>1509</v>
      </c>
      <c r="C106" s="64" t="str">
        <f>VLOOKUP(Table4[[#This Row],[iso_code]],iso_code!B:C,2,FALSE)</f>
        <v>UGA</v>
      </c>
      <c r="D106" s="18" t="str">
        <f>VLOOKUP(Table4[[#This Row],[iso_code]],iso_code!G:H,2,FALSE)</f>
        <v>Uganda</v>
      </c>
    </row>
    <row r="107" spans="1:4">
      <c r="A107" s="18">
        <v>2</v>
      </c>
      <c r="B107" s="18" t="s">
        <v>758</v>
      </c>
      <c r="C107" s="64" t="str">
        <f>VLOOKUP(Table4[[#This Row],[iso_code]],iso_code!B:C,2,FALSE)</f>
        <v>ZMB</v>
      </c>
      <c r="D107" s="18" t="str">
        <f>VLOOKUP(Table4[[#This Row],[iso_code]],iso_code!G:H,2,FALSE)</f>
        <v>Zambia</v>
      </c>
    </row>
    <row r="108" spans="1:4">
      <c r="A108" s="18">
        <v>2</v>
      </c>
      <c r="B108" s="18" t="s">
        <v>2305</v>
      </c>
      <c r="C108" s="64" t="str">
        <f>VLOOKUP(Table4[[#This Row],[iso_code]],iso_code!B:C,2,FALSE)</f>
        <v>ZWE</v>
      </c>
      <c r="D108" s="18" t="str">
        <f>VLOOKUP(Table4[[#This Row],[iso_code]],iso_code!G:H,2,FALSE)</f>
        <v>Zimbabwe</v>
      </c>
    </row>
    <row r="109" spans="1:4">
      <c r="A109" s="18">
        <v>3</v>
      </c>
      <c r="B109" s="60" t="s">
        <v>812</v>
      </c>
      <c r="C109" s="64" t="str">
        <f>VLOOKUP(Table4[[#This Row],[iso_code]],iso_code!B:C,2,FALSE)</f>
        <v>DZA</v>
      </c>
      <c r="D109" s="18" t="str">
        <f>VLOOKUP(Table4[[#This Row],[iso_code]],iso_code!G:H,2,FALSE)</f>
        <v>Algeria</v>
      </c>
    </row>
    <row r="110" spans="1:4">
      <c r="A110" s="18">
        <v>3</v>
      </c>
      <c r="B110" s="60" t="s">
        <v>2279</v>
      </c>
      <c r="C110" s="64" t="str">
        <f>VLOOKUP(Table4[[#This Row],[iso_code]],iso_code!B:C,2,FALSE)</f>
        <v>AGO</v>
      </c>
      <c r="D110" s="18" t="str">
        <f>VLOOKUP(Table4[[#This Row],[iso_code]],iso_code!G:H,2,FALSE)</f>
        <v>Angola</v>
      </c>
    </row>
    <row r="111" spans="1:4">
      <c r="A111" s="18">
        <v>3</v>
      </c>
      <c r="B111" s="60" t="s">
        <v>2280</v>
      </c>
      <c r="C111" s="64" t="str">
        <f>VLOOKUP(Table4[[#This Row],[iso_code]],iso_code!B:C,2,FALSE)</f>
        <v>BEN</v>
      </c>
      <c r="D111" s="18" t="str">
        <f>VLOOKUP(Table4[[#This Row],[iso_code]],iso_code!G:H,2,FALSE)</f>
        <v>Benin</v>
      </c>
    </row>
    <row r="112" spans="1:4">
      <c r="A112" s="18">
        <v>3</v>
      </c>
      <c r="B112" s="60" t="s">
        <v>1878</v>
      </c>
      <c r="C112" s="64" t="str">
        <f>VLOOKUP(Table4[[#This Row],[iso_code]],iso_code!B:C,2,FALSE)</f>
        <v>BWA</v>
      </c>
      <c r="D112" s="18" t="str">
        <f>VLOOKUP(Table4[[#This Row],[iso_code]],iso_code!G:H,2,FALSE)</f>
        <v>Botswana</v>
      </c>
    </row>
    <row r="113" spans="1:4">
      <c r="A113" s="18">
        <v>3</v>
      </c>
      <c r="B113" s="60" t="s">
        <v>2281</v>
      </c>
      <c r="C113" s="64" t="str">
        <f>VLOOKUP(Table4[[#This Row],[iso_code]],iso_code!B:C,2,FALSE)</f>
        <v>BFA</v>
      </c>
      <c r="D113" s="18" t="str">
        <f>VLOOKUP(Table4[[#This Row],[iso_code]],iso_code!G:H,2,FALSE)</f>
        <v>Burkina Faso</v>
      </c>
    </row>
    <row r="114" spans="1:4">
      <c r="A114" s="18">
        <v>3</v>
      </c>
      <c r="B114" s="60" t="s">
        <v>2282</v>
      </c>
      <c r="C114" s="64" t="str">
        <f>VLOOKUP(Table4[[#This Row],[iso_code]],iso_code!B:C,2,FALSE)</f>
        <v>BDI</v>
      </c>
      <c r="D114" s="18" t="str">
        <f>VLOOKUP(Table4[[#This Row],[iso_code]],iso_code!G:H,2,FALSE)</f>
        <v>Burundi</v>
      </c>
    </row>
    <row r="115" spans="1:4">
      <c r="A115" s="18">
        <v>3</v>
      </c>
      <c r="B115" s="60" t="s">
        <v>290</v>
      </c>
      <c r="C115" s="64" t="str">
        <f>VLOOKUP(Table4[[#This Row],[iso_code]],iso_code!B:C,2,FALSE)</f>
        <v>CMR</v>
      </c>
      <c r="D115" s="18" t="str">
        <f>VLOOKUP(Table4[[#This Row],[iso_code]],iso_code!G:H,2,FALSE)</f>
        <v>Cameroon</v>
      </c>
    </row>
    <row r="116" spans="1:4">
      <c r="A116" s="18">
        <v>3</v>
      </c>
      <c r="B116" s="60" t="s">
        <v>1712</v>
      </c>
      <c r="C116" s="64" t="str">
        <f>VLOOKUP(Table4[[#This Row],[iso_code]],iso_code!B:C,2,FALSE)</f>
        <v>CAF</v>
      </c>
      <c r="D116" s="18" t="str">
        <f>VLOOKUP(Table4[[#This Row],[iso_code]],iso_code!G:H,2,FALSE)</f>
        <v>Central African Republic (the)</v>
      </c>
    </row>
    <row r="117" spans="1:4">
      <c r="A117" s="18">
        <v>3</v>
      </c>
      <c r="B117" s="60" t="s">
        <v>2283</v>
      </c>
      <c r="C117" s="64" t="str">
        <f>VLOOKUP(Table4[[#This Row],[iso_code]],iso_code!B:C,2,FALSE)</f>
        <v>TCD</v>
      </c>
      <c r="D117" s="18" t="str">
        <f>VLOOKUP(Table4[[#This Row],[iso_code]],iso_code!G:H,2,FALSE)</f>
        <v>Chad</v>
      </c>
    </row>
    <row r="118" spans="1:4">
      <c r="A118" s="18">
        <v>3</v>
      </c>
      <c r="B118" s="60" t="s">
        <v>2076</v>
      </c>
      <c r="C118" s="64" t="str">
        <f>VLOOKUP(Table4[[#This Row],[iso_code]],iso_code!B:C,2,FALSE)</f>
        <v>COD</v>
      </c>
      <c r="D118" s="18" t="str">
        <f>VLOOKUP(Table4[[#This Row],[iso_code]],iso_code!G:H,2,FALSE)</f>
        <v>Congo (the Democratic Republic of the)</v>
      </c>
    </row>
    <row r="119" spans="1:4">
      <c r="A119" s="18">
        <v>3</v>
      </c>
      <c r="B119" s="60" t="s">
        <v>2285</v>
      </c>
      <c r="C119" s="64" t="str">
        <f>VLOOKUP(Table4[[#This Row],[iso_code]],iso_code!B:C,2,FALSE)</f>
        <v>COG</v>
      </c>
      <c r="D119" s="18" t="str">
        <f>VLOOKUP(Table4[[#This Row],[iso_code]],iso_code!G:H,2,FALSE)</f>
        <v>Congo (the)</v>
      </c>
    </row>
    <row r="120" spans="1:4">
      <c r="A120" s="18">
        <v>3</v>
      </c>
      <c r="B120" s="60" t="s">
        <v>2286</v>
      </c>
      <c r="C120" s="64" t="str">
        <f>VLOOKUP(Table4[[#This Row],[iso_code]],iso_code!B:C,2,FALSE)</f>
        <v>DJI</v>
      </c>
      <c r="D120" s="18" t="str">
        <f>VLOOKUP(Table4[[#This Row],[iso_code]],iso_code!G:H,2,FALSE)</f>
        <v>Djibouti</v>
      </c>
    </row>
    <row r="121" spans="1:4">
      <c r="A121" s="18">
        <v>3</v>
      </c>
      <c r="B121" s="60" t="s">
        <v>874</v>
      </c>
      <c r="C121" s="64" t="str">
        <f>VLOOKUP(Table4[[#This Row],[iso_code]],iso_code!B:C,2,FALSE)</f>
        <v>EGY</v>
      </c>
      <c r="D121" s="18" t="str">
        <f>VLOOKUP(Table4[[#This Row],[iso_code]],iso_code!G:H,2,FALSE)</f>
        <v>Egypt</v>
      </c>
    </row>
    <row r="122" spans="1:4">
      <c r="A122" s="18">
        <v>3</v>
      </c>
      <c r="B122" s="60" t="s">
        <v>2287</v>
      </c>
      <c r="C122" s="64" t="str">
        <f>VLOOKUP(Table4[[#This Row],[iso_code]],iso_code!B:C,2,FALSE)</f>
        <v>GNQ</v>
      </c>
      <c r="D122" s="18" t="str">
        <f>VLOOKUP(Table4[[#This Row],[iso_code]],iso_code!G:H,2,FALSE)</f>
        <v>Equatorial Guinea</v>
      </c>
    </row>
    <row r="123" spans="1:4">
      <c r="A123" s="18">
        <v>3</v>
      </c>
      <c r="B123" s="60" t="s">
        <v>2288</v>
      </c>
      <c r="C123" s="64" t="str">
        <f>VLOOKUP(Table4[[#This Row],[iso_code]],iso_code!B:C,2,FALSE)</f>
        <v>ERI</v>
      </c>
      <c r="D123" s="18" t="str">
        <f>VLOOKUP(Table4[[#This Row],[iso_code]],iso_code!G:H,2,FALSE)</f>
        <v>Eritrea</v>
      </c>
    </row>
    <row r="124" spans="1:4">
      <c r="A124" s="18">
        <v>3</v>
      </c>
      <c r="B124" s="60" t="s">
        <v>2304</v>
      </c>
      <c r="C124" s="64" t="str">
        <f>VLOOKUP(Table4[[#This Row],[iso_code]],iso_code!B:C,2,FALSE)</f>
        <v>SWZ</v>
      </c>
      <c r="D124" s="18" t="str">
        <f>VLOOKUP(Table4[[#This Row],[iso_code]],iso_code!G:H,2,FALSE)</f>
        <v>Eswatini</v>
      </c>
    </row>
    <row r="125" spans="1:4">
      <c r="A125" s="18">
        <v>3</v>
      </c>
      <c r="B125" s="60" t="s">
        <v>199</v>
      </c>
      <c r="C125" s="64" t="str">
        <f>VLOOKUP(Table4[[#This Row],[iso_code]],iso_code!B:C,2,FALSE)</f>
        <v>ETH</v>
      </c>
      <c r="D125" s="18" t="str">
        <f>VLOOKUP(Table4[[#This Row],[iso_code]],iso_code!G:H,2,FALSE)</f>
        <v>Ethiopia</v>
      </c>
    </row>
    <row r="126" spans="1:4">
      <c r="A126" s="18">
        <v>3</v>
      </c>
      <c r="B126" s="60" t="s">
        <v>2289</v>
      </c>
      <c r="C126" s="64" t="str">
        <f>VLOOKUP(Table4[[#This Row],[iso_code]],iso_code!B:C,2,FALSE)</f>
        <v>GAB</v>
      </c>
      <c r="D126" s="18" t="str">
        <f>VLOOKUP(Table4[[#This Row],[iso_code]],iso_code!G:H,2,FALSE)</f>
        <v>Gabon</v>
      </c>
    </row>
    <row r="127" spans="1:4">
      <c r="A127" s="18">
        <v>3</v>
      </c>
      <c r="B127" s="60" t="s">
        <v>2290</v>
      </c>
      <c r="C127" s="64" t="str">
        <f>VLOOKUP(Table4[[#This Row],[iso_code]],iso_code!B:C,2,FALSE)</f>
        <v>GMB</v>
      </c>
      <c r="D127" s="18" t="str">
        <f>VLOOKUP(Table4[[#This Row],[iso_code]],iso_code!G:H,2,FALSE)</f>
        <v>Gambia (the)</v>
      </c>
    </row>
    <row r="128" spans="1:4">
      <c r="A128" s="18">
        <v>3</v>
      </c>
      <c r="B128" s="60" t="s">
        <v>255</v>
      </c>
      <c r="C128" s="64" t="str">
        <f>VLOOKUP(Table4[[#This Row],[iso_code]],iso_code!B:C,2,FALSE)</f>
        <v>GHA</v>
      </c>
      <c r="D128" s="18" t="str">
        <f>VLOOKUP(Table4[[#This Row],[iso_code]],iso_code!G:H,2,FALSE)</f>
        <v>Ghana</v>
      </c>
    </row>
    <row r="129" spans="1:4">
      <c r="A129" s="18">
        <v>3</v>
      </c>
      <c r="B129" s="60" t="s">
        <v>2291</v>
      </c>
      <c r="C129" s="64" t="str">
        <f>VLOOKUP(Table4[[#This Row],[iso_code]],iso_code!B:C,2,FALSE)</f>
        <v>GIN</v>
      </c>
      <c r="D129" s="18" t="str">
        <f>VLOOKUP(Table4[[#This Row],[iso_code]],iso_code!G:H,2,FALSE)</f>
        <v>Guinea</v>
      </c>
    </row>
    <row r="130" spans="1:4">
      <c r="A130" s="18">
        <v>3</v>
      </c>
      <c r="B130" s="60" t="s">
        <v>2292</v>
      </c>
      <c r="C130" s="64" t="str">
        <f>VLOOKUP(Table4[[#This Row],[iso_code]],iso_code!B:C,2,FALSE)</f>
        <v>GNB</v>
      </c>
      <c r="D130" s="18" t="str">
        <f>VLOOKUP(Table4[[#This Row],[iso_code]],iso_code!G:H,2,FALSE)</f>
        <v>Guinea-Bissau</v>
      </c>
    </row>
    <row r="131" spans="1:4">
      <c r="A131" s="18">
        <v>3</v>
      </c>
      <c r="B131" s="60" t="s">
        <v>2293</v>
      </c>
      <c r="C131" s="64" t="str">
        <f>VLOOKUP(Table4[[#This Row],[iso_code]],iso_code!B:C,2,FALSE)</f>
        <v>CIV</v>
      </c>
      <c r="D131" s="18" t="str">
        <f>VLOOKUP(Table4[[#This Row],[iso_code]],iso_code!G:H,2,FALSE)</f>
        <v>Côte d'Ivoire</v>
      </c>
    </row>
    <row r="132" spans="1:4">
      <c r="A132" s="18">
        <v>3</v>
      </c>
      <c r="B132" s="60" t="s">
        <v>434</v>
      </c>
      <c r="C132" s="64" t="str">
        <f>VLOOKUP(Table4[[#This Row],[iso_code]],iso_code!B:C,2,FALSE)</f>
        <v>KEN</v>
      </c>
      <c r="D132" s="18" t="str">
        <f>VLOOKUP(Table4[[#This Row],[iso_code]],iso_code!G:H,2,FALSE)</f>
        <v>Kenya</v>
      </c>
    </row>
    <row r="133" spans="1:4">
      <c r="A133" s="18">
        <v>3</v>
      </c>
      <c r="B133" s="60" t="s">
        <v>2294</v>
      </c>
      <c r="C133" s="64" t="str">
        <f>VLOOKUP(Table4[[#This Row],[iso_code]],iso_code!B:C,2,FALSE)</f>
        <v>LSO</v>
      </c>
      <c r="D133" s="18" t="str">
        <f>VLOOKUP(Table4[[#This Row],[iso_code]],iso_code!G:H,2,FALSE)</f>
        <v>Lesotho</v>
      </c>
    </row>
    <row r="134" spans="1:4">
      <c r="A134" s="18">
        <v>3</v>
      </c>
      <c r="B134" s="60" t="s">
        <v>2295</v>
      </c>
      <c r="C134" s="64" t="str">
        <f>VLOOKUP(Table4[[#This Row],[iso_code]],iso_code!B:C,2,FALSE)</f>
        <v>LBR</v>
      </c>
      <c r="D134" s="18" t="str">
        <f>VLOOKUP(Table4[[#This Row],[iso_code]],iso_code!G:H,2,FALSE)</f>
        <v>Liberia</v>
      </c>
    </row>
    <row r="135" spans="1:4">
      <c r="A135" s="18">
        <v>3</v>
      </c>
      <c r="B135" s="60" t="s">
        <v>2044</v>
      </c>
      <c r="C135" s="64" t="str">
        <f>VLOOKUP(Table4[[#This Row],[iso_code]],iso_code!B:C,2,FALSE)</f>
        <v>LBY</v>
      </c>
      <c r="D135" s="18" t="str">
        <f>VLOOKUP(Table4[[#This Row],[iso_code]],iso_code!G:H,2,FALSE)</f>
        <v>Libya</v>
      </c>
    </row>
    <row r="136" spans="1:4">
      <c r="A136" s="18">
        <v>3</v>
      </c>
      <c r="B136" s="60" t="s">
        <v>1191</v>
      </c>
      <c r="C136" s="64" t="str">
        <f>VLOOKUP(Table4[[#This Row],[iso_code]],iso_code!B:C,2,FALSE)</f>
        <v>MWI</v>
      </c>
      <c r="D136" s="18" t="str">
        <f>VLOOKUP(Table4[[#This Row],[iso_code]],iso_code!G:H,2,FALSE)</f>
        <v>Malawi</v>
      </c>
    </row>
    <row r="137" spans="1:4">
      <c r="A137" s="18">
        <v>3</v>
      </c>
      <c r="B137" s="60" t="s">
        <v>2297</v>
      </c>
      <c r="C137" s="64" t="str">
        <f>VLOOKUP(Table4[[#This Row],[iso_code]],iso_code!B:C,2,FALSE)</f>
        <v>MLI</v>
      </c>
      <c r="D137" s="18" t="str">
        <f>VLOOKUP(Table4[[#This Row],[iso_code]],iso_code!G:H,2,FALSE)</f>
        <v>Mali</v>
      </c>
    </row>
    <row r="138" spans="1:4">
      <c r="A138" s="18">
        <v>3</v>
      </c>
      <c r="B138" s="60" t="s">
        <v>2162</v>
      </c>
      <c r="C138" s="64" t="str">
        <f>VLOOKUP(Table4[[#This Row],[iso_code]],iso_code!B:C,2,FALSE)</f>
        <v>MRT</v>
      </c>
      <c r="D138" s="18" t="str">
        <f>VLOOKUP(Table4[[#This Row],[iso_code]],iso_code!G:H,2,FALSE)</f>
        <v>Mauritania</v>
      </c>
    </row>
    <row r="139" spans="1:4">
      <c r="A139" s="18">
        <v>3</v>
      </c>
      <c r="B139" s="60" t="s">
        <v>519</v>
      </c>
      <c r="C139" s="64" t="str">
        <f>VLOOKUP(Table4[[#This Row],[iso_code]],iso_code!B:C,2,FALSE)</f>
        <v>MAR</v>
      </c>
      <c r="D139" s="18" t="str">
        <f>VLOOKUP(Table4[[#This Row],[iso_code]],iso_code!G:H,2,FALSE)</f>
        <v>Morocco</v>
      </c>
    </row>
    <row r="140" spans="1:4">
      <c r="A140" s="18">
        <v>3</v>
      </c>
      <c r="B140" s="60" t="s">
        <v>1497</v>
      </c>
      <c r="C140" s="64" t="str">
        <f>VLOOKUP(Table4[[#This Row],[iso_code]],iso_code!B:C,2,FALSE)</f>
        <v>MOZ</v>
      </c>
      <c r="D140" s="18" t="str">
        <f>VLOOKUP(Table4[[#This Row],[iso_code]],iso_code!G:H,2,FALSE)</f>
        <v>Mozambique</v>
      </c>
    </row>
    <row r="141" spans="1:4">
      <c r="A141" s="18">
        <v>3</v>
      </c>
      <c r="B141" s="60" t="s">
        <v>2122</v>
      </c>
      <c r="C141" s="64" t="str">
        <f>VLOOKUP(Table4[[#This Row],[iso_code]],iso_code!B:C,2,FALSE)</f>
        <v>NAM</v>
      </c>
      <c r="D141" s="18" t="str">
        <f>VLOOKUP(Table4[[#This Row],[iso_code]],iso_code!G:H,2,FALSE)</f>
        <v>Namibia</v>
      </c>
    </row>
    <row r="142" spans="1:4">
      <c r="A142" s="18">
        <v>3</v>
      </c>
      <c r="B142" s="60" t="s">
        <v>1031</v>
      </c>
      <c r="C142" s="64" t="str">
        <f>VLOOKUP(Table4[[#This Row],[iso_code]],iso_code!B:C,2,FALSE)</f>
        <v>NER</v>
      </c>
      <c r="D142" s="18" t="str">
        <f>VLOOKUP(Table4[[#This Row],[iso_code]],iso_code!G:H,2,FALSE)</f>
        <v>Niger (the)</v>
      </c>
    </row>
    <row r="143" spans="1:4">
      <c r="A143" s="18">
        <v>3</v>
      </c>
      <c r="B143" s="60" t="s">
        <v>1264</v>
      </c>
      <c r="C143" s="64" t="str">
        <f>VLOOKUP(Table4[[#This Row],[iso_code]],iso_code!B:C,2,FALSE)</f>
        <v>NGA</v>
      </c>
      <c r="D143" s="18" t="str">
        <f>VLOOKUP(Table4[[#This Row],[iso_code]],iso_code!G:H,2,FALSE)</f>
        <v>Nigeria</v>
      </c>
    </row>
    <row r="144" spans="1:4">
      <c r="A144" s="18">
        <v>3</v>
      </c>
      <c r="B144" s="60" t="s">
        <v>2298</v>
      </c>
      <c r="C144" s="64" t="str">
        <f>VLOOKUP(Table4[[#This Row],[iso_code]],iso_code!B:C,2,FALSE)</f>
        <v>RWA</v>
      </c>
      <c r="D144" s="18" t="str">
        <f>VLOOKUP(Table4[[#This Row],[iso_code]],iso_code!G:H,2,FALSE)</f>
        <v>Rwanda</v>
      </c>
    </row>
    <row r="145" spans="1:4">
      <c r="A145" s="18">
        <v>3</v>
      </c>
      <c r="B145" s="60" t="s">
        <v>1737</v>
      </c>
      <c r="C145" s="64" t="str">
        <f>VLOOKUP(Table4[[#This Row],[iso_code]],iso_code!B:C,2,FALSE)</f>
        <v>SEN</v>
      </c>
      <c r="D145" s="18" t="str">
        <f>VLOOKUP(Table4[[#This Row],[iso_code]],iso_code!G:H,2,FALSE)</f>
        <v>Senegal</v>
      </c>
    </row>
    <row r="146" spans="1:4">
      <c r="A146" s="18">
        <v>3</v>
      </c>
      <c r="B146" s="60" t="s">
        <v>2146</v>
      </c>
      <c r="C146" s="64" t="str">
        <f>VLOOKUP(Table4[[#This Row],[iso_code]],iso_code!B:C,2,FALSE)</f>
        <v>SLE</v>
      </c>
      <c r="D146" s="18" t="str">
        <f>VLOOKUP(Table4[[#This Row],[iso_code]],iso_code!G:H,2,FALSE)</f>
        <v>Sierra Leone</v>
      </c>
    </row>
    <row r="147" spans="1:4">
      <c r="A147" s="18">
        <v>3</v>
      </c>
      <c r="B147" s="60" t="s">
        <v>2301</v>
      </c>
      <c r="C147" s="64" t="str">
        <f>VLOOKUP(Table4[[#This Row],[iso_code]],iso_code!B:C,2,FALSE)</f>
        <v>SOM</v>
      </c>
      <c r="D147" s="18" t="str">
        <f>VLOOKUP(Table4[[#This Row],[iso_code]],iso_code!G:H,2,FALSE)</f>
        <v>Somalia</v>
      </c>
    </row>
    <row r="148" spans="1:4">
      <c r="A148" s="18">
        <v>3</v>
      </c>
      <c r="B148" s="60" t="s">
        <v>618</v>
      </c>
      <c r="C148" s="64" t="str">
        <f>VLOOKUP(Table4[[#This Row],[iso_code]],iso_code!B:C,2,FALSE)</f>
        <v>ZAF</v>
      </c>
      <c r="D148" s="18" t="str">
        <f>VLOOKUP(Table4[[#This Row],[iso_code]],iso_code!G:H,2,FALSE)</f>
        <v>South Africa</v>
      </c>
    </row>
    <row r="149" spans="1:4">
      <c r="A149" s="18">
        <v>3</v>
      </c>
      <c r="B149" s="60" t="s">
        <v>2302</v>
      </c>
      <c r="C149" s="64" t="str">
        <f>VLOOKUP(Table4[[#This Row],[iso_code]],iso_code!B:C,2,FALSE)</f>
        <v>SSD</v>
      </c>
      <c r="D149" s="18" t="str">
        <f>VLOOKUP(Table4[[#This Row],[iso_code]],iso_code!G:H,2,FALSE)</f>
        <v>South Sudan</v>
      </c>
    </row>
    <row r="150" spans="1:4">
      <c r="A150" s="18">
        <v>3</v>
      </c>
      <c r="B150" s="60" t="s">
        <v>2303</v>
      </c>
      <c r="C150" s="64" t="str">
        <f>VLOOKUP(Table4[[#This Row],[iso_code]],iso_code!B:C,2,FALSE)</f>
        <v>SDN</v>
      </c>
      <c r="D150" s="18" t="str">
        <f>VLOOKUP(Table4[[#This Row],[iso_code]],iso_code!G:H,2,FALSE)</f>
        <v>Sudan (the)</v>
      </c>
    </row>
    <row r="151" spans="1:4">
      <c r="A151" s="18">
        <v>3</v>
      </c>
      <c r="B151" s="60" t="s">
        <v>884</v>
      </c>
      <c r="C151" s="64" t="str">
        <f>VLOOKUP(Table4[[#This Row],[iso_code]],iso_code!B:C,2,FALSE)</f>
        <v>TZA</v>
      </c>
      <c r="D151" s="18" t="str">
        <f>VLOOKUP(Table4[[#This Row],[iso_code]],iso_code!G:H,2,FALSE)</f>
        <v>Tanzania, United Republic of</v>
      </c>
    </row>
    <row r="152" spans="1:4">
      <c r="A152" s="18">
        <v>3</v>
      </c>
      <c r="B152" s="60" t="s">
        <v>2068</v>
      </c>
      <c r="C152" s="64" t="str">
        <f>VLOOKUP(Table4[[#This Row],[iso_code]],iso_code!B:C,2,FALSE)</f>
        <v>TGO</v>
      </c>
      <c r="D152" s="18" t="str">
        <f>VLOOKUP(Table4[[#This Row],[iso_code]],iso_code!G:H,2,FALSE)</f>
        <v>Togo</v>
      </c>
    </row>
    <row r="153" spans="1:4">
      <c r="A153" s="18">
        <v>3</v>
      </c>
      <c r="B153" s="18" t="s">
        <v>978</v>
      </c>
      <c r="C153" s="64" t="str">
        <f>VLOOKUP(Table4[[#This Row],[iso_code]],iso_code!B:C,2,FALSE)</f>
        <v>TUN</v>
      </c>
      <c r="D153" s="18" t="str">
        <f>VLOOKUP(Table4[[#This Row],[iso_code]],iso_code!G:H,2,FALSE)</f>
        <v>Tunisia</v>
      </c>
    </row>
    <row r="154" spans="1:4">
      <c r="A154" s="18">
        <v>3</v>
      </c>
      <c r="B154" s="18" t="s">
        <v>1509</v>
      </c>
      <c r="C154" s="64" t="str">
        <f>VLOOKUP(Table4[[#This Row],[iso_code]],iso_code!B:C,2,FALSE)</f>
        <v>UGA</v>
      </c>
      <c r="D154" s="18" t="str">
        <f>VLOOKUP(Table4[[#This Row],[iso_code]],iso_code!G:H,2,FALSE)</f>
        <v>Uganda</v>
      </c>
    </row>
    <row r="155" spans="1:4">
      <c r="A155" s="18">
        <v>3</v>
      </c>
      <c r="B155" s="18" t="s">
        <v>758</v>
      </c>
      <c r="C155" s="64" t="str">
        <f>VLOOKUP(Table4[[#This Row],[iso_code]],iso_code!B:C,2,FALSE)</f>
        <v>ZMB</v>
      </c>
      <c r="D155" s="18" t="str">
        <f>VLOOKUP(Table4[[#This Row],[iso_code]],iso_code!G:H,2,FALSE)</f>
        <v>Zambia</v>
      </c>
    </row>
    <row r="156" spans="1:4">
      <c r="A156" s="18">
        <v>3</v>
      </c>
      <c r="B156" s="18" t="s">
        <v>2305</v>
      </c>
      <c r="C156" s="64" t="str">
        <f>VLOOKUP(Table4[[#This Row],[iso_code]],iso_code!B:C,2,FALSE)</f>
        <v>ZWE</v>
      </c>
      <c r="D156" s="18" t="str">
        <f>VLOOKUP(Table4[[#This Row],[iso_code]],iso_code!G:H,2,FALSE)</f>
        <v>Zimbabwe</v>
      </c>
    </row>
    <row r="157" spans="1:4">
      <c r="A157" s="18">
        <v>4</v>
      </c>
      <c r="B157" s="60" t="s">
        <v>812</v>
      </c>
      <c r="C157" s="64" t="str">
        <f>VLOOKUP(Table4[[#This Row],[iso_code]],iso_code!B:C,2,FALSE)</f>
        <v>DZA</v>
      </c>
      <c r="D157" s="18" t="str">
        <f>VLOOKUP(Table4[[#This Row],[iso_code]],iso_code!G:H,2,FALSE)</f>
        <v>Algeria</v>
      </c>
    </row>
    <row r="158" spans="1:4">
      <c r="A158" s="18">
        <v>4</v>
      </c>
      <c r="B158" s="60" t="s">
        <v>2279</v>
      </c>
      <c r="C158" s="64" t="str">
        <f>VLOOKUP(Table4[[#This Row],[iso_code]],iso_code!B:C,2,FALSE)</f>
        <v>AGO</v>
      </c>
      <c r="D158" s="18" t="str">
        <f>VLOOKUP(Table4[[#This Row],[iso_code]],iso_code!G:H,2,FALSE)</f>
        <v>Angola</v>
      </c>
    </row>
    <row r="159" spans="1:4">
      <c r="A159" s="18">
        <v>4</v>
      </c>
      <c r="B159" s="60" t="s">
        <v>2280</v>
      </c>
      <c r="C159" s="64" t="str">
        <f>VLOOKUP(Table4[[#This Row],[iso_code]],iso_code!B:C,2,FALSE)</f>
        <v>BEN</v>
      </c>
      <c r="D159" s="18" t="str">
        <f>VLOOKUP(Table4[[#This Row],[iso_code]],iso_code!G:H,2,FALSE)</f>
        <v>Benin</v>
      </c>
    </row>
    <row r="160" spans="1:4">
      <c r="A160" s="18">
        <v>4</v>
      </c>
      <c r="B160" s="60" t="s">
        <v>1878</v>
      </c>
      <c r="C160" s="64" t="str">
        <f>VLOOKUP(Table4[[#This Row],[iso_code]],iso_code!B:C,2,FALSE)</f>
        <v>BWA</v>
      </c>
      <c r="D160" s="18" t="str">
        <f>VLOOKUP(Table4[[#This Row],[iso_code]],iso_code!G:H,2,FALSE)</f>
        <v>Botswana</v>
      </c>
    </row>
    <row r="161" spans="1:4">
      <c r="A161" s="18">
        <v>4</v>
      </c>
      <c r="B161" s="60" t="s">
        <v>2281</v>
      </c>
      <c r="C161" s="64" t="str">
        <f>VLOOKUP(Table4[[#This Row],[iso_code]],iso_code!B:C,2,FALSE)</f>
        <v>BFA</v>
      </c>
      <c r="D161" s="18" t="str">
        <f>VLOOKUP(Table4[[#This Row],[iso_code]],iso_code!G:H,2,FALSE)</f>
        <v>Burkina Faso</v>
      </c>
    </row>
    <row r="162" spans="1:4">
      <c r="A162" s="18">
        <v>4</v>
      </c>
      <c r="B162" s="60" t="s">
        <v>2282</v>
      </c>
      <c r="C162" s="64" t="str">
        <f>VLOOKUP(Table4[[#This Row],[iso_code]],iso_code!B:C,2,FALSE)</f>
        <v>BDI</v>
      </c>
      <c r="D162" s="18" t="str">
        <f>VLOOKUP(Table4[[#This Row],[iso_code]],iso_code!G:H,2,FALSE)</f>
        <v>Burundi</v>
      </c>
    </row>
    <row r="163" spans="1:4">
      <c r="A163" s="18">
        <v>4</v>
      </c>
      <c r="B163" s="60" t="s">
        <v>1679</v>
      </c>
      <c r="C163" s="64" t="str">
        <f>VLOOKUP(Table4[[#This Row],[iso_code]],iso_code!B:C,2,FALSE)</f>
        <v>CPV</v>
      </c>
      <c r="D163" s="18" t="str">
        <f>VLOOKUP(Table4[[#This Row],[iso_code]],iso_code!G:H,2,FALSE)</f>
        <v>Cabo Verde</v>
      </c>
    </row>
    <row r="164" spans="1:4">
      <c r="A164" s="18">
        <v>4</v>
      </c>
      <c r="B164" s="60" t="s">
        <v>290</v>
      </c>
      <c r="C164" s="64" t="str">
        <f>VLOOKUP(Table4[[#This Row],[iso_code]],iso_code!B:C,2,FALSE)</f>
        <v>CMR</v>
      </c>
      <c r="D164" s="18" t="str">
        <f>VLOOKUP(Table4[[#This Row],[iso_code]],iso_code!G:H,2,FALSE)</f>
        <v>Cameroon</v>
      </c>
    </row>
    <row r="165" spans="1:4">
      <c r="A165" s="18">
        <v>4</v>
      </c>
      <c r="B165" s="60" t="s">
        <v>1712</v>
      </c>
      <c r="C165" s="64" t="str">
        <f>VLOOKUP(Table4[[#This Row],[iso_code]],iso_code!B:C,2,FALSE)</f>
        <v>CAF</v>
      </c>
      <c r="D165" s="18" t="str">
        <f>VLOOKUP(Table4[[#This Row],[iso_code]],iso_code!G:H,2,FALSE)</f>
        <v>Central African Republic (the)</v>
      </c>
    </row>
    <row r="166" spans="1:4">
      <c r="A166" s="18">
        <v>4</v>
      </c>
      <c r="B166" s="60" t="s">
        <v>2283</v>
      </c>
      <c r="C166" s="64" t="str">
        <f>VLOOKUP(Table4[[#This Row],[iso_code]],iso_code!B:C,2,FALSE)</f>
        <v>TCD</v>
      </c>
      <c r="D166" s="18" t="str">
        <f>VLOOKUP(Table4[[#This Row],[iso_code]],iso_code!G:H,2,FALSE)</f>
        <v>Chad</v>
      </c>
    </row>
    <row r="167" spans="1:4">
      <c r="A167" s="18">
        <v>4</v>
      </c>
      <c r="B167" s="60" t="s">
        <v>2284</v>
      </c>
      <c r="C167" s="64" t="str">
        <f>VLOOKUP(Table4[[#This Row],[iso_code]],iso_code!B:C,2,FALSE)</f>
        <v>COM</v>
      </c>
      <c r="D167" s="18" t="str">
        <f>VLOOKUP(Table4[[#This Row],[iso_code]],iso_code!G:H,2,FALSE)</f>
        <v>Comoros (the)</v>
      </c>
    </row>
    <row r="168" spans="1:4">
      <c r="A168" s="18">
        <v>4</v>
      </c>
      <c r="B168" s="60" t="s">
        <v>2076</v>
      </c>
      <c r="C168" s="64" t="str">
        <f>VLOOKUP(Table4[[#This Row],[iso_code]],iso_code!B:C,2,FALSE)</f>
        <v>COD</v>
      </c>
      <c r="D168" s="18" t="str">
        <f>VLOOKUP(Table4[[#This Row],[iso_code]],iso_code!G:H,2,FALSE)</f>
        <v>Congo (the Democratic Republic of the)</v>
      </c>
    </row>
    <row r="169" spans="1:4">
      <c r="A169" s="18">
        <v>4</v>
      </c>
      <c r="B169" s="60" t="s">
        <v>2285</v>
      </c>
      <c r="C169" s="64" t="str">
        <f>VLOOKUP(Table4[[#This Row],[iso_code]],iso_code!B:C,2,FALSE)</f>
        <v>COG</v>
      </c>
      <c r="D169" s="18" t="str">
        <f>VLOOKUP(Table4[[#This Row],[iso_code]],iso_code!G:H,2,FALSE)</f>
        <v>Congo (the)</v>
      </c>
    </row>
    <row r="170" spans="1:4">
      <c r="A170" s="18">
        <v>4</v>
      </c>
      <c r="B170" s="60" t="s">
        <v>2286</v>
      </c>
      <c r="C170" s="64" t="str">
        <f>VLOOKUP(Table4[[#This Row],[iso_code]],iso_code!B:C,2,FALSE)</f>
        <v>DJI</v>
      </c>
      <c r="D170" s="18" t="str">
        <f>VLOOKUP(Table4[[#This Row],[iso_code]],iso_code!G:H,2,FALSE)</f>
        <v>Djibouti</v>
      </c>
    </row>
    <row r="171" spans="1:4">
      <c r="A171" s="18">
        <v>4</v>
      </c>
      <c r="B171" s="60" t="s">
        <v>874</v>
      </c>
      <c r="C171" s="64" t="str">
        <f>VLOOKUP(Table4[[#This Row],[iso_code]],iso_code!B:C,2,FALSE)</f>
        <v>EGY</v>
      </c>
      <c r="D171" s="18" t="str">
        <f>VLOOKUP(Table4[[#This Row],[iso_code]],iso_code!G:H,2,FALSE)</f>
        <v>Egypt</v>
      </c>
    </row>
    <row r="172" spans="1:4">
      <c r="A172" s="18">
        <v>4</v>
      </c>
      <c r="B172" s="60" t="s">
        <v>2287</v>
      </c>
      <c r="C172" s="64" t="str">
        <f>VLOOKUP(Table4[[#This Row],[iso_code]],iso_code!B:C,2,FALSE)</f>
        <v>GNQ</v>
      </c>
      <c r="D172" s="18" t="str">
        <f>VLOOKUP(Table4[[#This Row],[iso_code]],iso_code!G:H,2,FALSE)</f>
        <v>Equatorial Guinea</v>
      </c>
    </row>
    <row r="173" spans="1:4">
      <c r="A173" s="18">
        <v>4</v>
      </c>
      <c r="B173" s="60" t="s">
        <v>2288</v>
      </c>
      <c r="C173" s="64" t="str">
        <f>VLOOKUP(Table4[[#This Row],[iso_code]],iso_code!B:C,2,FALSE)</f>
        <v>ERI</v>
      </c>
      <c r="D173" s="18" t="str">
        <f>VLOOKUP(Table4[[#This Row],[iso_code]],iso_code!G:H,2,FALSE)</f>
        <v>Eritrea</v>
      </c>
    </row>
    <row r="174" spans="1:4">
      <c r="A174" s="18">
        <v>4</v>
      </c>
      <c r="B174" s="60" t="s">
        <v>2304</v>
      </c>
      <c r="C174" s="64" t="str">
        <f>VLOOKUP(Table4[[#This Row],[iso_code]],iso_code!B:C,2,FALSE)</f>
        <v>SWZ</v>
      </c>
      <c r="D174" s="18" t="str">
        <f>VLOOKUP(Table4[[#This Row],[iso_code]],iso_code!G:H,2,FALSE)</f>
        <v>Eswatini</v>
      </c>
    </row>
    <row r="175" spans="1:4">
      <c r="A175" s="18">
        <v>4</v>
      </c>
      <c r="B175" s="60" t="s">
        <v>199</v>
      </c>
      <c r="C175" s="64" t="str">
        <f>VLOOKUP(Table4[[#This Row],[iso_code]],iso_code!B:C,2,FALSE)</f>
        <v>ETH</v>
      </c>
      <c r="D175" s="18" t="str">
        <f>VLOOKUP(Table4[[#This Row],[iso_code]],iso_code!G:H,2,FALSE)</f>
        <v>Ethiopia</v>
      </c>
    </row>
    <row r="176" spans="1:4">
      <c r="A176" s="18">
        <v>4</v>
      </c>
      <c r="B176" s="60" t="s">
        <v>2289</v>
      </c>
      <c r="C176" s="64" t="str">
        <f>VLOOKUP(Table4[[#This Row],[iso_code]],iso_code!B:C,2,FALSE)</f>
        <v>GAB</v>
      </c>
      <c r="D176" s="18" t="str">
        <f>VLOOKUP(Table4[[#This Row],[iso_code]],iso_code!G:H,2,FALSE)</f>
        <v>Gabon</v>
      </c>
    </row>
    <row r="177" spans="1:4">
      <c r="A177" s="18">
        <v>4</v>
      </c>
      <c r="B177" s="60" t="s">
        <v>2290</v>
      </c>
      <c r="C177" s="64" t="str">
        <f>VLOOKUP(Table4[[#This Row],[iso_code]],iso_code!B:C,2,FALSE)</f>
        <v>GMB</v>
      </c>
      <c r="D177" s="18" t="str">
        <f>VLOOKUP(Table4[[#This Row],[iso_code]],iso_code!G:H,2,FALSE)</f>
        <v>Gambia (the)</v>
      </c>
    </row>
    <row r="178" spans="1:4">
      <c r="A178" s="18">
        <v>4</v>
      </c>
      <c r="B178" s="60" t="s">
        <v>255</v>
      </c>
      <c r="C178" s="64" t="str">
        <f>VLOOKUP(Table4[[#This Row],[iso_code]],iso_code!B:C,2,FALSE)</f>
        <v>GHA</v>
      </c>
      <c r="D178" s="18" t="str">
        <f>VLOOKUP(Table4[[#This Row],[iso_code]],iso_code!G:H,2,FALSE)</f>
        <v>Ghana</v>
      </c>
    </row>
    <row r="179" spans="1:4">
      <c r="A179" s="18">
        <v>4</v>
      </c>
      <c r="B179" s="60" t="s">
        <v>2291</v>
      </c>
      <c r="C179" s="64" t="str">
        <f>VLOOKUP(Table4[[#This Row],[iso_code]],iso_code!B:C,2,FALSE)</f>
        <v>GIN</v>
      </c>
      <c r="D179" s="18" t="str">
        <f>VLOOKUP(Table4[[#This Row],[iso_code]],iso_code!G:H,2,FALSE)</f>
        <v>Guinea</v>
      </c>
    </row>
    <row r="180" spans="1:4">
      <c r="A180" s="18">
        <v>4</v>
      </c>
      <c r="B180" s="60" t="s">
        <v>2292</v>
      </c>
      <c r="C180" s="64" t="str">
        <f>VLOOKUP(Table4[[#This Row],[iso_code]],iso_code!B:C,2,FALSE)</f>
        <v>GNB</v>
      </c>
      <c r="D180" s="18" t="str">
        <f>VLOOKUP(Table4[[#This Row],[iso_code]],iso_code!G:H,2,FALSE)</f>
        <v>Guinea-Bissau</v>
      </c>
    </row>
    <row r="181" spans="1:4">
      <c r="A181" s="18">
        <v>4</v>
      </c>
      <c r="B181" s="60" t="s">
        <v>2293</v>
      </c>
      <c r="C181" s="64" t="str">
        <f>VLOOKUP(Table4[[#This Row],[iso_code]],iso_code!B:C,2,FALSE)</f>
        <v>CIV</v>
      </c>
      <c r="D181" s="18" t="str">
        <f>VLOOKUP(Table4[[#This Row],[iso_code]],iso_code!G:H,2,FALSE)</f>
        <v>Côte d'Ivoire</v>
      </c>
    </row>
    <row r="182" spans="1:4">
      <c r="A182" s="18">
        <v>4</v>
      </c>
      <c r="B182" s="60" t="s">
        <v>434</v>
      </c>
      <c r="C182" s="64" t="str">
        <f>VLOOKUP(Table4[[#This Row],[iso_code]],iso_code!B:C,2,FALSE)</f>
        <v>KEN</v>
      </c>
      <c r="D182" s="18" t="str">
        <f>VLOOKUP(Table4[[#This Row],[iso_code]],iso_code!G:H,2,FALSE)</f>
        <v>Kenya</v>
      </c>
    </row>
    <row r="183" spans="1:4">
      <c r="A183" s="18">
        <v>4</v>
      </c>
      <c r="B183" s="60" t="s">
        <v>2294</v>
      </c>
      <c r="C183" s="64" t="str">
        <f>VLOOKUP(Table4[[#This Row],[iso_code]],iso_code!B:C,2,FALSE)</f>
        <v>LSO</v>
      </c>
      <c r="D183" s="18" t="str">
        <f>VLOOKUP(Table4[[#This Row],[iso_code]],iso_code!G:H,2,FALSE)</f>
        <v>Lesotho</v>
      </c>
    </row>
    <row r="184" spans="1:4">
      <c r="A184" s="18">
        <v>4</v>
      </c>
      <c r="B184" s="60" t="s">
        <v>2295</v>
      </c>
      <c r="C184" s="64" t="str">
        <f>VLOOKUP(Table4[[#This Row],[iso_code]],iso_code!B:C,2,FALSE)</f>
        <v>LBR</v>
      </c>
      <c r="D184" s="18" t="str">
        <f>VLOOKUP(Table4[[#This Row],[iso_code]],iso_code!G:H,2,FALSE)</f>
        <v>Liberia</v>
      </c>
    </row>
    <row r="185" spans="1:4">
      <c r="A185" s="18">
        <v>4</v>
      </c>
      <c r="B185" s="60" t="s">
        <v>2044</v>
      </c>
      <c r="C185" s="64" t="str">
        <f>VLOOKUP(Table4[[#This Row],[iso_code]],iso_code!B:C,2,FALSE)</f>
        <v>LBY</v>
      </c>
      <c r="D185" s="18" t="str">
        <f>VLOOKUP(Table4[[#This Row],[iso_code]],iso_code!G:H,2,FALSE)</f>
        <v>Libya</v>
      </c>
    </row>
    <row r="186" spans="1:4">
      <c r="A186" s="18">
        <v>4</v>
      </c>
      <c r="B186" s="60" t="s">
        <v>2296</v>
      </c>
      <c r="C186" s="64" t="str">
        <f>VLOOKUP(Table4[[#This Row],[iso_code]],iso_code!B:C,2,FALSE)</f>
        <v>MDG</v>
      </c>
      <c r="D186" s="18" t="str">
        <f>VLOOKUP(Table4[[#This Row],[iso_code]],iso_code!G:H,2,FALSE)</f>
        <v>Madagascar</v>
      </c>
    </row>
    <row r="187" spans="1:4">
      <c r="A187" s="18">
        <v>4</v>
      </c>
      <c r="B187" s="60" t="s">
        <v>1191</v>
      </c>
      <c r="C187" s="64" t="str">
        <f>VLOOKUP(Table4[[#This Row],[iso_code]],iso_code!B:C,2,FALSE)</f>
        <v>MWI</v>
      </c>
      <c r="D187" s="18" t="str">
        <f>VLOOKUP(Table4[[#This Row],[iso_code]],iso_code!G:H,2,FALSE)</f>
        <v>Malawi</v>
      </c>
    </row>
    <row r="188" spans="1:4">
      <c r="A188" s="18">
        <v>4</v>
      </c>
      <c r="B188" s="60" t="s">
        <v>2297</v>
      </c>
      <c r="C188" s="64" t="str">
        <f>VLOOKUP(Table4[[#This Row],[iso_code]],iso_code!B:C,2,FALSE)</f>
        <v>MLI</v>
      </c>
      <c r="D188" s="18" t="str">
        <f>VLOOKUP(Table4[[#This Row],[iso_code]],iso_code!G:H,2,FALSE)</f>
        <v>Mali</v>
      </c>
    </row>
    <row r="189" spans="1:4">
      <c r="A189" s="18">
        <v>4</v>
      </c>
      <c r="B189" s="60" t="s">
        <v>2162</v>
      </c>
      <c r="C189" s="64" t="str">
        <f>VLOOKUP(Table4[[#This Row],[iso_code]],iso_code!B:C,2,FALSE)</f>
        <v>MRT</v>
      </c>
      <c r="D189" s="18" t="str">
        <f>VLOOKUP(Table4[[#This Row],[iso_code]],iso_code!G:H,2,FALSE)</f>
        <v>Mauritania</v>
      </c>
    </row>
    <row r="190" spans="1:4">
      <c r="A190" s="18">
        <v>4</v>
      </c>
      <c r="B190" s="60" t="s">
        <v>996</v>
      </c>
      <c r="C190" s="64" t="str">
        <f>VLOOKUP(Table4[[#This Row],[iso_code]],iso_code!B:C,2,FALSE)</f>
        <v>MUS</v>
      </c>
      <c r="D190" s="18" t="str">
        <f>VLOOKUP(Table4[[#This Row],[iso_code]],iso_code!G:H,2,FALSE)</f>
        <v>Mauritius</v>
      </c>
    </row>
    <row r="191" spans="1:4">
      <c r="A191" s="18">
        <v>4</v>
      </c>
      <c r="B191" s="60" t="s">
        <v>519</v>
      </c>
      <c r="C191" s="64" t="str">
        <f>VLOOKUP(Table4[[#This Row],[iso_code]],iso_code!B:C,2,FALSE)</f>
        <v>MAR</v>
      </c>
      <c r="D191" s="18" t="str">
        <f>VLOOKUP(Table4[[#This Row],[iso_code]],iso_code!G:H,2,FALSE)</f>
        <v>Morocco</v>
      </c>
    </row>
    <row r="192" spans="1:4">
      <c r="A192" s="18">
        <v>4</v>
      </c>
      <c r="B192" s="60" t="s">
        <v>1497</v>
      </c>
      <c r="C192" s="64" t="str">
        <f>VLOOKUP(Table4[[#This Row],[iso_code]],iso_code!B:C,2,FALSE)</f>
        <v>MOZ</v>
      </c>
      <c r="D192" s="18" t="str">
        <f>VLOOKUP(Table4[[#This Row],[iso_code]],iso_code!G:H,2,FALSE)</f>
        <v>Mozambique</v>
      </c>
    </row>
    <row r="193" spans="1:4">
      <c r="A193" s="18">
        <v>4</v>
      </c>
      <c r="B193" s="60" t="s">
        <v>2122</v>
      </c>
      <c r="C193" s="64" t="str">
        <f>VLOOKUP(Table4[[#This Row],[iso_code]],iso_code!B:C,2,FALSE)</f>
        <v>NAM</v>
      </c>
      <c r="D193" s="18" t="str">
        <f>VLOOKUP(Table4[[#This Row],[iso_code]],iso_code!G:H,2,FALSE)</f>
        <v>Namibia</v>
      </c>
    </row>
    <row r="194" spans="1:4">
      <c r="A194" s="18">
        <v>4</v>
      </c>
      <c r="B194" s="60" t="s">
        <v>1031</v>
      </c>
      <c r="C194" s="64" t="str">
        <f>VLOOKUP(Table4[[#This Row],[iso_code]],iso_code!B:C,2,FALSE)</f>
        <v>NER</v>
      </c>
      <c r="D194" s="18" t="str">
        <f>VLOOKUP(Table4[[#This Row],[iso_code]],iso_code!G:H,2,FALSE)</f>
        <v>Niger (the)</v>
      </c>
    </row>
    <row r="195" spans="1:4">
      <c r="A195" s="18">
        <v>4</v>
      </c>
      <c r="B195" s="60" t="s">
        <v>1264</v>
      </c>
      <c r="C195" s="64" t="str">
        <f>VLOOKUP(Table4[[#This Row],[iso_code]],iso_code!B:C,2,FALSE)</f>
        <v>NGA</v>
      </c>
      <c r="D195" s="18" t="str">
        <f>VLOOKUP(Table4[[#This Row],[iso_code]],iso_code!G:H,2,FALSE)</f>
        <v>Nigeria</v>
      </c>
    </row>
    <row r="196" spans="1:4">
      <c r="A196" s="18">
        <v>4</v>
      </c>
      <c r="B196" s="60" t="s">
        <v>2298</v>
      </c>
      <c r="C196" s="64" t="str">
        <f>VLOOKUP(Table4[[#This Row],[iso_code]],iso_code!B:C,2,FALSE)</f>
        <v>RWA</v>
      </c>
      <c r="D196" s="18" t="str">
        <f>VLOOKUP(Table4[[#This Row],[iso_code]],iso_code!G:H,2,FALSE)</f>
        <v>Rwanda</v>
      </c>
    </row>
    <row r="197" spans="1:4">
      <c r="A197" s="18">
        <v>4</v>
      </c>
      <c r="B197" s="60" t="s">
        <v>2299</v>
      </c>
      <c r="C197" s="64" t="str">
        <f>VLOOKUP(Table4[[#This Row],[iso_code]],iso_code!B:C,2,FALSE)</f>
        <v>STP</v>
      </c>
      <c r="D197" s="18" t="str">
        <f>VLOOKUP(Table4[[#This Row],[iso_code]],iso_code!G:H,2,FALSE)</f>
        <v>Sao Tome and Principe</v>
      </c>
    </row>
    <row r="198" spans="1:4">
      <c r="A198" s="18">
        <v>4</v>
      </c>
      <c r="B198" s="60" t="s">
        <v>1737</v>
      </c>
      <c r="C198" s="64" t="str">
        <f>VLOOKUP(Table4[[#This Row],[iso_code]],iso_code!B:C,2,FALSE)</f>
        <v>SEN</v>
      </c>
      <c r="D198" s="18" t="str">
        <f>VLOOKUP(Table4[[#This Row],[iso_code]],iso_code!G:H,2,FALSE)</f>
        <v>Senegal</v>
      </c>
    </row>
    <row r="199" spans="1:4">
      <c r="A199" s="18">
        <v>4</v>
      </c>
      <c r="B199" s="60" t="s">
        <v>2300</v>
      </c>
      <c r="C199" s="64" t="str">
        <f>VLOOKUP(Table4[[#This Row],[iso_code]],iso_code!B:C,2,FALSE)</f>
        <v>SYC</v>
      </c>
      <c r="D199" s="18" t="str">
        <f>VLOOKUP(Table4[[#This Row],[iso_code]],iso_code!G:H,2,FALSE)</f>
        <v>Seychelles</v>
      </c>
    </row>
    <row r="200" spans="1:4">
      <c r="A200" s="18">
        <v>4</v>
      </c>
      <c r="B200" s="60" t="s">
        <v>2146</v>
      </c>
      <c r="C200" s="64" t="str">
        <f>VLOOKUP(Table4[[#This Row],[iso_code]],iso_code!B:C,2,FALSE)</f>
        <v>SLE</v>
      </c>
      <c r="D200" s="18" t="str">
        <f>VLOOKUP(Table4[[#This Row],[iso_code]],iso_code!G:H,2,FALSE)</f>
        <v>Sierra Leone</v>
      </c>
    </row>
    <row r="201" spans="1:4">
      <c r="A201" s="18">
        <v>4</v>
      </c>
      <c r="B201" s="60" t="s">
        <v>2301</v>
      </c>
      <c r="C201" s="64" t="str">
        <f>VLOOKUP(Table4[[#This Row],[iso_code]],iso_code!B:C,2,FALSE)</f>
        <v>SOM</v>
      </c>
      <c r="D201" s="18" t="str">
        <f>VLOOKUP(Table4[[#This Row],[iso_code]],iso_code!G:H,2,FALSE)</f>
        <v>Somalia</v>
      </c>
    </row>
    <row r="202" spans="1:4">
      <c r="A202" s="18">
        <v>4</v>
      </c>
      <c r="B202" s="60" t="s">
        <v>618</v>
      </c>
      <c r="C202" s="64" t="str">
        <f>VLOOKUP(Table4[[#This Row],[iso_code]],iso_code!B:C,2,FALSE)</f>
        <v>ZAF</v>
      </c>
      <c r="D202" s="18" t="str">
        <f>VLOOKUP(Table4[[#This Row],[iso_code]],iso_code!G:H,2,FALSE)</f>
        <v>South Africa</v>
      </c>
    </row>
    <row r="203" spans="1:4">
      <c r="A203" s="18">
        <v>4</v>
      </c>
      <c r="B203" s="60" t="s">
        <v>2302</v>
      </c>
      <c r="C203" s="64" t="str">
        <f>VLOOKUP(Table4[[#This Row],[iso_code]],iso_code!B:C,2,FALSE)</f>
        <v>SSD</v>
      </c>
      <c r="D203" s="18" t="str">
        <f>VLOOKUP(Table4[[#This Row],[iso_code]],iso_code!G:H,2,FALSE)</f>
        <v>South Sudan</v>
      </c>
    </row>
    <row r="204" spans="1:4">
      <c r="A204" s="18">
        <v>4</v>
      </c>
      <c r="B204" s="60" t="s">
        <v>2303</v>
      </c>
      <c r="C204" s="64" t="str">
        <f>VLOOKUP(Table4[[#This Row],[iso_code]],iso_code!B:C,2,FALSE)</f>
        <v>SDN</v>
      </c>
      <c r="D204" s="18" t="str">
        <f>VLOOKUP(Table4[[#This Row],[iso_code]],iso_code!G:H,2,FALSE)</f>
        <v>Sudan (the)</v>
      </c>
    </row>
    <row r="205" spans="1:4">
      <c r="A205" s="18">
        <v>4</v>
      </c>
      <c r="B205" s="60" t="s">
        <v>884</v>
      </c>
      <c r="C205" s="64" t="str">
        <f>VLOOKUP(Table4[[#This Row],[iso_code]],iso_code!B:C,2,FALSE)</f>
        <v>TZA</v>
      </c>
      <c r="D205" s="18" t="str">
        <f>VLOOKUP(Table4[[#This Row],[iso_code]],iso_code!G:H,2,FALSE)</f>
        <v>Tanzania, United Republic of</v>
      </c>
    </row>
    <row r="206" spans="1:4">
      <c r="A206" s="18">
        <v>4</v>
      </c>
      <c r="B206" s="60" t="s">
        <v>2068</v>
      </c>
      <c r="C206" s="64" t="str">
        <f>VLOOKUP(Table4[[#This Row],[iso_code]],iso_code!B:C,2,FALSE)</f>
        <v>TGO</v>
      </c>
      <c r="D206" s="18" t="str">
        <f>VLOOKUP(Table4[[#This Row],[iso_code]],iso_code!G:H,2,FALSE)</f>
        <v>Togo</v>
      </c>
    </row>
    <row r="207" spans="1:4">
      <c r="A207" s="18">
        <v>4</v>
      </c>
      <c r="B207" s="18" t="s">
        <v>978</v>
      </c>
      <c r="C207" s="64" t="str">
        <f>VLOOKUP(Table4[[#This Row],[iso_code]],iso_code!B:C,2,FALSE)</f>
        <v>TUN</v>
      </c>
      <c r="D207" s="18" t="str">
        <f>VLOOKUP(Table4[[#This Row],[iso_code]],iso_code!G:H,2,FALSE)</f>
        <v>Tunisia</v>
      </c>
    </row>
    <row r="208" spans="1:4">
      <c r="A208" s="18">
        <v>4</v>
      </c>
      <c r="B208" s="18" t="s">
        <v>1509</v>
      </c>
      <c r="C208" s="64" t="str">
        <f>VLOOKUP(Table4[[#This Row],[iso_code]],iso_code!B:C,2,FALSE)</f>
        <v>UGA</v>
      </c>
      <c r="D208" s="18" t="str">
        <f>VLOOKUP(Table4[[#This Row],[iso_code]],iso_code!G:H,2,FALSE)</f>
        <v>Uganda</v>
      </c>
    </row>
    <row r="209" spans="1:4">
      <c r="A209" s="18">
        <v>4</v>
      </c>
      <c r="B209" s="18" t="s">
        <v>758</v>
      </c>
      <c r="C209" s="64" t="str">
        <f>VLOOKUP(Table4[[#This Row],[iso_code]],iso_code!B:C,2,FALSE)</f>
        <v>ZMB</v>
      </c>
      <c r="D209" s="18" t="str">
        <f>VLOOKUP(Table4[[#This Row],[iso_code]],iso_code!G:H,2,FALSE)</f>
        <v>Zambia</v>
      </c>
    </row>
    <row r="210" spans="1:4">
      <c r="A210" s="18">
        <v>4</v>
      </c>
      <c r="B210" s="18" t="s">
        <v>2305</v>
      </c>
      <c r="C210" s="64" t="str">
        <f>VLOOKUP(Table4[[#This Row],[iso_code]],iso_code!B:C,2,FALSE)</f>
        <v>ZWE</v>
      </c>
      <c r="D210" s="18" t="str">
        <f>VLOOKUP(Table4[[#This Row],[iso_code]],iso_code!G:H,2,FALSE)</f>
        <v>Zimbabwe</v>
      </c>
    </row>
    <row r="211" spans="1:4">
      <c r="A211" s="18">
        <v>5</v>
      </c>
      <c r="B211" s="65" t="s">
        <v>2279</v>
      </c>
      <c r="C211" s="64" t="str">
        <f>VLOOKUP(Table4[[#This Row],[iso_code]],iso_code!B:C,2,FALSE)</f>
        <v>AGO</v>
      </c>
      <c r="D211" s="18" t="str">
        <f>VLOOKUP(Table4[[#This Row],[iso_code]],iso_code!G:H,2,FALSE)</f>
        <v>Angola</v>
      </c>
    </row>
    <row r="212" spans="1:4">
      <c r="A212" s="18">
        <v>5</v>
      </c>
      <c r="B212" s="65" t="s">
        <v>2281</v>
      </c>
      <c r="C212" s="64" t="str">
        <f>VLOOKUP(Table4[[#This Row],[iso_code]],iso_code!B:C,2,FALSE)</f>
        <v>BFA</v>
      </c>
      <c r="D212" s="18" t="str">
        <f>VLOOKUP(Table4[[#This Row],[iso_code]],iso_code!G:H,2,FALSE)</f>
        <v>Burkina Faso</v>
      </c>
    </row>
    <row r="213" spans="1:4">
      <c r="A213" s="18">
        <v>5</v>
      </c>
      <c r="B213" s="65" t="s">
        <v>2282</v>
      </c>
      <c r="C213" s="64" t="str">
        <f>VLOOKUP(Table4[[#This Row],[iso_code]],iso_code!B:C,2,FALSE)</f>
        <v>BDI</v>
      </c>
      <c r="D213" s="18" t="str">
        <f>VLOOKUP(Table4[[#This Row],[iso_code]],iso_code!G:H,2,FALSE)</f>
        <v>Burundi</v>
      </c>
    </row>
    <row r="214" spans="1:4">
      <c r="A214" s="18">
        <v>5</v>
      </c>
      <c r="B214" s="65" t="s">
        <v>2280</v>
      </c>
      <c r="C214" s="64" t="str">
        <f>VLOOKUP(Table4[[#This Row],[iso_code]],iso_code!B:C,2,FALSE)</f>
        <v>BEN</v>
      </c>
      <c r="D214" s="18" t="str">
        <f>VLOOKUP(Table4[[#This Row],[iso_code]],iso_code!G:H,2,FALSE)</f>
        <v>Benin</v>
      </c>
    </row>
    <row r="215" spans="1:4">
      <c r="A215" s="18">
        <v>5</v>
      </c>
      <c r="B215" s="65" t="s">
        <v>1878</v>
      </c>
      <c r="C215" s="64" t="str">
        <f>VLOOKUP(Table4[[#This Row],[iso_code]],iso_code!B:C,2,FALSE)</f>
        <v>BWA</v>
      </c>
      <c r="D215" s="18" t="str">
        <f>VLOOKUP(Table4[[#This Row],[iso_code]],iso_code!G:H,2,FALSE)</f>
        <v>Botswana</v>
      </c>
    </row>
    <row r="216" spans="1:4">
      <c r="A216" s="18">
        <v>5</v>
      </c>
      <c r="B216" s="65" t="s">
        <v>2076</v>
      </c>
      <c r="C216" s="64" t="str">
        <f>VLOOKUP(Table4[[#This Row],[iso_code]],iso_code!B:C,2,FALSE)</f>
        <v>COD</v>
      </c>
      <c r="D216" s="18" t="str">
        <f>VLOOKUP(Table4[[#This Row],[iso_code]],iso_code!G:H,2,FALSE)</f>
        <v>Congo (the Democratic Republic of the)</v>
      </c>
    </row>
    <row r="217" spans="1:4">
      <c r="A217" s="18">
        <v>5</v>
      </c>
      <c r="B217" s="65" t="s">
        <v>1712</v>
      </c>
      <c r="C217" s="64" t="str">
        <f>VLOOKUP(Table4[[#This Row],[iso_code]],iso_code!B:C,2,FALSE)</f>
        <v>CAF</v>
      </c>
      <c r="D217" s="18" t="str">
        <f>VLOOKUP(Table4[[#This Row],[iso_code]],iso_code!G:H,2,FALSE)</f>
        <v>Central African Republic (the)</v>
      </c>
    </row>
    <row r="218" spans="1:4">
      <c r="A218" s="18">
        <v>5</v>
      </c>
      <c r="B218" s="65" t="s">
        <v>2285</v>
      </c>
      <c r="C218" s="64" t="str">
        <f>VLOOKUP(Table4[[#This Row],[iso_code]],iso_code!B:C,2,FALSE)</f>
        <v>COG</v>
      </c>
      <c r="D218" s="18" t="str">
        <f>VLOOKUP(Table4[[#This Row],[iso_code]],iso_code!G:H,2,FALSE)</f>
        <v>Congo (the)</v>
      </c>
    </row>
    <row r="219" spans="1:4">
      <c r="A219" s="18">
        <v>5</v>
      </c>
      <c r="B219" s="65" t="s">
        <v>2293</v>
      </c>
      <c r="C219" s="64" t="str">
        <f>VLOOKUP(Table4[[#This Row],[iso_code]],iso_code!B:C,2,FALSE)</f>
        <v>CIV</v>
      </c>
      <c r="D219" s="18" t="str">
        <f>VLOOKUP(Table4[[#This Row],[iso_code]],iso_code!G:H,2,FALSE)</f>
        <v>Côte d'Ivoire</v>
      </c>
    </row>
    <row r="220" spans="1:4">
      <c r="A220" s="18">
        <v>5</v>
      </c>
      <c r="B220" s="65" t="s">
        <v>290</v>
      </c>
      <c r="C220" s="64" t="str">
        <f>VLOOKUP(Table4[[#This Row],[iso_code]],iso_code!B:C,2,FALSE)</f>
        <v>CMR</v>
      </c>
      <c r="D220" s="18" t="str">
        <f>VLOOKUP(Table4[[#This Row],[iso_code]],iso_code!G:H,2,FALSE)</f>
        <v>Cameroon</v>
      </c>
    </row>
    <row r="221" spans="1:4">
      <c r="A221" s="18">
        <v>5</v>
      </c>
      <c r="B221" s="65" t="s">
        <v>2286</v>
      </c>
      <c r="C221" s="64" t="str">
        <f>VLOOKUP(Table4[[#This Row],[iso_code]],iso_code!B:C,2,FALSE)</f>
        <v>DJI</v>
      </c>
      <c r="D221" s="18" t="str">
        <f>VLOOKUP(Table4[[#This Row],[iso_code]],iso_code!G:H,2,FALSE)</f>
        <v>Djibouti</v>
      </c>
    </row>
    <row r="222" spans="1:4">
      <c r="A222" s="18">
        <v>5</v>
      </c>
      <c r="B222" s="65" t="s">
        <v>812</v>
      </c>
      <c r="C222" s="64" t="str">
        <f>VLOOKUP(Table4[[#This Row],[iso_code]],iso_code!B:C,2,FALSE)</f>
        <v>DZA</v>
      </c>
      <c r="D222" s="18" t="str">
        <f>VLOOKUP(Table4[[#This Row],[iso_code]],iso_code!G:H,2,FALSE)</f>
        <v>Algeria</v>
      </c>
    </row>
    <row r="223" spans="1:4">
      <c r="A223" s="18">
        <v>5</v>
      </c>
      <c r="B223" s="65" t="s">
        <v>874</v>
      </c>
      <c r="C223" s="64" t="str">
        <f>VLOOKUP(Table4[[#This Row],[iso_code]],iso_code!B:C,2,FALSE)</f>
        <v>EGY</v>
      </c>
      <c r="D223" s="18" t="str">
        <f>VLOOKUP(Table4[[#This Row],[iso_code]],iso_code!G:H,2,FALSE)</f>
        <v>Egypt</v>
      </c>
    </row>
    <row r="224" spans="1:4">
      <c r="A224" s="18">
        <v>5</v>
      </c>
      <c r="B224" s="65" t="s">
        <v>2288</v>
      </c>
      <c r="C224" s="64" t="str">
        <f>VLOOKUP(Table4[[#This Row],[iso_code]],iso_code!B:C,2,FALSE)</f>
        <v>ERI</v>
      </c>
      <c r="D224" s="18" t="str">
        <f>VLOOKUP(Table4[[#This Row],[iso_code]],iso_code!G:H,2,FALSE)</f>
        <v>Eritrea</v>
      </c>
    </row>
    <row r="225" spans="1:4">
      <c r="A225" s="18">
        <v>5</v>
      </c>
      <c r="B225" s="65" t="s">
        <v>199</v>
      </c>
      <c r="C225" s="64" t="str">
        <f>VLOOKUP(Table4[[#This Row],[iso_code]],iso_code!B:C,2,FALSE)</f>
        <v>ETH</v>
      </c>
      <c r="D225" s="18" t="str">
        <f>VLOOKUP(Table4[[#This Row],[iso_code]],iso_code!G:H,2,FALSE)</f>
        <v>Ethiopia</v>
      </c>
    </row>
    <row r="226" spans="1:4">
      <c r="A226" s="18">
        <v>5</v>
      </c>
      <c r="B226" s="65" t="s">
        <v>2289</v>
      </c>
      <c r="C226" s="64" t="str">
        <f>VLOOKUP(Table4[[#This Row],[iso_code]],iso_code!B:C,2,FALSE)</f>
        <v>GAB</v>
      </c>
      <c r="D226" s="18" t="str">
        <f>VLOOKUP(Table4[[#This Row],[iso_code]],iso_code!G:H,2,FALSE)</f>
        <v>Gabon</v>
      </c>
    </row>
    <row r="227" spans="1:4">
      <c r="A227" s="18">
        <v>5</v>
      </c>
      <c r="B227" s="65" t="s">
        <v>255</v>
      </c>
      <c r="C227" s="64" t="str">
        <f>VLOOKUP(Table4[[#This Row],[iso_code]],iso_code!B:C,2,FALSE)</f>
        <v>GHA</v>
      </c>
      <c r="D227" s="18" t="str">
        <f>VLOOKUP(Table4[[#This Row],[iso_code]],iso_code!G:H,2,FALSE)</f>
        <v>Ghana</v>
      </c>
    </row>
    <row r="228" spans="1:4">
      <c r="A228" s="18">
        <v>5</v>
      </c>
      <c r="B228" s="65" t="s">
        <v>2290</v>
      </c>
      <c r="C228" s="64" t="str">
        <f>VLOOKUP(Table4[[#This Row],[iso_code]],iso_code!B:C,2,FALSE)</f>
        <v>GMB</v>
      </c>
      <c r="D228" s="18" t="str">
        <f>VLOOKUP(Table4[[#This Row],[iso_code]],iso_code!G:H,2,FALSE)</f>
        <v>Gambia (the)</v>
      </c>
    </row>
    <row r="229" spans="1:4">
      <c r="A229" s="18">
        <v>5</v>
      </c>
      <c r="B229" s="65" t="s">
        <v>2291</v>
      </c>
      <c r="C229" s="64" t="str">
        <f>VLOOKUP(Table4[[#This Row],[iso_code]],iso_code!B:C,2,FALSE)</f>
        <v>GIN</v>
      </c>
      <c r="D229" s="18" t="str">
        <f>VLOOKUP(Table4[[#This Row],[iso_code]],iso_code!G:H,2,FALSE)</f>
        <v>Guinea</v>
      </c>
    </row>
    <row r="230" spans="1:4">
      <c r="A230" s="18">
        <v>5</v>
      </c>
      <c r="B230" s="65" t="s">
        <v>2287</v>
      </c>
      <c r="C230" s="64" t="str">
        <f>VLOOKUP(Table4[[#This Row],[iso_code]],iso_code!B:C,2,FALSE)</f>
        <v>GNQ</v>
      </c>
      <c r="D230" s="18" t="str">
        <f>VLOOKUP(Table4[[#This Row],[iso_code]],iso_code!G:H,2,FALSE)</f>
        <v>Equatorial Guinea</v>
      </c>
    </row>
    <row r="231" spans="1:4">
      <c r="A231" s="18">
        <v>5</v>
      </c>
      <c r="B231" s="65" t="s">
        <v>2292</v>
      </c>
      <c r="C231" s="64" t="str">
        <f>VLOOKUP(Table4[[#This Row],[iso_code]],iso_code!B:C,2,FALSE)</f>
        <v>GNB</v>
      </c>
      <c r="D231" s="18" t="str">
        <f>VLOOKUP(Table4[[#This Row],[iso_code]],iso_code!G:H,2,FALSE)</f>
        <v>Guinea-Bissau</v>
      </c>
    </row>
    <row r="232" spans="1:4">
      <c r="A232" s="18">
        <v>5</v>
      </c>
      <c r="B232" s="65" t="s">
        <v>434</v>
      </c>
      <c r="C232" s="64" t="str">
        <f>VLOOKUP(Table4[[#This Row],[iso_code]],iso_code!B:C,2,FALSE)</f>
        <v>KEN</v>
      </c>
      <c r="D232" s="18" t="str">
        <f>VLOOKUP(Table4[[#This Row],[iso_code]],iso_code!G:H,2,FALSE)</f>
        <v>Kenya</v>
      </c>
    </row>
    <row r="233" spans="1:4">
      <c r="A233" s="18">
        <v>5</v>
      </c>
      <c r="B233" s="65" t="s">
        <v>2295</v>
      </c>
      <c r="C233" s="64" t="str">
        <f>VLOOKUP(Table4[[#This Row],[iso_code]],iso_code!B:C,2,FALSE)</f>
        <v>LBR</v>
      </c>
      <c r="D233" s="18" t="str">
        <f>VLOOKUP(Table4[[#This Row],[iso_code]],iso_code!G:H,2,FALSE)</f>
        <v>Liberia</v>
      </c>
    </row>
    <row r="234" spans="1:4">
      <c r="A234" s="18">
        <v>5</v>
      </c>
      <c r="B234" s="65" t="s">
        <v>2294</v>
      </c>
      <c r="C234" s="64" t="str">
        <f>VLOOKUP(Table4[[#This Row],[iso_code]],iso_code!B:C,2,FALSE)</f>
        <v>LSO</v>
      </c>
      <c r="D234" s="18" t="str">
        <f>VLOOKUP(Table4[[#This Row],[iso_code]],iso_code!G:H,2,FALSE)</f>
        <v>Lesotho</v>
      </c>
    </row>
    <row r="235" spans="1:4">
      <c r="A235" s="18">
        <v>5</v>
      </c>
      <c r="B235" s="65" t="s">
        <v>2044</v>
      </c>
      <c r="C235" s="64" t="str">
        <f>VLOOKUP(Table4[[#This Row],[iso_code]],iso_code!B:C,2,FALSE)</f>
        <v>LBY</v>
      </c>
      <c r="D235" s="18" t="str">
        <f>VLOOKUP(Table4[[#This Row],[iso_code]],iso_code!G:H,2,FALSE)</f>
        <v>Libya</v>
      </c>
    </row>
    <row r="236" spans="1:4">
      <c r="A236" s="18">
        <v>5</v>
      </c>
      <c r="B236" s="65" t="s">
        <v>519</v>
      </c>
      <c r="C236" s="64" t="str">
        <f>VLOOKUP(Table4[[#This Row],[iso_code]],iso_code!B:C,2,FALSE)</f>
        <v>MAR</v>
      </c>
      <c r="D236" s="18" t="str">
        <f>VLOOKUP(Table4[[#This Row],[iso_code]],iso_code!G:H,2,FALSE)</f>
        <v>Morocco</v>
      </c>
    </row>
    <row r="237" spans="1:4">
      <c r="A237" s="18">
        <v>5</v>
      </c>
      <c r="B237" s="65" t="s">
        <v>2297</v>
      </c>
      <c r="C237" s="64" t="str">
        <f>VLOOKUP(Table4[[#This Row],[iso_code]],iso_code!B:C,2,FALSE)</f>
        <v>MLI</v>
      </c>
      <c r="D237" s="18" t="str">
        <f>VLOOKUP(Table4[[#This Row],[iso_code]],iso_code!G:H,2,FALSE)</f>
        <v>Mali</v>
      </c>
    </row>
    <row r="238" spans="1:4">
      <c r="A238" s="18">
        <v>5</v>
      </c>
      <c r="B238" s="65" t="s">
        <v>2162</v>
      </c>
      <c r="C238" s="64" t="str">
        <f>VLOOKUP(Table4[[#This Row],[iso_code]],iso_code!B:C,2,FALSE)</f>
        <v>MRT</v>
      </c>
      <c r="D238" s="18" t="str">
        <f>VLOOKUP(Table4[[#This Row],[iso_code]],iso_code!G:H,2,FALSE)</f>
        <v>Mauritania</v>
      </c>
    </row>
    <row r="239" spans="1:4">
      <c r="A239" s="18">
        <v>5</v>
      </c>
      <c r="B239" s="65" t="s">
        <v>1191</v>
      </c>
      <c r="C239" s="64" t="str">
        <f>VLOOKUP(Table4[[#This Row],[iso_code]],iso_code!B:C,2,FALSE)</f>
        <v>MWI</v>
      </c>
      <c r="D239" s="18" t="str">
        <f>VLOOKUP(Table4[[#This Row],[iso_code]],iso_code!G:H,2,FALSE)</f>
        <v>Malawi</v>
      </c>
    </row>
    <row r="240" spans="1:4">
      <c r="A240" s="18">
        <v>5</v>
      </c>
      <c r="B240" s="65" t="s">
        <v>1497</v>
      </c>
      <c r="C240" s="64" t="str">
        <f>VLOOKUP(Table4[[#This Row],[iso_code]],iso_code!B:C,2,FALSE)</f>
        <v>MOZ</v>
      </c>
      <c r="D240" s="18" t="str">
        <f>VLOOKUP(Table4[[#This Row],[iso_code]],iso_code!G:H,2,FALSE)</f>
        <v>Mozambique</v>
      </c>
    </row>
    <row r="241" spans="1:4">
      <c r="A241" s="18">
        <v>5</v>
      </c>
      <c r="B241" s="65" t="s">
        <v>2122</v>
      </c>
      <c r="C241" s="64" t="str">
        <f>VLOOKUP(Table4[[#This Row],[iso_code]],iso_code!B:C,2,FALSE)</f>
        <v>NAM</v>
      </c>
      <c r="D241" s="18" t="str">
        <f>VLOOKUP(Table4[[#This Row],[iso_code]],iso_code!G:H,2,FALSE)</f>
        <v>Namibia</v>
      </c>
    </row>
    <row r="242" spans="1:4">
      <c r="A242" s="18">
        <v>5</v>
      </c>
      <c r="B242" s="65" t="s">
        <v>1031</v>
      </c>
      <c r="C242" s="64" t="str">
        <f>VLOOKUP(Table4[[#This Row],[iso_code]],iso_code!B:C,2,FALSE)</f>
        <v>NER</v>
      </c>
      <c r="D242" s="18" t="str">
        <f>VLOOKUP(Table4[[#This Row],[iso_code]],iso_code!G:H,2,FALSE)</f>
        <v>Niger (the)</v>
      </c>
    </row>
    <row r="243" spans="1:4">
      <c r="A243" s="18">
        <v>5</v>
      </c>
      <c r="B243" s="65" t="s">
        <v>1264</v>
      </c>
      <c r="C243" s="64" t="str">
        <f>VLOOKUP(Table4[[#This Row],[iso_code]],iso_code!B:C,2,FALSE)</f>
        <v>NGA</v>
      </c>
      <c r="D243" s="18" t="str">
        <f>VLOOKUP(Table4[[#This Row],[iso_code]],iso_code!G:H,2,FALSE)</f>
        <v>Nigeria</v>
      </c>
    </row>
    <row r="244" spans="1:4">
      <c r="A244" s="18">
        <v>5</v>
      </c>
      <c r="B244" s="65" t="s">
        <v>2298</v>
      </c>
      <c r="C244" s="64" t="str">
        <f>VLOOKUP(Table4[[#This Row],[iso_code]],iso_code!B:C,2,FALSE)</f>
        <v>RWA</v>
      </c>
      <c r="D244" s="18" t="str">
        <f>VLOOKUP(Table4[[#This Row],[iso_code]],iso_code!G:H,2,FALSE)</f>
        <v>Rwanda</v>
      </c>
    </row>
    <row r="245" spans="1:4">
      <c r="A245" s="18">
        <v>5</v>
      </c>
      <c r="B245" s="65" t="s">
        <v>2303</v>
      </c>
      <c r="C245" s="64" t="str">
        <f>VLOOKUP(Table4[[#This Row],[iso_code]],iso_code!B:C,2,FALSE)</f>
        <v>SDN</v>
      </c>
      <c r="D245" s="18" t="str">
        <f>VLOOKUP(Table4[[#This Row],[iso_code]],iso_code!G:H,2,FALSE)</f>
        <v>Sudan (the)</v>
      </c>
    </row>
    <row r="246" spans="1:4">
      <c r="A246" s="18">
        <v>5</v>
      </c>
      <c r="B246" s="65" t="s">
        <v>2146</v>
      </c>
      <c r="C246" s="64" t="str">
        <f>VLOOKUP(Table4[[#This Row],[iso_code]],iso_code!B:C,2,FALSE)</f>
        <v>SLE</v>
      </c>
      <c r="D246" s="18" t="str">
        <f>VLOOKUP(Table4[[#This Row],[iso_code]],iso_code!G:H,2,FALSE)</f>
        <v>Sierra Leone</v>
      </c>
    </row>
    <row r="247" spans="1:4">
      <c r="A247" s="18">
        <v>5</v>
      </c>
      <c r="B247" s="65" t="s">
        <v>1737</v>
      </c>
      <c r="C247" s="64" t="str">
        <f>VLOOKUP(Table4[[#This Row],[iso_code]],iso_code!B:C,2,FALSE)</f>
        <v>SEN</v>
      </c>
      <c r="D247" s="18" t="str">
        <f>VLOOKUP(Table4[[#This Row],[iso_code]],iso_code!G:H,2,FALSE)</f>
        <v>Senegal</v>
      </c>
    </row>
    <row r="248" spans="1:4">
      <c r="A248" s="18">
        <v>5</v>
      </c>
      <c r="B248" s="65" t="s">
        <v>2301</v>
      </c>
      <c r="C248" s="64" t="str">
        <f>VLOOKUP(Table4[[#This Row],[iso_code]],iso_code!B:C,2,FALSE)</f>
        <v>SOM</v>
      </c>
      <c r="D248" s="18" t="str">
        <f>VLOOKUP(Table4[[#This Row],[iso_code]],iso_code!G:H,2,FALSE)</f>
        <v>Somalia</v>
      </c>
    </row>
    <row r="249" spans="1:4">
      <c r="A249" s="18">
        <v>5</v>
      </c>
      <c r="B249" s="65" t="s">
        <v>2304</v>
      </c>
      <c r="C249" s="64" t="str">
        <f>VLOOKUP(Table4[[#This Row],[iso_code]],iso_code!B:C,2,FALSE)</f>
        <v>SWZ</v>
      </c>
      <c r="D249" s="18" t="str">
        <f>VLOOKUP(Table4[[#This Row],[iso_code]],iso_code!G:H,2,FALSE)</f>
        <v>Eswatini</v>
      </c>
    </row>
    <row r="250" spans="1:4">
      <c r="A250" s="18">
        <v>5</v>
      </c>
      <c r="B250" s="65" t="s">
        <v>2283</v>
      </c>
      <c r="C250" s="64" t="str">
        <f>VLOOKUP(Table4[[#This Row],[iso_code]],iso_code!B:C,2,FALSE)</f>
        <v>TCD</v>
      </c>
      <c r="D250" s="18" t="str">
        <f>VLOOKUP(Table4[[#This Row],[iso_code]],iso_code!G:H,2,FALSE)</f>
        <v>Chad</v>
      </c>
    </row>
    <row r="251" spans="1:4">
      <c r="A251" s="18">
        <v>5</v>
      </c>
      <c r="B251" s="65" t="s">
        <v>2068</v>
      </c>
      <c r="C251" s="64" t="str">
        <f>VLOOKUP(Table4[[#This Row],[iso_code]],iso_code!B:C,2,FALSE)</f>
        <v>TGO</v>
      </c>
      <c r="D251" s="18" t="str">
        <f>VLOOKUP(Table4[[#This Row],[iso_code]],iso_code!G:H,2,FALSE)</f>
        <v>Togo</v>
      </c>
    </row>
    <row r="252" spans="1:4">
      <c r="A252" s="18">
        <v>5</v>
      </c>
      <c r="B252" s="65" t="s">
        <v>978</v>
      </c>
      <c r="C252" s="64" t="str">
        <f>VLOOKUP(Table4[[#This Row],[iso_code]],iso_code!B:C,2,FALSE)</f>
        <v>TUN</v>
      </c>
      <c r="D252" s="18" t="str">
        <f>VLOOKUP(Table4[[#This Row],[iso_code]],iso_code!G:H,2,FALSE)</f>
        <v>Tunisia</v>
      </c>
    </row>
    <row r="253" spans="1:4">
      <c r="A253" s="18">
        <v>5</v>
      </c>
      <c r="B253" s="65" t="s">
        <v>884</v>
      </c>
      <c r="C253" s="64" t="str">
        <f>VLOOKUP(Table4[[#This Row],[iso_code]],iso_code!B:C,2,FALSE)</f>
        <v>TZA</v>
      </c>
      <c r="D253" s="18" t="str">
        <f>VLOOKUP(Table4[[#This Row],[iso_code]],iso_code!G:H,2,FALSE)</f>
        <v>Tanzania, United Republic of</v>
      </c>
    </row>
    <row r="254" spans="1:4">
      <c r="A254" s="18">
        <v>5</v>
      </c>
      <c r="B254" s="65" t="s">
        <v>1509</v>
      </c>
      <c r="C254" s="64" t="str">
        <f>VLOOKUP(Table4[[#This Row],[iso_code]],iso_code!B:C,2,FALSE)</f>
        <v>UGA</v>
      </c>
      <c r="D254" s="18" t="str">
        <f>VLOOKUP(Table4[[#This Row],[iso_code]],iso_code!G:H,2,FALSE)</f>
        <v>Uganda</v>
      </c>
    </row>
    <row r="255" spans="1:4">
      <c r="A255" s="18">
        <v>5</v>
      </c>
      <c r="B255" s="65" t="s">
        <v>618</v>
      </c>
      <c r="C255" s="64" t="str">
        <f>VLOOKUP(Table4[[#This Row],[iso_code]],iso_code!B:C,2,FALSE)</f>
        <v>ZAF</v>
      </c>
      <c r="D255" s="18" t="str">
        <f>VLOOKUP(Table4[[#This Row],[iso_code]],iso_code!G:H,2,FALSE)</f>
        <v>South Africa</v>
      </c>
    </row>
    <row r="256" spans="1:4">
      <c r="A256" s="18">
        <v>5</v>
      </c>
      <c r="B256" s="65" t="s">
        <v>758</v>
      </c>
      <c r="C256" s="64" t="str">
        <f>VLOOKUP(Table4[[#This Row],[iso_code]],iso_code!B:C,2,FALSE)</f>
        <v>ZMB</v>
      </c>
      <c r="D256" s="18" t="str">
        <f>VLOOKUP(Table4[[#This Row],[iso_code]],iso_code!G:H,2,FALSE)</f>
        <v>Zambia</v>
      </c>
    </row>
    <row r="257" spans="1:4">
      <c r="A257" s="18">
        <v>5</v>
      </c>
      <c r="B257" s="65" t="s">
        <v>2305</v>
      </c>
      <c r="C257" s="64" t="str">
        <f>VLOOKUP(Table4[[#This Row],[iso_code]],iso_code!B:C,2,FALSE)</f>
        <v>ZWE</v>
      </c>
      <c r="D257" s="18" t="str">
        <f>VLOOKUP(Table4[[#This Row],[iso_code]],iso_code!G:H,2,FALSE)</f>
        <v>Zimbabwe</v>
      </c>
    </row>
    <row r="258" spans="1:4">
      <c r="A258" s="18">
        <v>6</v>
      </c>
      <c r="B258" s="60" t="s">
        <v>812</v>
      </c>
      <c r="C258" s="64" t="str">
        <f>VLOOKUP(Table4[[#This Row],[iso_code]],iso_code!B:C,2,FALSE)</f>
        <v>DZA</v>
      </c>
      <c r="D258" s="18" t="str">
        <f>VLOOKUP(Table4[[#This Row],[iso_code]],iso_code!G:H,2,FALSE)</f>
        <v>Algeria</v>
      </c>
    </row>
    <row r="259" spans="1:4">
      <c r="A259" s="18">
        <v>6</v>
      </c>
      <c r="B259" s="60" t="s">
        <v>2279</v>
      </c>
      <c r="C259" s="64" t="str">
        <f>VLOOKUP(Table4[[#This Row],[iso_code]],iso_code!B:C,2,FALSE)</f>
        <v>AGO</v>
      </c>
      <c r="D259" s="18" t="str">
        <f>VLOOKUP(Table4[[#This Row],[iso_code]],iso_code!G:H,2,FALSE)</f>
        <v>Angola</v>
      </c>
    </row>
    <row r="260" spans="1:4">
      <c r="A260" s="18">
        <v>6</v>
      </c>
      <c r="B260" s="60" t="s">
        <v>2280</v>
      </c>
      <c r="C260" s="64" t="str">
        <f>VLOOKUP(Table4[[#This Row],[iso_code]],iso_code!B:C,2,FALSE)</f>
        <v>BEN</v>
      </c>
      <c r="D260" s="18" t="str">
        <f>VLOOKUP(Table4[[#This Row],[iso_code]],iso_code!G:H,2,FALSE)</f>
        <v>Benin</v>
      </c>
    </row>
    <row r="261" spans="1:4">
      <c r="A261" s="18">
        <v>6</v>
      </c>
      <c r="B261" s="60" t="s">
        <v>1878</v>
      </c>
      <c r="C261" s="64" t="str">
        <f>VLOOKUP(Table4[[#This Row],[iso_code]],iso_code!B:C,2,FALSE)</f>
        <v>BWA</v>
      </c>
      <c r="D261" s="18" t="str">
        <f>VLOOKUP(Table4[[#This Row],[iso_code]],iso_code!G:H,2,FALSE)</f>
        <v>Botswana</v>
      </c>
    </row>
    <row r="262" spans="1:4">
      <c r="A262" s="18">
        <v>6</v>
      </c>
      <c r="B262" s="60" t="s">
        <v>2281</v>
      </c>
      <c r="C262" s="64" t="str">
        <f>VLOOKUP(Table4[[#This Row],[iso_code]],iso_code!B:C,2,FALSE)</f>
        <v>BFA</v>
      </c>
      <c r="D262" s="18" t="str">
        <f>VLOOKUP(Table4[[#This Row],[iso_code]],iso_code!G:H,2,FALSE)</f>
        <v>Burkina Faso</v>
      </c>
    </row>
    <row r="263" spans="1:4">
      <c r="A263" s="18">
        <v>6</v>
      </c>
      <c r="B263" s="60" t="s">
        <v>2282</v>
      </c>
      <c r="C263" s="64" t="str">
        <f>VLOOKUP(Table4[[#This Row],[iso_code]],iso_code!B:C,2,FALSE)</f>
        <v>BDI</v>
      </c>
      <c r="D263" s="18" t="str">
        <f>VLOOKUP(Table4[[#This Row],[iso_code]],iso_code!G:H,2,FALSE)</f>
        <v>Burundi</v>
      </c>
    </row>
    <row r="264" spans="1:4">
      <c r="A264" s="18">
        <v>6</v>
      </c>
      <c r="B264" s="60" t="s">
        <v>290</v>
      </c>
      <c r="C264" s="64" t="str">
        <f>VLOOKUP(Table4[[#This Row],[iso_code]],iso_code!B:C,2,FALSE)</f>
        <v>CMR</v>
      </c>
      <c r="D264" s="18" t="str">
        <f>VLOOKUP(Table4[[#This Row],[iso_code]],iso_code!G:H,2,FALSE)</f>
        <v>Cameroon</v>
      </c>
    </row>
    <row r="265" spans="1:4">
      <c r="A265" s="18">
        <v>6</v>
      </c>
      <c r="B265" s="60" t="s">
        <v>1712</v>
      </c>
      <c r="C265" s="64" t="str">
        <f>VLOOKUP(Table4[[#This Row],[iso_code]],iso_code!B:C,2,FALSE)</f>
        <v>CAF</v>
      </c>
      <c r="D265" s="18" t="str">
        <f>VLOOKUP(Table4[[#This Row],[iso_code]],iso_code!G:H,2,FALSE)</f>
        <v>Central African Republic (the)</v>
      </c>
    </row>
    <row r="266" spans="1:4">
      <c r="A266" s="18">
        <v>6</v>
      </c>
      <c r="B266" s="60" t="s">
        <v>2283</v>
      </c>
      <c r="C266" s="64" t="str">
        <f>VLOOKUP(Table4[[#This Row],[iso_code]],iso_code!B:C,2,FALSE)</f>
        <v>TCD</v>
      </c>
      <c r="D266" s="18" t="str">
        <f>VLOOKUP(Table4[[#This Row],[iso_code]],iso_code!G:H,2,FALSE)</f>
        <v>Chad</v>
      </c>
    </row>
    <row r="267" spans="1:4">
      <c r="A267" s="18">
        <v>6</v>
      </c>
      <c r="B267" s="60" t="s">
        <v>2076</v>
      </c>
      <c r="C267" s="64" t="str">
        <f>VLOOKUP(Table4[[#This Row],[iso_code]],iso_code!B:C,2,FALSE)</f>
        <v>COD</v>
      </c>
      <c r="D267" s="18" t="str">
        <f>VLOOKUP(Table4[[#This Row],[iso_code]],iso_code!G:H,2,FALSE)</f>
        <v>Congo (the Democratic Republic of the)</v>
      </c>
    </row>
    <row r="268" spans="1:4">
      <c r="A268" s="18">
        <v>6</v>
      </c>
      <c r="B268" s="60" t="s">
        <v>2285</v>
      </c>
      <c r="C268" s="64" t="str">
        <f>VLOOKUP(Table4[[#This Row],[iso_code]],iso_code!B:C,2,FALSE)</f>
        <v>COG</v>
      </c>
      <c r="D268" s="18" t="str">
        <f>VLOOKUP(Table4[[#This Row],[iso_code]],iso_code!G:H,2,FALSE)</f>
        <v>Congo (the)</v>
      </c>
    </row>
    <row r="269" spans="1:4">
      <c r="A269" s="18">
        <v>6</v>
      </c>
      <c r="B269" s="60" t="s">
        <v>2286</v>
      </c>
      <c r="C269" s="64" t="str">
        <f>VLOOKUP(Table4[[#This Row],[iso_code]],iso_code!B:C,2,FALSE)</f>
        <v>DJI</v>
      </c>
      <c r="D269" s="18" t="str">
        <f>VLOOKUP(Table4[[#This Row],[iso_code]],iso_code!G:H,2,FALSE)</f>
        <v>Djibouti</v>
      </c>
    </row>
    <row r="270" spans="1:4">
      <c r="A270" s="18">
        <v>6</v>
      </c>
      <c r="B270" s="60" t="s">
        <v>874</v>
      </c>
      <c r="C270" s="64" t="str">
        <f>VLOOKUP(Table4[[#This Row],[iso_code]],iso_code!B:C,2,FALSE)</f>
        <v>EGY</v>
      </c>
      <c r="D270" s="18" t="str">
        <f>VLOOKUP(Table4[[#This Row],[iso_code]],iso_code!G:H,2,FALSE)</f>
        <v>Egypt</v>
      </c>
    </row>
    <row r="271" spans="1:4">
      <c r="A271" s="18">
        <v>6</v>
      </c>
      <c r="B271" s="60" t="s">
        <v>2287</v>
      </c>
      <c r="C271" s="64" t="str">
        <f>VLOOKUP(Table4[[#This Row],[iso_code]],iso_code!B:C,2,FALSE)</f>
        <v>GNQ</v>
      </c>
      <c r="D271" s="18" t="str">
        <f>VLOOKUP(Table4[[#This Row],[iso_code]],iso_code!G:H,2,FALSE)</f>
        <v>Equatorial Guinea</v>
      </c>
    </row>
    <row r="272" spans="1:4">
      <c r="A272" s="18">
        <v>6</v>
      </c>
      <c r="B272" s="60" t="s">
        <v>2288</v>
      </c>
      <c r="C272" s="64" t="str">
        <f>VLOOKUP(Table4[[#This Row],[iso_code]],iso_code!B:C,2,FALSE)</f>
        <v>ERI</v>
      </c>
      <c r="D272" s="18" t="str">
        <f>VLOOKUP(Table4[[#This Row],[iso_code]],iso_code!G:H,2,FALSE)</f>
        <v>Eritrea</v>
      </c>
    </row>
    <row r="273" spans="1:4">
      <c r="A273" s="18">
        <v>6</v>
      </c>
      <c r="B273" s="60" t="s">
        <v>2304</v>
      </c>
      <c r="C273" s="64" t="str">
        <f>VLOOKUP(Table4[[#This Row],[iso_code]],iso_code!B:C,2,FALSE)</f>
        <v>SWZ</v>
      </c>
      <c r="D273" s="18" t="str">
        <f>VLOOKUP(Table4[[#This Row],[iso_code]],iso_code!G:H,2,FALSE)</f>
        <v>Eswatini</v>
      </c>
    </row>
    <row r="274" spans="1:4">
      <c r="A274" s="18">
        <v>6</v>
      </c>
      <c r="B274" s="60" t="s">
        <v>199</v>
      </c>
      <c r="C274" s="64" t="str">
        <f>VLOOKUP(Table4[[#This Row],[iso_code]],iso_code!B:C,2,FALSE)</f>
        <v>ETH</v>
      </c>
      <c r="D274" s="18" t="str">
        <f>VLOOKUP(Table4[[#This Row],[iso_code]],iso_code!G:H,2,FALSE)</f>
        <v>Ethiopia</v>
      </c>
    </row>
    <row r="275" spans="1:4">
      <c r="A275" s="18">
        <v>6</v>
      </c>
      <c r="B275" s="60" t="s">
        <v>2289</v>
      </c>
      <c r="C275" s="64" t="str">
        <f>VLOOKUP(Table4[[#This Row],[iso_code]],iso_code!B:C,2,FALSE)</f>
        <v>GAB</v>
      </c>
      <c r="D275" s="18" t="str">
        <f>VLOOKUP(Table4[[#This Row],[iso_code]],iso_code!G:H,2,FALSE)</f>
        <v>Gabon</v>
      </c>
    </row>
    <row r="276" spans="1:4">
      <c r="A276" s="18">
        <v>6</v>
      </c>
      <c r="B276" s="60" t="s">
        <v>2290</v>
      </c>
      <c r="C276" s="64" t="str">
        <f>VLOOKUP(Table4[[#This Row],[iso_code]],iso_code!B:C,2,FALSE)</f>
        <v>GMB</v>
      </c>
      <c r="D276" s="18" t="str">
        <f>VLOOKUP(Table4[[#This Row],[iso_code]],iso_code!G:H,2,FALSE)</f>
        <v>Gambia (the)</v>
      </c>
    </row>
    <row r="277" spans="1:4">
      <c r="A277" s="18">
        <v>6</v>
      </c>
      <c r="B277" s="60" t="s">
        <v>255</v>
      </c>
      <c r="C277" s="64" t="str">
        <f>VLOOKUP(Table4[[#This Row],[iso_code]],iso_code!B:C,2,FALSE)</f>
        <v>GHA</v>
      </c>
      <c r="D277" s="18" t="str">
        <f>VLOOKUP(Table4[[#This Row],[iso_code]],iso_code!G:H,2,FALSE)</f>
        <v>Ghana</v>
      </c>
    </row>
    <row r="278" spans="1:4">
      <c r="A278" s="18">
        <v>6</v>
      </c>
      <c r="B278" s="60" t="s">
        <v>2291</v>
      </c>
      <c r="C278" s="64" t="str">
        <f>VLOOKUP(Table4[[#This Row],[iso_code]],iso_code!B:C,2,FALSE)</f>
        <v>GIN</v>
      </c>
      <c r="D278" s="18" t="str">
        <f>VLOOKUP(Table4[[#This Row],[iso_code]],iso_code!G:H,2,FALSE)</f>
        <v>Guinea</v>
      </c>
    </row>
    <row r="279" spans="1:4">
      <c r="A279" s="18">
        <v>6</v>
      </c>
      <c r="B279" s="60" t="s">
        <v>2292</v>
      </c>
      <c r="C279" s="64" t="str">
        <f>VLOOKUP(Table4[[#This Row],[iso_code]],iso_code!B:C,2,FALSE)</f>
        <v>GNB</v>
      </c>
      <c r="D279" s="18" t="str">
        <f>VLOOKUP(Table4[[#This Row],[iso_code]],iso_code!G:H,2,FALSE)</f>
        <v>Guinea-Bissau</v>
      </c>
    </row>
    <row r="280" spans="1:4">
      <c r="A280" s="18">
        <v>6</v>
      </c>
      <c r="B280" s="60" t="s">
        <v>2293</v>
      </c>
      <c r="C280" s="64" t="str">
        <f>VLOOKUP(Table4[[#This Row],[iso_code]],iso_code!B:C,2,FALSE)</f>
        <v>CIV</v>
      </c>
      <c r="D280" s="18" t="str">
        <f>VLOOKUP(Table4[[#This Row],[iso_code]],iso_code!G:H,2,FALSE)</f>
        <v>Côte d'Ivoire</v>
      </c>
    </row>
    <row r="281" spans="1:4">
      <c r="A281" s="18">
        <v>6</v>
      </c>
      <c r="B281" s="60" t="s">
        <v>434</v>
      </c>
      <c r="C281" s="64" t="str">
        <f>VLOOKUP(Table4[[#This Row],[iso_code]],iso_code!B:C,2,FALSE)</f>
        <v>KEN</v>
      </c>
      <c r="D281" s="18" t="str">
        <f>VLOOKUP(Table4[[#This Row],[iso_code]],iso_code!G:H,2,FALSE)</f>
        <v>Kenya</v>
      </c>
    </row>
    <row r="282" spans="1:4">
      <c r="A282" s="18">
        <v>6</v>
      </c>
      <c r="B282" s="60" t="s">
        <v>2294</v>
      </c>
      <c r="C282" s="64" t="str">
        <f>VLOOKUP(Table4[[#This Row],[iso_code]],iso_code!B:C,2,FALSE)</f>
        <v>LSO</v>
      </c>
      <c r="D282" s="18" t="str">
        <f>VLOOKUP(Table4[[#This Row],[iso_code]],iso_code!G:H,2,FALSE)</f>
        <v>Lesotho</v>
      </c>
    </row>
    <row r="283" spans="1:4">
      <c r="A283" s="18">
        <v>6</v>
      </c>
      <c r="B283" s="60" t="s">
        <v>2295</v>
      </c>
      <c r="C283" s="64" t="str">
        <f>VLOOKUP(Table4[[#This Row],[iso_code]],iso_code!B:C,2,FALSE)</f>
        <v>LBR</v>
      </c>
      <c r="D283" s="18" t="str">
        <f>VLOOKUP(Table4[[#This Row],[iso_code]],iso_code!G:H,2,FALSE)</f>
        <v>Liberia</v>
      </c>
    </row>
    <row r="284" spans="1:4">
      <c r="A284" s="18">
        <v>6</v>
      </c>
      <c r="B284" s="60" t="s">
        <v>2044</v>
      </c>
      <c r="C284" s="64" t="str">
        <f>VLOOKUP(Table4[[#This Row],[iso_code]],iso_code!B:C,2,FALSE)</f>
        <v>LBY</v>
      </c>
      <c r="D284" s="18" t="str">
        <f>VLOOKUP(Table4[[#This Row],[iso_code]],iso_code!G:H,2,FALSE)</f>
        <v>Libya</v>
      </c>
    </row>
    <row r="285" spans="1:4">
      <c r="A285" s="18">
        <v>6</v>
      </c>
      <c r="B285" s="60" t="s">
        <v>1191</v>
      </c>
      <c r="C285" s="64" t="str">
        <f>VLOOKUP(Table4[[#This Row],[iso_code]],iso_code!B:C,2,FALSE)</f>
        <v>MWI</v>
      </c>
      <c r="D285" s="18" t="str">
        <f>VLOOKUP(Table4[[#This Row],[iso_code]],iso_code!G:H,2,FALSE)</f>
        <v>Malawi</v>
      </c>
    </row>
    <row r="286" spans="1:4">
      <c r="A286" s="18">
        <v>6</v>
      </c>
      <c r="B286" s="60" t="s">
        <v>2297</v>
      </c>
      <c r="C286" s="64" t="str">
        <f>VLOOKUP(Table4[[#This Row],[iso_code]],iso_code!B:C,2,FALSE)</f>
        <v>MLI</v>
      </c>
      <c r="D286" s="18" t="str">
        <f>VLOOKUP(Table4[[#This Row],[iso_code]],iso_code!G:H,2,FALSE)</f>
        <v>Mali</v>
      </c>
    </row>
    <row r="287" spans="1:4">
      <c r="A287" s="18">
        <v>6</v>
      </c>
      <c r="B287" s="60" t="s">
        <v>2162</v>
      </c>
      <c r="C287" s="64" t="str">
        <f>VLOOKUP(Table4[[#This Row],[iso_code]],iso_code!B:C,2,FALSE)</f>
        <v>MRT</v>
      </c>
      <c r="D287" s="18" t="str">
        <f>VLOOKUP(Table4[[#This Row],[iso_code]],iso_code!G:H,2,FALSE)</f>
        <v>Mauritania</v>
      </c>
    </row>
    <row r="288" spans="1:4">
      <c r="A288" s="18">
        <v>6</v>
      </c>
      <c r="B288" s="60" t="s">
        <v>519</v>
      </c>
      <c r="C288" s="64" t="str">
        <f>VLOOKUP(Table4[[#This Row],[iso_code]],iso_code!B:C,2,FALSE)</f>
        <v>MAR</v>
      </c>
      <c r="D288" s="18" t="str">
        <f>VLOOKUP(Table4[[#This Row],[iso_code]],iso_code!G:H,2,FALSE)</f>
        <v>Morocco</v>
      </c>
    </row>
    <row r="289" spans="1:4">
      <c r="A289" s="18">
        <v>6</v>
      </c>
      <c r="B289" s="60" t="s">
        <v>1497</v>
      </c>
      <c r="C289" s="64" t="str">
        <f>VLOOKUP(Table4[[#This Row],[iso_code]],iso_code!B:C,2,FALSE)</f>
        <v>MOZ</v>
      </c>
      <c r="D289" s="18" t="str">
        <f>VLOOKUP(Table4[[#This Row],[iso_code]],iso_code!G:H,2,FALSE)</f>
        <v>Mozambique</v>
      </c>
    </row>
    <row r="290" spans="1:4">
      <c r="A290" s="18">
        <v>6</v>
      </c>
      <c r="B290" s="60" t="s">
        <v>2122</v>
      </c>
      <c r="C290" s="64" t="str">
        <f>VLOOKUP(Table4[[#This Row],[iso_code]],iso_code!B:C,2,FALSE)</f>
        <v>NAM</v>
      </c>
      <c r="D290" s="18" t="str">
        <f>VLOOKUP(Table4[[#This Row],[iso_code]],iso_code!G:H,2,FALSE)</f>
        <v>Namibia</v>
      </c>
    </row>
    <row r="291" spans="1:4">
      <c r="A291" s="18">
        <v>6</v>
      </c>
      <c r="B291" s="60" t="s">
        <v>1031</v>
      </c>
      <c r="C291" s="64" t="str">
        <f>VLOOKUP(Table4[[#This Row],[iso_code]],iso_code!B:C,2,FALSE)</f>
        <v>NER</v>
      </c>
      <c r="D291" s="18" t="str">
        <f>VLOOKUP(Table4[[#This Row],[iso_code]],iso_code!G:H,2,FALSE)</f>
        <v>Niger (the)</v>
      </c>
    </row>
    <row r="292" spans="1:4">
      <c r="A292" s="18">
        <v>6</v>
      </c>
      <c r="B292" s="60" t="s">
        <v>1264</v>
      </c>
      <c r="C292" s="64" t="str">
        <f>VLOOKUP(Table4[[#This Row],[iso_code]],iso_code!B:C,2,FALSE)</f>
        <v>NGA</v>
      </c>
      <c r="D292" s="18" t="str">
        <f>VLOOKUP(Table4[[#This Row],[iso_code]],iso_code!G:H,2,FALSE)</f>
        <v>Nigeria</v>
      </c>
    </row>
    <row r="293" spans="1:4">
      <c r="A293" s="18">
        <v>6</v>
      </c>
      <c r="B293" s="60" t="s">
        <v>2298</v>
      </c>
      <c r="C293" s="64" t="str">
        <f>VLOOKUP(Table4[[#This Row],[iso_code]],iso_code!B:C,2,FALSE)</f>
        <v>RWA</v>
      </c>
      <c r="D293" s="18" t="str">
        <f>VLOOKUP(Table4[[#This Row],[iso_code]],iso_code!G:H,2,FALSE)</f>
        <v>Rwanda</v>
      </c>
    </row>
    <row r="294" spans="1:4">
      <c r="A294" s="18">
        <v>6</v>
      </c>
      <c r="B294" s="60" t="s">
        <v>1737</v>
      </c>
      <c r="C294" s="64" t="str">
        <f>VLOOKUP(Table4[[#This Row],[iso_code]],iso_code!B:C,2,FALSE)</f>
        <v>SEN</v>
      </c>
      <c r="D294" s="18" t="str">
        <f>VLOOKUP(Table4[[#This Row],[iso_code]],iso_code!G:H,2,FALSE)</f>
        <v>Senegal</v>
      </c>
    </row>
    <row r="295" spans="1:4">
      <c r="A295" s="18">
        <v>6</v>
      </c>
      <c r="B295" s="60" t="s">
        <v>2146</v>
      </c>
      <c r="C295" s="64" t="str">
        <f>VLOOKUP(Table4[[#This Row],[iso_code]],iso_code!B:C,2,FALSE)</f>
        <v>SLE</v>
      </c>
      <c r="D295" s="18" t="str">
        <f>VLOOKUP(Table4[[#This Row],[iso_code]],iso_code!G:H,2,FALSE)</f>
        <v>Sierra Leone</v>
      </c>
    </row>
    <row r="296" spans="1:4">
      <c r="A296" s="18">
        <v>6</v>
      </c>
      <c r="B296" s="60" t="s">
        <v>2301</v>
      </c>
      <c r="C296" s="64" t="str">
        <f>VLOOKUP(Table4[[#This Row],[iso_code]],iso_code!B:C,2,FALSE)</f>
        <v>SOM</v>
      </c>
      <c r="D296" s="18" t="str">
        <f>VLOOKUP(Table4[[#This Row],[iso_code]],iso_code!G:H,2,FALSE)</f>
        <v>Somalia</v>
      </c>
    </row>
    <row r="297" spans="1:4">
      <c r="A297" s="18">
        <v>6</v>
      </c>
      <c r="B297" s="60" t="s">
        <v>618</v>
      </c>
      <c r="C297" s="64" t="str">
        <f>VLOOKUP(Table4[[#This Row],[iso_code]],iso_code!B:C,2,FALSE)</f>
        <v>ZAF</v>
      </c>
      <c r="D297" s="18" t="str">
        <f>VLOOKUP(Table4[[#This Row],[iso_code]],iso_code!G:H,2,FALSE)</f>
        <v>South Africa</v>
      </c>
    </row>
    <row r="298" spans="1:4">
      <c r="A298" s="18">
        <v>6</v>
      </c>
      <c r="B298" s="60" t="s">
        <v>2302</v>
      </c>
      <c r="C298" s="64" t="str">
        <f>VLOOKUP(Table4[[#This Row],[iso_code]],iso_code!B:C,2,FALSE)</f>
        <v>SSD</v>
      </c>
      <c r="D298" s="18" t="str">
        <f>VLOOKUP(Table4[[#This Row],[iso_code]],iso_code!G:H,2,FALSE)</f>
        <v>South Sudan</v>
      </c>
    </row>
    <row r="299" spans="1:4">
      <c r="A299" s="18">
        <v>6</v>
      </c>
      <c r="B299" s="60" t="s">
        <v>2303</v>
      </c>
      <c r="C299" s="64" t="str">
        <f>VLOOKUP(Table4[[#This Row],[iso_code]],iso_code!B:C,2,FALSE)</f>
        <v>SDN</v>
      </c>
      <c r="D299" s="18" t="str">
        <f>VLOOKUP(Table4[[#This Row],[iso_code]],iso_code!G:H,2,FALSE)</f>
        <v>Sudan (the)</v>
      </c>
    </row>
    <row r="300" spans="1:4">
      <c r="A300" s="18">
        <v>6</v>
      </c>
      <c r="B300" s="60" t="s">
        <v>884</v>
      </c>
      <c r="C300" s="64" t="str">
        <f>VLOOKUP(Table4[[#This Row],[iso_code]],iso_code!B:C,2,FALSE)</f>
        <v>TZA</v>
      </c>
      <c r="D300" s="18" t="str">
        <f>VLOOKUP(Table4[[#This Row],[iso_code]],iso_code!G:H,2,FALSE)</f>
        <v>Tanzania, United Republic of</v>
      </c>
    </row>
    <row r="301" spans="1:4">
      <c r="A301" s="18">
        <v>6</v>
      </c>
      <c r="B301" s="60" t="s">
        <v>2068</v>
      </c>
      <c r="C301" s="64" t="str">
        <f>VLOOKUP(Table4[[#This Row],[iso_code]],iso_code!B:C,2,FALSE)</f>
        <v>TGO</v>
      </c>
      <c r="D301" s="18" t="str">
        <f>VLOOKUP(Table4[[#This Row],[iso_code]],iso_code!G:H,2,FALSE)</f>
        <v>Togo</v>
      </c>
    </row>
    <row r="302" spans="1:4">
      <c r="A302" s="18">
        <v>6</v>
      </c>
      <c r="B302" s="18" t="s">
        <v>978</v>
      </c>
      <c r="C302" s="64" t="str">
        <f>VLOOKUP(Table4[[#This Row],[iso_code]],iso_code!B:C,2,FALSE)</f>
        <v>TUN</v>
      </c>
      <c r="D302" s="18" t="str">
        <f>VLOOKUP(Table4[[#This Row],[iso_code]],iso_code!G:H,2,FALSE)</f>
        <v>Tunisia</v>
      </c>
    </row>
    <row r="303" spans="1:4">
      <c r="A303" s="18">
        <v>6</v>
      </c>
      <c r="B303" s="18" t="s">
        <v>1509</v>
      </c>
      <c r="C303" s="64" t="str">
        <f>VLOOKUP(Table4[[#This Row],[iso_code]],iso_code!B:C,2,FALSE)</f>
        <v>UGA</v>
      </c>
      <c r="D303" s="18" t="str">
        <f>VLOOKUP(Table4[[#This Row],[iso_code]],iso_code!G:H,2,FALSE)</f>
        <v>Uganda</v>
      </c>
    </row>
    <row r="304" spans="1:4">
      <c r="A304" s="18">
        <v>6</v>
      </c>
      <c r="B304" s="18" t="s">
        <v>758</v>
      </c>
      <c r="C304" s="64" t="str">
        <f>VLOOKUP(Table4[[#This Row],[iso_code]],iso_code!B:C,2,FALSE)</f>
        <v>ZMB</v>
      </c>
      <c r="D304" s="18" t="str">
        <f>VLOOKUP(Table4[[#This Row],[iso_code]],iso_code!G:H,2,FALSE)</f>
        <v>Zambia</v>
      </c>
    </row>
    <row r="305" spans="1:4">
      <c r="A305" s="18">
        <v>6</v>
      </c>
      <c r="B305" s="18" t="s">
        <v>2305</v>
      </c>
      <c r="C305" s="64" t="str">
        <f>VLOOKUP(Table4[[#This Row],[iso_code]],iso_code!B:C,2,FALSE)</f>
        <v>ZWE</v>
      </c>
      <c r="D305" s="18" t="str">
        <f>VLOOKUP(Table4[[#This Row],[iso_code]],iso_code!G:H,2,FALSE)</f>
        <v>Zimbabwe</v>
      </c>
    </row>
    <row r="306" spans="1:4">
      <c r="A306" s="18">
        <v>7</v>
      </c>
      <c r="B306" s="60" t="s">
        <v>812</v>
      </c>
      <c r="C306" s="64" t="str">
        <f>VLOOKUP(Table4[[#This Row],[iso_code]],iso_code!B:C,2,FALSE)</f>
        <v>DZA</v>
      </c>
      <c r="D306" s="18" t="str">
        <f>VLOOKUP(Table4[[#This Row],[iso_code]],iso_code!G:H,2,FALSE)</f>
        <v>Algeria</v>
      </c>
    </row>
    <row r="307" spans="1:4">
      <c r="A307" s="18">
        <v>7</v>
      </c>
      <c r="B307" s="60" t="s">
        <v>2279</v>
      </c>
      <c r="C307" s="64" t="str">
        <f>VLOOKUP(Table4[[#This Row],[iso_code]],iso_code!B:C,2,FALSE)</f>
        <v>AGO</v>
      </c>
      <c r="D307" s="18" t="str">
        <f>VLOOKUP(Table4[[#This Row],[iso_code]],iso_code!G:H,2,FALSE)</f>
        <v>Angola</v>
      </c>
    </row>
    <row r="308" spans="1:4">
      <c r="A308" s="18">
        <v>7</v>
      </c>
      <c r="B308" s="60" t="s">
        <v>2280</v>
      </c>
      <c r="C308" s="64" t="str">
        <f>VLOOKUP(Table4[[#This Row],[iso_code]],iso_code!B:C,2,FALSE)</f>
        <v>BEN</v>
      </c>
      <c r="D308" s="18" t="str">
        <f>VLOOKUP(Table4[[#This Row],[iso_code]],iso_code!G:H,2,FALSE)</f>
        <v>Benin</v>
      </c>
    </row>
    <row r="309" spans="1:4">
      <c r="A309" s="18">
        <v>7</v>
      </c>
      <c r="B309" s="60" t="s">
        <v>1878</v>
      </c>
      <c r="C309" s="64" t="str">
        <f>VLOOKUP(Table4[[#This Row],[iso_code]],iso_code!B:C,2,FALSE)</f>
        <v>BWA</v>
      </c>
      <c r="D309" s="18" t="str">
        <f>VLOOKUP(Table4[[#This Row],[iso_code]],iso_code!G:H,2,FALSE)</f>
        <v>Botswana</v>
      </c>
    </row>
    <row r="310" spans="1:4">
      <c r="A310" s="18">
        <v>7</v>
      </c>
      <c r="B310" s="60" t="s">
        <v>2281</v>
      </c>
      <c r="C310" s="64" t="str">
        <f>VLOOKUP(Table4[[#This Row],[iso_code]],iso_code!B:C,2,FALSE)</f>
        <v>BFA</v>
      </c>
      <c r="D310" s="18" t="str">
        <f>VLOOKUP(Table4[[#This Row],[iso_code]],iso_code!G:H,2,FALSE)</f>
        <v>Burkina Faso</v>
      </c>
    </row>
    <row r="311" spans="1:4">
      <c r="A311" s="18">
        <v>7</v>
      </c>
      <c r="B311" s="60" t="s">
        <v>2282</v>
      </c>
      <c r="C311" s="64" t="str">
        <f>VLOOKUP(Table4[[#This Row],[iso_code]],iso_code!B:C,2,FALSE)</f>
        <v>BDI</v>
      </c>
      <c r="D311" s="18" t="str">
        <f>VLOOKUP(Table4[[#This Row],[iso_code]],iso_code!G:H,2,FALSE)</f>
        <v>Burundi</v>
      </c>
    </row>
    <row r="312" spans="1:4">
      <c r="A312" s="18">
        <v>7</v>
      </c>
      <c r="B312" s="60" t="s">
        <v>290</v>
      </c>
      <c r="C312" s="64" t="str">
        <f>VLOOKUP(Table4[[#This Row],[iso_code]],iso_code!B:C,2,FALSE)</f>
        <v>CMR</v>
      </c>
      <c r="D312" s="18" t="str">
        <f>VLOOKUP(Table4[[#This Row],[iso_code]],iso_code!G:H,2,FALSE)</f>
        <v>Cameroon</v>
      </c>
    </row>
    <row r="313" spans="1:4">
      <c r="A313" s="18">
        <v>7</v>
      </c>
      <c r="B313" s="60" t="s">
        <v>1712</v>
      </c>
      <c r="C313" s="64" t="str">
        <f>VLOOKUP(Table4[[#This Row],[iso_code]],iso_code!B:C,2,FALSE)</f>
        <v>CAF</v>
      </c>
      <c r="D313" s="18" t="str">
        <f>VLOOKUP(Table4[[#This Row],[iso_code]],iso_code!G:H,2,FALSE)</f>
        <v>Central African Republic (the)</v>
      </c>
    </row>
    <row r="314" spans="1:4">
      <c r="A314" s="18">
        <v>7</v>
      </c>
      <c r="B314" s="60" t="s">
        <v>2283</v>
      </c>
      <c r="C314" s="64" t="str">
        <f>VLOOKUP(Table4[[#This Row],[iso_code]],iso_code!B:C,2,FALSE)</f>
        <v>TCD</v>
      </c>
      <c r="D314" s="18" t="str">
        <f>VLOOKUP(Table4[[#This Row],[iso_code]],iso_code!G:H,2,FALSE)</f>
        <v>Chad</v>
      </c>
    </row>
    <row r="315" spans="1:4">
      <c r="A315" s="18">
        <v>7</v>
      </c>
      <c r="B315" s="60" t="s">
        <v>2076</v>
      </c>
      <c r="C315" s="64" t="str">
        <f>VLOOKUP(Table4[[#This Row],[iso_code]],iso_code!B:C,2,FALSE)</f>
        <v>COD</v>
      </c>
      <c r="D315" s="18" t="str">
        <f>VLOOKUP(Table4[[#This Row],[iso_code]],iso_code!G:H,2,FALSE)</f>
        <v>Congo (the Democratic Republic of the)</v>
      </c>
    </row>
    <row r="316" spans="1:4">
      <c r="A316" s="18">
        <v>7</v>
      </c>
      <c r="B316" s="60" t="s">
        <v>2285</v>
      </c>
      <c r="C316" s="64" t="str">
        <f>VLOOKUP(Table4[[#This Row],[iso_code]],iso_code!B:C,2,FALSE)</f>
        <v>COG</v>
      </c>
      <c r="D316" s="18" t="str">
        <f>VLOOKUP(Table4[[#This Row],[iso_code]],iso_code!G:H,2,FALSE)</f>
        <v>Congo (the)</v>
      </c>
    </row>
    <row r="317" spans="1:4">
      <c r="A317" s="18">
        <v>7</v>
      </c>
      <c r="B317" s="60" t="s">
        <v>2286</v>
      </c>
      <c r="C317" s="64" t="str">
        <f>VLOOKUP(Table4[[#This Row],[iso_code]],iso_code!B:C,2,FALSE)</f>
        <v>DJI</v>
      </c>
      <c r="D317" s="18" t="str">
        <f>VLOOKUP(Table4[[#This Row],[iso_code]],iso_code!G:H,2,FALSE)</f>
        <v>Djibouti</v>
      </c>
    </row>
    <row r="318" spans="1:4">
      <c r="A318" s="18">
        <v>7</v>
      </c>
      <c r="B318" s="60" t="s">
        <v>874</v>
      </c>
      <c r="C318" s="64" t="str">
        <f>VLOOKUP(Table4[[#This Row],[iso_code]],iso_code!B:C,2,FALSE)</f>
        <v>EGY</v>
      </c>
      <c r="D318" s="18" t="str">
        <f>VLOOKUP(Table4[[#This Row],[iso_code]],iso_code!G:H,2,FALSE)</f>
        <v>Egypt</v>
      </c>
    </row>
    <row r="319" spans="1:4">
      <c r="A319" s="18">
        <v>7</v>
      </c>
      <c r="B319" s="60" t="s">
        <v>2287</v>
      </c>
      <c r="C319" s="64" t="str">
        <f>VLOOKUP(Table4[[#This Row],[iso_code]],iso_code!B:C,2,FALSE)</f>
        <v>GNQ</v>
      </c>
      <c r="D319" s="18" t="str">
        <f>VLOOKUP(Table4[[#This Row],[iso_code]],iso_code!G:H,2,FALSE)</f>
        <v>Equatorial Guinea</v>
      </c>
    </row>
    <row r="320" spans="1:4">
      <c r="A320" s="18">
        <v>7</v>
      </c>
      <c r="B320" s="60" t="s">
        <v>2288</v>
      </c>
      <c r="C320" s="64" t="str">
        <f>VLOOKUP(Table4[[#This Row],[iso_code]],iso_code!B:C,2,FALSE)</f>
        <v>ERI</v>
      </c>
      <c r="D320" s="18" t="str">
        <f>VLOOKUP(Table4[[#This Row],[iso_code]],iso_code!G:H,2,FALSE)</f>
        <v>Eritrea</v>
      </c>
    </row>
    <row r="321" spans="1:4">
      <c r="A321" s="18">
        <v>7</v>
      </c>
      <c r="B321" s="60" t="s">
        <v>2304</v>
      </c>
      <c r="C321" s="64" t="str">
        <f>VLOOKUP(Table4[[#This Row],[iso_code]],iso_code!B:C,2,FALSE)</f>
        <v>SWZ</v>
      </c>
      <c r="D321" s="18" t="str">
        <f>VLOOKUP(Table4[[#This Row],[iso_code]],iso_code!G:H,2,FALSE)</f>
        <v>Eswatini</v>
      </c>
    </row>
    <row r="322" spans="1:4">
      <c r="A322" s="18">
        <v>7</v>
      </c>
      <c r="B322" s="60" t="s">
        <v>199</v>
      </c>
      <c r="C322" s="64" t="str">
        <f>VLOOKUP(Table4[[#This Row],[iso_code]],iso_code!B:C,2,FALSE)</f>
        <v>ETH</v>
      </c>
      <c r="D322" s="18" t="str">
        <f>VLOOKUP(Table4[[#This Row],[iso_code]],iso_code!G:H,2,FALSE)</f>
        <v>Ethiopia</v>
      </c>
    </row>
    <row r="323" spans="1:4">
      <c r="A323" s="18">
        <v>7</v>
      </c>
      <c r="B323" s="60" t="s">
        <v>2289</v>
      </c>
      <c r="C323" s="64" t="str">
        <f>VLOOKUP(Table4[[#This Row],[iso_code]],iso_code!B:C,2,FALSE)</f>
        <v>GAB</v>
      </c>
      <c r="D323" s="18" t="str">
        <f>VLOOKUP(Table4[[#This Row],[iso_code]],iso_code!G:H,2,FALSE)</f>
        <v>Gabon</v>
      </c>
    </row>
    <row r="324" spans="1:4">
      <c r="A324" s="18">
        <v>7</v>
      </c>
      <c r="B324" s="60" t="s">
        <v>2290</v>
      </c>
      <c r="C324" s="64" t="str">
        <f>VLOOKUP(Table4[[#This Row],[iso_code]],iso_code!B:C,2,FALSE)</f>
        <v>GMB</v>
      </c>
      <c r="D324" s="18" t="str">
        <f>VLOOKUP(Table4[[#This Row],[iso_code]],iso_code!G:H,2,FALSE)</f>
        <v>Gambia (the)</v>
      </c>
    </row>
    <row r="325" spans="1:4">
      <c r="A325" s="18">
        <v>7</v>
      </c>
      <c r="B325" s="60" t="s">
        <v>255</v>
      </c>
      <c r="C325" s="64" t="str">
        <f>VLOOKUP(Table4[[#This Row],[iso_code]],iso_code!B:C,2,FALSE)</f>
        <v>GHA</v>
      </c>
      <c r="D325" s="18" t="str">
        <f>VLOOKUP(Table4[[#This Row],[iso_code]],iso_code!G:H,2,FALSE)</f>
        <v>Ghana</v>
      </c>
    </row>
    <row r="326" spans="1:4">
      <c r="A326" s="18">
        <v>7</v>
      </c>
      <c r="B326" s="60" t="s">
        <v>2291</v>
      </c>
      <c r="C326" s="64" t="str">
        <f>VLOOKUP(Table4[[#This Row],[iso_code]],iso_code!B:C,2,FALSE)</f>
        <v>GIN</v>
      </c>
      <c r="D326" s="18" t="str">
        <f>VLOOKUP(Table4[[#This Row],[iso_code]],iso_code!G:H,2,FALSE)</f>
        <v>Guinea</v>
      </c>
    </row>
    <row r="327" spans="1:4">
      <c r="A327" s="18">
        <v>7</v>
      </c>
      <c r="B327" s="60" t="s">
        <v>2292</v>
      </c>
      <c r="C327" s="64" t="str">
        <f>VLOOKUP(Table4[[#This Row],[iso_code]],iso_code!B:C,2,FALSE)</f>
        <v>GNB</v>
      </c>
      <c r="D327" s="18" t="str">
        <f>VLOOKUP(Table4[[#This Row],[iso_code]],iso_code!G:H,2,FALSE)</f>
        <v>Guinea-Bissau</v>
      </c>
    </row>
    <row r="328" spans="1:4">
      <c r="A328" s="18">
        <v>7</v>
      </c>
      <c r="B328" s="60" t="s">
        <v>2293</v>
      </c>
      <c r="C328" s="64" t="str">
        <f>VLOOKUP(Table4[[#This Row],[iso_code]],iso_code!B:C,2,FALSE)</f>
        <v>CIV</v>
      </c>
      <c r="D328" s="18" t="str">
        <f>VLOOKUP(Table4[[#This Row],[iso_code]],iso_code!G:H,2,FALSE)</f>
        <v>Côte d'Ivoire</v>
      </c>
    </row>
    <row r="329" spans="1:4">
      <c r="A329" s="18">
        <v>7</v>
      </c>
      <c r="B329" s="60" t="s">
        <v>434</v>
      </c>
      <c r="C329" s="64" t="str">
        <f>VLOOKUP(Table4[[#This Row],[iso_code]],iso_code!B:C,2,FALSE)</f>
        <v>KEN</v>
      </c>
      <c r="D329" s="18" t="str">
        <f>VLOOKUP(Table4[[#This Row],[iso_code]],iso_code!G:H,2,FALSE)</f>
        <v>Kenya</v>
      </c>
    </row>
    <row r="330" spans="1:4">
      <c r="A330" s="18">
        <v>7</v>
      </c>
      <c r="B330" s="60" t="s">
        <v>2294</v>
      </c>
      <c r="C330" s="64" t="str">
        <f>VLOOKUP(Table4[[#This Row],[iso_code]],iso_code!B:C,2,FALSE)</f>
        <v>LSO</v>
      </c>
      <c r="D330" s="18" t="str">
        <f>VLOOKUP(Table4[[#This Row],[iso_code]],iso_code!G:H,2,FALSE)</f>
        <v>Lesotho</v>
      </c>
    </row>
    <row r="331" spans="1:4">
      <c r="A331" s="18">
        <v>7</v>
      </c>
      <c r="B331" s="60" t="s">
        <v>2295</v>
      </c>
      <c r="C331" s="64" t="str">
        <f>VLOOKUP(Table4[[#This Row],[iso_code]],iso_code!B:C,2,FALSE)</f>
        <v>LBR</v>
      </c>
      <c r="D331" s="18" t="str">
        <f>VLOOKUP(Table4[[#This Row],[iso_code]],iso_code!G:H,2,FALSE)</f>
        <v>Liberia</v>
      </c>
    </row>
    <row r="332" spans="1:4">
      <c r="A332" s="18">
        <v>7</v>
      </c>
      <c r="B332" s="60" t="s">
        <v>2044</v>
      </c>
      <c r="C332" s="64" t="str">
        <f>VLOOKUP(Table4[[#This Row],[iso_code]],iso_code!B:C,2,FALSE)</f>
        <v>LBY</v>
      </c>
      <c r="D332" s="18" t="str">
        <f>VLOOKUP(Table4[[#This Row],[iso_code]],iso_code!G:H,2,FALSE)</f>
        <v>Libya</v>
      </c>
    </row>
    <row r="333" spans="1:4">
      <c r="A333" s="18">
        <v>7</v>
      </c>
      <c r="B333" s="60" t="s">
        <v>1191</v>
      </c>
      <c r="C333" s="64" t="str">
        <f>VLOOKUP(Table4[[#This Row],[iso_code]],iso_code!B:C,2,FALSE)</f>
        <v>MWI</v>
      </c>
      <c r="D333" s="18" t="str">
        <f>VLOOKUP(Table4[[#This Row],[iso_code]],iso_code!G:H,2,FALSE)</f>
        <v>Malawi</v>
      </c>
    </row>
    <row r="334" spans="1:4">
      <c r="A334" s="18">
        <v>7</v>
      </c>
      <c r="B334" s="60" t="s">
        <v>2297</v>
      </c>
      <c r="C334" s="64" t="str">
        <f>VLOOKUP(Table4[[#This Row],[iso_code]],iso_code!B:C,2,FALSE)</f>
        <v>MLI</v>
      </c>
      <c r="D334" s="18" t="str">
        <f>VLOOKUP(Table4[[#This Row],[iso_code]],iso_code!G:H,2,FALSE)</f>
        <v>Mali</v>
      </c>
    </row>
    <row r="335" spans="1:4">
      <c r="A335" s="18">
        <v>7</v>
      </c>
      <c r="B335" s="60" t="s">
        <v>2162</v>
      </c>
      <c r="C335" s="64" t="str">
        <f>VLOOKUP(Table4[[#This Row],[iso_code]],iso_code!B:C,2,FALSE)</f>
        <v>MRT</v>
      </c>
      <c r="D335" s="18" t="str">
        <f>VLOOKUP(Table4[[#This Row],[iso_code]],iso_code!G:H,2,FALSE)</f>
        <v>Mauritania</v>
      </c>
    </row>
    <row r="336" spans="1:4">
      <c r="A336" s="18">
        <v>7</v>
      </c>
      <c r="B336" s="60" t="s">
        <v>519</v>
      </c>
      <c r="C336" s="64" t="str">
        <f>VLOOKUP(Table4[[#This Row],[iso_code]],iso_code!B:C,2,FALSE)</f>
        <v>MAR</v>
      </c>
      <c r="D336" s="18" t="str">
        <f>VLOOKUP(Table4[[#This Row],[iso_code]],iso_code!G:H,2,FALSE)</f>
        <v>Morocco</v>
      </c>
    </row>
    <row r="337" spans="1:4">
      <c r="A337" s="18">
        <v>7</v>
      </c>
      <c r="B337" s="60" t="s">
        <v>1497</v>
      </c>
      <c r="C337" s="64" t="str">
        <f>VLOOKUP(Table4[[#This Row],[iso_code]],iso_code!B:C,2,FALSE)</f>
        <v>MOZ</v>
      </c>
      <c r="D337" s="18" t="str">
        <f>VLOOKUP(Table4[[#This Row],[iso_code]],iso_code!G:H,2,FALSE)</f>
        <v>Mozambique</v>
      </c>
    </row>
    <row r="338" spans="1:4">
      <c r="A338" s="18">
        <v>7</v>
      </c>
      <c r="B338" s="60" t="s">
        <v>2122</v>
      </c>
      <c r="C338" s="64" t="str">
        <f>VLOOKUP(Table4[[#This Row],[iso_code]],iso_code!B:C,2,FALSE)</f>
        <v>NAM</v>
      </c>
      <c r="D338" s="18" t="str">
        <f>VLOOKUP(Table4[[#This Row],[iso_code]],iso_code!G:H,2,FALSE)</f>
        <v>Namibia</v>
      </c>
    </row>
    <row r="339" spans="1:4">
      <c r="A339" s="18">
        <v>7</v>
      </c>
      <c r="B339" s="60" t="s">
        <v>1031</v>
      </c>
      <c r="C339" s="64" t="str">
        <f>VLOOKUP(Table4[[#This Row],[iso_code]],iso_code!B:C,2,FALSE)</f>
        <v>NER</v>
      </c>
      <c r="D339" s="18" t="str">
        <f>VLOOKUP(Table4[[#This Row],[iso_code]],iso_code!G:H,2,FALSE)</f>
        <v>Niger (the)</v>
      </c>
    </row>
    <row r="340" spans="1:4">
      <c r="A340" s="18">
        <v>7</v>
      </c>
      <c r="B340" s="60" t="s">
        <v>1264</v>
      </c>
      <c r="C340" s="64" t="str">
        <f>VLOOKUP(Table4[[#This Row],[iso_code]],iso_code!B:C,2,FALSE)</f>
        <v>NGA</v>
      </c>
      <c r="D340" s="18" t="str">
        <f>VLOOKUP(Table4[[#This Row],[iso_code]],iso_code!G:H,2,FALSE)</f>
        <v>Nigeria</v>
      </c>
    </row>
    <row r="341" spans="1:4">
      <c r="A341" s="18">
        <v>7</v>
      </c>
      <c r="B341" s="60" t="s">
        <v>2298</v>
      </c>
      <c r="C341" s="64" t="str">
        <f>VLOOKUP(Table4[[#This Row],[iso_code]],iso_code!B:C,2,FALSE)</f>
        <v>RWA</v>
      </c>
      <c r="D341" s="18" t="str">
        <f>VLOOKUP(Table4[[#This Row],[iso_code]],iso_code!G:H,2,FALSE)</f>
        <v>Rwanda</v>
      </c>
    </row>
    <row r="342" spans="1:4">
      <c r="A342" s="18">
        <v>7</v>
      </c>
      <c r="B342" s="60" t="s">
        <v>1737</v>
      </c>
      <c r="C342" s="64" t="str">
        <f>VLOOKUP(Table4[[#This Row],[iso_code]],iso_code!B:C,2,FALSE)</f>
        <v>SEN</v>
      </c>
      <c r="D342" s="18" t="str">
        <f>VLOOKUP(Table4[[#This Row],[iso_code]],iso_code!G:H,2,FALSE)</f>
        <v>Senegal</v>
      </c>
    </row>
    <row r="343" spans="1:4">
      <c r="A343" s="18">
        <v>7</v>
      </c>
      <c r="B343" s="60" t="s">
        <v>2146</v>
      </c>
      <c r="C343" s="64" t="str">
        <f>VLOOKUP(Table4[[#This Row],[iso_code]],iso_code!B:C,2,FALSE)</f>
        <v>SLE</v>
      </c>
      <c r="D343" s="18" t="str">
        <f>VLOOKUP(Table4[[#This Row],[iso_code]],iso_code!G:H,2,FALSE)</f>
        <v>Sierra Leone</v>
      </c>
    </row>
    <row r="344" spans="1:4">
      <c r="A344" s="18">
        <v>7</v>
      </c>
      <c r="B344" s="60" t="s">
        <v>2301</v>
      </c>
      <c r="C344" s="64" t="str">
        <f>VLOOKUP(Table4[[#This Row],[iso_code]],iso_code!B:C,2,FALSE)</f>
        <v>SOM</v>
      </c>
      <c r="D344" s="18" t="str">
        <f>VLOOKUP(Table4[[#This Row],[iso_code]],iso_code!G:H,2,FALSE)</f>
        <v>Somalia</v>
      </c>
    </row>
    <row r="345" spans="1:4">
      <c r="A345" s="18">
        <v>7</v>
      </c>
      <c r="B345" s="60" t="s">
        <v>618</v>
      </c>
      <c r="C345" s="64" t="str">
        <f>VLOOKUP(Table4[[#This Row],[iso_code]],iso_code!B:C,2,FALSE)</f>
        <v>ZAF</v>
      </c>
      <c r="D345" s="18" t="str">
        <f>VLOOKUP(Table4[[#This Row],[iso_code]],iso_code!G:H,2,FALSE)</f>
        <v>South Africa</v>
      </c>
    </row>
    <row r="346" spans="1:4">
      <c r="A346" s="18">
        <v>7</v>
      </c>
      <c r="B346" s="60" t="s">
        <v>2302</v>
      </c>
      <c r="C346" s="64" t="str">
        <f>VLOOKUP(Table4[[#This Row],[iso_code]],iso_code!B:C,2,FALSE)</f>
        <v>SSD</v>
      </c>
      <c r="D346" s="18" t="str">
        <f>VLOOKUP(Table4[[#This Row],[iso_code]],iso_code!G:H,2,FALSE)</f>
        <v>South Sudan</v>
      </c>
    </row>
    <row r="347" spans="1:4">
      <c r="A347" s="18">
        <v>7</v>
      </c>
      <c r="B347" s="60" t="s">
        <v>2303</v>
      </c>
      <c r="C347" s="64" t="str">
        <f>VLOOKUP(Table4[[#This Row],[iso_code]],iso_code!B:C,2,FALSE)</f>
        <v>SDN</v>
      </c>
      <c r="D347" s="18" t="str">
        <f>VLOOKUP(Table4[[#This Row],[iso_code]],iso_code!G:H,2,FALSE)</f>
        <v>Sudan (the)</v>
      </c>
    </row>
    <row r="348" spans="1:4">
      <c r="A348" s="18">
        <v>7</v>
      </c>
      <c r="B348" s="60" t="s">
        <v>884</v>
      </c>
      <c r="C348" s="64" t="str">
        <f>VLOOKUP(Table4[[#This Row],[iso_code]],iso_code!B:C,2,FALSE)</f>
        <v>TZA</v>
      </c>
      <c r="D348" s="18" t="str">
        <f>VLOOKUP(Table4[[#This Row],[iso_code]],iso_code!G:H,2,FALSE)</f>
        <v>Tanzania, United Republic of</v>
      </c>
    </row>
    <row r="349" spans="1:4">
      <c r="A349" s="18">
        <v>7</v>
      </c>
      <c r="B349" s="60" t="s">
        <v>2068</v>
      </c>
      <c r="C349" s="64" t="str">
        <f>VLOOKUP(Table4[[#This Row],[iso_code]],iso_code!B:C,2,FALSE)</f>
        <v>TGO</v>
      </c>
      <c r="D349" s="18" t="str">
        <f>VLOOKUP(Table4[[#This Row],[iso_code]],iso_code!G:H,2,FALSE)</f>
        <v>Togo</v>
      </c>
    </row>
    <row r="350" spans="1:4">
      <c r="A350" s="18">
        <v>7</v>
      </c>
      <c r="B350" s="18" t="s">
        <v>978</v>
      </c>
      <c r="C350" s="64" t="str">
        <f>VLOOKUP(Table4[[#This Row],[iso_code]],iso_code!B:C,2,FALSE)</f>
        <v>TUN</v>
      </c>
      <c r="D350" s="18" t="str">
        <f>VLOOKUP(Table4[[#This Row],[iso_code]],iso_code!G:H,2,FALSE)</f>
        <v>Tunisia</v>
      </c>
    </row>
    <row r="351" spans="1:4">
      <c r="A351" s="18">
        <v>7</v>
      </c>
      <c r="B351" s="18" t="s">
        <v>1509</v>
      </c>
      <c r="C351" s="64" t="str">
        <f>VLOOKUP(Table4[[#This Row],[iso_code]],iso_code!B:C,2,FALSE)</f>
        <v>UGA</v>
      </c>
      <c r="D351" s="18" t="str">
        <f>VLOOKUP(Table4[[#This Row],[iso_code]],iso_code!G:H,2,FALSE)</f>
        <v>Uganda</v>
      </c>
    </row>
    <row r="352" spans="1:4">
      <c r="A352" s="18">
        <v>7</v>
      </c>
      <c r="B352" s="18" t="s">
        <v>758</v>
      </c>
      <c r="C352" s="64" t="str">
        <f>VLOOKUP(Table4[[#This Row],[iso_code]],iso_code!B:C,2,FALSE)</f>
        <v>ZMB</v>
      </c>
      <c r="D352" s="18" t="str">
        <f>VLOOKUP(Table4[[#This Row],[iso_code]],iso_code!G:H,2,FALSE)</f>
        <v>Zambia</v>
      </c>
    </row>
    <row r="353" spans="1:4">
      <c r="A353" s="18">
        <v>7</v>
      </c>
      <c r="B353" s="18" t="s">
        <v>2305</v>
      </c>
      <c r="C353" s="64" t="str">
        <f>VLOOKUP(Table4[[#This Row],[iso_code]],iso_code!B:C,2,FALSE)</f>
        <v>ZWE</v>
      </c>
      <c r="D353" s="18" t="str">
        <f>VLOOKUP(Table4[[#This Row],[iso_code]],iso_code!G:H,2,FALSE)</f>
        <v>Zimbabwe</v>
      </c>
    </row>
    <row r="354" spans="1:4">
      <c r="A354" s="18">
        <v>8</v>
      </c>
      <c r="B354" s="60" t="s">
        <v>812</v>
      </c>
      <c r="C354" s="64" t="str">
        <f>VLOOKUP(Table4[[#This Row],[iso_code]],iso_code!B:C,2,FALSE)</f>
        <v>DZA</v>
      </c>
      <c r="D354" s="18" t="str">
        <f>VLOOKUP(Table4[[#This Row],[iso_code]],iso_code!G:H,2,FALSE)</f>
        <v>Algeria</v>
      </c>
    </row>
    <row r="355" spans="1:4">
      <c r="A355" s="18">
        <v>8</v>
      </c>
      <c r="B355" s="60" t="s">
        <v>2279</v>
      </c>
      <c r="C355" s="64" t="str">
        <f>VLOOKUP(Table4[[#This Row],[iso_code]],iso_code!B:C,2,FALSE)</f>
        <v>AGO</v>
      </c>
      <c r="D355" s="18" t="str">
        <f>VLOOKUP(Table4[[#This Row],[iso_code]],iso_code!G:H,2,FALSE)</f>
        <v>Angola</v>
      </c>
    </row>
    <row r="356" spans="1:4">
      <c r="A356" s="18">
        <v>8</v>
      </c>
      <c r="B356" s="60" t="s">
        <v>2280</v>
      </c>
      <c r="C356" s="64" t="str">
        <f>VLOOKUP(Table4[[#This Row],[iso_code]],iso_code!B:C,2,FALSE)</f>
        <v>BEN</v>
      </c>
      <c r="D356" s="18" t="str">
        <f>VLOOKUP(Table4[[#This Row],[iso_code]],iso_code!G:H,2,FALSE)</f>
        <v>Benin</v>
      </c>
    </row>
    <row r="357" spans="1:4">
      <c r="A357" s="18">
        <v>8</v>
      </c>
      <c r="B357" s="60" t="s">
        <v>1878</v>
      </c>
      <c r="C357" s="64" t="str">
        <f>VLOOKUP(Table4[[#This Row],[iso_code]],iso_code!B:C,2,FALSE)</f>
        <v>BWA</v>
      </c>
      <c r="D357" s="18" t="str">
        <f>VLOOKUP(Table4[[#This Row],[iso_code]],iso_code!G:H,2,FALSE)</f>
        <v>Botswana</v>
      </c>
    </row>
    <row r="358" spans="1:4">
      <c r="A358" s="18">
        <v>8</v>
      </c>
      <c r="B358" s="60" t="s">
        <v>2281</v>
      </c>
      <c r="C358" s="64" t="str">
        <f>VLOOKUP(Table4[[#This Row],[iso_code]],iso_code!B:C,2,FALSE)</f>
        <v>BFA</v>
      </c>
      <c r="D358" s="18" t="str">
        <f>VLOOKUP(Table4[[#This Row],[iso_code]],iso_code!G:H,2,FALSE)</f>
        <v>Burkina Faso</v>
      </c>
    </row>
    <row r="359" spans="1:4">
      <c r="A359" s="18">
        <v>8</v>
      </c>
      <c r="B359" s="60" t="s">
        <v>2282</v>
      </c>
      <c r="C359" s="64" t="str">
        <f>VLOOKUP(Table4[[#This Row],[iso_code]],iso_code!B:C,2,FALSE)</f>
        <v>BDI</v>
      </c>
      <c r="D359" s="18" t="str">
        <f>VLOOKUP(Table4[[#This Row],[iso_code]],iso_code!G:H,2,FALSE)</f>
        <v>Burundi</v>
      </c>
    </row>
    <row r="360" spans="1:4">
      <c r="A360" s="18">
        <v>8</v>
      </c>
      <c r="B360" s="60" t="s">
        <v>290</v>
      </c>
      <c r="C360" s="64" t="str">
        <f>VLOOKUP(Table4[[#This Row],[iso_code]],iso_code!B:C,2,FALSE)</f>
        <v>CMR</v>
      </c>
      <c r="D360" s="18" t="str">
        <f>VLOOKUP(Table4[[#This Row],[iso_code]],iso_code!G:H,2,FALSE)</f>
        <v>Cameroon</v>
      </c>
    </row>
    <row r="361" spans="1:4">
      <c r="A361" s="18">
        <v>8</v>
      </c>
      <c r="B361" s="60" t="s">
        <v>1712</v>
      </c>
      <c r="C361" s="64" t="str">
        <f>VLOOKUP(Table4[[#This Row],[iso_code]],iso_code!B:C,2,FALSE)</f>
        <v>CAF</v>
      </c>
      <c r="D361" s="18" t="str">
        <f>VLOOKUP(Table4[[#This Row],[iso_code]],iso_code!G:H,2,FALSE)</f>
        <v>Central African Republic (the)</v>
      </c>
    </row>
    <row r="362" spans="1:4">
      <c r="A362" s="18">
        <v>8</v>
      </c>
      <c r="B362" s="60" t="s">
        <v>2283</v>
      </c>
      <c r="C362" s="64" t="str">
        <f>VLOOKUP(Table4[[#This Row],[iso_code]],iso_code!B:C,2,FALSE)</f>
        <v>TCD</v>
      </c>
      <c r="D362" s="18" t="str">
        <f>VLOOKUP(Table4[[#This Row],[iso_code]],iso_code!G:H,2,FALSE)</f>
        <v>Chad</v>
      </c>
    </row>
    <row r="363" spans="1:4">
      <c r="A363" s="18">
        <v>8</v>
      </c>
      <c r="B363" s="60" t="s">
        <v>2076</v>
      </c>
      <c r="C363" s="64" t="str">
        <f>VLOOKUP(Table4[[#This Row],[iso_code]],iso_code!B:C,2,FALSE)</f>
        <v>COD</v>
      </c>
      <c r="D363" s="18" t="str">
        <f>VLOOKUP(Table4[[#This Row],[iso_code]],iso_code!G:H,2,FALSE)</f>
        <v>Congo (the Democratic Republic of the)</v>
      </c>
    </row>
    <row r="364" spans="1:4">
      <c r="A364" s="18">
        <v>8</v>
      </c>
      <c r="B364" s="60" t="s">
        <v>2285</v>
      </c>
      <c r="C364" s="64" t="str">
        <f>VLOOKUP(Table4[[#This Row],[iso_code]],iso_code!B:C,2,FALSE)</f>
        <v>COG</v>
      </c>
      <c r="D364" s="18" t="str">
        <f>VLOOKUP(Table4[[#This Row],[iso_code]],iso_code!G:H,2,FALSE)</f>
        <v>Congo (the)</v>
      </c>
    </row>
    <row r="365" spans="1:4">
      <c r="A365" s="18">
        <v>8</v>
      </c>
      <c r="B365" s="60" t="s">
        <v>2286</v>
      </c>
      <c r="C365" s="64" t="str">
        <f>VLOOKUP(Table4[[#This Row],[iso_code]],iso_code!B:C,2,FALSE)</f>
        <v>DJI</v>
      </c>
      <c r="D365" s="18" t="str">
        <f>VLOOKUP(Table4[[#This Row],[iso_code]],iso_code!G:H,2,FALSE)</f>
        <v>Djibouti</v>
      </c>
    </row>
    <row r="366" spans="1:4">
      <c r="A366" s="18">
        <v>8</v>
      </c>
      <c r="B366" s="60" t="s">
        <v>874</v>
      </c>
      <c r="C366" s="64" t="str">
        <f>VLOOKUP(Table4[[#This Row],[iso_code]],iso_code!B:C,2,FALSE)</f>
        <v>EGY</v>
      </c>
      <c r="D366" s="18" t="str">
        <f>VLOOKUP(Table4[[#This Row],[iso_code]],iso_code!G:H,2,FALSE)</f>
        <v>Egypt</v>
      </c>
    </row>
    <row r="367" spans="1:4">
      <c r="A367" s="18">
        <v>8</v>
      </c>
      <c r="B367" s="60" t="s">
        <v>2287</v>
      </c>
      <c r="C367" s="64" t="str">
        <f>VLOOKUP(Table4[[#This Row],[iso_code]],iso_code!B:C,2,FALSE)</f>
        <v>GNQ</v>
      </c>
      <c r="D367" s="18" t="str">
        <f>VLOOKUP(Table4[[#This Row],[iso_code]],iso_code!G:H,2,FALSE)</f>
        <v>Equatorial Guinea</v>
      </c>
    </row>
    <row r="368" spans="1:4">
      <c r="A368" s="18">
        <v>8</v>
      </c>
      <c r="B368" s="60" t="s">
        <v>2288</v>
      </c>
      <c r="C368" s="64" t="str">
        <f>VLOOKUP(Table4[[#This Row],[iso_code]],iso_code!B:C,2,FALSE)</f>
        <v>ERI</v>
      </c>
      <c r="D368" s="18" t="str">
        <f>VLOOKUP(Table4[[#This Row],[iso_code]],iso_code!G:H,2,FALSE)</f>
        <v>Eritrea</v>
      </c>
    </row>
    <row r="369" spans="1:4">
      <c r="A369" s="18">
        <v>8</v>
      </c>
      <c r="B369" s="60" t="s">
        <v>2304</v>
      </c>
      <c r="C369" s="64" t="str">
        <f>VLOOKUP(Table4[[#This Row],[iso_code]],iso_code!B:C,2,FALSE)</f>
        <v>SWZ</v>
      </c>
      <c r="D369" s="18" t="str">
        <f>VLOOKUP(Table4[[#This Row],[iso_code]],iso_code!G:H,2,FALSE)</f>
        <v>Eswatini</v>
      </c>
    </row>
    <row r="370" spans="1:4">
      <c r="A370" s="18">
        <v>8</v>
      </c>
      <c r="B370" s="60" t="s">
        <v>199</v>
      </c>
      <c r="C370" s="64" t="str">
        <f>VLOOKUP(Table4[[#This Row],[iso_code]],iso_code!B:C,2,FALSE)</f>
        <v>ETH</v>
      </c>
      <c r="D370" s="18" t="str">
        <f>VLOOKUP(Table4[[#This Row],[iso_code]],iso_code!G:H,2,FALSE)</f>
        <v>Ethiopia</v>
      </c>
    </row>
    <row r="371" spans="1:4">
      <c r="A371" s="18">
        <v>8</v>
      </c>
      <c r="B371" s="60" t="s">
        <v>2289</v>
      </c>
      <c r="C371" s="64" t="str">
        <f>VLOOKUP(Table4[[#This Row],[iso_code]],iso_code!B:C,2,FALSE)</f>
        <v>GAB</v>
      </c>
      <c r="D371" s="18" t="str">
        <f>VLOOKUP(Table4[[#This Row],[iso_code]],iso_code!G:H,2,FALSE)</f>
        <v>Gabon</v>
      </c>
    </row>
    <row r="372" spans="1:4">
      <c r="A372" s="18">
        <v>8</v>
      </c>
      <c r="B372" s="60" t="s">
        <v>2290</v>
      </c>
      <c r="C372" s="64" t="str">
        <f>VLOOKUP(Table4[[#This Row],[iso_code]],iso_code!B:C,2,FALSE)</f>
        <v>GMB</v>
      </c>
      <c r="D372" s="18" t="str">
        <f>VLOOKUP(Table4[[#This Row],[iso_code]],iso_code!G:H,2,FALSE)</f>
        <v>Gambia (the)</v>
      </c>
    </row>
    <row r="373" spans="1:4">
      <c r="A373" s="18">
        <v>8</v>
      </c>
      <c r="B373" s="60" t="s">
        <v>255</v>
      </c>
      <c r="C373" s="64" t="str">
        <f>VLOOKUP(Table4[[#This Row],[iso_code]],iso_code!B:C,2,FALSE)</f>
        <v>GHA</v>
      </c>
      <c r="D373" s="18" t="str">
        <f>VLOOKUP(Table4[[#This Row],[iso_code]],iso_code!G:H,2,FALSE)</f>
        <v>Ghana</v>
      </c>
    </row>
    <row r="374" spans="1:4">
      <c r="A374" s="18">
        <v>8</v>
      </c>
      <c r="B374" s="60" t="s">
        <v>2291</v>
      </c>
      <c r="C374" s="64" t="str">
        <f>VLOOKUP(Table4[[#This Row],[iso_code]],iso_code!B:C,2,FALSE)</f>
        <v>GIN</v>
      </c>
      <c r="D374" s="18" t="str">
        <f>VLOOKUP(Table4[[#This Row],[iso_code]],iso_code!G:H,2,FALSE)</f>
        <v>Guinea</v>
      </c>
    </row>
    <row r="375" spans="1:4">
      <c r="A375" s="18">
        <v>8</v>
      </c>
      <c r="B375" s="60" t="s">
        <v>2292</v>
      </c>
      <c r="C375" s="64" t="str">
        <f>VLOOKUP(Table4[[#This Row],[iso_code]],iso_code!B:C,2,FALSE)</f>
        <v>GNB</v>
      </c>
      <c r="D375" s="18" t="str">
        <f>VLOOKUP(Table4[[#This Row],[iso_code]],iso_code!G:H,2,FALSE)</f>
        <v>Guinea-Bissau</v>
      </c>
    </row>
    <row r="376" spans="1:4">
      <c r="A376" s="18">
        <v>8</v>
      </c>
      <c r="B376" s="60" t="s">
        <v>2293</v>
      </c>
      <c r="C376" s="64" t="str">
        <f>VLOOKUP(Table4[[#This Row],[iso_code]],iso_code!B:C,2,FALSE)</f>
        <v>CIV</v>
      </c>
      <c r="D376" s="18" t="str">
        <f>VLOOKUP(Table4[[#This Row],[iso_code]],iso_code!G:H,2,FALSE)</f>
        <v>Côte d'Ivoire</v>
      </c>
    </row>
    <row r="377" spans="1:4">
      <c r="A377" s="18">
        <v>8</v>
      </c>
      <c r="B377" s="60" t="s">
        <v>434</v>
      </c>
      <c r="C377" s="64" t="str">
        <f>VLOOKUP(Table4[[#This Row],[iso_code]],iso_code!B:C,2,FALSE)</f>
        <v>KEN</v>
      </c>
      <c r="D377" s="18" t="str">
        <f>VLOOKUP(Table4[[#This Row],[iso_code]],iso_code!G:H,2,FALSE)</f>
        <v>Kenya</v>
      </c>
    </row>
    <row r="378" spans="1:4">
      <c r="A378" s="18">
        <v>8</v>
      </c>
      <c r="B378" s="60" t="s">
        <v>2294</v>
      </c>
      <c r="C378" s="64" t="str">
        <f>VLOOKUP(Table4[[#This Row],[iso_code]],iso_code!B:C,2,FALSE)</f>
        <v>LSO</v>
      </c>
      <c r="D378" s="18" t="str">
        <f>VLOOKUP(Table4[[#This Row],[iso_code]],iso_code!G:H,2,FALSE)</f>
        <v>Lesotho</v>
      </c>
    </row>
    <row r="379" spans="1:4">
      <c r="A379" s="18">
        <v>8</v>
      </c>
      <c r="B379" s="60" t="s">
        <v>2295</v>
      </c>
      <c r="C379" s="64" t="str">
        <f>VLOOKUP(Table4[[#This Row],[iso_code]],iso_code!B:C,2,FALSE)</f>
        <v>LBR</v>
      </c>
      <c r="D379" s="18" t="str">
        <f>VLOOKUP(Table4[[#This Row],[iso_code]],iso_code!G:H,2,FALSE)</f>
        <v>Liberia</v>
      </c>
    </row>
    <row r="380" spans="1:4">
      <c r="A380" s="18">
        <v>8</v>
      </c>
      <c r="B380" s="60" t="s">
        <v>2044</v>
      </c>
      <c r="C380" s="64" t="str">
        <f>VLOOKUP(Table4[[#This Row],[iso_code]],iso_code!B:C,2,FALSE)</f>
        <v>LBY</v>
      </c>
      <c r="D380" s="18" t="str">
        <f>VLOOKUP(Table4[[#This Row],[iso_code]],iso_code!G:H,2,FALSE)</f>
        <v>Libya</v>
      </c>
    </row>
    <row r="381" spans="1:4">
      <c r="A381" s="18">
        <v>8</v>
      </c>
      <c r="B381" s="60" t="s">
        <v>1191</v>
      </c>
      <c r="C381" s="64" t="str">
        <f>VLOOKUP(Table4[[#This Row],[iso_code]],iso_code!B:C,2,FALSE)</f>
        <v>MWI</v>
      </c>
      <c r="D381" s="18" t="str">
        <f>VLOOKUP(Table4[[#This Row],[iso_code]],iso_code!G:H,2,FALSE)</f>
        <v>Malawi</v>
      </c>
    </row>
    <row r="382" spans="1:4">
      <c r="A382" s="18">
        <v>8</v>
      </c>
      <c r="B382" s="60" t="s">
        <v>2297</v>
      </c>
      <c r="C382" s="64" t="str">
        <f>VLOOKUP(Table4[[#This Row],[iso_code]],iso_code!B:C,2,FALSE)</f>
        <v>MLI</v>
      </c>
      <c r="D382" s="18" t="str">
        <f>VLOOKUP(Table4[[#This Row],[iso_code]],iso_code!G:H,2,FALSE)</f>
        <v>Mali</v>
      </c>
    </row>
    <row r="383" spans="1:4">
      <c r="A383" s="18">
        <v>8</v>
      </c>
      <c r="B383" s="60" t="s">
        <v>2162</v>
      </c>
      <c r="C383" s="64" t="str">
        <f>VLOOKUP(Table4[[#This Row],[iso_code]],iso_code!B:C,2,FALSE)</f>
        <v>MRT</v>
      </c>
      <c r="D383" s="18" t="str">
        <f>VLOOKUP(Table4[[#This Row],[iso_code]],iso_code!G:H,2,FALSE)</f>
        <v>Mauritania</v>
      </c>
    </row>
    <row r="384" spans="1:4">
      <c r="A384" s="18">
        <v>8</v>
      </c>
      <c r="B384" s="60" t="s">
        <v>519</v>
      </c>
      <c r="C384" s="64" t="str">
        <f>VLOOKUP(Table4[[#This Row],[iso_code]],iso_code!B:C,2,FALSE)</f>
        <v>MAR</v>
      </c>
      <c r="D384" s="18" t="str">
        <f>VLOOKUP(Table4[[#This Row],[iso_code]],iso_code!G:H,2,FALSE)</f>
        <v>Morocco</v>
      </c>
    </row>
    <row r="385" spans="1:4">
      <c r="A385" s="18">
        <v>8</v>
      </c>
      <c r="B385" s="60" t="s">
        <v>1497</v>
      </c>
      <c r="C385" s="64" t="str">
        <f>VLOOKUP(Table4[[#This Row],[iso_code]],iso_code!B:C,2,FALSE)</f>
        <v>MOZ</v>
      </c>
      <c r="D385" s="18" t="str">
        <f>VLOOKUP(Table4[[#This Row],[iso_code]],iso_code!G:H,2,FALSE)</f>
        <v>Mozambique</v>
      </c>
    </row>
    <row r="386" spans="1:4">
      <c r="A386" s="18">
        <v>8</v>
      </c>
      <c r="B386" s="60" t="s">
        <v>2122</v>
      </c>
      <c r="C386" s="64" t="str">
        <f>VLOOKUP(Table4[[#This Row],[iso_code]],iso_code!B:C,2,FALSE)</f>
        <v>NAM</v>
      </c>
      <c r="D386" s="18" t="str">
        <f>VLOOKUP(Table4[[#This Row],[iso_code]],iso_code!G:H,2,FALSE)</f>
        <v>Namibia</v>
      </c>
    </row>
    <row r="387" spans="1:4">
      <c r="A387" s="18">
        <v>8</v>
      </c>
      <c r="B387" s="60" t="s">
        <v>1031</v>
      </c>
      <c r="C387" s="64" t="str">
        <f>VLOOKUP(Table4[[#This Row],[iso_code]],iso_code!B:C,2,FALSE)</f>
        <v>NER</v>
      </c>
      <c r="D387" s="18" t="str">
        <f>VLOOKUP(Table4[[#This Row],[iso_code]],iso_code!G:H,2,FALSE)</f>
        <v>Niger (the)</v>
      </c>
    </row>
    <row r="388" spans="1:4">
      <c r="A388" s="18">
        <v>8</v>
      </c>
      <c r="B388" s="60" t="s">
        <v>1264</v>
      </c>
      <c r="C388" s="64" t="str">
        <f>VLOOKUP(Table4[[#This Row],[iso_code]],iso_code!B:C,2,FALSE)</f>
        <v>NGA</v>
      </c>
      <c r="D388" s="18" t="str">
        <f>VLOOKUP(Table4[[#This Row],[iso_code]],iso_code!G:H,2,FALSE)</f>
        <v>Nigeria</v>
      </c>
    </row>
    <row r="389" spans="1:4">
      <c r="A389" s="18">
        <v>8</v>
      </c>
      <c r="B389" s="60" t="s">
        <v>2298</v>
      </c>
      <c r="C389" s="64" t="str">
        <f>VLOOKUP(Table4[[#This Row],[iso_code]],iso_code!B:C,2,FALSE)</f>
        <v>RWA</v>
      </c>
      <c r="D389" s="18" t="str">
        <f>VLOOKUP(Table4[[#This Row],[iso_code]],iso_code!G:H,2,FALSE)</f>
        <v>Rwanda</v>
      </c>
    </row>
    <row r="390" spans="1:4">
      <c r="A390" s="18">
        <v>8</v>
      </c>
      <c r="B390" s="60" t="s">
        <v>1737</v>
      </c>
      <c r="C390" s="64" t="str">
        <f>VLOOKUP(Table4[[#This Row],[iso_code]],iso_code!B:C,2,FALSE)</f>
        <v>SEN</v>
      </c>
      <c r="D390" s="18" t="str">
        <f>VLOOKUP(Table4[[#This Row],[iso_code]],iso_code!G:H,2,FALSE)</f>
        <v>Senegal</v>
      </c>
    </row>
    <row r="391" spans="1:4">
      <c r="A391" s="18">
        <v>8</v>
      </c>
      <c r="B391" s="60" t="s">
        <v>2146</v>
      </c>
      <c r="C391" s="64" t="str">
        <f>VLOOKUP(Table4[[#This Row],[iso_code]],iso_code!B:C,2,FALSE)</f>
        <v>SLE</v>
      </c>
      <c r="D391" s="18" t="str">
        <f>VLOOKUP(Table4[[#This Row],[iso_code]],iso_code!G:H,2,FALSE)</f>
        <v>Sierra Leone</v>
      </c>
    </row>
    <row r="392" spans="1:4">
      <c r="A392" s="18">
        <v>8</v>
      </c>
      <c r="B392" s="60" t="s">
        <v>2301</v>
      </c>
      <c r="C392" s="64" t="str">
        <f>VLOOKUP(Table4[[#This Row],[iso_code]],iso_code!B:C,2,FALSE)</f>
        <v>SOM</v>
      </c>
      <c r="D392" s="18" t="str">
        <f>VLOOKUP(Table4[[#This Row],[iso_code]],iso_code!G:H,2,FALSE)</f>
        <v>Somalia</v>
      </c>
    </row>
    <row r="393" spans="1:4">
      <c r="A393" s="18">
        <v>8</v>
      </c>
      <c r="B393" s="60" t="s">
        <v>618</v>
      </c>
      <c r="C393" s="64" t="str">
        <f>VLOOKUP(Table4[[#This Row],[iso_code]],iso_code!B:C,2,FALSE)</f>
        <v>ZAF</v>
      </c>
      <c r="D393" s="18" t="str">
        <f>VLOOKUP(Table4[[#This Row],[iso_code]],iso_code!G:H,2,FALSE)</f>
        <v>South Africa</v>
      </c>
    </row>
    <row r="394" spans="1:4">
      <c r="A394" s="18">
        <v>8</v>
      </c>
      <c r="B394" s="60" t="s">
        <v>2302</v>
      </c>
      <c r="C394" s="64" t="str">
        <f>VLOOKUP(Table4[[#This Row],[iso_code]],iso_code!B:C,2,FALSE)</f>
        <v>SSD</v>
      </c>
      <c r="D394" s="18" t="str">
        <f>VLOOKUP(Table4[[#This Row],[iso_code]],iso_code!G:H,2,FALSE)</f>
        <v>South Sudan</v>
      </c>
    </row>
    <row r="395" spans="1:4">
      <c r="A395" s="18">
        <v>8</v>
      </c>
      <c r="B395" s="60" t="s">
        <v>2303</v>
      </c>
      <c r="C395" s="64" t="str">
        <f>VLOOKUP(Table4[[#This Row],[iso_code]],iso_code!B:C,2,FALSE)</f>
        <v>SDN</v>
      </c>
      <c r="D395" s="18" t="str">
        <f>VLOOKUP(Table4[[#This Row],[iso_code]],iso_code!G:H,2,FALSE)</f>
        <v>Sudan (the)</v>
      </c>
    </row>
    <row r="396" spans="1:4">
      <c r="A396" s="18">
        <v>8</v>
      </c>
      <c r="B396" s="60" t="s">
        <v>884</v>
      </c>
      <c r="C396" s="64" t="str">
        <f>VLOOKUP(Table4[[#This Row],[iso_code]],iso_code!B:C,2,FALSE)</f>
        <v>TZA</v>
      </c>
      <c r="D396" s="18" t="str">
        <f>VLOOKUP(Table4[[#This Row],[iso_code]],iso_code!G:H,2,FALSE)</f>
        <v>Tanzania, United Republic of</v>
      </c>
    </row>
    <row r="397" spans="1:4">
      <c r="A397" s="18">
        <v>8</v>
      </c>
      <c r="B397" s="60" t="s">
        <v>2068</v>
      </c>
      <c r="C397" s="64" t="str">
        <f>VLOOKUP(Table4[[#This Row],[iso_code]],iso_code!B:C,2,FALSE)</f>
        <v>TGO</v>
      </c>
      <c r="D397" s="18" t="str">
        <f>VLOOKUP(Table4[[#This Row],[iso_code]],iso_code!G:H,2,FALSE)</f>
        <v>Togo</v>
      </c>
    </row>
    <row r="398" spans="1:4">
      <c r="A398" s="18">
        <v>8</v>
      </c>
      <c r="B398" s="18" t="s">
        <v>978</v>
      </c>
      <c r="C398" s="64" t="str">
        <f>VLOOKUP(Table4[[#This Row],[iso_code]],iso_code!B:C,2,FALSE)</f>
        <v>TUN</v>
      </c>
      <c r="D398" s="18" t="str">
        <f>VLOOKUP(Table4[[#This Row],[iso_code]],iso_code!G:H,2,FALSE)</f>
        <v>Tunisia</v>
      </c>
    </row>
    <row r="399" spans="1:4">
      <c r="A399" s="18">
        <v>8</v>
      </c>
      <c r="B399" s="18" t="s">
        <v>1509</v>
      </c>
      <c r="C399" s="64" t="str">
        <f>VLOOKUP(Table4[[#This Row],[iso_code]],iso_code!B:C,2,FALSE)</f>
        <v>UGA</v>
      </c>
      <c r="D399" s="18" t="str">
        <f>VLOOKUP(Table4[[#This Row],[iso_code]],iso_code!G:H,2,FALSE)</f>
        <v>Uganda</v>
      </c>
    </row>
    <row r="400" spans="1:4">
      <c r="A400" s="18">
        <v>8</v>
      </c>
      <c r="B400" s="18" t="s">
        <v>758</v>
      </c>
      <c r="C400" s="64" t="str">
        <f>VLOOKUP(Table4[[#This Row],[iso_code]],iso_code!B:C,2,FALSE)</f>
        <v>ZMB</v>
      </c>
      <c r="D400" s="18" t="str">
        <f>VLOOKUP(Table4[[#This Row],[iso_code]],iso_code!G:H,2,FALSE)</f>
        <v>Zambia</v>
      </c>
    </row>
    <row r="401" spans="1:4">
      <c r="A401" s="18">
        <v>8</v>
      </c>
      <c r="B401" s="18" t="s">
        <v>2305</v>
      </c>
      <c r="C401" s="64" t="str">
        <f>VLOOKUP(Table4[[#This Row],[iso_code]],iso_code!B:C,2,FALSE)</f>
        <v>ZWE</v>
      </c>
      <c r="D401" s="18" t="str">
        <f>VLOOKUP(Table4[[#This Row],[iso_code]],iso_code!G:H,2,FALSE)</f>
        <v>Zimbabwe</v>
      </c>
    </row>
    <row r="402" spans="1:4">
      <c r="A402" s="18">
        <v>9</v>
      </c>
      <c r="B402" s="65" t="s">
        <v>2279</v>
      </c>
      <c r="C402" s="64" t="str">
        <f>VLOOKUP(Table4[[#This Row],[iso_code]],iso_code!B:C,2,FALSE)</f>
        <v>AGO</v>
      </c>
      <c r="D402" s="18" t="str">
        <f>VLOOKUP(Table4[[#This Row],[iso_code]],iso_code!G:H,2,FALSE)</f>
        <v>Angola</v>
      </c>
    </row>
    <row r="403" spans="1:4">
      <c r="A403" s="18">
        <v>9</v>
      </c>
      <c r="B403" s="65" t="s">
        <v>1878</v>
      </c>
      <c r="C403" s="64" t="str">
        <f>VLOOKUP(Table4[[#This Row],[iso_code]],iso_code!B:C,2,FALSE)</f>
        <v>BWA</v>
      </c>
      <c r="D403" s="18" t="str">
        <f>VLOOKUP(Table4[[#This Row],[iso_code]],iso_code!G:H,2,FALSE)</f>
        <v>Botswana</v>
      </c>
    </row>
    <row r="404" spans="1:4">
      <c r="A404" s="18">
        <v>9</v>
      </c>
      <c r="B404" s="60" t="s">
        <v>2282</v>
      </c>
      <c r="C404" s="64" t="str">
        <f>VLOOKUP(Table4[[#This Row],[iso_code]],iso_code!B:C,2,FALSE)</f>
        <v>BDI</v>
      </c>
      <c r="D404" s="18" t="str">
        <f>VLOOKUP(Table4[[#This Row],[iso_code]],iso_code!G:H,2,FALSE)</f>
        <v>Burundi</v>
      </c>
    </row>
    <row r="405" spans="1:4">
      <c r="A405" s="18">
        <v>9</v>
      </c>
      <c r="B405" s="65" t="s">
        <v>2286</v>
      </c>
      <c r="C405" s="64" t="str">
        <f>VLOOKUP(Table4[[#This Row],[iso_code]],iso_code!B:C,2,FALSE)</f>
        <v>DJI</v>
      </c>
      <c r="D405" s="18" t="str">
        <f>VLOOKUP(Table4[[#This Row],[iso_code]],iso_code!G:H,2,FALSE)</f>
        <v>Djibouti</v>
      </c>
    </row>
    <row r="406" spans="1:4">
      <c r="A406" s="18">
        <v>9</v>
      </c>
      <c r="B406" s="65" t="s">
        <v>874</v>
      </c>
      <c r="C406" s="64" t="str">
        <f>VLOOKUP(Table4[[#This Row],[iso_code]],iso_code!B:C,2,FALSE)</f>
        <v>EGY</v>
      </c>
      <c r="D406" s="18" t="str">
        <f>VLOOKUP(Table4[[#This Row],[iso_code]],iso_code!G:H,2,FALSE)</f>
        <v>Egypt</v>
      </c>
    </row>
    <row r="407" spans="1:4">
      <c r="A407" s="18">
        <v>9</v>
      </c>
      <c r="B407" s="65" t="s">
        <v>2304</v>
      </c>
      <c r="C407" s="64" t="str">
        <f>VLOOKUP(Table4[[#This Row],[iso_code]],iso_code!B:C,2,FALSE)</f>
        <v>SWZ</v>
      </c>
      <c r="D407" s="18" t="str">
        <f>VLOOKUP(Table4[[#This Row],[iso_code]],iso_code!G:H,2,FALSE)</f>
        <v>Eswatini</v>
      </c>
    </row>
    <row r="408" spans="1:4">
      <c r="A408" s="18">
        <v>9</v>
      </c>
      <c r="B408" s="65" t="s">
        <v>199</v>
      </c>
      <c r="C408" s="64" t="str">
        <f>VLOOKUP(Table4[[#This Row],[iso_code]],iso_code!B:C,2,FALSE)</f>
        <v>ETH</v>
      </c>
      <c r="D408" s="18" t="str">
        <f>VLOOKUP(Table4[[#This Row],[iso_code]],iso_code!G:H,2,FALSE)</f>
        <v>Ethiopia</v>
      </c>
    </row>
    <row r="409" spans="1:4">
      <c r="A409" s="18">
        <v>9</v>
      </c>
      <c r="B409" s="65" t="s">
        <v>434</v>
      </c>
      <c r="C409" s="64" t="str">
        <f>VLOOKUP(Table4[[#This Row],[iso_code]],iso_code!B:C,2,FALSE)</f>
        <v>KEN</v>
      </c>
      <c r="D409" s="18" t="str">
        <f>VLOOKUP(Table4[[#This Row],[iso_code]],iso_code!G:H,2,FALSE)</f>
        <v>Kenya</v>
      </c>
    </row>
    <row r="410" spans="1:4">
      <c r="A410" s="18">
        <v>9</v>
      </c>
      <c r="B410" s="65" t="s">
        <v>2294</v>
      </c>
      <c r="C410" s="64" t="str">
        <f>VLOOKUP(Table4[[#This Row],[iso_code]],iso_code!B:C,2,FALSE)</f>
        <v>LSO</v>
      </c>
      <c r="D410" s="18" t="str">
        <f>VLOOKUP(Table4[[#This Row],[iso_code]],iso_code!G:H,2,FALSE)</f>
        <v>Lesotho</v>
      </c>
    </row>
    <row r="411" spans="1:4">
      <c r="A411" s="18">
        <v>9</v>
      </c>
      <c r="B411" s="65" t="s">
        <v>1191</v>
      </c>
      <c r="C411" s="64" t="str">
        <f>VLOOKUP(Table4[[#This Row],[iso_code]],iso_code!B:C,2,FALSE)</f>
        <v>MWI</v>
      </c>
      <c r="D411" s="18" t="str">
        <f>VLOOKUP(Table4[[#This Row],[iso_code]],iso_code!G:H,2,FALSE)</f>
        <v>Malawi</v>
      </c>
    </row>
    <row r="412" spans="1:4">
      <c r="A412" s="18">
        <v>9</v>
      </c>
      <c r="B412" s="65" t="s">
        <v>1497</v>
      </c>
      <c r="C412" s="64" t="str">
        <f>VLOOKUP(Table4[[#This Row],[iso_code]],iso_code!B:C,2,FALSE)</f>
        <v>MOZ</v>
      </c>
      <c r="D412" s="18" t="str">
        <f>VLOOKUP(Table4[[#This Row],[iso_code]],iso_code!G:H,2,FALSE)</f>
        <v>Mozambique</v>
      </c>
    </row>
    <row r="413" spans="1:4">
      <c r="A413" s="18">
        <v>9</v>
      </c>
      <c r="B413" s="65" t="s">
        <v>2122</v>
      </c>
      <c r="C413" s="64" t="str">
        <f>VLOOKUP(Table4[[#This Row],[iso_code]],iso_code!B:C,2,FALSE)</f>
        <v>NAM</v>
      </c>
      <c r="D413" s="18" t="str">
        <f>VLOOKUP(Table4[[#This Row],[iso_code]],iso_code!G:H,2,FALSE)</f>
        <v>Namibia</v>
      </c>
    </row>
    <row r="414" spans="1:4">
      <c r="A414" s="18">
        <v>9</v>
      </c>
      <c r="B414" s="65" t="s">
        <v>2298</v>
      </c>
      <c r="C414" s="64" t="str">
        <f>VLOOKUP(Table4[[#This Row],[iso_code]],iso_code!B:C,2,FALSE)</f>
        <v>RWA</v>
      </c>
      <c r="D414" s="18" t="str">
        <f>VLOOKUP(Table4[[#This Row],[iso_code]],iso_code!G:H,2,FALSE)</f>
        <v>Rwanda</v>
      </c>
    </row>
    <row r="415" spans="1:4">
      <c r="A415" s="18">
        <v>9</v>
      </c>
      <c r="B415" s="65" t="s">
        <v>618</v>
      </c>
      <c r="C415" s="64" t="str">
        <f>VLOOKUP(Table4[[#This Row],[iso_code]],iso_code!B:C,2,FALSE)</f>
        <v>ZAF</v>
      </c>
      <c r="D415" s="18" t="str">
        <f>VLOOKUP(Table4[[#This Row],[iso_code]],iso_code!G:H,2,FALSE)</f>
        <v>South Africa</v>
      </c>
    </row>
    <row r="416" spans="1:4">
      <c r="A416" s="18">
        <v>9</v>
      </c>
      <c r="B416" s="65" t="s">
        <v>2302</v>
      </c>
      <c r="C416" s="64" t="str">
        <f>VLOOKUP(Table4[[#This Row],[iso_code]],iso_code!B:C,2,FALSE)</f>
        <v>SSD</v>
      </c>
      <c r="D416" s="18" t="str">
        <f>VLOOKUP(Table4[[#This Row],[iso_code]],iso_code!G:H,2,FALSE)</f>
        <v>South Sudan</v>
      </c>
    </row>
    <row r="417" spans="1:4">
      <c r="A417" s="18">
        <v>9</v>
      </c>
      <c r="B417" s="65" t="s">
        <v>2303</v>
      </c>
      <c r="C417" s="64" t="str">
        <f>VLOOKUP(Table4[[#This Row],[iso_code]],iso_code!B:C,2,FALSE)</f>
        <v>SDN</v>
      </c>
      <c r="D417" s="18" t="str">
        <f>VLOOKUP(Table4[[#This Row],[iso_code]],iso_code!G:H,2,FALSE)</f>
        <v>Sudan (the)</v>
      </c>
    </row>
    <row r="418" spans="1:4">
      <c r="A418" s="18">
        <v>9</v>
      </c>
      <c r="B418" s="65" t="s">
        <v>884</v>
      </c>
      <c r="C418" s="64" t="str">
        <f>VLOOKUP(Table4[[#This Row],[iso_code]],iso_code!B:C,2,FALSE)</f>
        <v>TZA</v>
      </c>
      <c r="D418" s="18" t="str">
        <f>VLOOKUP(Table4[[#This Row],[iso_code]],iso_code!G:H,2,FALSE)</f>
        <v>Tanzania, United Republic of</v>
      </c>
    </row>
    <row r="419" spans="1:4">
      <c r="A419" s="18">
        <v>9</v>
      </c>
      <c r="B419" s="65" t="s">
        <v>1509</v>
      </c>
      <c r="C419" s="64" t="str">
        <f>VLOOKUP(Table4[[#This Row],[iso_code]],iso_code!B:C,2,FALSE)</f>
        <v>UGA</v>
      </c>
      <c r="D419" s="18" t="str">
        <f>VLOOKUP(Table4[[#This Row],[iso_code]],iso_code!G:H,2,FALSE)</f>
        <v>Uganda</v>
      </c>
    </row>
    <row r="420" spans="1:4">
      <c r="A420" s="18">
        <v>9</v>
      </c>
      <c r="B420" s="65" t="s">
        <v>758</v>
      </c>
      <c r="C420" s="64" t="str">
        <f>VLOOKUP(Table4[[#This Row],[iso_code]],iso_code!B:C,2,FALSE)</f>
        <v>ZMB</v>
      </c>
      <c r="D420" s="18" t="str">
        <f>VLOOKUP(Table4[[#This Row],[iso_code]],iso_code!G:H,2,FALSE)</f>
        <v>Zambia</v>
      </c>
    </row>
    <row r="421" spans="1:4">
      <c r="A421" s="18">
        <v>9</v>
      </c>
      <c r="B421" s="65" t="s">
        <v>2305</v>
      </c>
      <c r="C421" s="64" t="str">
        <f>VLOOKUP(Table4[[#This Row],[iso_code]],iso_code!B:C,2,FALSE)</f>
        <v>ZWE</v>
      </c>
      <c r="D421" s="18" t="str">
        <f>VLOOKUP(Table4[[#This Row],[iso_code]],iso_code!G:H,2,FALSE)</f>
        <v>Zimbabwe</v>
      </c>
    </row>
    <row r="422" spans="1:4">
      <c r="A422" s="18">
        <v>9</v>
      </c>
      <c r="B422" s="65" t="s">
        <v>2076</v>
      </c>
      <c r="C422" s="64" t="str">
        <f>VLOOKUP(Table4[[#This Row],[iso_code]],iso_code!B:C,2,FALSE)</f>
        <v>COD</v>
      </c>
      <c r="D422" s="18" t="str">
        <f>VLOOKUP(Table4[[#This Row],[iso_code]],iso_code!G:H,2,FALSE)</f>
        <v>Congo (the Democratic Republic of the)</v>
      </c>
    </row>
    <row r="423" spans="1:4">
      <c r="A423" s="18">
        <v>10</v>
      </c>
      <c r="B423" s="60" t="s">
        <v>812</v>
      </c>
      <c r="C423" s="64" t="str">
        <f>VLOOKUP(Table4[[#This Row],[iso_code]],iso_code!B:C,2,FALSE)</f>
        <v>DZA</v>
      </c>
      <c r="D423" s="18" t="str">
        <f>VLOOKUP(Table4[[#This Row],[iso_code]],iso_code!G:H,2,FALSE)</f>
        <v>Algeria</v>
      </c>
    </row>
    <row r="424" spans="1:4">
      <c r="A424" s="18">
        <v>10</v>
      </c>
      <c r="B424" s="60" t="s">
        <v>2279</v>
      </c>
      <c r="C424" s="64" t="str">
        <f>VLOOKUP(Table4[[#This Row],[iso_code]],iso_code!B:C,2,FALSE)</f>
        <v>AGO</v>
      </c>
      <c r="D424" s="18" t="str">
        <f>VLOOKUP(Table4[[#This Row],[iso_code]],iso_code!G:H,2,FALSE)</f>
        <v>Angola</v>
      </c>
    </row>
    <row r="425" spans="1:4">
      <c r="A425" s="18">
        <v>10</v>
      </c>
      <c r="B425" s="60" t="s">
        <v>2280</v>
      </c>
      <c r="C425" s="64" t="str">
        <f>VLOOKUP(Table4[[#This Row],[iso_code]],iso_code!B:C,2,FALSE)</f>
        <v>BEN</v>
      </c>
      <c r="D425" s="18" t="str">
        <f>VLOOKUP(Table4[[#This Row],[iso_code]],iso_code!G:H,2,FALSE)</f>
        <v>Benin</v>
      </c>
    </row>
    <row r="426" spans="1:4">
      <c r="A426" s="18">
        <v>10</v>
      </c>
      <c r="B426" s="60" t="s">
        <v>1878</v>
      </c>
      <c r="C426" s="64" t="str">
        <f>VLOOKUP(Table4[[#This Row],[iso_code]],iso_code!B:C,2,FALSE)</f>
        <v>BWA</v>
      </c>
      <c r="D426" s="18" t="str">
        <f>VLOOKUP(Table4[[#This Row],[iso_code]],iso_code!G:H,2,FALSE)</f>
        <v>Botswana</v>
      </c>
    </row>
    <row r="427" spans="1:4">
      <c r="A427" s="18">
        <v>10</v>
      </c>
      <c r="B427" s="60" t="s">
        <v>2281</v>
      </c>
      <c r="C427" s="64" t="str">
        <f>VLOOKUP(Table4[[#This Row],[iso_code]],iso_code!B:C,2,FALSE)</f>
        <v>BFA</v>
      </c>
      <c r="D427" s="18" t="str">
        <f>VLOOKUP(Table4[[#This Row],[iso_code]],iso_code!G:H,2,FALSE)</f>
        <v>Burkina Faso</v>
      </c>
    </row>
    <row r="428" spans="1:4">
      <c r="A428" s="18">
        <v>10</v>
      </c>
      <c r="B428" s="60" t="s">
        <v>2282</v>
      </c>
      <c r="C428" s="64" t="str">
        <f>VLOOKUP(Table4[[#This Row],[iso_code]],iso_code!B:C,2,FALSE)</f>
        <v>BDI</v>
      </c>
      <c r="D428" s="18" t="str">
        <f>VLOOKUP(Table4[[#This Row],[iso_code]],iso_code!G:H,2,FALSE)</f>
        <v>Burundi</v>
      </c>
    </row>
    <row r="429" spans="1:4">
      <c r="A429" s="18">
        <v>10</v>
      </c>
      <c r="B429" s="60" t="s">
        <v>290</v>
      </c>
      <c r="C429" s="64" t="str">
        <f>VLOOKUP(Table4[[#This Row],[iso_code]],iso_code!B:C,2,FALSE)</f>
        <v>CMR</v>
      </c>
      <c r="D429" s="18" t="str">
        <f>VLOOKUP(Table4[[#This Row],[iso_code]],iso_code!G:H,2,FALSE)</f>
        <v>Cameroon</v>
      </c>
    </row>
    <row r="430" spans="1:4">
      <c r="A430" s="18">
        <v>10</v>
      </c>
      <c r="B430" s="60" t="s">
        <v>1679</v>
      </c>
      <c r="C430" s="64" t="str">
        <f>VLOOKUP(Table4[[#This Row],[iso_code]],iso_code!B:C,2,FALSE)</f>
        <v>CPV</v>
      </c>
      <c r="D430" s="18" t="str">
        <f>VLOOKUP(Table4[[#This Row],[iso_code]],iso_code!G:H,2,FALSE)</f>
        <v>Cabo Verde</v>
      </c>
    </row>
    <row r="431" spans="1:4">
      <c r="A431" s="18">
        <v>10</v>
      </c>
      <c r="B431" s="60" t="s">
        <v>1712</v>
      </c>
      <c r="C431" s="64" t="str">
        <f>VLOOKUP(Table4[[#This Row],[iso_code]],iso_code!B:C,2,FALSE)</f>
        <v>CAF</v>
      </c>
      <c r="D431" s="18" t="str">
        <f>VLOOKUP(Table4[[#This Row],[iso_code]],iso_code!G:H,2,FALSE)</f>
        <v>Central African Republic (the)</v>
      </c>
    </row>
    <row r="432" spans="1:4">
      <c r="A432" s="18">
        <v>10</v>
      </c>
      <c r="B432" s="60" t="s">
        <v>2283</v>
      </c>
      <c r="C432" s="64" t="str">
        <f>VLOOKUP(Table4[[#This Row],[iso_code]],iso_code!B:C,2,FALSE)</f>
        <v>TCD</v>
      </c>
      <c r="D432" s="18" t="str">
        <f>VLOOKUP(Table4[[#This Row],[iso_code]],iso_code!G:H,2,FALSE)</f>
        <v>Chad</v>
      </c>
    </row>
    <row r="433" spans="1:4">
      <c r="A433" s="18">
        <v>10</v>
      </c>
      <c r="B433" s="60" t="s">
        <v>2284</v>
      </c>
      <c r="C433" s="64" t="str">
        <f>VLOOKUP(Table4[[#This Row],[iso_code]],iso_code!B:C,2,FALSE)</f>
        <v>COM</v>
      </c>
      <c r="D433" s="18" t="str">
        <f>VLOOKUP(Table4[[#This Row],[iso_code]],iso_code!G:H,2,FALSE)</f>
        <v>Comoros (the)</v>
      </c>
    </row>
    <row r="434" spans="1:4">
      <c r="A434" s="18">
        <v>10</v>
      </c>
      <c r="B434" s="60" t="s">
        <v>2076</v>
      </c>
      <c r="C434" s="64" t="str">
        <f>VLOOKUP(Table4[[#This Row],[iso_code]],iso_code!B:C,2,FALSE)</f>
        <v>COD</v>
      </c>
      <c r="D434" s="18" t="str">
        <f>VLOOKUP(Table4[[#This Row],[iso_code]],iso_code!G:H,2,FALSE)</f>
        <v>Congo (the Democratic Republic of the)</v>
      </c>
    </row>
    <row r="435" spans="1:4">
      <c r="A435" s="18">
        <v>10</v>
      </c>
      <c r="B435" s="60" t="s">
        <v>2285</v>
      </c>
      <c r="C435" s="64" t="str">
        <f>VLOOKUP(Table4[[#This Row],[iso_code]],iso_code!B:C,2,FALSE)</f>
        <v>COG</v>
      </c>
      <c r="D435" s="18" t="str">
        <f>VLOOKUP(Table4[[#This Row],[iso_code]],iso_code!G:H,2,FALSE)</f>
        <v>Congo (the)</v>
      </c>
    </row>
    <row r="436" spans="1:4">
      <c r="A436" s="18">
        <v>10</v>
      </c>
      <c r="B436" s="60" t="s">
        <v>2293</v>
      </c>
      <c r="C436" s="64" t="str">
        <f>VLOOKUP(Table4[[#This Row],[iso_code]],iso_code!B:C,2,FALSE)</f>
        <v>CIV</v>
      </c>
      <c r="D436" s="18" t="str">
        <f>VLOOKUP(Table4[[#This Row],[iso_code]],iso_code!G:H,2,FALSE)</f>
        <v>Côte d'Ivoire</v>
      </c>
    </row>
    <row r="437" spans="1:4">
      <c r="A437" s="18">
        <v>10</v>
      </c>
      <c r="B437" s="60" t="s">
        <v>2286</v>
      </c>
      <c r="C437" s="64" t="str">
        <f>VLOOKUP(Table4[[#This Row],[iso_code]],iso_code!B:C,2,FALSE)</f>
        <v>DJI</v>
      </c>
      <c r="D437" s="18" t="str">
        <f>VLOOKUP(Table4[[#This Row],[iso_code]],iso_code!G:H,2,FALSE)</f>
        <v>Djibouti</v>
      </c>
    </row>
    <row r="438" spans="1:4">
      <c r="A438" s="18">
        <v>10</v>
      </c>
      <c r="B438" s="60" t="s">
        <v>874</v>
      </c>
      <c r="C438" s="64" t="str">
        <f>VLOOKUP(Table4[[#This Row],[iso_code]],iso_code!B:C,2,FALSE)</f>
        <v>EGY</v>
      </c>
      <c r="D438" s="18" t="str">
        <f>VLOOKUP(Table4[[#This Row],[iso_code]],iso_code!G:H,2,FALSE)</f>
        <v>Egypt</v>
      </c>
    </row>
    <row r="439" spans="1:4">
      <c r="A439" s="18">
        <v>10</v>
      </c>
      <c r="B439" s="60" t="s">
        <v>2287</v>
      </c>
      <c r="C439" s="64" t="str">
        <f>VLOOKUP(Table4[[#This Row],[iso_code]],iso_code!B:C,2,FALSE)</f>
        <v>GNQ</v>
      </c>
      <c r="D439" s="18" t="str">
        <f>VLOOKUP(Table4[[#This Row],[iso_code]],iso_code!G:H,2,FALSE)</f>
        <v>Equatorial Guinea</v>
      </c>
    </row>
    <row r="440" spans="1:4">
      <c r="A440" s="18">
        <v>10</v>
      </c>
      <c r="B440" s="60" t="s">
        <v>2288</v>
      </c>
      <c r="C440" s="64" t="str">
        <f>VLOOKUP(Table4[[#This Row],[iso_code]],iso_code!B:C,2,FALSE)</f>
        <v>ERI</v>
      </c>
      <c r="D440" s="18" t="str">
        <f>VLOOKUP(Table4[[#This Row],[iso_code]],iso_code!G:H,2,FALSE)</f>
        <v>Eritrea</v>
      </c>
    </row>
    <row r="441" spans="1:4">
      <c r="A441" s="18">
        <v>10</v>
      </c>
      <c r="B441" s="60" t="s">
        <v>199</v>
      </c>
      <c r="C441" s="64" t="str">
        <f>VLOOKUP(Table4[[#This Row],[iso_code]],iso_code!B:C,2,FALSE)</f>
        <v>ETH</v>
      </c>
      <c r="D441" s="18" t="str">
        <f>VLOOKUP(Table4[[#This Row],[iso_code]],iso_code!G:H,2,FALSE)</f>
        <v>Ethiopia</v>
      </c>
    </row>
    <row r="442" spans="1:4">
      <c r="A442" s="18">
        <v>10</v>
      </c>
      <c r="B442" s="60" t="s">
        <v>2289</v>
      </c>
      <c r="C442" s="64" t="str">
        <f>VLOOKUP(Table4[[#This Row],[iso_code]],iso_code!B:C,2,FALSE)</f>
        <v>GAB</v>
      </c>
      <c r="D442" s="18" t="str">
        <f>VLOOKUP(Table4[[#This Row],[iso_code]],iso_code!G:H,2,FALSE)</f>
        <v>Gabon</v>
      </c>
    </row>
    <row r="443" spans="1:4">
      <c r="A443" s="18">
        <v>10</v>
      </c>
      <c r="B443" s="60" t="s">
        <v>2290</v>
      </c>
      <c r="C443" s="64" t="str">
        <f>VLOOKUP(Table4[[#This Row],[iso_code]],iso_code!B:C,2,FALSE)</f>
        <v>GMB</v>
      </c>
      <c r="D443" s="18" t="str">
        <f>VLOOKUP(Table4[[#This Row],[iso_code]],iso_code!G:H,2,FALSE)</f>
        <v>Gambia (the)</v>
      </c>
    </row>
    <row r="444" spans="1:4">
      <c r="A444" s="18">
        <v>10</v>
      </c>
      <c r="B444" s="60" t="s">
        <v>255</v>
      </c>
      <c r="C444" s="64" t="str">
        <f>VLOOKUP(Table4[[#This Row],[iso_code]],iso_code!B:C,2,FALSE)</f>
        <v>GHA</v>
      </c>
      <c r="D444" s="18" t="str">
        <f>VLOOKUP(Table4[[#This Row],[iso_code]],iso_code!G:H,2,FALSE)</f>
        <v>Ghana</v>
      </c>
    </row>
    <row r="445" spans="1:4">
      <c r="A445" s="18">
        <v>10</v>
      </c>
      <c r="B445" s="60" t="s">
        <v>2291</v>
      </c>
      <c r="C445" s="64" t="str">
        <f>VLOOKUP(Table4[[#This Row],[iso_code]],iso_code!B:C,2,FALSE)</f>
        <v>GIN</v>
      </c>
      <c r="D445" s="18" t="str">
        <f>VLOOKUP(Table4[[#This Row],[iso_code]],iso_code!G:H,2,FALSE)</f>
        <v>Guinea</v>
      </c>
    </row>
    <row r="446" spans="1:4">
      <c r="A446" s="18">
        <v>10</v>
      </c>
      <c r="B446" s="60" t="s">
        <v>2292</v>
      </c>
      <c r="C446" s="64" t="str">
        <f>VLOOKUP(Table4[[#This Row],[iso_code]],iso_code!B:C,2,FALSE)</f>
        <v>GNB</v>
      </c>
      <c r="D446" s="18" t="str">
        <f>VLOOKUP(Table4[[#This Row],[iso_code]],iso_code!G:H,2,FALSE)</f>
        <v>Guinea-Bissau</v>
      </c>
    </row>
    <row r="447" spans="1:4">
      <c r="A447" s="18">
        <v>10</v>
      </c>
      <c r="B447" s="60" t="s">
        <v>434</v>
      </c>
      <c r="C447" s="64" t="str">
        <f>VLOOKUP(Table4[[#This Row],[iso_code]],iso_code!B:C,2,FALSE)</f>
        <v>KEN</v>
      </c>
      <c r="D447" s="18" t="str">
        <f>VLOOKUP(Table4[[#This Row],[iso_code]],iso_code!G:H,2,FALSE)</f>
        <v>Kenya</v>
      </c>
    </row>
    <row r="448" spans="1:4">
      <c r="A448" s="18">
        <v>10</v>
      </c>
      <c r="B448" s="60" t="s">
        <v>2294</v>
      </c>
      <c r="C448" s="64" t="str">
        <f>VLOOKUP(Table4[[#This Row],[iso_code]],iso_code!B:C,2,FALSE)</f>
        <v>LSO</v>
      </c>
      <c r="D448" s="18" t="str">
        <f>VLOOKUP(Table4[[#This Row],[iso_code]],iso_code!G:H,2,FALSE)</f>
        <v>Lesotho</v>
      </c>
    </row>
    <row r="449" spans="1:4">
      <c r="A449" s="18">
        <v>10</v>
      </c>
      <c r="B449" s="60" t="s">
        <v>2295</v>
      </c>
      <c r="C449" s="64" t="str">
        <f>VLOOKUP(Table4[[#This Row],[iso_code]],iso_code!B:C,2,FALSE)</f>
        <v>LBR</v>
      </c>
      <c r="D449" s="18" t="str">
        <f>VLOOKUP(Table4[[#This Row],[iso_code]],iso_code!G:H,2,FALSE)</f>
        <v>Liberia</v>
      </c>
    </row>
    <row r="450" spans="1:4">
      <c r="A450" s="18">
        <v>10</v>
      </c>
      <c r="B450" s="60" t="s">
        <v>2044</v>
      </c>
      <c r="C450" s="64" t="str">
        <f>VLOOKUP(Table4[[#This Row],[iso_code]],iso_code!B:C,2,FALSE)</f>
        <v>LBY</v>
      </c>
      <c r="D450" s="18" t="str">
        <f>VLOOKUP(Table4[[#This Row],[iso_code]],iso_code!G:H,2,FALSE)</f>
        <v>Libya</v>
      </c>
    </row>
    <row r="451" spans="1:4">
      <c r="A451" s="18">
        <v>10</v>
      </c>
      <c r="B451" s="60" t="s">
        <v>2296</v>
      </c>
      <c r="C451" s="64" t="str">
        <f>VLOOKUP(Table4[[#This Row],[iso_code]],iso_code!B:C,2,FALSE)</f>
        <v>MDG</v>
      </c>
      <c r="D451" s="18" t="str">
        <f>VLOOKUP(Table4[[#This Row],[iso_code]],iso_code!G:H,2,FALSE)</f>
        <v>Madagascar</v>
      </c>
    </row>
    <row r="452" spans="1:4">
      <c r="A452" s="18">
        <v>10</v>
      </c>
      <c r="B452" s="60" t="s">
        <v>1191</v>
      </c>
      <c r="C452" s="64" t="str">
        <f>VLOOKUP(Table4[[#This Row],[iso_code]],iso_code!B:C,2,FALSE)</f>
        <v>MWI</v>
      </c>
      <c r="D452" s="18" t="str">
        <f>VLOOKUP(Table4[[#This Row],[iso_code]],iso_code!G:H,2,FALSE)</f>
        <v>Malawi</v>
      </c>
    </row>
    <row r="453" spans="1:4">
      <c r="A453" s="18">
        <v>10</v>
      </c>
      <c r="B453" s="60" t="s">
        <v>2297</v>
      </c>
      <c r="C453" s="64" t="str">
        <f>VLOOKUP(Table4[[#This Row],[iso_code]],iso_code!B:C,2,FALSE)</f>
        <v>MLI</v>
      </c>
      <c r="D453" s="18" t="str">
        <f>VLOOKUP(Table4[[#This Row],[iso_code]],iso_code!G:H,2,FALSE)</f>
        <v>Mali</v>
      </c>
    </row>
    <row r="454" spans="1:4">
      <c r="A454" s="18">
        <v>10</v>
      </c>
      <c r="B454" s="60" t="s">
        <v>2162</v>
      </c>
      <c r="C454" s="64" t="str">
        <f>VLOOKUP(Table4[[#This Row],[iso_code]],iso_code!B:C,2,FALSE)</f>
        <v>MRT</v>
      </c>
      <c r="D454" s="18" t="str">
        <f>VLOOKUP(Table4[[#This Row],[iso_code]],iso_code!G:H,2,FALSE)</f>
        <v>Mauritania</v>
      </c>
    </row>
    <row r="455" spans="1:4">
      <c r="A455" s="18">
        <v>10</v>
      </c>
      <c r="B455" s="60" t="s">
        <v>996</v>
      </c>
      <c r="C455" s="64" t="str">
        <f>VLOOKUP(Table4[[#This Row],[iso_code]],iso_code!B:C,2,FALSE)</f>
        <v>MUS</v>
      </c>
      <c r="D455" s="18" t="str">
        <f>VLOOKUP(Table4[[#This Row],[iso_code]],iso_code!G:H,2,FALSE)</f>
        <v>Mauritius</v>
      </c>
    </row>
    <row r="456" spans="1:4">
      <c r="A456" s="18">
        <v>10</v>
      </c>
      <c r="B456" s="60" t="s">
        <v>519</v>
      </c>
      <c r="C456" s="64" t="str">
        <f>VLOOKUP(Table4[[#This Row],[iso_code]],iso_code!B:C,2,FALSE)</f>
        <v>MAR</v>
      </c>
      <c r="D456" s="18" t="str">
        <f>VLOOKUP(Table4[[#This Row],[iso_code]],iso_code!G:H,2,FALSE)</f>
        <v>Morocco</v>
      </c>
    </row>
    <row r="457" spans="1:4">
      <c r="A457" s="18">
        <v>10</v>
      </c>
      <c r="B457" s="60" t="s">
        <v>1497</v>
      </c>
      <c r="C457" s="64" t="str">
        <f>VLOOKUP(Table4[[#This Row],[iso_code]],iso_code!B:C,2,FALSE)</f>
        <v>MOZ</v>
      </c>
      <c r="D457" s="18" t="str">
        <f>VLOOKUP(Table4[[#This Row],[iso_code]],iso_code!G:H,2,FALSE)</f>
        <v>Mozambique</v>
      </c>
    </row>
    <row r="458" spans="1:4">
      <c r="A458" s="18">
        <v>10</v>
      </c>
      <c r="B458" s="60" t="s">
        <v>2122</v>
      </c>
      <c r="C458" s="64" t="str">
        <f>VLOOKUP(Table4[[#This Row],[iso_code]],iso_code!B:C,2,FALSE)</f>
        <v>NAM</v>
      </c>
      <c r="D458" s="18" t="str">
        <f>VLOOKUP(Table4[[#This Row],[iso_code]],iso_code!G:H,2,FALSE)</f>
        <v>Namibia</v>
      </c>
    </row>
    <row r="459" spans="1:4">
      <c r="A459" s="18">
        <v>10</v>
      </c>
      <c r="B459" s="60" t="s">
        <v>1031</v>
      </c>
      <c r="C459" s="64" t="str">
        <f>VLOOKUP(Table4[[#This Row],[iso_code]],iso_code!B:C,2,FALSE)</f>
        <v>NER</v>
      </c>
      <c r="D459" s="18" t="str">
        <f>VLOOKUP(Table4[[#This Row],[iso_code]],iso_code!G:H,2,FALSE)</f>
        <v>Niger (the)</v>
      </c>
    </row>
    <row r="460" spans="1:4">
      <c r="A460" s="18">
        <v>10</v>
      </c>
      <c r="B460" s="60" t="s">
        <v>1264</v>
      </c>
      <c r="C460" s="64" t="str">
        <f>VLOOKUP(Table4[[#This Row],[iso_code]],iso_code!B:C,2,FALSE)</f>
        <v>NGA</v>
      </c>
      <c r="D460" s="18" t="str">
        <f>VLOOKUP(Table4[[#This Row],[iso_code]],iso_code!G:H,2,FALSE)</f>
        <v>Nigeria</v>
      </c>
    </row>
    <row r="461" spans="1:4">
      <c r="A461" s="18">
        <v>10</v>
      </c>
      <c r="B461" s="60" t="s">
        <v>2298</v>
      </c>
      <c r="C461" s="64" t="str">
        <f>VLOOKUP(Table4[[#This Row],[iso_code]],iso_code!B:C,2,FALSE)</f>
        <v>RWA</v>
      </c>
      <c r="D461" s="18" t="str">
        <f>VLOOKUP(Table4[[#This Row],[iso_code]],iso_code!G:H,2,FALSE)</f>
        <v>Rwanda</v>
      </c>
    </row>
    <row r="462" spans="1:4">
      <c r="A462" s="18">
        <v>10</v>
      </c>
      <c r="B462" s="60" t="s">
        <v>2299</v>
      </c>
      <c r="C462" s="64" t="str">
        <f>VLOOKUP(Table4[[#This Row],[iso_code]],iso_code!B:C,2,FALSE)</f>
        <v>STP</v>
      </c>
      <c r="D462" s="18" t="str">
        <f>VLOOKUP(Table4[[#This Row],[iso_code]],iso_code!G:H,2,FALSE)</f>
        <v>Sao Tome and Principe</v>
      </c>
    </row>
    <row r="463" spans="1:4">
      <c r="A463" s="18">
        <v>10</v>
      </c>
      <c r="B463" s="60" t="s">
        <v>2300</v>
      </c>
      <c r="C463" s="64" t="str">
        <f>VLOOKUP(Table4[[#This Row],[iso_code]],iso_code!B:C,2,FALSE)</f>
        <v>SYC</v>
      </c>
      <c r="D463" s="18" t="str">
        <f>VLOOKUP(Table4[[#This Row],[iso_code]],iso_code!G:H,2,FALSE)</f>
        <v>Seychelles</v>
      </c>
    </row>
    <row r="464" spans="1:4">
      <c r="A464" s="18">
        <v>10</v>
      </c>
      <c r="B464" s="60" t="s">
        <v>1737</v>
      </c>
      <c r="C464" s="64" t="str">
        <f>VLOOKUP(Table4[[#This Row],[iso_code]],iso_code!B:C,2,FALSE)</f>
        <v>SEN</v>
      </c>
      <c r="D464" s="18" t="str">
        <f>VLOOKUP(Table4[[#This Row],[iso_code]],iso_code!G:H,2,FALSE)</f>
        <v>Senegal</v>
      </c>
    </row>
    <row r="465" spans="1:4">
      <c r="A465" s="18">
        <v>10</v>
      </c>
      <c r="B465" s="60" t="s">
        <v>2146</v>
      </c>
      <c r="C465" s="64" t="str">
        <f>VLOOKUP(Table4[[#This Row],[iso_code]],iso_code!B:C,2,FALSE)</f>
        <v>SLE</v>
      </c>
      <c r="D465" s="18" t="str">
        <f>VLOOKUP(Table4[[#This Row],[iso_code]],iso_code!G:H,2,FALSE)</f>
        <v>Sierra Leone</v>
      </c>
    </row>
    <row r="466" spans="1:4">
      <c r="A466" s="18">
        <v>10</v>
      </c>
      <c r="B466" s="60" t="s">
        <v>2301</v>
      </c>
      <c r="C466" s="64" t="str">
        <f>VLOOKUP(Table4[[#This Row],[iso_code]],iso_code!B:C,2,FALSE)</f>
        <v>SOM</v>
      </c>
      <c r="D466" s="18" t="str">
        <f>VLOOKUP(Table4[[#This Row],[iso_code]],iso_code!G:H,2,FALSE)</f>
        <v>Somalia</v>
      </c>
    </row>
    <row r="467" spans="1:4">
      <c r="A467" s="18">
        <v>10</v>
      </c>
      <c r="B467" s="60" t="s">
        <v>2303</v>
      </c>
      <c r="C467" s="64" t="str">
        <f>VLOOKUP(Table4[[#This Row],[iso_code]],iso_code!B:C,2,FALSE)</f>
        <v>SDN</v>
      </c>
      <c r="D467" s="18" t="str">
        <f>VLOOKUP(Table4[[#This Row],[iso_code]],iso_code!G:H,2,FALSE)</f>
        <v>Sudan (the)</v>
      </c>
    </row>
    <row r="468" spans="1:4">
      <c r="A468" s="18">
        <v>10</v>
      </c>
      <c r="B468" s="60" t="s">
        <v>2304</v>
      </c>
      <c r="C468" s="64" t="str">
        <f>VLOOKUP(Table4[[#This Row],[iso_code]],iso_code!B:C,2,FALSE)</f>
        <v>SWZ</v>
      </c>
      <c r="D468" s="18" t="str">
        <f>VLOOKUP(Table4[[#This Row],[iso_code]],iso_code!G:H,2,FALSE)</f>
        <v>Eswatini</v>
      </c>
    </row>
    <row r="469" spans="1:4">
      <c r="A469" s="18">
        <v>10</v>
      </c>
      <c r="B469" s="60" t="s">
        <v>884</v>
      </c>
      <c r="C469" s="64" t="str">
        <f>VLOOKUP(Table4[[#This Row],[iso_code]],iso_code!B:C,2,FALSE)</f>
        <v>TZA</v>
      </c>
      <c r="D469" s="18" t="str">
        <f>VLOOKUP(Table4[[#This Row],[iso_code]],iso_code!G:H,2,FALSE)</f>
        <v>Tanzania, United Republic of</v>
      </c>
    </row>
    <row r="470" spans="1:4">
      <c r="A470" s="18">
        <v>10</v>
      </c>
      <c r="B470" s="60" t="s">
        <v>2068</v>
      </c>
      <c r="C470" s="64" t="str">
        <f>VLOOKUP(Table4[[#This Row],[iso_code]],iso_code!B:C,2,FALSE)</f>
        <v>TGO</v>
      </c>
      <c r="D470" s="18" t="str">
        <f>VLOOKUP(Table4[[#This Row],[iso_code]],iso_code!G:H,2,FALSE)</f>
        <v>Togo</v>
      </c>
    </row>
    <row r="471" spans="1:4">
      <c r="A471" s="18">
        <v>10</v>
      </c>
      <c r="B471" s="60" t="s">
        <v>978</v>
      </c>
      <c r="C471" s="64" t="str">
        <f>VLOOKUP(Table4[[#This Row],[iso_code]],iso_code!B:C,2,FALSE)</f>
        <v>TUN</v>
      </c>
      <c r="D471" s="18" t="str">
        <f>VLOOKUP(Table4[[#This Row],[iso_code]],iso_code!G:H,2,FALSE)</f>
        <v>Tunisia</v>
      </c>
    </row>
    <row r="472" spans="1:4">
      <c r="A472" s="18">
        <v>10</v>
      </c>
      <c r="B472" s="60" t="s">
        <v>1509</v>
      </c>
      <c r="C472" s="64" t="str">
        <f>VLOOKUP(Table4[[#This Row],[iso_code]],iso_code!B:C,2,FALSE)</f>
        <v>UGA</v>
      </c>
      <c r="D472" s="18" t="str">
        <f>VLOOKUP(Table4[[#This Row],[iso_code]],iso_code!G:H,2,FALSE)</f>
        <v>Uganda</v>
      </c>
    </row>
    <row r="473" spans="1:4">
      <c r="A473" s="18">
        <v>10</v>
      </c>
      <c r="B473" s="60" t="s">
        <v>758</v>
      </c>
      <c r="C473" s="64" t="str">
        <f>VLOOKUP(Table4[[#This Row],[iso_code]],iso_code!B:C,2,FALSE)</f>
        <v>ZMB</v>
      </c>
      <c r="D473" s="18" t="str">
        <f>VLOOKUP(Table4[[#This Row],[iso_code]],iso_code!G:H,2,FALSE)</f>
        <v>Zambia</v>
      </c>
    </row>
    <row r="474" spans="1:4">
      <c r="A474" s="18">
        <v>10</v>
      </c>
      <c r="B474" s="60" t="s">
        <v>2305</v>
      </c>
      <c r="C474" s="64" t="str">
        <f>VLOOKUP(Table4[[#This Row],[iso_code]],iso_code!B:C,2,FALSE)</f>
        <v>ZWE</v>
      </c>
      <c r="D474" s="18" t="str">
        <f>VLOOKUP(Table4[[#This Row],[iso_code]],iso_code!G:H,2,FALSE)</f>
        <v>Zimbabwe</v>
      </c>
    </row>
    <row r="475" spans="1:4">
      <c r="A475" s="18">
        <v>11</v>
      </c>
      <c r="B475" s="60" t="s">
        <v>812</v>
      </c>
      <c r="C475" s="64" t="str">
        <f>VLOOKUP(Table4[[#This Row],[iso_code]],iso_code!B:C,2,FALSE)</f>
        <v>DZA</v>
      </c>
      <c r="D475" s="18" t="str">
        <f>VLOOKUP(Table4[[#This Row],[iso_code]],iso_code!G:H,2,FALSE)</f>
        <v>Algeria</v>
      </c>
    </row>
    <row r="476" spans="1:4">
      <c r="A476" s="18">
        <v>11</v>
      </c>
      <c r="B476" s="60" t="s">
        <v>2279</v>
      </c>
      <c r="C476" s="64" t="str">
        <f>VLOOKUP(Table4[[#This Row],[iso_code]],iso_code!B:C,2,FALSE)</f>
        <v>AGO</v>
      </c>
      <c r="D476" s="18" t="str">
        <f>VLOOKUP(Table4[[#This Row],[iso_code]],iso_code!G:H,2,FALSE)</f>
        <v>Angola</v>
      </c>
    </row>
    <row r="477" spans="1:4">
      <c r="A477" s="18">
        <v>11</v>
      </c>
      <c r="B477" s="60" t="s">
        <v>2280</v>
      </c>
      <c r="C477" s="64" t="str">
        <f>VLOOKUP(Table4[[#This Row],[iso_code]],iso_code!B:C,2,FALSE)</f>
        <v>BEN</v>
      </c>
      <c r="D477" s="18" t="str">
        <f>VLOOKUP(Table4[[#This Row],[iso_code]],iso_code!G:H,2,FALSE)</f>
        <v>Benin</v>
      </c>
    </row>
    <row r="478" spans="1:4">
      <c r="A478" s="18">
        <v>11</v>
      </c>
      <c r="B478" s="60" t="s">
        <v>1878</v>
      </c>
      <c r="C478" s="64" t="str">
        <f>VLOOKUP(Table4[[#This Row],[iso_code]],iso_code!B:C,2,FALSE)</f>
        <v>BWA</v>
      </c>
      <c r="D478" s="18" t="str">
        <f>VLOOKUP(Table4[[#This Row],[iso_code]],iso_code!G:H,2,FALSE)</f>
        <v>Botswana</v>
      </c>
    </row>
    <row r="479" spans="1:4">
      <c r="A479" s="18">
        <v>11</v>
      </c>
      <c r="B479" s="60" t="s">
        <v>2281</v>
      </c>
      <c r="C479" s="64" t="str">
        <f>VLOOKUP(Table4[[#This Row],[iso_code]],iso_code!B:C,2,FALSE)</f>
        <v>BFA</v>
      </c>
      <c r="D479" s="18" t="str">
        <f>VLOOKUP(Table4[[#This Row],[iso_code]],iso_code!G:H,2,FALSE)</f>
        <v>Burkina Faso</v>
      </c>
    </row>
    <row r="480" spans="1:4">
      <c r="A480" s="18">
        <v>11</v>
      </c>
      <c r="B480" s="60" t="s">
        <v>2282</v>
      </c>
      <c r="C480" s="64" t="str">
        <f>VLOOKUP(Table4[[#This Row],[iso_code]],iso_code!B:C,2,FALSE)</f>
        <v>BDI</v>
      </c>
      <c r="D480" s="18" t="str">
        <f>VLOOKUP(Table4[[#This Row],[iso_code]],iso_code!G:H,2,FALSE)</f>
        <v>Burundi</v>
      </c>
    </row>
    <row r="481" spans="1:4">
      <c r="A481" s="18">
        <v>11</v>
      </c>
      <c r="B481" s="60" t="s">
        <v>290</v>
      </c>
      <c r="C481" s="64" t="str">
        <f>VLOOKUP(Table4[[#This Row],[iso_code]],iso_code!B:C,2,FALSE)</f>
        <v>CMR</v>
      </c>
      <c r="D481" s="18" t="str">
        <f>VLOOKUP(Table4[[#This Row],[iso_code]],iso_code!G:H,2,FALSE)</f>
        <v>Cameroon</v>
      </c>
    </row>
    <row r="482" spans="1:4">
      <c r="A482" s="18">
        <v>11</v>
      </c>
      <c r="B482" s="60" t="s">
        <v>1712</v>
      </c>
      <c r="C482" s="64" t="str">
        <f>VLOOKUP(Table4[[#This Row],[iso_code]],iso_code!B:C,2,FALSE)</f>
        <v>CAF</v>
      </c>
      <c r="D482" s="18" t="str">
        <f>VLOOKUP(Table4[[#This Row],[iso_code]],iso_code!G:H,2,FALSE)</f>
        <v>Central African Republic (the)</v>
      </c>
    </row>
    <row r="483" spans="1:4">
      <c r="A483" s="18">
        <v>11</v>
      </c>
      <c r="B483" s="60" t="s">
        <v>2283</v>
      </c>
      <c r="C483" s="64" t="str">
        <f>VLOOKUP(Table4[[#This Row],[iso_code]],iso_code!B:C,2,FALSE)</f>
        <v>TCD</v>
      </c>
      <c r="D483" s="18" t="str">
        <f>VLOOKUP(Table4[[#This Row],[iso_code]],iso_code!G:H,2,FALSE)</f>
        <v>Chad</v>
      </c>
    </row>
    <row r="484" spans="1:4">
      <c r="A484" s="18">
        <v>11</v>
      </c>
      <c r="B484" s="60" t="s">
        <v>2285</v>
      </c>
      <c r="C484" s="64" t="str">
        <f>VLOOKUP(Table4[[#This Row],[iso_code]],iso_code!B:C,2,FALSE)</f>
        <v>COG</v>
      </c>
      <c r="D484" s="18" t="str">
        <f>VLOOKUP(Table4[[#This Row],[iso_code]],iso_code!G:H,2,FALSE)</f>
        <v>Congo (the)</v>
      </c>
    </row>
    <row r="485" spans="1:4">
      <c r="A485" s="18">
        <v>11</v>
      </c>
      <c r="B485" s="60" t="s">
        <v>2076</v>
      </c>
      <c r="C485" s="64" t="str">
        <f>VLOOKUP(Table4[[#This Row],[iso_code]],iso_code!B:C,2,FALSE)</f>
        <v>COD</v>
      </c>
      <c r="D485" s="18" t="str">
        <f>VLOOKUP(Table4[[#This Row],[iso_code]],iso_code!G:H,2,FALSE)</f>
        <v>Congo (the Democratic Republic of the)</v>
      </c>
    </row>
    <row r="486" spans="1:4">
      <c r="A486" s="18">
        <v>11</v>
      </c>
      <c r="B486" s="60" t="s">
        <v>2286</v>
      </c>
      <c r="C486" s="64" t="str">
        <f>VLOOKUP(Table4[[#This Row],[iso_code]],iso_code!B:C,2,FALSE)</f>
        <v>DJI</v>
      </c>
      <c r="D486" s="18" t="str">
        <f>VLOOKUP(Table4[[#This Row],[iso_code]],iso_code!G:H,2,FALSE)</f>
        <v>Djibouti</v>
      </c>
    </row>
    <row r="487" spans="1:4">
      <c r="A487" s="18">
        <v>11</v>
      </c>
      <c r="B487" s="60" t="s">
        <v>874</v>
      </c>
      <c r="C487" s="64" t="str">
        <f>VLOOKUP(Table4[[#This Row],[iso_code]],iso_code!B:C,2,FALSE)</f>
        <v>EGY</v>
      </c>
      <c r="D487" s="18" t="str">
        <f>VLOOKUP(Table4[[#This Row],[iso_code]],iso_code!G:H,2,FALSE)</f>
        <v>Egypt</v>
      </c>
    </row>
    <row r="488" spans="1:4">
      <c r="A488" s="18">
        <v>11</v>
      </c>
      <c r="B488" s="60" t="s">
        <v>2287</v>
      </c>
      <c r="C488" s="64" t="str">
        <f>VLOOKUP(Table4[[#This Row],[iso_code]],iso_code!B:C,2,FALSE)</f>
        <v>GNQ</v>
      </c>
      <c r="D488" s="18" t="str">
        <f>VLOOKUP(Table4[[#This Row],[iso_code]],iso_code!G:H,2,FALSE)</f>
        <v>Equatorial Guinea</v>
      </c>
    </row>
    <row r="489" spans="1:4">
      <c r="A489" s="18">
        <v>11</v>
      </c>
      <c r="B489" s="60" t="s">
        <v>2288</v>
      </c>
      <c r="C489" s="64" t="str">
        <f>VLOOKUP(Table4[[#This Row],[iso_code]],iso_code!B:C,2,FALSE)</f>
        <v>ERI</v>
      </c>
      <c r="D489" s="18" t="str">
        <f>VLOOKUP(Table4[[#This Row],[iso_code]],iso_code!G:H,2,FALSE)</f>
        <v>Eritrea</v>
      </c>
    </row>
    <row r="490" spans="1:4">
      <c r="A490" s="18">
        <v>11</v>
      </c>
      <c r="B490" s="60" t="s">
        <v>199</v>
      </c>
      <c r="C490" s="64" t="str">
        <f>VLOOKUP(Table4[[#This Row],[iso_code]],iso_code!B:C,2,FALSE)</f>
        <v>ETH</v>
      </c>
      <c r="D490" s="18" t="str">
        <f>VLOOKUP(Table4[[#This Row],[iso_code]],iso_code!G:H,2,FALSE)</f>
        <v>Ethiopia</v>
      </c>
    </row>
    <row r="491" spans="1:4">
      <c r="A491" s="18">
        <v>11</v>
      </c>
      <c r="B491" s="60" t="s">
        <v>2289</v>
      </c>
      <c r="C491" s="64" t="str">
        <f>VLOOKUP(Table4[[#This Row],[iso_code]],iso_code!B:C,2,FALSE)</f>
        <v>GAB</v>
      </c>
      <c r="D491" s="18" t="str">
        <f>VLOOKUP(Table4[[#This Row],[iso_code]],iso_code!G:H,2,FALSE)</f>
        <v>Gabon</v>
      </c>
    </row>
    <row r="492" spans="1:4">
      <c r="A492" s="18">
        <v>11</v>
      </c>
      <c r="B492" s="60" t="s">
        <v>2290</v>
      </c>
      <c r="C492" s="64" t="str">
        <f>VLOOKUP(Table4[[#This Row],[iso_code]],iso_code!B:C,2,FALSE)</f>
        <v>GMB</v>
      </c>
      <c r="D492" s="18" t="str">
        <f>VLOOKUP(Table4[[#This Row],[iso_code]],iso_code!G:H,2,FALSE)</f>
        <v>Gambia (the)</v>
      </c>
    </row>
    <row r="493" spans="1:4">
      <c r="A493" s="18">
        <v>11</v>
      </c>
      <c r="B493" s="60" t="s">
        <v>255</v>
      </c>
      <c r="C493" s="64" t="str">
        <f>VLOOKUP(Table4[[#This Row],[iso_code]],iso_code!B:C,2,FALSE)</f>
        <v>GHA</v>
      </c>
      <c r="D493" s="18" t="str">
        <f>VLOOKUP(Table4[[#This Row],[iso_code]],iso_code!G:H,2,FALSE)</f>
        <v>Ghana</v>
      </c>
    </row>
    <row r="494" spans="1:4">
      <c r="A494" s="18">
        <v>11</v>
      </c>
      <c r="B494" s="60" t="s">
        <v>2291</v>
      </c>
      <c r="C494" s="64" t="str">
        <f>VLOOKUP(Table4[[#This Row],[iso_code]],iso_code!B:C,2,FALSE)</f>
        <v>GIN</v>
      </c>
      <c r="D494" s="18" t="str">
        <f>VLOOKUP(Table4[[#This Row],[iso_code]],iso_code!G:H,2,FALSE)</f>
        <v>Guinea</v>
      </c>
    </row>
    <row r="495" spans="1:4">
      <c r="A495" s="18">
        <v>11</v>
      </c>
      <c r="B495" s="60" t="s">
        <v>2292</v>
      </c>
      <c r="C495" s="64" t="str">
        <f>VLOOKUP(Table4[[#This Row],[iso_code]],iso_code!B:C,2,FALSE)</f>
        <v>GNB</v>
      </c>
      <c r="D495" s="18" t="str">
        <f>VLOOKUP(Table4[[#This Row],[iso_code]],iso_code!G:H,2,FALSE)</f>
        <v>Guinea-Bissau</v>
      </c>
    </row>
    <row r="496" spans="1:4">
      <c r="A496" s="18">
        <v>11</v>
      </c>
      <c r="B496" s="60" t="s">
        <v>2293</v>
      </c>
      <c r="C496" s="64" t="str">
        <f>VLOOKUP(Table4[[#This Row],[iso_code]],iso_code!B:C,2,FALSE)</f>
        <v>CIV</v>
      </c>
      <c r="D496" s="18" t="str">
        <f>VLOOKUP(Table4[[#This Row],[iso_code]],iso_code!G:H,2,FALSE)</f>
        <v>Côte d'Ivoire</v>
      </c>
    </row>
    <row r="497" spans="1:4">
      <c r="A497" s="18">
        <v>11</v>
      </c>
      <c r="B497" s="60" t="s">
        <v>434</v>
      </c>
      <c r="C497" s="64" t="str">
        <f>VLOOKUP(Table4[[#This Row],[iso_code]],iso_code!B:C,2,FALSE)</f>
        <v>KEN</v>
      </c>
      <c r="D497" s="18" t="str">
        <f>VLOOKUP(Table4[[#This Row],[iso_code]],iso_code!G:H,2,FALSE)</f>
        <v>Kenya</v>
      </c>
    </row>
    <row r="498" spans="1:4">
      <c r="A498" s="18">
        <v>11</v>
      </c>
      <c r="B498" s="60" t="s">
        <v>2294</v>
      </c>
      <c r="C498" s="64" t="str">
        <f>VLOOKUP(Table4[[#This Row],[iso_code]],iso_code!B:C,2,FALSE)</f>
        <v>LSO</v>
      </c>
      <c r="D498" s="18" t="str">
        <f>VLOOKUP(Table4[[#This Row],[iso_code]],iso_code!G:H,2,FALSE)</f>
        <v>Lesotho</v>
      </c>
    </row>
    <row r="499" spans="1:4">
      <c r="A499" s="18">
        <v>11</v>
      </c>
      <c r="B499" s="60" t="s">
        <v>2295</v>
      </c>
      <c r="C499" s="64" t="str">
        <f>VLOOKUP(Table4[[#This Row],[iso_code]],iso_code!B:C,2,FALSE)</f>
        <v>LBR</v>
      </c>
      <c r="D499" s="18" t="str">
        <f>VLOOKUP(Table4[[#This Row],[iso_code]],iso_code!G:H,2,FALSE)</f>
        <v>Liberia</v>
      </c>
    </row>
    <row r="500" spans="1:4">
      <c r="A500" s="18">
        <v>11</v>
      </c>
      <c r="B500" s="60" t="s">
        <v>2044</v>
      </c>
      <c r="C500" s="64" t="str">
        <f>VLOOKUP(Table4[[#This Row],[iso_code]],iso_code!B:C,2,FALSE)</f>
        <v>LBY</v>
      </c>
      <c r="D500" s="18" t="str">
        <f>VLOOKUP(Table4[[#This Row],[iso_code]],iso_code!G:H,2,FALSE)</f>
        <v>Libya</v>
      </c>
    </row>
    <row r="501" spans="1:4">
      <c r="A501" s="18">
        <v>11</v>
      </c>
      <c r="B501" s="60" t="s">
        <v>2296</v>
      </c>
      <c r="C501" s="64" t="str">
        <f>VLOOKUP(Table4[[#This Row],[iso_code]],iso_code!B:C,2,FALSE)</f>
        <v>MDG</v>
      </c>
      <c r="D501" s="18" t="str">
        <f>VLOOKUP(Table4[[#This Row],[iso_code]],iso_code!G:H,2,FALSE)</f>
        <v>Madagascar</v>
      </c>
    </row>
    <row r="502" spans="1:4">
      <c r="A502" s="18">
        <v>11</v>
      </c>
      <c r="B502" s="60" t="s">
        <v>1191</v>
      </c>
      <c r="C502" s="64" t="str">
        <f>VLOOKUP(Table4[[#This Row],[iso_code]],iso_code!B:C,2,FALSE)</f>
        <v>MWI</v>
      </c>
      <c r="D502" s="18" t="str">
        <f>VLOOKUP(Table4[[#This Row],[iso_code]],iso_code!G:H,2,FALSE)</f>
        <v>Malawi</v>
      </c>
    </row>
    <row r="503" spans="1:4">
      <c r="A503" s="18">
        <v>11</v>
      </c>
      <c r="B503" s="60" t="s">
        <v>2297</v>
      </c>
      <c r="C503" s="64" t="str">
        <f>VLOOKUP(Table4[[#This Row],[iso_code]],iso_code!B:C,2,FALSE)</f>
        <v>MLI</v>
      </c>
      <c r="D503" s="18" t="str">
        <f>VLOOKUP(Table4[[#This Row],[iso_code]],iso_code!G:H,2,FALSE)</f>
        <v>Mali</v>
      </c>
    </row>
    <row r="504" spans="1:4">
      <c r="A504" s="18">
        <v>11</v>
      </c>
      <c r="B504" s="60" t="s">
        <v>2162</v>
      </c>
      <c r="C504" s="64" t="str">
        <f>VLOOKUP(Table4[[#This Row],[iso_code]],iso_code!B:C,2,FALSE)</f>
        <v>MRT</v>
      </c>
      <c r="D504" s="18" t="str">
        <f>VLOOKUP(Table4[[#This Row],[iso_code]],iso_code!G:H,2,FALSE)</f>
        <v>Mauritania</v>
      </c>
    </row>
    <row r="505" spans="1:4">
      <c r="A505" s="18">
        <v>11</v>
      </c>
      <c r="B505" s="60" t="s">
        <v>519</v>
      </c>
      <c r="C505" s="64" t="str">
        <f>VLOOKUP(Table4[[#This Row],[iso_code]],iso_code!B:C,2,FALSE)</f>
        <v>MAR</v>
      </c>
      <c r="D505" s="18" t="str">
        <f>VLOOKUP(Table4[[#This Row],[iso_code]],iso_code!G:H,2,FALSE)</f>
        <v>Morocco</v>
      </c>
    </row>
    <row r="506" spans="1:4">
      <c r="A506" s="18">
        <v>11</v>
      </c>
      <c r="B506" s="60" t="s">
        <v>1497</v>
      </c>
      <c r="C506" s="64" t="str">
        <f>VLOOKUP(Table4[[#This Row],[iso_code]],iso_code!B:C,2,FALSE)</f>
        <v>MOZ</v>
      </c>
      <c r="D506" s="18" t="str">
        <f>VLOOKUP(Table4[[#This Row],[iso_code]],iso_code!G:H,2,FALSE)</f>
        <v>Mozambique</v>
      </c>
    </row>
    <row r="507" spans="1:4">
      <c r="A507" s="18">
        <v>11</v>
      </c>
      <c r="B507" s="60" t="s">
        <v>2122</v>
      </c>
      <c r="C507" s="64" t="str">
        <f>VLOOKUP(Table4[[#This Row],[iso_code]],iso_code!B:C,2,FALSE)</f>
        <v>NAM</v>
      </c>
      <c r="D507" s="18" t="str">
        <f>VLOOKUP(Table4[[#This Row],[iso_code]],iso_code!G:H,2,FALSE)</f>
        <v>Namibia</v>
      </c>
    </row>
    <row r="508" spans="1:4">
      <c r="A508" s="18">
        <v>11</v>
      </c>
      <c r="B508" s="60" t="s">
        <v>1031</v>
      </c>
      <c r="C508" s="64" t="str">
        <f>VLOOKUP(Table4[[#This Row],[iso_code]],iso_code!B:C,2,FALSE)</f>
        <v>NER</v>
      </c>
      <c r="D508" s="18" t="str">
        <f>VLOOKUP(Table4[[#This Row],[iso_code]],iso_code!G:H,2,FALSE)</f>
        <v>Niger (the)</v>
      </c>
    </row>
    <row r="509" spans="1:4">
      <c r="A509" s="18">
        <v>11</v>
      </c>
      <c r="B509" s="60" t="s">
        <v>1264</v>
      </c>
      <c r="C509" s="64" t="str">
        <f>VLOOKUP(Table4[[#This Row],[iso_code]],iso_code!B:C,2,FALSE)</f>
        <v>NGA</v>
      </c>
      <c r="D509" s="18" t="str">
        <f>VLOOKUP(Table4[[#This Row],[iso_code]],iso_code!G:H,2,FALSE)</f>
        <v>Nigeria</v>
      </c>
    </row>
    <row r="510" spans="1:4">
      <c r="A510" s="18">
        <v>11</v>
      </c>
      <c r="B510" s="60" t="s">
        <v>2298</v>
      </c>
      <c r="C510" s="64" t="str">
        <f>VLOOKUP(Table4[[#This Row],[iso_code]],iso_code!B:C,2,FALSE)</f>
        <v>RWA</v>
      </c>
      <c r="D510" s="18" t="str">
        <f>VLOOKUP(Table4[[#This Row],[iso_code]],iso_code!G:H,2,FALSE)</f>
        <v>Rwanda</v>
      </c>
    </row>
    <row r="511" spans="1:4">
      <c r="A511" s="18">
        <v>11</v>
      </c>
      <c r="B511" s="60" t="s">
        <v>1737</v>
      </c>
      <c r="C511" s="64" t="str">
        <f>VLOOKUP(Table4[[#This Row],[iso_code]],iso_code!B:C,2,FALSE)</f>
        <v>SEN</v>
      </c>
      <c r="D511" s="18" t="str">
        <f>VLOOKUP(Table4[[#This Row],[iso_code]],iso_code!G:H,2,FALSE)</f>
        <v>Senegal</v>
      </c>
    </row>
    <row r="512" spans="1:4">
      <c r="A512" s="18">
        <v>11</v>
      </c>
      <c r="B512" s="60" t="s">
        <v>2146</v>
      </c>
      <c r="C512" s="64" t="str">
        <f>VLOOKUP(Table4[[#This Row],[iso_code]],iso_code!B:C,2,FALSE)</f>
        <v>SLE</v>
      </c>
      <c r="D512" s="18" t="str">
        <f>VLOOKUP(Table4[[#This Row],[iso_code]],iso_code!G:H,2,FALSE)</f>
        <v>Sierra Leone</v>
      </c>
    </row>
    <row r="513" spans="1:4">
      <c r="A513" s="18">
        <v>11</v>
      </c>
      <c r="B513" s="60" t="s">
        <v>2301</v>
      </c>
      <c r="C513" s="64" t="str">
        <f>VLOOKUP(Table4[[#This Row],[iso_code]],iso_code!B:C,2,FALSE)</f>
        <v>SOM</v>
      </c>
      <c r="D513" s="18" t="str">
        <f>VLOOKUP(Table4[[#This Row],[iso_code]],iso_code!G:H,2,FALSE)</f>
        <v>Somalia</v>
      </c>
    </row>
    <row r="514" spans="1:4">
      <c r="A514" s="18">
        <v>11</v>
      </c>
      <c r="B514" s="60" t="s">
        <v>618</v>
      </c>
      <c r="C514" s="64" t="str">
        <f>VLOOKUP(Table4[[#This Row],[iso_code]],iso_code!B:C,2,FALSE)</f>
        <v>ZAF</v>
      </c>
      <c r="D514" s="18" t="str">
        <f>VLOOKUP(Table4[[#This Row],[iso_code]],iso_code!G:H,2,FALSE)</f>
        <v>South Africa</v>
      </c>
    </row>
    <row r="515" spans="1:4">
      <c r="A515" s="18">
        <v>11</v>
      </c>
      <c r="B515" s="60" t="s">
        <v>2302</v>
      </c>
      <c r="C515" s="64" t="str">
        <f>VLOOKUP(Table4[[#This Row],[iso_code]],iso_code!B:C,2,FALSE)</f>
        <v>SSD</v>
      </c>
      <c r="D515" s="18" t="str">
        <f>VLOOKUP(Table4[[#This Row],[iso_code]],iso_code!G:H,2,FALSE)</f>
        <v>South Sudan</v>
      </c>
    </row>
    <row r="516" spans="1:4">
      <c r="A516" s="18">
        <v>11</v>
      </c>
      <c r="B516" s="60" t="s">
        <v>2303</v>
      </c>
      <c r="C516" s="64" t="str">
        <f>VLOOKUP(Table4[[#This Row],[iso_code]],iso_code!B:C,2,FALSE)</f>
        <v>SDN</v>
      </c>
      <c r="D516" s="18" t="str">
        <f>VLOOKUP(Table4[[#This Row],[iso_code]],iso_code!G:H,2,FALSE)</f>
        <v>Sudan (the)</v>
      </c>
    </row>
    <row r="517" spans="1:4">
      <c r="A517" s="18">
        <v>11</v>
      </c>
      <c r="B517" s="60" t="s">
        <v>884</v>
      </c>
      <c r="C517" s="64" t="str">
        <f>VLOOKUP(Table4[[#This Row],[iso_code]],iso_code!B:C,2,FALSE)</f>
        <v>TZA</v>
      </c>
      <c r="D517" s="18" t="str">
        <f>VLOOKUP(Table4[[#This Row],[iso_code]],iso_code!G:H,2,FALSE)</f>
        <v>Tanzania, United Republic of</v>
      </c>
    </row>
    <row r="518" spans="1:4">
      <c r="A518" s="18">
        <v>11</v>
      </c>
      <c r="B518" s="60" t="s">
        <v>2068</v>
      </c>
      <c r="C518" s="64" t="str">
        <f>VLOOKUP(Table4[[#This Row],[iso_code]],iso_code!B:C,2,FALSE)</f>
        <v>TGO</v>
      </c>
      <c r="D518" s="18" t="str">
        <f>VLOOKUP(Table4[[#This Row],[iso_code]],iso_code!G:H,2,FALSE)</f>
        <v>Togo</v>
      </c>
    </row>
    <row r="519" spans="1:4">
      <c r="A519" s="18">
        <v>11</v>
      </c>
      <c r="B519" s="60" t="s">
        <v>978</v>
      </c>
      <c r="C519" s="64" t="str">
        <f>VLOOKUP(Table4[[#This Row],[iso_code]],iso_code!B:C,2,FALSE)</f>
        <v>TUN</v>
      </c>
      <c r="D519" s="18" t="str">
        <f>VLOOKUP(Table4[[#This Row],[iso_code]],iso_code!G:H,2,FALSE)</f>
        <v>Tunisia</v>
      </c>
    </row>
    <row r="520" spans="1:4">
      <c r="A520" s="18">
        <v>11</v>
      </c>
      <c r="B520" s="60" t="s">
        <v>1509</v>
      </c>
      <c r="C520" s="64" t="str">
        <f>VLOOKUP(Table4[[#This Row],[iso_code]],iso_code!B:C,2,FALSE)</f>
        <v>UGA</v>
      </c>
      <c r="D520" s="18" t="str">
        <f>VLOOKUP(Table4[[#This Row],[iso_code]],iso_code!G:H,2,FALSE)</f>
        <v>Uganda</v>
      </c>
    </row>
    <row r="521" spans="1:4">
      <c r="A521" s="18">
        <v>11</v>
      </c>
      <c r="B521" s="60" t="s">
        <v>758</v>
      </c>
      <c r="C521" s="64" t="str">
        <f>VLOOKUP(Table4[[#This Row],[iso_code]],iso_code!B:C,2,FALSE)</f>
        <v>ZMB</v>
      </c>
      <c r="D521" s="18" t="str">
        <f>VLOOKUP(Table4[[#This Row],[iso_code]],iso_code!G:H,2,FALSE)</f>
        <v>Zambia</v>
      </c>
    </row>
    <row r="522" spans="1:4">
      <c r="A522" s="18">
        <v>11</v>
      </c>
      <c r="B522" s="60" t="s">
        <v>2305</v>
      </c>
      <c r="C522" s="64" t="str">
        <f>VLOOKUP(Table4[[#This Row],[iso_code]],iso_code!B:C,2,FALSE)</f>
        <v>ZWE</v>
      </c>
      <c r="D522" s="18" t="str">
        <f>VLOOKUP(Table4[[#This Row],[iso_code]],iso_code!G:H,2,FALSE)</f>
        <v>Zimbabwe</v>
      </c>
    </row>
    <row r="523" spans="1:4">
      <c r="A523" s="18">
        <v>12</v>
      </c>
      <c r="B523" s="60" t="s">
        <v>812</v>
      </c>
      <c r="C523" s="64" t="str">
        <f>VLOOKUP(Table4[[#This Row],[iso_code]],iso_code!B:C,2,FALSE)</f>
        <v>DZA</v>
      </c>
      <c r="D523" s="18" t="str">
        <f>VLOOKUP(Table4[[#This Row],[iso_code]],iso_code!G:H,2,FALSE)</f>
        <v>Algeria</v>
      </c>
    </row>
    <row r="524" spans="1:4">
      <c r="A524" s="18">
        <v>13</v>
      </c>
      <c r="B524" s="60" t="s">
        <v>812</v>
      </c>
      <c r="C524" s="64" t="str">
        <f>VLOOKUP(Table4[[#This Row],[iso_code]],iso_code!B:C,2,FALSE)</f>
        <v>DZA</v>
      </c>
      <c r="D524" s="18" t="str">
        <f>VLOOKUP(Table4[[#This Row],[iso_code]],iso_code!G:H,2,FALSE)</f>
        <v>Algeria</v>
      </c>
    </row>
    <row r="525" spans="1:4">
      <c r="A525" s="18">
        <v>14</v>
      </c>
      <c r="B525" s="60" t="s">
        <v>2280</v>
      </c>
      <c r="C525" s="64" t="str">
        <f>VLOOKUP(Table4[[#This Row],[iso_code]],iso_code!B:C,2,FALSE)</f>
        <v>BEN</v>
      </c>
      <c r="D525" s="18" t="str">
        <f>VLOOKUP(Table4[[#This Row],[iso_code]],iso_code!G:H,2,FALSE)</f>
        <v>Benin</v>
      </c>
    </row>
    <row r="526" spans="1:4">
      <c r="A526" s="18">
        <v>15</v>
      </c>
      <c r="B526" s="60" t="s">
        <v>2281</v>
      </c>
      <c r="C526" s="64" t="str">
        <f>VLOOKUP(Table4[[#This Row],[iso_code]],iso_code!B:C,2,FALSE)</f>
        <v>BFA</v>
      </c>
      <c r="D526" s="18" t="str">
        <f>VLOOKUP(Table4[[#This Row],[iso_code]],iso_code!G:H,2,FALSE)</f>
        <v>Burkina Faso</v>
      </c>
    </row>
    <row r="527" spans="1:4">
      <c r="A527" s="18">
        <v>15</v>
      </c>
      <c r="B527" s="60" t="s">
        <v>2293</v>
      </c>
      <c r="C527" s="64" t="str">
        <f>VLOOKUP(Table4[[#This Row],[iso_code]],iso_code!B:C,2,FALSE)</f>
        <v>CIV</v>
      </c>
      <c r="D527" s="18" t="str">
        <f>VLOOKUP(Table4[[#This Row],[iso_code]],iso_code!G:H,2,FALSE)</f>
        <v>Côte d'Ivoire</v>
      </c>
    </row>
    <row r="528" spans="1:4">
      <c r="A528" s="18">
        <v>16</v>
      </c>
      <c r="B528" s="60" t="s">
        <v>1878</v>
      </c>
      <c r="C528" s="64" t="str">
        <f>VLOOKUP(Table4[[#This Row],[iso_code]],iso_code!B:C,2,FALSE)</f>
        <v>BWA</v>
      </c>
      <c r="D528" s="18" t="str">
        <f>VLOOKUP(Table4[[#This Row],[iso_code]],iso_code!G:H,2,FALSE)</f>
        <v>Botswana</v>
      </c>
    </row>
    <row r="529" spans="1:4">
      <c r="A529" s="18">
        <v>17</v>
      </c>
      <c r="B529" s="60" t="s">
        <v>290</v>
      </c>
      <c r="C529" s="64" t="str">
        <f>VLOOKUP(Table4[[#This Row],[iso_code]],iso_code!B:C,2,FALSE)</f>
        <v>CMR</v>
      </c>
      <c r="D529" s="18" t="str">
        <f>VLOOKUP(Table4[[#This Row],[iso_code]],iso_code!G:H,2,FALSE)</f>
        <v>Cameroon</v>
      </c>
    </row>
    <row r="530" spans="1:4">
      <c r="A530" s="18">
        <v>18</v>
      </c>
      <c r="B530" s="60" t="s">
        <v>290</v>
      </c>
      <c r="C530" s="64" t="str">
        <f>VLOOKUP(Table4[[#This Row],[iso_code]],iso_code!B:C,2,FALSE)</f>
        <v>CMR</v>
      </c>
      <c r="D530" s="18" t="str">
        <f>VLOOKUP(Table4[[#This Row],[iso_code]],iso_code!G:H,2,FALSE)</f>
        <v>Cameroon</v>
      </c>
    </row>
    <row r="531" spans="1:4">
      <c r="A531" s="18">
        <v>19</v>
      </c>
      <c r="B531" s="60" t="s">
        <v>2293</v>
      </c>
      <c r="C531" s="64" t="str">
        <f>VLOOKUP(Table4[[#This Row],[iso_code]],iso_code!B:C,2,FALSE)</f>
        <v>CIV</v>
      </c>
      <c r="D531" s="18" t="str">
        <f>VLOOKUP(Table4[[#This Row],[iso_code]],iso_code!G:H,2,FALSE)</f>
        <v>Côte d'Ivoire</v>
      </c>
    </row>
    <row r="532" spans="1:4">
      <c r="A532" s="18">
        <v>20</v>
      </c>
      <c r="B532" s="60" t="s">
        <v>874</v>
      </c>
      <c r="C532" s="64" t="str">
        <f>VLOOKUP(Table4[[#This Row],[iso_code]],iso_code!B:C,2,FALSE)</f>
        <v>EGY</v>
      </c>
      <c r="D532" s="18" t="str">
        <f>VLOOKUP(Table4[[#This Row],[iso_code]],iso_code!G:H,2,FALSE)</f>
        <v>Egypt</v>
      </c>
    </row>
    <row r="533" spans="1:4">
      <c r="A533" s="18">
        <v>21</v>
      </c>
      <c r="B533" s="60" t="s">
        <v>874</v>
      </c>
      <c r="C533" s="64" t="str">
        <f>VLOOKUP(Table4[[#This Row],[iso_code]],iso_code!B:C,2,FALSE)</f>
        <v>EGY</v>
      </c>
      <c r="D533" s="18" t="str">
        <f>VLOOKUP(Table4[[#This Row],[iso_code]],iso_code!G:H,2,FALSE)</f>
        <v>Egypt</v>
      </c>
    </row>
    <row r="534" spans="1:4">
      <c r="A534" s="18">
        <v>22</v>
      </c>
      <c r="B534" s="60" t="s">
        <v>874</v>
      </c>
      <c r="C534" s="64" t="str">
        <f>VLOOKUP(Table4[[#This Row],[iso_code]],iso_code!B:C,2,FALSE)</f>
        <v>EGY</v>
      </c>
      <c r="D534" s="18" t="str">
        <f>VLOOKUP(Table4[[#This Row],[iso_code]],iso_code!G:H,2,FALSE)</f>
        <v>Egypt</v>
      </c>
    </row>
    <row r="535" spans="1:4">
      <c r="A535" s="18">
        <v>23</v>
      </c>
      <c r="B535" s="60" t="s">
        <v>199</v>
      </c>
      <c r="C535" s="64" t="str">
        <f>VLOOKUP(Table4[[#This Row],[iso_code]],iso_code!B:C,2,FALSE)</f>
        <v>ETH</v>
      </c>
      <c r="D535" s="18" t="str">
        <f>VLOOKUP(Table4[[#This Row],[iso_code]],iso_code!G:H,2,FALSE)</f>
        <v>Ethiopia</v>
      </c>
    </row>
    <row r="536" spans="1:4">
      <c r="A536" s="18">
        <v>24</v>
      </c>
      <c r="B536" s="60" t="s">
        <v>199</v>
      </c>
      <c r="C536" s="64" t="str">
        <f>VLOOKUP(Table4[[#This Row],[iso_code]],iso_code!B:C,2,FALSE)</f>
        <v>ETH</v>
      </c>
      <c r="D536" s="18" t="str">
        <f>VLOOKUP(Table4[[#This Row],[iso_code]],iso_code!G:H,2,FALSE)</f>
        <v>Ethiopia</v>
      </c>
    </row>
    <row r="537" spans="1:4">
      <c r="A537" s="18">
        <v>25</v>
      </c>
      <c r="B537" s="60" t="s">
        <v>2290</v>
      </c>
      <c r="C537" s="64" t="str">
        <f>VLOOKUP(Table4[[#This Row],[iso_code]],iso_code!B:C,2,FALSE)</f>
        <v>GMB</v>
      </c>
      <c r="D537" s="18" t="str">
        <f>VLOOKUP(Table4[[#This Row],[iso_code]],iso_code!G:H,2,FALSE)</f>
        <v>Gambia (the)</v>
      </c>
    </row>
    <row r="538" spans="1:4">
      <c r="A538" s="18">
        <v>26</v>
      </c>
      <c r="B538" s="60" t="s">
        <v>255</v>
      </c>
      <c r="C538" s="64" t="str">
        <f>VLOOKUP(Table4[[#This Row],[iso_code]],iso_code!B:C,2,FALSE)</f>
        <v>GHA</v>
      </c>
      <c r="D538" s="18" t="str">
        <f>VLOOKUP(Table4[[#This Row],[iso_code]],iso_code!G:H,2,FALSE)</f>
        <v>Ghana</v>
      </c>
    </row>
    <row r="539" spans="1:4">
      <c r="A539" s="18">
        <v>27</v>
      </c>
      <c r="B539" s="60" t="s">
        <v>255</v>
      </c>
      <c r="C539" s="64" t="str">
        <f>VLOOKUP(Table4[[#This Row],[iso_code]],iso_code!B:C,2,FALSE)</f>
        <v>GHA</v>
      </c>
      <c r="D539" s="18" t="str">
        <f>VLOOKUP(Table4[[#This Row],[iso_code]],iso_code!G:H,2,FALSE)</f>
        <v>Ghana</v>
      </c>
    </row>
    <row r="540" spans="1:4">
      <c r="A540" s="18">
        <v>28</v>
      </c>
      <c r="B540" s="60" t="s">
        <v>255</v>
      </c>
      <c r="C540" s="64" t="str">
        <f>VLOOKUP(Table4[[#This Row],[iso_code]],iso_code!B:C,2,FALSE)</f>
        <v>GHA</v>
      </c>
      <c r="D540" s="18" t="str">
        <f>VLOOKUP(Table4[[#This Row],[iso_code]],iso_code!G:H,2,FALSE)</f>
        <v>Ghana</v>
      </c>
    </row>
    <row r="541" spans="1:4">
      <c r="A541" s="18">
        <v>29</v>
      </c>
      <c r="B541" s="60" t="s">
        <v>434</v>
      </c>
      <c r="C541" s="64" t="str">
        <f>VLOOKUP(Table4[[#This Row],[iso_code]],iso_code!B:C,2,FALSE)</f>
        <v>KEN</v>
      </c>
      <c r="D541" s="18" t="str">
        <f>VLOOKUP(Table4[[#This Row],[iso_code]],iso_code!G:H,2,FALSE)</f>
        <v>Kenya</v>
      </c>
    </row>
    <row r="542" spans="1:4">
      <c r="A542" s="18">
        <v>30</v>
      </c>
      <c r="B542" s="60" t="s">
        <v>434</v>
      </c>
      <c r="C542" s="64" t="str">
        <f>VLOOKUP(Table4[[#This Row],[iso_code]],iso_code!B:C,2,FALSE)</f>
        <v>KEN</v>
      </c>
      <c r="D542" s="18" t="str">
        <f>VLOOKUP(Table4[[#This Row],[iso_code]],iso_code!G:H,2,FALSE)</f>
        <v>Kenya</v>
      </c>
    </row>
    <row r="543" spans="1:4">
      <c r="A543" s="18">
        <v>31</v>
      </c>
      <c r="B543" s="60" t="s">
        <v>434</v>
      </c>
      <c r="C543" s="64" t="str">
        <f>VLOOKUP(Table4[[#This Row],[iso_code]],iso_code!B:C,2,FALSE)</f>
        <v>KEN</v>
      </c>
      <c r="D543" s="18" t="str">
        <f>VLOOKUP(Table4[[#This Row],[iso_code]],iso_code!G:H,2,FALSE)</f>
        <v>Kenya</v>
      </c>
    </row>
    <row r="544" spans="1:4">
      <c r="A544" s="18">
        <v>32</v>
      </c>
      <c r="B544" s="60" t="s">
        <v>434</v>
      </c>
      <c r="C544" s="64" t="str">
        <f>VLOOKUP(Table4[[#This Row],[iso_code]],iso_code!B:C,2,FALSE)</f>
        <v>KEN</v>
      </c>
      <c r="D544" s="18" t="str">
        <f>VLOOKUP(Table4[[#This Row],[iso_code]],iso_code!G:H,2,FALSE)</f>
        <v>Kenya</v>
      </c>
    </row>
    <row r="545" spans="1:4">
      <c r="A545" s="18">
        <v>33</v>
      </c>
      <c r="B545" s="60" t="s">
        <v>434</v>
      </c>
      <c r="C545" s="64" t="str">
        <f>VLOOKUP(Table4[[#This Row],[iso_code]],iso_code!B:C,2,FALSE)</f>
        <v>KEN</v>
      </c>
      <c r="D545" s="18" t="str">
        <f>VLOOKUP(Table4[[#This Row],[iso_code]],iso_code!G:H,2,FALSE)</f>
        <v>Kenya</v>
      </c>
    </row>
    <row r="546" spans="1:4">
      <c r="A546" s="18">
        <v>34</v>
      </c>
      <c r="B546" s="60" t="s">
        <v>434</v>
      </c>
      <c r="C546" s="64" t="str">
        <f>VLOOKUP(Table4[[#This Row],[iso_code]],iso_code!B:C,2,FALSE)</f>
        <v>KEN</v>
      </c>
      <c r="D546" s="18" t="str">
        <f>VLOOKUP(Table4[[#This Row],[iso_code]],iso_code!G:H,2,FALSE)</f>
        <v>Kenya</v>
      </c>
    </row>
    <row r="547" spans="1:4">
      <c r="A547" s="18">
        <v>35</v>
      </c>
      <c r="B547" s="18" t="s">
        <v>519</v>
      </c>
      <c r="C547" s="64" t="str">
        <f>VLOOKUP(Table4[[#This Row],[iso_code]],iso_code!B:C,2,FALSE)</f>
        <v>MAR</v>
      </c>
      <c r="D547" s="18" t="str">
        <f>VLOOKUP(Table4[[#This Row],[iso_code]],iso_code!G:H,2,FALSE)</f>
        <v>Morocco</v>
      </c>
    </row>
    <row r="548" spans="1:4">
      <c r="A548" s="18">
        <v>35</v>
      </c>
      <c r="B548" s="18" t="s">
        <v>812</v>
      </c>
      <c r="C548" s="64" t="str">
        <f>VLOOKUP(Table4[[#This Row],[iso_code]],iso_code!B:C,2,FALSE)</f>
        <v>DZA</v>
      </c>
      <c r="D548" s="18" t="str">
        <f>VLOOKUP(Table4[[#This Row],[iso_code]],iso_code!G:H,2,FALSE)</f>
        <v>Algeria</v>
      </c>
    </row>
    <row r="549" spans="1:4">
      <c r="A549" s="18">
        <v>35</v>
      </c>
      <c r="B549" s="18" t="s">
        <v>978</v>
      </c>
      <c r="C549" s="64" t="str">
        <f>VLOOKUP(Table4[[#This Row],[iso_code]],iso_code!B:C,2,FALSE)</f>
        <v>TUN</v>
      </c>
      <c r="D549" s="18" t="str">
        <f>VLOOKUP(Table4[[#This Row],[iso_code]],iso_code!G:H,2,FALSE)</f>
        <v>Tunisia</v>
      </c>
    </row>
    <row r="550" spans="1:4">
      <c r="A550" s="18">
        <v>36</v>
      </c>
      <c r="B550" s="60" t="s">
        <v>2297</v>
      </c>
      <c r="C550" s="64" t="str">
        <f>VLOOKUP(Table4[[#This Row],[iso_code]],iso_code!B:C,2,FALSE)</f>
        <v>MLI</v>
      </c>
      <c r="D550" s="18" t="str">
        <f>VLOOKUP(Table4[[#This Row],[iso_code]],iso_code!G:H,2,FALSE)</f>
        <v>Mali</v>
      </c>
    </row>
    <row r="551" spans="1:4">
      <c r="A551" s="18">
        <v>37</v>
      </c>
      <c r="B551" s="60" t="s">
        <v>996</v>
      </c>
      <c r="C551" s="64" t="str">
        <f>VLOOKUP(Table4[[#This Row],[iso_code]],iso_code!B:C,2,FALSE)</f>
        <v>MUS</v>
      </c>
      <c r="D551" s="18" t="str">
        <f>VLOOKUP(Table4[[#This Row],[iso_code]],iso_code!G:H,2,FALSE)</f>
        <v>Mauritius</v>
      </c>
    </row>
    <row r="552" spans="1:4">
      <c r="A552" s="18">
        <v>38</v>
      </c>
      <c r="B552" s="60" t="s">
        <v>519</v>
      </c>
      <c r="C552" s="64" t="str">
        <f>VLOOKUP(Table4[[#This Row],[iso_code]],iso_code!B:C,2,FALSE)</f>
        <v>MAR</v>
      </c>
      <c r="D552" s="18" t="str">
        <f>VLOOKUP(Table4[[#This Row],[iso_code]],iso_code!G:H,2,FALSE)</f>
        <v>Morocco</v>
      </c>
    </row>
    <row r="553" spans="1:4">
      <c r="A553" s="18">
        <v>39</v>
      </c>
      <c r="B553" s="60" t="s">
        <v>519</v>
      </c>
      <c r="C553" s="64" t="str">
        <f>VLOOKUP(Table4[[#This Row],[iso_code]],iso_code!B:C,2,FALSE)</f>
        <v>MAR</v>
      </c>
      <c r="D553" s="18" t="str">
        <f>VLOOKUP(Table4[[#This Row],[iso_code]],iso_code!G:H,2,FALSE)</f>
        <v>Morocco</v>
      </c>
    </row>
    <row r="554" spans="1:4">
      <c r="A554" s="18">
        <v>40</v>
      </c>
      <c r="B554" s="60" t="s">
        <v>1497</v>
      </c>
      <c r="C554" s="64" t="str">
        <f>VLOOKUP(Table4[[#This Row],[iso_code]],iso_code!B:C,2,FALSE)</f>
        <v>MOZ</v>
      </c>
      <c r="D554" s="18" t="str">
        <f>VLOOKUP(Table4[[#This Row],[iso_code]],iso_code!G:H,2,FALSE)</f>
        <v>Mozambique</v>
      </c>
    </row>
    <row r="555" spans="1:4">
      <c r="A555" s="18">
        <v>41</v>
      </c>
      <c r="B555" s="60" t="s">
        <v>1264</v>
      </c>
      <c r="C555" s="64" t="str">
        <f>VLOOKUP(Table4[[#This Row],[iso_code]],iso_code!B:C,2,FALSE)</f>
        <v>NGA</v>
      </c>
      <c r="D555" s="18" t="str">
        <f>VLOOKUP(Table4[[#This Row],[iso_code]],iso_code!G:H,2,FALSE)</f>
        <v>Nigeria</v>
      </c>
    </row>
    <row r="556" spans="1:4">
      <c r="A556" s="18">
        <v>42</v>
      </c>
      <c r="B556" s="60" t="s">
        <v>1264</v>
      </c>
      <c r="C556" s="64" t="str">
        <f>VLOOKUP(Table4[[#This Row],[iso_code]],iso_code!B:C,2,FALSE)</f>
        <v>NGA</v>
      </c>
      <c r="D556" s="18" t="str">
        <f>VLOOKUP(Table4[[#This Row],[iso_code]],iso_code!G:H,2,FALSE)</f>
        <v>Nigeria</v>
      </c>
    </row>
    <row r="557" spans="1:4">
      <c r="A557" s="18">
        <v>43</v>
      </c>
      <c r="B557" s="60" t="s">
        <v>1264</v>
      </c>
      <c r="C557" s="64" t="str">
        <f>VLOOKUP(Table4[[#This Row],[iso_code]],iso_code!B:C,2,FALSE)</f>
        <v>NGA</v>
      </c>
      <c r="D557" s="18" t="str">
        <f>VLOOKUP(Table4[[#This Row],[iso_code]],iso_code!G:H,2,FALSE)</f>
        <v>Nigeria</v>
      </c>
    </row>
    <row r="558" spans="1:4">
      <c r="A558" s="18">
        <v>44</v>
      </c>
      <c r="B558" s="60" t="s">
        <v>1264</v>
      </c>
      <c r="C558" s="64" t="str">
        <f>VLOOKUP(Table4[[#This Row],[iso_code]],iso_code!B:C,2,FALSE)</f>
        <v>NGA</v>
      </c>
      <c r="D558" s="18" t="str">
        <f>VLOOKUP(Table4[[#This Row],[iso_code]],iso_code!G:H,2,FALSE)</f>
        <v>Nigeria</v>
      </c>
    </row>
    <row r="559" spans="1:4">
      <c r="A559" s="18">
        <v>45</v>
      </c>
      <c r="B559" s="60" t="s">
        <v>1264</v>
      </c>
      <c r="C559" s="64" t="str">
        <f>VLOOKUP(Table4[[#This Row],[iso_code]],iso_code!B:C,2,FALSE)</f>
        <v>NGA</v>
      </c>
      <c r="D559" s="18" t="str">
        <f>VLOOKUP(Table4[[#This Row],[iso_code]],iso_code!G:H,2,FALSE)</f>
        <v>Nigeria</v>
      </c>
    </row>
    <row r="560" spans="1:4">
      <c r="A560" s="18">
        <v>46</v>
      </c>
      <c r="B560" s="60" t="s">
        <v>1264</v>
      </c>
      <c r="C560" s="64" t="str">
        <f>VLOOKUP(Table4[[#This Row],[iso_code]],iso_code!B:C,2,FALSE)</f>
        <v>NGA</v>
      </c>
      <c r="D560" s="18" t="str">
        <f>VLOOKUP(Table4[[#This Row],[iso_code]],iso_code!G:H,2,FALSE)</f>
        <v>Nigeria</v>
      </c>
    </row>
    <row r="561" spans="1:4">
      <c r="A561" s="18">
        <v>47</v>
      </c>
      <c r="B561" s="60" t="s">
        <v>2298</v>
      </c>
      <c r="C561" s="64" t="str">
        <f>VLOOKUP(Table4[[#This Row],[iso_code]],iso_code!B:C,2,FALSE)</f>
        <v>RWA</v>
      </c>
      <c r="D561" s="18" t="str">
        <f>VLOOKUP(Table4[[#This Row],[iso_code]],iso_code!G:H,2,FALSE)</f>
        <v>Rwanda</v>
      </c>
    </row>
    <row r="562" spans="1:4">
      <c r="A562" s="18">
        <v>48</v>
      </c>
      <c r="B562" s="60" t="s">
        <v>618</v>
      </c>
      <c r="C562" s="64" t="str">
        <f>VLOOKUP(Table4[[#This Row],[iso_code]],iso_code!B:C,2,FALSE)</f>
        <v>ZAF</v>
      </c>
      <c r="D562" s="18" t="str">
        <f>VLOOKUP(Table4[[#This Row],[iso_code]],iso_code!G:H,2,FALSE)</f>
        <v>South Africa</v>
      </c>
    </row>
    <row r="563" spans="1:4">
      <c r="A563" s="18">
        <v>49</v>
      </c>
      <c r="B563" s="60" t="s">
        <v>618</v>
      </c>
      <c r="C563" s="64" t="str">
        <f>VLOOKUP(Table4[[#This Row],[iso_code]],iso_code!B:C,2,FALSE)</f>
        <v>ZAF</v>
      </c>
      <c r="D563" s="18" t="str">
        <f>VLOOKUP(Table4[[#This Row],[iso_code]],iso_code!G:H,2,FALSE)</f>
        <v>South Africa</v>
      </c>
    </row>
    <row r="564" spans="1:4">
      <c r="A564" s="18">
        <v>50</v>
      </c>
      <c r="B564" s="60" t="s">
        <v>618</v>
      </c>
      <c r="C564" s="64" t="str">
        <f>VLOOKUP(Table4[[#This Row],[iso_code]],iso_code!B:C,2,FALSE)</f>
        <v>ZAF</v>
      </c>
      <c r="D564" s="18" t="str">
        <f>VLOOKUP(Table4[[#This Row],[iso_code]],iso_code!G:H,2,FALSE)</f>
        <v>South Africa</v>
      </c>
    </row>
    <row r="565" spans="1:4">
      <c r="A565" s="18">
        <v>51</v>
      </c>
      <c r="B565" s="60" t="s">
        <v>2302</v>
      </c>
      <c r="C565" s="64" t="str">
        <f>VLOOKUP(Table4[[#This Row],[iso_code]],iso_code!B:C,2,FALSE)</f>
        <v>SSD</v>
      </c>
      <c r="D565" s="18" t="str">
        <f>VLOOKUP(Table4[[#This Row],[iso_code]],iso_code!G:H,2,FALSE)</f>
        <v>South Sudan</v>
      </c>
    </row>
    <row r="566" spans="1:4">
      <c r="A566" s="18">
        <v>52</v>
      </c>
      <c r="B566" s="18" t="s">
        <v>2279</v>
      </c>
      <c r="C566" s="64" t="str">
        <f>VLOOKUP(Table4[[#This Row],[iso_code]],iso_code!B:C,2,FALSE)</f>
        <v>AGO</v>
      </c>
      <c r="D566" s="18" t="str">
        <f>VLOOKUP(Table4[[#This Row],[iso_code]],iso_code!G:H,2,FALSE)</f>
        <v>Angola</v>
      </c>
    </row>
    <row r="567" spans="1:4">
      <c r="A567" s="18">
        <v>52</v>
      </c>
      <c r="B567" s="18" t="s">
        <v>2281</v>
      </c>
      <c r="C567" s="64" t="str">
        <f>VLOOKUP(Table4[[#This Row],[iso_code]],iso_code!B:C,2,FALSE)</f>
        <v>BFA</v>
      </c>
      <c r="D567" s="18" t="str">
        <f>VLOOKUP(Table4[[#This Row],[iso_code]],iso_code!G:H,2,FALSE)</f>
        <v>Burkina Faso</v>
      </c>
    </row>
    <row r="568" spans="1:4">
      <c r="A568" s="18">
        <v>52</v>
      </c>
      <c r="B568" s="18" t="s">
        <v>2282</v>
      </c>
      <c r="C568" s="64" t="str">
        <f>VLOOKUP(Table4[[#This Row],[iso_code]],iso_code!B:C,2,FALSE)</f>
        <v>BDI</v>
      </c>
      <c r="D568" s="18" t="str">
        <f>VLOOKUP(Table4[[#This Row],[iso_code]],iso_code!G:H,2,FALSE)</f>
        <v>Burundi</v>
      </c>
    </row>
    <row r="569" spans="1:4">
      <c r="A569" s="18">
        <v>52</v>
      </c>
      <c r="B569" s="18" t="s">
        <v>2280</v>
      </c>
      <c r="C569" s="64" t="str">
        <f>VLOOKUP(Table4[[#This Row],[iso_code]],iso_code!B:C,2,FALSE)</f>
        <v>BEN</v>
      </c>
      <c r="D569" s="18" t="str">
        <f>VLOOKUP(Table4[[#This Row],[iso_code]],iso_code!G:H,2,FALSE)</f>
        <v>Benin</v>
      </c>
    </row>
    <row r="570" spans="1:4">
      <c r="A570" s="18">
        <v>52</v>
      </c>
      <c r="B570" s="18" t="s">
        <v>1878</v>
      </c>
      <c r="C570" s="64" t="str">
        <f>VLOOKUP(Table4[[#This Row],[iso_code]],iso_code!B:C,2,FALSE)</f>
        <v>BWA</v>
      </c>
      <c r="D570" s="18" t="str">
        <f>VLOOKUP(Table4[[#This Row],[iso_code]],iso_code!G:H,2,FALSE)</f>
        <v>Botswana</v>
      </c>
    </row>
    <row r="571" spans="1:4">
      <c r="A571" s="18">
        <v>52</v>
      </c>
      <c r="B571" s="18" t="s">
        <v>2076</v>
      </c>
      <c r="C571" s="64" t="str">
        <f>VLOOKUP(Table4[[#This Row],[iso_code]],iso_code!B:C,2,FALSE)</f>
        <v>COD</v>
      </c>
      <c r="D571" s="18" t="str">
        <f>VLOOKUP(Table4[[#This Row],[iso_code]],iso_code!G:H,2,FALSE)</f>
        <v>Congo (the Democratic Republic of the)</v>
      </c>
    </row>
    <row r="572" spans="1:4">
      <c r="A572" s="18">
        <v>52</v>
      </c>
      <c r="B572" s="18" t="s">
        <v>1712</v>
      </c>
      <c r="C572" s="64" t="str">
        <f>VLOOKUP(Table4[[#This Row],[iso_code]],iso_code!B:C,2,FALSE)</f>
        <v>CAF</v>
      </c>
      <c r="D572" s="18" t="str">
        <f>VLOOKUP(Table4[[#This Row],[iso_code]],iso_code!G:H,2,FALSE)</f>
        <v>Central African Republic (the)</v>
      </c>
    </row>
    <row r="573" spans="1:4">
      <c r="A573" s="18">
        <v>52</v>
      </c>
      <c r="B573" s="18" t="s">
        <v>2285</v>
      </c>
      <c r="C573" s="64" t="str">
        <f>VLOOKUP(Table4[[#This Row],[iso_code]],iso_code!B:C,2,FALSE)</f>
        <v>COG</v>
      </c>
      <c r="D573" s="18" t="str">
        <f>VLOOKUP(Table4[[#This Row],[iso_code]],iso_code!G:H,2,FALSE)</f>
        <v>Congo (the)</v>
      </c>
    </row>
    <row r="574" spans="1:4">
      <c r="A574" s="18">
        <v>52</v>
      </c>
      <c r="B574" s="18" t="s">
        <v>2293</v>
      </c>
      <c r="C574" s="64" t="str">
        <f>VLOOKUP(Table4[[#This Row],[iso_code]],iso_code!B:C,2,FALSE)</f>
        <v>CIV</v>
      </c>
      <c r="D574" s="18" t="str">
        <f>VLOOKUP(Table4[[#This Row],[iso_code]],iso_code!G:H,2,FALSE)</f>
        <v>Côte d'Ivoire</v>
      </c>
    </row>
    <row r="575" spans="1:4">
      <c r="A575" s="18">
        <v>52</v>
      </c>
      <c r="B575" s="18" t="s">
        <v>290</v>
      </c>
      <c r="C575" s="64" t="str">
        <f>VLOOKUP(Table4[[#This Row],[iso_code]],iso_code!B:C,2,FALSE)</f>
        <v>CMR</v>
      </c>
      <c r="D575" s="18" t="str">
        <f>VLOOKUP(Table4[[#This Row],[iso_code]],iso_code!G:H,2,FALSE)</f>
        <v>Cameroon</v>
      </c>
    </row>
    <row r="576" spans="1:4">
      <c r="A576" s="18">
        <v>52</v>
      </c>
      <c r="B576" s="18" t="s">
        <v>2286</v>
      </c>
      <c r="C576" s="64" t="str">
        <f>VLOOKUP(Table4[[#This Row],[iso_code]],iso_code!B:C,2,FALSE)</f>
        <v>DJI</v>
      </c>
      <c r="D576" s="18" t="str">
        <f>VLOOKUP(Table4[[#This Row],[iso_code]],iso_code!G:H,2,FALSE)</f>
        <v>Djibouti</v>
      </c>
    </row>
    <row r="577" spans="1:4">
      <c r="A577" s="18">
        <v>52</v>
      </c>
      <c r="B577" s="18" t="s">
        <v>2288</v>
      </c>
      <c r="C577" s="64" t="str">
        <f>VLOOKUP(Table4[[#This Row],[iso_code]],iso_code!B:C,2,FALSE)</f>
        <v>ERI</v>
      </c>
      <c r="D577" s="18" t="str">
        <f>VLOOKUP(Table4[[#This Row],[iso_code]],iso_code!G:H,2,FALSE)</f>
        <v>Eritrea</v>
      </c>
    </row>
    <row r="578" spans="1:4">
      <c r="A578" s="18">
        <v>52</v>
      </c>
      <c r="B578" s="18" t="s">
        <v>199</v>
      </c>
      <c r="C578" s="64" t="str">
        <f>VLOOKUP(Table4[[#This Row],[iso_code]],iso_code!B:C,2,FALSE)</f>
        <v>ETH</v>
      </c>
      <c r="D578" s="18" t="str">
        <f>VLOOKUP(Table4[[#This Row],[iso_code]],iso_code!G:H,2,FALSE)</f>
        <v>Ethiopia</v>
      </c>
    </row>
    <row r="579" spans="1:4">
      <c r="A579" s="18">
        <v>52</v>
      </c>
      <c r="B579" s="18" t="s">
        <v>2289</v>
      </c>
      <c r="C579" s="64" t="str">
        <f>VLOOKUP(Table4[[#This Row],[iso_code]],iso_code!B:C,2,FALSE)</f>
        <v>GAB</v>
      </c>
      <c r="D579" s="18" t="str">
        <f>VLOOKUP(Table4[[#This Row],[iso_code]],iso_code!G:H,2,FALSE)</f>
        <v>Gabon</v>
      </c>
    </row>
    <row r="580" spans="1:4">
      <c r="A580" s="18">
        <v>52</v>
      </c>
      <c r="B580" s="18" t="s">
        <v>255</v>
      </c>
      <c r="C580" s="64" t="str">
        <f>VLOOKUP(Table4[[#This Row],[iso_code]],iso_code!B:C,2,FALSE)</f>
        <v>GHA</v>
      </c>
      <c r="D580" s="18" t="str">
        <f>VLOOKUP(Table4[[#This Row],[iso_code]],iso_code!G:H,2,FALSE)</f>
        <v>Ghana</v>
      </c>
    </row>
    <row r="581" spans="1:4">
      <c r="A581" s="18">
        <v>52</v>
      </c>
      <c r="B581" s="18" t="s">
        <v>2290</v>
      </c>
      <c r="C581" s="64" t="str">
        <f>VLOOKUP(Table4[[#This Row],[iso_code]],iso_code!B:C,2,FALSE)</f>
        <v>GMB</v>
      </c>
      <c r="D581" s="18" t="str">
        <f>VLOOKUP(Table4[[#This Row],[iso_code]],iso_code!G:H,2,FALSE)</f>
        <v>Gambia (the)</v>
      </c>
    </row>
    <row r="582" spans="1:4">
      <c r="A582" s="18">
        <v>52</v>
      </c>
      <c r="B582" s="18" t="s">
        <v>2291</v>
      </c>
      <c r="C582" s="64" t="str">
        <f>VLOOKUP(Table4[[#This Row],[iso_code]],iso_code!B:C,2,FALSE)</f>
        <v>GIN</v>
      </c>
      <c r="D582" s="18" t="str">
        <f>VLOOKUP(Table4[[#This Row],[iso_code]],iso_code!G:H,2,FALSE)</f>
        <v>Guinea</v>
      </c>
    </row>
    <row r="583" spans="1:4">
      <c r="A583" s="18">
        <v>52</v>
      </c>
      <c r="B583" s="18" t="s">
        <v>2287</v>
      </c>
      <c r="C583" s="64" t="str">
        <f>VLOOKUP(Table4[[#This Row],[iso_code]],iso_code!B:C,2,FALSE)</f>
        <v>GNQ</v>
      </c>
      <c r="D583" s="18" t="str">
        <f>VLOOKUP(Table4[[#This Row],[iso_code]],iso_code!G:H,2,FALSE)</f>
        <v>Equatorial Guinea</v>
      </c>
    </row>
    <row r="584" spans="1:4">
      <c r="A584" s="18">
        <v>52</v>
      </c>
      <c r="B584" s="18" t="s">
        <v>2292</v>
      </c>
      <c r="C584" s="64" t="str">
        <f>VLOOKUP(Table4[[#This Row],[iso_code]],iso_code!B:C,2,FALSE)</f>
        <v>GNB</v>
      </c>
      <c r="D584" s="18" t="str">
        <f>VLOOKUP(Table4[[#This Row],[iso_code]],iso_code!G:H,2,FALSE)</f>
        <v>Guinea-Bissau</v>
      </c>
    </row>
    <row r="585" spans="1:4">
      <c r="A585" s="18">
        <v>52</v>
      </c>
      <c r="B585" s="18" t="s">
        <v>434</v>
      </c>
      <c r="C585" s="64" t="str">
        <f>VLOOKUP(Table4[[#This Row],[iso_code]],iso_code!B:C,2,FALSE)</f>
        <v>KEN</v>
      </c>
      <c r="D585" s="18" t="str">
        <f>VLOOKUP(Table4[[#This Row],[iso_code]],iso_code!G:H,2,FALSE)</f>
        <v>Kenya</v>
      </c>
    </row>
    <row r="586" spans="1:4">
      <c r="A586" s="18">
        <v>52</v>
      </c>
      <c r="B586" s="18" t="s">
        <v>2295</v>
      </c>
      <c r="C586" s="64" t="str">
        <f>VLOOKUP(Table4[[#This Row],[iso_code]],iso_code!B:C,2,FALSE)</f>
        <v>LBR</v>
      </c>
      <c r="D586" s="18" t="str">
        <f>VLOOKUP(Table4[[#This Row],[iso_code]],iso_code!G:H,2,FALSE)</f>
        <v>Liberia</v>
      </c>
    </row>
    <row r="587" spans="1:4">
      <c r="A587" s="18">
        <v>52</v>
      </c>
      <c r="B587" s="18" t="s">
        <v>2294</v>
      </c>
      <c r="C587" s="64" t="str">
        <f>VLOOKUP(Table4[[#This Row],[iso_code]],iso_code!B:C,2,FALSE)</f>
        <v>LSO</v>
      </c>
      <c r="D587" s="18" t="str">
        <f>VLOOKUP(Table4[[#This Row],[iso_code]],iso_code!G:H,2,FALSE)</f>
        <v>Lesotho</v>
      </c>
    </row>
    <row r="588" spans="1:4">
      <c r="A588" s="18">
        <v>52</v>
      </c>
      <c r="B588" s="18" t="s">
        <v>2296</v>
      </c>
      <c r="C588" s="64" t="str">
        <f>VLOOKUP(Table4[[#This Row],[iso_code]],iso_code!B:C,2,FALSE)</f>
        <v>MDG</v>
      </c>
      <c r="D588" s="18" t="str">
        <f>VLOOKUP(Table4[[#This Row],[iso_code]],iso_code!G:H,2,FALSE)</f>
        <v>Madagascar</v>
      </c>
    </row>
    <row r="589" spans="1:4">
      <c r="A589" s="18">
        <v>52</v>
      </c>
      <c r="B589" s="18" t="s">
        <v>2297</v>
      </c>
      <c r="C589" s="64" t="str">
        <f>VLOOKUP(Table4[[#This Row],[iso_code]],iso_code!B:C,2,FALSE)</f>
        <v>MLI</v>
      </c>
      <c r="D589" s="18" t="str">
        <f>VLOOKUP(Table4[[#This Row],[iso_code]],iso_code!G:H,2,FALSE)</f>
        <v>Mali</v>
      </c>
    </row>
    <row r="590" spans="1:4">
      <c r="A590" s="18">
        <v>52</v>
      </c>
      <c r="B590" s="18" t="s">
        <v>2162</v>
      </c>
      <c r="C590" s="64" t="str">
        <f>VLOOKUP(Table4[[#This Row],[iso_code]],iso_code!B:C,2,FALSE)</f>
        <v>MRT</v>
      </c>
      <c r="D590" s="18" t="str">
        <f>VLOOKUP(Table4[[#This Row],[iso_code]],iso_code!G:H,2,FALSE)</f>
        <v>Mauritania</v>
      </c>
    </row>
    <row r="591" spans="1:4">
      <c r="A591" s="18">
        <v>52</v>
      </c>
      <c r="B591" s="18" t="s">
        <v>1191</v>
      </c>
      <c r="C591" s="64" t="str">
        <f>VLOOKUP(Table4[[#This Row],[iso_code]],iso_code!B:C,2,FALSE)</f>
        <v>MWI</v>
      </c>
      <c r="D591" s="18" t="str">
        <f>VLOOKUP(Table4[[#This Row],[iso_code]],iso_code!G:H,2,FALSE)</f>
        <v>Malawi</v>
      </c>
    </row>
    <row r="592" spans="1:4">
      <c r="A592" s="18">
        <v>52</v>
      </c>
      <c r="B592" s="18" t="s">
        <v>1497</v>
      </c>
      <c r="C592" s="64" t="str">
        <f>VLOOKUP(Table4[[#This Row],[iso_code]],iso_code!B:C,2,FALSE)</f>
        <v>MOZ</v>
      </c>
      <c r="D592" s="18" t="str">
        <f>VLOOKUP(Table4[[#This Row],[iso_code]],iso_code!G:H,2,FALSE)</f>
        <v>Mozambique</v>
      </c>
    </row>
    <row r="593" spans="1:4">
      <c r="A593" s="18">
        <v>52</v>
      </c>
      <c r="B593" s="18" t="s">
        <v>2122</v>
      </c>
      <c r="C593" s="64" t="str">
        <f>VLOOKUP(Table4[[#This Row],[iso_code]],iso_code!B:C,2,FALSE)</f>
        <v>NAM</v>
      </c>
      <c r="D593" s="18" t="str">
        <f>VLOOKUP(Table4[[#This Row],[iso_code]],iso_code!G:H,2,FALSE)</f>
        <v>Namibia</v>
      </c>
    </row>
    <row r="594" spans="1:4">
      <c r="A594" s="18">
        <v>52</v>
      </c>
      <c r="B594" s="18" t="s">
        <v>1031</v>
      </c>
      <c r="C594" s="64" t="str">
        <f>VLOOKUP(Table4[[#This Row],[iso_code]],iso_code!B:C,2,FALSE)</f>
        <v>NER</v>
      </c>
      <c r="D594" s="18" t="str">
        <f>VLOOKUP(Table4[[#This Row],[iso_code]],iso_code!G:H,2,FALSE)</f>
        <v>Niger (the)</v>
      </c>
    </row>
    <row r="595" spans="1:4">
      <c r="A595" s="18">
        <v>52</v>
      </c>
      <c r="B595" s="18" t="s">
        <v>1264</v>
      </c>
      <c r="C595" s="64" t="str">
        <f>VLOOKUP(Table4[[#This Row],[iso_code]],iso_code!B:C,2,FALSE)</f>
        <v>NGA</v>
      </c>
      <c r="D595" s="18" t="str">
        <f>VLOOKUP(Table4[[#This Row],[iso_code]],iso_code!G:H,2,FALSE)</f>
        <v>Nigeria</v>
      </c>
    </row>
    <row r="596" spans="1:4">
      <c r="A596" s="18">
        <v>52</v>
      </c>
      <c r="B596" s="18" t="s">
        <v>2298</v>
      </c>
      <c r="C596" s="64" t="str">
        <f>VLOOKUP(Table4[[#This Row],[iso_code]],iso_code!B:C,2,FALSE)</f>
        <v>RWA</v>
      </c>
      <c r="D596" s="18" t="str">
        <f>VLOOKUP(Table4[[#This Row],[iso_code]],iso_code!G:H,2,FALSE)</f>
        <v>Rwanda</v>
      </c>
    </row>
    <row r="597" spans="1:4">
      <c r="A597" s="18">
        <v>52</v>
      </c>
      <c r="B597" s="18" t="s">
        <v>2303</v>
      </c>
      <c r="C597" s="64" t="str">
        <f>VLOOKUP(Table4[[#This Row],[iso_code]],iso_code!B:C,2,FALSE)</f>
        <v>SDN</v>
      </c>
      <c r="D597" s="18" t="str">
        <f>VLOOKUP(Table4[[#This Row],[iso_code]],iso_code!G:H,2,FALSE)</f>
        <v>Sudan (the)</v>
      </c>
    </row>
    <row r="598" spans="1:4">
      <c r="A598" s="18">
        <v>52</v>
      </c>
      <c r="B598" s="18" t="s">
        <v>2146</v>
      </c>
      <c r="C598" s="64" t="str">
        <f>VLOOKUP(Table4[[#This Row],[iso_code]],iso_code!B:C,2,FALSE)</f>
        <v>SLE</v>
      </c>
      <c r="D598" s="18" t="str">
        <f>VLOOKUP(Table4[[#This Row],[iso_code]],iso_code!G:H,2,FALSE)</f>
        <v>Sierra Leone</v>
      </c>
    </row>
    <row r="599" spans="1:4">
      <c r="A599" s="18">
        <v>52</v>
      </c>
      <c r="B599" s="18" t="s">
        <v>1737</v>
      </c>
      <c r="C599" s="64" t="str">
        <f>VLOOKUP(Table4[[#This Row],[iso_code]],iso_code!B:C,2,FALSE)</f>
        <v>SEN</v>
      </c>
      <c r="D599" s="18" t="str">
        <f>VLOOKUP(Table4[[#This Row],[iso_code]],iso_code!G:H,2,FALSE)</f>
        <v>Senegal</v>
      </c>
    </row>
    <row r="600" spans="1:4">
      <c r="A600" s="18">
        <v>52</v>
      </c>
      <c r="B600" s="18" t="s">
        <v>2301</v>
      </c>
      <c r="C600" s="64" t="str">
        <f>VLOOKUP(Table4[[#This Row],[iso_code]],iso_code!B:C,2,FALSE)</f>
        <v>SOM</v>
      </c>
      <c r="D600" s="18" t="str">
        <f>VLOOKUP(Table4[[#This Row],[iso_code]],iso_code!G:H,2,FALSE)</f>
        <v>Somalia</v>
      </c>
    </row>
    <row r="601" spans="1:4">
      <c r="A601" s="18">
        <v>52</v>
      </c>
      <c r="B601" s="18" t="s">
        <v>2302</v>
      </c>
      <c r="C601" s="64" t="str">
        <f>VLOOKUP(Table4[[#This Row],[iso_code]],iso_code!B:C,2,FALSE)</f>
        <v>SSD</v>
      </c>
      <c r="D601" s="18" t="str">
        <f>VLOOKUP(Table4[[#This Row],[iso_code]],iso_code!G:H,2,FALSE)</f>
        <v>South Sudan</v>
      </c>
    </row>
    <row r="602" spans="1:4">
      <c r="A602" s="18">
        <v>52</v>
      </c>
      <c r="B602" s="18" t="s">
        <v>2304</v>
      </c>
      <c r="C602" s="64" t="str">
        <f>VLOOKUP(Table4[[#This Row],[iso_code]],iso_code!B:C,2,FALSE)</f>
        <v>SWZ</v>
      </c>
      <c r="D602" s="18" t="str">
        <f>VLOOKUP(Table4[[#This Row],[iso_code]],iso_code!G:H,2,FALSE)</f>
        <v>Eswatini</v>
      </c>
    </row>
    <row r="603" spans="1:4">
      <c r="A603" s="18">
        <v>52</v>
      </c>
      <c r="B603" s="18" t="s">
        <v>2283</v>
      </c>
      <c r="C603" s="64" t="str">
        <f>VLOOKUP(Table4[[#This Row],[iso_code]],iso_code!B:C,2,FALSE)</f>
        <v>TCD</v>
      </c>
      <c r="D603" s="18" t="str">
        <f>VLOOKUP(Table4[[#This Row],[iso_code]],iso_code!G:H,2,FALSE)</f>
        <v>Chad</v>
      </c>
    </row>
    <row r="604" spans="1:4">
      <c r="A604" s="18">
        <v>52</v>
      </c>
      <c r="B604" s="18" t="s">
        <v>2068</v>
      </c>
      <c r="C604" s="64" t="str">
        <f>VLOOKUP(Table4[[#This Row],[iso_code]],iso_code!B:C,2,FALSE)</f>
        <v>TGO</v>
      </c>
      <c r="D604" s="18" t="str">
        <f>VLOOKUP(Table4[[#This Row],[iso_code]],iso_code!G:H,2,FALSE)</f>
        <v>Togo</v>
      </c>
    </row>
    <row r="605" spans="1:4">
      <c r="A605" s="18">
        <v>52</v>
      </c>
      <c r="B605" s="18" t="s">
        <v>884</v>
      </c>
      <c r="C605" s="64" t="str">
        <f>VLOOKUP(Table4[[#This Row],[iso_code]],iso_code!B:C,2,FALSE)</f>
        <v>TZA</v>
      </c>
      <c r="D605" s="18" t="str">
        <f>VLOOKUP(Table4[[#This Row],[iso_code]],iso_code!G:H,2,FALSE)</f>
        <v>Tanzania, United Republic of</v>
      </c>
    </row>
    <row r="606" spans="1:4">
      <c r="A606" s="18">
        <v>52</v>
      </c>
      <c r="B606" s="18" t="s">
        <v>1509</v>
      </c>
      <c r="C606" s="64" t="str">
        <f>VLOOKUP(Table4[[#This Row],[iso_code]],iso_code!B:C,2,FALSE)</f>
        <v>UGA</v>
      </c>
      <c r="D606" s="18" t="str">
        <f>VLOOKUP(Table4[[#This Row],[iso_code]],iso_code!G:H,2,FALSE)</f>
        <v>Uganda</v>
      </c>
    </row>
    <row r="607" spans="1:4">
      <c r="A607" s="18">
        <v>52</v>
      </c>
      <c r="B607" s="18" t="s">
        <v>618</v>
      </c>
      <c r="C607" s="64" t="str">
        <f>VLOOKUP(Table4[[#This Row],[iso_code]],iso_code!B:C,2,FALSE)</f>
        <v>ZAF</v>
      </c>
      <c r="D607" s="18" t="str">
        <f>VLOOKUP(Table4[[#This Row],[iso_code]],iso_code!G:H,2,FALSE)</f>
        <v>South Africa</v>
      </c>
    </row>
    <row r="608" spans="1:4">
      <c r="A608" s="18">
        <v>52</v>
      </c>
      <c r="B608" s="18" t="s">
        <v>758</v>
      </c>
      <c r="C608" s="64" t="str">
        <f>VLOOKUP(Table4[[#This Row],[iso_code]],iso_code!B:C,2,FALSE)</f>
        <v>ZMB</v>
      </c>
      <c r="D608" s="18" t="str">
        <f>VLOOKUP(Table4[[#This Row],[iso_code]],iso_code!G:H,2,FALSE)</f>
        <v>Zambia</v>
      </c>
    </row>
    <row r="609" spans="1:4">
      <c r="A609" s="18">
        <v>52</v>
      </c>
      <c r="B609" s="18" t="s">
        <v>2305</v>
      </c>
      <c r="C609" s="64" t="str">
        <f>VLOOKUP(Table4[[#This Row],[iso_code]],iso_code!B:C,2,FALSE)</f>
        <v>ZWE</v>
      </c>
      <c r="D609" s="18" t="str">
        <f>VLOOKUP(Table4[[#This Row],[iso_code]],iso_code!G:H,2,FALSE)</f>
        <v>Zimbabwe</v>
      </c>
    </row>
    <row r="610" spans="1:4">
      <c r="A610" s="18">
        <v>53</v>
      </c>
      <c r="B610" s="18" t="s">
        <v>884</v>
      </c>
      <c r="C610" s="64" t="str">
        <f>VLOOKUP(Table4[[#This Row],[iso_code]],iso_code!B:C,2,FALSE)</f>
        <v>TZA</v>
      </c>
      <c r="D610" s="18" t="str">
        <f>VLOOKUP(Table4[[#This Row],[iso_code]],iso_code!G:H,2,FALSE)</f>
        <v>Tanzania, United Republic of</v>
      </c>
    </row>
    <row r="611" spans="1:4">
      <c r="A611" s="18">
        <v>54</v>
      </c>
      <c r="B611" s="18" t="s">
        <v>2068</v>
      </c>
      <c r="C611" s="64" t="str">
        <f>VLOOKUP(Table4[[#This Row],[iso_code]],iso_code!B:C,2,FALSE)</f>
        <v>TGO</v>
      </c>
      <c r="D611" s="18" t="str">
        <f>VLOOKUP(Table4[[#This Row],[iso_code]],iso_code!G:H,2,FALSE)</f>
        <v>Togo</v>
      </c>
    </row>
    <row r="612" spans="1:4">
      <c r="A612" s="18">
        <v>55</v>
      </c>
      <c r="B612" s="18" t="s">
        <v>978</v>
      </c>
      <c r="C612" s="64" t="str">
        <f>VLOOKUP(Table4[[#This Row],[iso_code]],iso_code!B:C,2,FALSE)</f>
        <v>TUN</v>
      </c>
      <c r="D612" s="18" t="str">
        <f>VLOOKUP(Table4[[#This Row],[iso_code]],iso_code!G:H,2,FALSE)</f>
        <v>Tunisia</v>
      </c>
    </row>
    <row r="613" spans="1:4">
      <c r="A613" s="18">
        <v>56</v>
      </c>
      <c r="B613" s="18" t="s">
        <v>978</v>
      </c>
      <c r="C613" s="64" t="str">
        <f>VLOOKUP(Table4[[#This Row],[iso_code]],iso_code!B:C,2,FALSE)</f>
        <v>TUN</v>
      </c>
      <c r="D613" s="18" t="str">
        <f>VLOOKUP(Table4[[#This Row],[iso_code]],iso_code!G:H,2,FALSE)</f>
        <v>Tunisia</v>
      </c>
    </row>
    <row r="614" spans="1:4">
      <c r="A614" s="18">
        <v>57</v>
      </c>
      <c r="B614" s="18" t="s">
        <v>978</v>
      </c>
      <c r="C614" s="64" t="str">
        <f>VLOOKUP(Table4[[#This Row],[iso_code]],iso_code!B:C,2,FALSE)</f>
        <v>TUN</v>
      </c>
      <c r="D614" s="18" t="str">
        <f>VLOOKUP(Table4[[#This Row],[iso_code]],iso_code!G:H,2,FALSE)</f>
        <v>Tunisia</v>
      </c>
    </row>
    <row r="615" spans="1:4" ht="16.25" customHeight="1">
      <c r="A615" s="18">
        <v>58</v>
      </c>
      <c r="B615" s="18" t="s">
        <v>2280</v>
      </c>
      <c r="C615" s="64" t="str">
        <f>VLOOKUP(Table4[[#This Row],[iso_code]],iso_code!B:C,2,FALSE)</f>
        <v>BEN</v>
      </c>
      <c r="D615" s="18" t="str">
        <f>VLOOKUP(Table4[[#This Row],[iso_code]],iso_code!G:H,2,FALSE)</f>
        <v>Benin</v>
      </c>
    </row>
    <row r="616" spans="1:4">
      <c r="A616" s="18">
        <v>58</v>
      </c>
      <c r="B616" s="18" t="s">
        <v>2281</v>
      </c>
      <c r="C616" s="64" t="str">
        <f>VLOOKUP(Table4[[#This Row],[iso_code]],iso_code!B:C,2,FALSE)</f>
        <v>BFA</v>
      </c>
      <c r="D616" s="18" t="str">
        <f>VLOOKUP(Table4[[#This Row],[iso_code]],iso_code!G:H,2,FALSE)</f>
        <v>Burkina Faso</v>
      </c>
    </row>
    <row r="617" spans="1:4">
      <c r="A617" s="18">
        <v>58</v>
      </c>
      <c r="B617" s="18" t="s">
        <v>2293</v>
      </c>
      <c r="C617" s="64" t="str">
        <f>VLOOKUP(Table4[[#This Row],[iso_code]],iso_code!B:C,2,FALSE)</f>
        <v>CIV</v>
      </c>
      <c r="D617" s="18" t="str">
        <f>VLOOKUP(Table4[[#This Row],[iso_code]],iso_code!G:H,2,FALSE)</f>
        <v>Côte d'Ivoire</v>
      </c>
    </row>
    <row r="618" spans="1:4">
      <c r="A618" s="18">
        <v>58</v>
      </c>
      <c r="B618" s="18" t="s">
        <v>2290</v>
      </c>
      <c r="C618" s="64" t="str">
        <f>VLOOKUP(Table4[[#This Row],[iso_code]],iso_code!B:C,2,FALSE)</f>
        <v>GMB</v>
      </c>
      <c r="D618" s="18" t="str">
        <f>VLOOKUP(Table4[[#This Row],[iso_code]],iso_code!G:H,2,FALSE)</f>
        <v>Gambia (the)</v>
      </c>
    </row>
    <row r="619" spans="1:4">
      <c r="A619" s="18">
        <v>58</v>
      </c>
      <c r="B619" s="18" t="s">
        <v>255</v>
      </c>
      <c r="C619" s="64" t="str">
        <f>VLOOKUP(Table4[[#This Row],[iso_code]],iso_code!B:C,2,FALSE)</f>
        <v>GHA</v>
      </c>
      <c r="D619" s="18" t="str">
        <f>VLOOKUP(Table4[[#This Row],[iso_code]],iso_code!G:H,2,FALSE)</f>
        <v>Ghana</v>
      </c>
    </row>
    <row r="620" spans="1:4">
      <c r="A620" s="18">
        <v>58</v>
      </c>
      <c r="B620" s="18" t="s">
        <v>2291</v>
      </c>
      <c r="C620" s="64" t="str">
        <f>VLOOKUP(Table4[[#This Row],[iso_code]],iso_code!B:C,2,FALSE)</f>
        <v>GIN</v>
      </c>
      <c r="D620" s="18" t="str">
        <f>VLOOKUP(Table4[[#This Row],[iso_code]],iso_code!G:H,2,FALSE)</f>
        <v>Guinea</v>
      </c>
    </row>
    <row r="621" spans="1:4">
      <c r="A621" s="18">
        <v>58</v>
      </c>
      <c r="B621" s="18" t="s">
        <v>2292</v>
      </c>
      <c r="C621" s="64" t="str">
        <f>VLOOKUP(Table4[[#This Row],[iso_code]],iso_code!B:C,2,FALSE)</f>
        <v>GNB</v>
      </c>
      <c r="D621" s="18" t="str">
        <f>VLOOKUP(Table4[[#This Row],[iso_code]],iso_code!G:H,2,FALSE)</f>
        <v>Guinea-Bissau</v>
      </c>
    </row>
    <row r="622" spans="1:4">
      <c r="A622" s="18">
        <v>58</v>
      </c>
      <c r="B622" s="18" t="s">
        <v>2295</v>
      </c>
      <c r="C622" s="64" t="str">
        <f>VLOOKUP(Table4[[#This Row],[iso_code]],iso_code!B:C,2,FALSE)</f>
        <v>LBR</v>
      </c>
      <c r="D622" s="18" t="str">
        <f>VLOOKUP(Table4[[#This Row],[iso_code]],iso_code!G:H,2,FALSE)</f>
        <v>Liberia</v>
      </c>
    </row>
    <row r="623" spans="1:4">
      <c r="A623" s="18">
        <v>58</v>
      </c>
      <c r="B623" s="18" t="s">
        <v>2297</v>
      </c>
      <c r="C623" s="64" t="str">
        <f>VLOOKUP(Table4[[#This Row],[iso_code]],iso_code!B:C,2,FALSE)</f>
        <v>MLI</v>
      </c>
      <c r="D623" s="18" t="str">
        <f>VLOOKUP(Table4[[#This Row],[iso_code]],iso_code!G:H,2,FALSE)</f>
        <v>Mali</v>
      </c>
    </row>
    <row r="624" spans="1:4">
      <c r="A624" s="18">
        <v>58</v>
      </c>
      <c r="B624" s="18" t="s">
        <v>1031</v>
      </c>
      <c r="C624" s="64" t="str">
        <f>VLOOKUP(Table4[[#This Row],[iso_code]],iso_code!B:C,2,FALSE)</f>
        <v>NER</v>
      </c>
      <c r="D624" s="18" t="str">
        <f>VLOOKUP(Table4[[#This Row],[iso_code]],iso_code!G:H,2,FALSE)</f>
        <v>Niger (the)</v>
      </c>
    </row>
    <row r="625" spans="1:4">
      <c r="A625" s="18">
        <v>58</v>
      </c>
      <c r="B625" s="18" t="s">
        <v>1264</v>
      </c>
      <c r="C625" s="64" t="str">
        <f>VLOOKUP(Table4[[#This Row],[iso_code]],iso_code!B:C,2,FALSE)</f>
        <v>NGA</v>
      </c>
      <c r="D625" s="18" t="str">
        <f>VLOOKUP(Table4[[#This Row],[iso_code]],iso_code!G:H,2,FALSE)</f>
        <v>Nigeria</v>
      </c>
    </row>
    <row r="626" spans="1:4">
      <c r="A626" s="18">
        <v>58</v>
      </c>
      <c r="B626" s="18" t="s">
        <v>1737</v>
      </c>
      <c r="C626" s="64" t="str">
        <f>VLOOKUP(Table4[[#This Row],[iso_code]],iso_code!B:C,2,FALSE)</f>
        <v>SEN</v>
      </c>
      <c r="D626" s="18" t="str">
        <f>VLOOKUP(Table4[[#This Row],[iso_code]],iso_code!G:H,2,FALSE)</f>
        <v>Senegal</v>
      </c>
    </row>
    <row r="627" spans="1:4">
      <c r="A627" s="18">
        <v>58</v>
      </c>
      <c r="B627" s="18" t="s">
        <v>2146</v>
      </c>
      <c r="C627" s="64" t="str">
        <f>VLOOKUP(Table4[[#This Row],[iso_code]],iso_code!B:C,2,FALSE)</f>
        <v>SLE</v>
      </c>
      <c r="D627" s="18" t="str">
        <f>VLOOKUP(Table4[[#This Row],[iso_code]],iso_code!G:H,2,FALSE)</f>
        <v>Sierra Leone</v>
      </c>
    </row>
    <row r="628" spans="1:4">
      <c r="A628" s="18">
        <v>58</v>
      </c>
      <c r="B628" s="18" t="s">
        <v>2068</v>
      </c>
      <c r="C628" s="64" t="str">
        <f>VLOOKUP(Table4[[#This Row],[iso_code]],iso_code!B:C,2,FALSE)</f>
        <v>TGO</v>
      </c>
      <c r="D628" s="18" t="str">
        <f>VLOOKUP(Table4[[#This Row],[iso_code]],iso_code!G:H,2,FALSE)</f>
        <v>Togo</v>
      </c>
    </row>
    <row r="629" spans="1:4">
      <c r="A629" s="18">
        <v>59</v>
      </c>
      <c r="B629" s="18" t="s">
        <v>2280</v>
      </c>
      <c r="C629" s="64" t="str">
        <f>VLOOKUP(Table4[[#This Row],[iso_code]],iso_code!B:C,2,FALSE)</f>
        <v>BEN</v>
      </c>
      <c r="D629" s="18" t="str">
        <f>VLOOKUP(Table4[[#This Row],[iso_code]],iso_code!G:H,2,FALSE)</f>
        <v>Benin</v>
      </c>
    </row>
    <row r="630" spans="1:4">
      <c r="A630" s="18">
        <v>59</v>
      </c>
      <c r="B630" s="18" t="s">
        <v>2281</v>
      </c>
      <c r="C630" s="64" t="str">
        <f>VLOOKUP(Table4[[#This Row],[iso_code]],iso_code!B:C,2,FALSE)</f>
        <v>BFA</v>
      </c>
      <c r="D630" s="18" t="str">
        <f>VLOOKUP(Table4[[#This Row],[iso_code]],iso_code!G:H,2,FALSE)</f>
        <v>Burkina Faso</v>
      </c>
    </row>
    <row r="631" spans="1:4">
      <c r="A631" s="18">
        <v>59</v>
      </c>
      <c r="B631" s="18" t="s">
        <v>2293</v>
      </c>
      <c r="C631" s="64" t="str">
        <f>VLOOKUP(Table4[[#This Row],[iso_code]],iso_code!B:C,2,FALSE)</f>
        <v>CIV</v>
      </c>
      <c r="D631" s="18" t="str">
        <f>VLOOKUP(Table4[[#This Row],[iso_code]],iso_code!G:H,2,FALSE)</f>
        <v>Côte d'Ivoire</v>
      </c>
    </row>
    <row r="632" spans="1:4">
      <c r="A632" s="18">
        <v>59</v>
      </c>
      <c r="B632" s="18" t="s">
        <v>2290</v>
      </c>
      <c r="C632" s="64" t="str">
        <f>VLOOKUP(Table4[[#This Row],[iso_code]],iso_code!B:C,2,FALSE)</f>
        <v>GMB</v>
      </c>
      <c r="D632" s="18" t="str">
        <f>VLOOKUP(Table4[[#This Row],[iso_code]],iso_code!G:H,2,FALSE)</f>
        <v>Gambia (the)</v>
      </c>
    </row>
    <row r="633" spans="1:4">
      <c r="A633" s="18">
        <v>59</v>
      </c>
      <c r="B633" s="18" t="s">
        <v>255</v>
      </c>
      <c r="C633" s="64" t="str">
        <f>VLOOKUP(Table4[[#This Row],[iso_code]],iso_code!B:C,2,FALSE)</f>
        <v>GHA</v>
      </c>
      <c r="D633" s="18" t="str">
        <f>VLOOKUP(Table4[[#This Row],[iso_code]],iso_code!G:H,2,FALSE)</f>
        <v>Ghana</v>
      </c>
    </row>
    <row r="634" spans="1:4">
      <c r="A634" s="18">
        <v>59</v>
      </c>
      <c r="B634" s="18" t="s">
        <v>2291</v>
      </c>
      <c r="C634" s="64" t="str">
        <f>VLOOKUP(Table4[[#This Row],[iso_code]],iso_code!B:C,2,FALSE)</f>
        <v>GIN</v>
      </c>
      <c r="D634" s="18" t="str">
        <f>VLOOKUP(Table4[[#This Row],[iso_code]],iso_code!G:H,2,FALSE)</f>
        <v>Guinea</v>
      </c>
    </row>
    <row r="635" spans="1:4">
      <c r="A635" s="18">
        <v>59</v>
      </c>
      <c r="B635" s="18" t="s">
        <v>2292</v>
      </c>
      <c r="C635" s="64" t="str">
        <f>VLOOKUP(Table4[[#This Row],[iso_code]],iso_code!B:C,2,FALSE)</f>
        <v>GNB</v>
      </c>
      <c r="D635" s="18" t="str">
        <f>VLOOKUP(Table4[[#This Row],[iso_code]],iso_code!G:H,2,FALSE)</f>
        <v>Guinea-Bissau</v>
      </c>
    </row>
    <row r="636" spans="1:4">
      <c r="A636" s="18">
        <v>59</v>
      </c>
      <c r="B636" s="18" t="s">
        <v>2295</v>
      </c>
      <c r="C636" s="64" t="str">
        <f>VLOOKUP(Table4[[#This Row],[iso_code]],iso_code!B:C,2,FALSE)</f>
        <v>LBR</v>
      </c>
      <c r="D636" s="18" t="str">
        <f>VLOOKUP(Table4[[#This Row],[iso_code]],iso_code!G:H,2,FALSE)</f>
        <v>Liberia</v>
      </c>
    </row>
    <row r="637" spans="1:4">
      <c r="A637" s="18">
        <v>59</v>
      </c>
      <c r="B637" s="18" t="s">
        <v>2297</v>
      </c>
      <c r="C637" s="64" t="str">
        <f>VLOOKUP(Table4[[#This Row],[iso_code]],iso_code!B:C,2,FALSE)</f>
        <v>MLI</v>
      </c>
      <c r="D637" s="18" t="str">
        <f>VLOOKUP(Table4[[#This Row],[iso_code]],iso_code!G:H,2,FALSE)</f>
        <v>Mali</v>
      </c>
    </row>
    <row r="638" spans="1:4">
      <c r="A638" s="18">
        <v>59</v>
      </c>
      <c r="B638" s="18" t="s">
        <v>1031</v>
      </c>
      <c r="C638" s="64" t="str">
        <f>VLOOKUP(Table4[[#This Row],[iso_code]],iso_code!B:C,2,FALSE)</f>
        <v>NER</v>
      </c>
      <c r="D638" s="18" t="str">
        <f>VLOOKUP(Table4[[#This Row],[iso_code]],iso_code!G:H,2,FALSE)</f>
        <v>Niger (the)</v>
      </c>
    </row>
    <row r="639" spans="1:4">
      <c r="A639" s="18">
        <v>59</v>
      </c>
      <c r="B639" s="18" t="s">
        <v>1264</v>
      </c>
      <c r="C639" s="64" t="str">
        <f>VLOOKUP(Table4[[#This Row],[iso_code]],iso_code!B:C,2,FALSE)</f>
        <v>NGA</v>
      </c>
      <c r="D639" s="18" t="str">
        <f>VLOOKUP(Table4[[#This Row],[iso_code]],iso_code!G:H,2,FALSE)</f>
        <v>Nigeria</v>
      </c>
    </row>
    <row r="640" spans="1:4">
      <c r="A640" s="18">
        <v>59</v>
      </c>
      <c r="B640" s="18" t="s">
        <v>1737</v>
      </c>
      <c r="C640" s="64" t="str">
        <f>VLOOKUP(Table4[[#This Row],[iso_code]],iso_code!B:C,2,FALSE)</f>
        <v>SEN</v>
      </c>
      <c r="D640" s="18" t="str">
        <f>VLOOKUP(Table4[[#This Row],[iso_code]],iso_code!G:H,2,FALSE)</f>
        <v>Senegal</v>
      </c>
    </row>
    <row r="641" spans="1:4">
      <c r="A641" s="18">
        <v>59</v>
      </c>
      <c r="B641" s="18" t="s">
        <v>2146</v>
      </c>
      <c r="C641" s="64" t="str">
        <f>VLOOKUP(Table4[[#This Row],[iso_code]],iso_code!B:C,2,FALSE)</f>
        <v>SLE</v>
      </c>
      <c r="D641" s="18" t="str">
        <f>VLOOKUP(Table4[[#This Row],[iso_code]],iso_code!G:H,2,FALSE)</f>
        <v>Sierra Leone</v>
      </c>
    </row>
    <row r="642" spans="1:4">
      <c r="A642" s="18">
        <v>59</v>
      </c>
      <c r="B642" s="18" t="s">
        <v>2068</v>
      </c>
      <c r="C642" s="64" t="str">
        <f>VLOOKUP(Table4[[#This Row],[iso_code]],iso_code!B:C,2,FALSE)</f>
        <v>TGO</v>
      </c>
      <c r="D642" s="18" t="str">
        <f>VLOOKUP(Table4[[#This Row],[iso_code]],iso_code!G:H,2,FALSE)</f>
        <v>Togo</v>
      </c>
    </row>
    <row r="643" spans="1:4">
      <c r="A643" s="18">
        <v>60</v>
      </c>
      <c r="B643" s="18" t="s">
        <v>758</v>
      </c>
      <c r="C643" s="64" t="str">
        <f>VLOOKUP(Table4[[#This Row],[iso_code]],iso_code!B:C,2,FALSE)</f>
        <v>ZMB</v>
      </c>
      <c r="D643" s="18" t="str">
        <f>VLOOKUP(Table4[[#This Row],[iso_code]],iso_code!G:H,2,FALSE)</f>
        <v>Zambia</v>
      </c>
    </row>
    <row r="644" spans="1:4">
      <c r="A644" s="18">
        <v>61</v>
      </c>
      <c r="B644" s="18" t="s">
        <v>758</v>
      </c>
      <c r="C644" s="64" t="str">
        <f>VLOOKUP(Table4[[#This Row],[iso_code]],iso_code!B:C,2,FALSE)</f>
        <v>ZMB</v>
      </c>
      <c r="D644" s="18" t="str">
        <f>VLOOKUP(Table4[[#This Row],[iso_code]],iso_code!G:H,2,FALSE)</f>
        <v>Zambia</v>
      </c>
    </row>
    <row r="645" spans="1:4">
      <c r="A645" s="18">
        <v>62</v>
      </c>
      <c r="B645" s="18" t="s">
        <v>758</v>
      </c>
      <c r="C645" s="64" t="str">
        <f>VLOOKUP(Table4[[#This Row],[iso_code]],iso_code!B:C,2,FALSE)</f>
        <v>ZMB</v>
      </c>
      <c r="D645" s="18" t="str">
        <f>VLOOKUP(Table4[[#This Row],[iso_code]],iso_code!G:H,2,FALSE)</f>
        <v>Zambia</v>
      </c>
    </row>
    <row r="646" spans="1:4">
      <c r="A646" s="18">
        <v>63</v>
      </c>
      <c r="B646" s="18" t="s">
        <v>519</v>
      </c>
      <c r="C646" s="64" t="str">
        <f>VLOOKUP(Table4[[#This Row],[iso_code]],iso_code!B:C,2,FALSE)</f>
        <v>MAR</v>
      </c>
      <c r="D646" s="18" t="str">
        <f>VLOOKUP(Table4[[#This Row],[iso_code]],iso_code!G:H,2,FALSE)</f>
        <v>Morocco</v>
      </c>
    </row>
    <row r="647" spans="1:4">
      <c r="A647" s="18">
        <v>64</v>
      </c>
      <c r="B647" s="18" t="s">
        <v>2146</v>
      </c>
      <c r="C647" s="64" t="str">
        <f>VLOOKUP(Table4[[#This Row],[iso_code]],iso_code!B:C,2,FALSE)</f>
        <v>SLE</v>
      </c>
      <c r="D647" s="18" t="str">
        <f>VLOOKUP(Table4[[#This Row],[iso_code]],iso_code!G:H,2,FALSE)</f>
        <v>Sierra Leone</v>
      </c>
    </row>
    <row r="648" spans="1:4">
      <c r="A648" s="18">
        <v>65</v>
      </c>
      <c r="B648" s="18" t="s">
        <v>1509</v>
      </c>
      <c r="C648" s="64" t="str">
        <f>VLOOKUP(Table4[[#This Row],[iso_code]],iso_code!B:C,2,FALSE)</f>
        <v>UGA</v>
      </c>
      <c r="D648" s="18" t="str">
        <f>VLOOKUP(Table4[[#This Row],[iso_code]],iso_code!G:H,2,FALSE)</f>
        <v>Uganda</v>
      </c>
    </row>
    <row r="649" spans="1:4">
      <c r="A649" s="18">
        <v>66</v>
      </c>
      <c r="B649" s="18" t="s">
        <v>2279</v>
      </c>
      <c r="C649" s="64" t="str">
        <f>VLOOKUP(Table4[[#This Row],[iso_code]],iso_code!B:C,2,FALSE)</f>
        <v>AGO</v>
      </c>
      <c r="D649" s="18" t="str">
        <f>VLOOKUP(Table4[[#This Row],[iso_code]],iso_code!G:H,2,FALSE)</f>
        <v>Angola</v>
      </c>
    </row>
    <row r="650" spans="1:4">
      <c r="A650" s="18">
        <v>66</v>
      </c>
      <c r="B650" s="18" t="s">
        <v>1878</v>
      </c>
      <c r="C650" s="64" t="str">
        <f>VLOOKUP(Table4[[#This Row],[iso_code]],iso_code!B:C,2,FALSE)</f>
        <v>BWA</v>
      </c>
      <c r="D650" s="18" t="str">
        <f>VLOOKUP(Table4[[#This Row],[iso_code]],iso_code!G:H,2,FALSE)</f>
        <v>Botswana</v>
      </c>
    </row>
    <row r="651" spans="1:4">
      <c r="A651" s="18">
        <v>66</v>
      </c>
      <c r="B651" s="18" t="s">
        <v>2294</v>
      </c>
      <c r="C651" s="64" t="str">
        <f>VLOOKUP(Table4[[#This Row],[iso_code]],iso_code!B:C,2,FALSE)</f>
        <v>LSO</v>
      </c>
      <c r="D651" s="18" t="str">
        <f>VLOOKUP(Table4[[#This Row],[iso_code]],iso_code!G:H,2,FALSE)</f>
        <v>Lesotho</v>
      </c>
    </row>
    <row r="652" spans="1:4">
      <c r="A652" s="18">
        <v>66</v>
      </c>
      <c r="B652" s="18" t="s">
        <v>1497</v>
      </c>
      <c r="C652" s="64" t="str">
        <f>VLOOKUP(Table4[[#This Row],[iso_code]],iso_code!B:C,2,FALSE)</f>
        <v>MOZ</v>
      </c>
      <c r="D652" s="18" t="str">
        <f>VLOOKUP(Table4[[#This Row],[iso_code]],iso_code!G:H,2,FALSE)</f>
        <v>Mozambique</v>
      </c>
    </row>
    <row r="653" spans="1:4">
      <c r="A653" s="18">
        <v>66</v>
      </c>
      <c r="B653" s="18" t="s">
        <v>2122</v>
      </c>
      <c r="C653" s="64" t="str">
        <f>VLOOKUP(Table4[[#This Row],[iso_code]],iso_code!B:C,2,FALSE)</f>
        <v>NAM</v>
      </c>
      <c r="D653" s="18" t="str">
        <f>VLOOKUP(Table4[[#This Row],[iso_code]],iso_code!G:H,2,FALSE)</f>
        <v>Namibia</v>
      </c>
    </row>
    <row r="654" spans="1:4">
      <c r="A654" s="18">
        <v>66</v>
      </c>
      <c r="B654" s="18" t="s">
        <v>618</v>
      </c>
      <c r="C654" s="64" t="str">
        <f>VLOOKUP(Table4[[#This Row],[iso_code]],iso_code!B:C,2,FALSE)</f>
        <v>ZAF</v>
      </c>
      <c r="D654" s="18" t="str">
        <f>VLOOKUP(Table4[[#This Row],[iso_code]],iso_code!G:H,2,FALSE)</f>
        <v>South Africa</v>
      </c>
    </row>
    <row r="655" spans="1:4">
      <c r="A655" s="18">
        <v>66</v>
      </c>
      <c r="B655" s="18" t="s">
        <v>758</v>
      </c>
      <c r="C655" s="64" t="str">
        <f>VLOOKUP(Table4[[#This Row],[iso_code]],iso_code!B:C,2,FALSE)</f>
        <v>ZMB</v>
      </c>
      <c r="D655" s="18" t="str">
        <f>VLOOKUP(Table4[[#This Row],[iso_code]],iso_code!G:H,2,FALSE)</f>
        <v>Zambia</v>
      </c>
    </row>
    <row r="656" spans="1:4">
      <c r="A656" s="18">
        <v>66</v>
      </c>
      <c r="B656" s="18" t="s">
        <v>2305</v>
      </c>
      <c r="C656" s="64" t="str">
        <f>VLOOKUP(Table4[[#This Row],[iso_code]],iso_code!B:C,2,FALSE)</f>
        <v>ZWE</v>
      </c>
      <c r="D656" s="18" t="str">
        <f>VLOOKUP(Table4[[#This Row],[iso_code]],iso_code!G:H,2,FALSE)</f>
        <v>Zimbabwe</v>
      </c>
    </row>
    <row r="657" spans="1:4">
      <c r="A657" s="18">
        <v>67</v>
      </c>
      <c r="B657" s="18" t="s">
        <v>618</v>
      </c>
      <c r="C657" s="64" t="str">
        <f>VLOOKUP(Table4[[#This Row],[iso_code]],iso_code!B:C,2,FALSE)</f>
        <v>ZAF</v>
      </c>
      <c r="D657" s="18" t="str">
        <f>VLOOKUP(Table4[[#This Row],[iso_code]],iso_code!G:H,2,FALSE)</f>
        <v>South Africa</v>
      </c>
    </row>
    <row r="658" spans="1:4">
      <c r="A658" s="18">
        <v>68</v>
      </c>
      <c r="B658" s="60" t="s">
        <v>812</v>
      </c>
      <c r="C658" s="64" t="str">
        <f>VLOOKUP(Table4[[#This Row],[iso_code]],iso_code!B:C,2,FALSE)</f>
        <v>DZA</v>
      </c>
      <c r="D658" s="18" t="str">
        <f>VLOOKUP(Table4[[#This Row],[iso_code]],iso_code!G:H,2,FALSE)</f>
        <v>Algeria</v>
      </c>
    </row>
    <row r="659" spans="1:4">
      <c r="A659" s="18">
        <v>69</v>
      </c>
      <c r="B659" s="60" t="s">
        <v>255</v>
      </c>
      <c r="C659" s="64" t="str">
        <f>VLOOKUP(Table4[[#This Row],[iso_code]],iso_code!B:C,2,FALSE)</f>
        <v>GHA</v>
      </c>
      <c r="D659" s="18" t="str">
        <f>VLOOKUP(Table4[[#This Row],[iso_code]],iso_code!G:H,2,FALSE)</f>
        <v>Ghana</v>
      </c>
    </row>
    <row r="660" spans="1:4">
      <c r="A660" s="18">
        <v>70</v>
      </c>
      <c r="B660" s="60" t="s">
        <v>812</v>
      </c>
      <c r="C660" s="64" t="str">
        <f>VLOOKUP(Table4[[#This Row],[iso_code]],iso_code!B:C,2,FALSE)</f>
        <v>DZA</v>
      </c>
      <c r="D660" s="18" t="str">
        <f>VLOOKUP(Table4[[#This Row],[iso_code]],iso_code!G:H,2,FALSE)</f>
        <v>Algeria</v>
      </c>
    </row>
    <row r="661" spans="1:4">
      <c r="A661" s="18">
        <v>71</v>
      </c>
      <c r="B661" s="60" t="s">
        <v>434</v>
      </c>
      <c r="C661" s="64" t="str">
        <f>VLOOKUP(Table4[[#This Row],[iso_code]],iso_code!B:C,2,FALSE)</f>
        <v>KEN</v>
      </c>
      <c r="D661" s="18" t="str">
        <f>VLOOKUP(Table4[[#This Row],[iso_code]],iso_code!G:H,2,FALSE)</f>
        <v>Kenya</v>
      </c>
    </row>
    <row r="662" spans="1:4">
      <c r="A662" s="18">
        <v>72</v>
      </c>
      <c r="B662" s="60" t="s">
        <v>812</v>
      </c>
      <c r="C662" s="64" t="str">
        <f>VLOOKUP(Table4[[#This Row],[iso_code]],iso_code!B:C,2,FALSE)</f>
        <v>DZA</v>
      </c>
      <c r="D662" s="18" t="str">
        <f>VLOOKUP(Table4[[#This Row],[iso_code]],iso_code!G:H,2,FALSE)</f>
        <v>Algeria</v>
      </c>
    </row>
    <row r="663" spans="1:4">
      <c r="A663" s="18">
        <v>73</v>
      </c>
      <c r="B663" s="60" t="s">
        <v>1264</v>
      </c>
      <c r="C663" s="64" t="str">
        <f>VLOOKUP(Table4[[#This Row],[iso_code]],iso_code!B:C,2,FALSE)</f>
        <v>NGA</v>
      </c>
      <c r="D663" s="18" t="str">
        <f>VLOOKUP(Table4[[#This Row],[iso_code]],iso_code!G:H,2,FALSE)</f>
        <v>Nigeria</v>
      </c>
    </row>
    <row r="664" spans="1:4">
      <c r="A664" s="18">
        <v>74</v>
      </c>
      <c r="B664" s="60" t="s">
        <v>199</v>
      </c>
      <c r="C664" s="64" t="str">
        <f>VLOOKUP(Table4[[#This Row],[iso_code]],iso_code!B:C,2,FALSE)</f>
        <v>ETH</v>
      </c>
      <c r="D664" s="18" t="str">
        <f>VLOOKUP(Table4[[#This Row],[iso_code]],iso_code!G:H,2,FALSE)</f>
        <v>Ethiopia</v>
      </c>
    </row>
    <row r="665" spans="1:4">
      <c r="A665" s="18">
        <v>75</v>
      </c>
      <c r="B665" s="60" t="s">
        <v>434</v>
      </c>
      <c r="C665" s="64" t="str">
        <f>VLOOKUP(Table4[[#This Row],[iso_code]],iso_code!B:C,2,FALSE)</f>
        <v>KEN</v>
      </c>
      <c r="D665" s="18" t="str">
        <f>VLOOKUP(Table4[[#This Row],[iso_code]],iso_code!G:H,2,FALSE)</f>
        <v>Kenya</v>
      </c>
    </row>
    <row r="666" spans="1:4">
      <c r="A666" s="18">
        <v>76</v>
      </c>
      <c r="B666" s="60" t="s">
        <v>874</v>
      </c>
      <c r="C666" s="64" t="str">
        <f>VLOOKUP(Table4[[#This Row],[iso_code]],iso_code!B:C,2,FALSE)</f>
        <v>EGY</v>
      </c>
      <c r="D666" s="18" t="str">
        <f>VLOOKUP(Table4[[#This Row],[iso_code]],iso_code!G:H,2,FALSE)</f>
        <v>Egypt</v>
      </c>
    </row>
    <row r="667" spans="1:4">
      <c r="A667" s="18">
        <v>77</v>
      </c>
      <c r="B667" s="60" t="s">
        <v>884</v>
      </c>
      <c r="C667" s="64" t="str">
        <f>VLOOKUP(Table4[[#This Row],[iso_code]],iso_code!B:C,2,FALSE)</f>
        <v>TZA</v>
      </c>
      <c r="D667" s="18" t="str">
        <f>VLOOKUP(Table4[[#This Row],[iso_code]],iso_code!G:H,2,FALSE)</f>
        <v>Tanzania, United Republic of</v>
      </c>
    </row>
    <row r="668" spans="1:4">
      <c r="A668" s="18">
        <v>78</v>
      </c>
      <c r="B668" s="60" t="s">
        <v>1509</v>
      </c>
      <c r="C668" s="64" t="str">
        <f>VLOOKUP(Table4[[#This Row],[iso_code]],iso_code!B:C,2,FALSE)</f>
        <v>UGA</v>
      </c>
      <c r="D668" s="18" t="str">
        <f>VLOOKUP(Table4[[#This Row],[iso_code]],iso_code!G:H,2,FALSE)</f>
        <v>Uganda</v>
      </c>
    </row>
    <row r="669" spans="1:4">
      <c r="A669" s="18">
        <v>79</v>
      </c>
      <c r="B669" s="60" t="s">
        <v>2298</v>
      </c>
      <c r="C669" s="64" t="str">
        <f>VLOOKUP(Table4[[#This Row],[iso_code]],iso_code!B:C,2,FALSE)</f>
        <v>RWA</v>
      </c>
      <c r="D669" s="18" t="str">
        <f>VLOOKUP(Table4[[#This Row],[iso_code]],iso_code!G:H,2,FALSE)</f>
        <v>Rwanda</v>
      </c>
    </row>
    <row r="670" spans="1:4">
      <c r="A670" s="18">
        <v>80</v>
      </c>
      <c r="B670" s="60" t="s">
        <v>618</v>
      </c>
      <c r="C670" s="64" t="str">
        <f>VLOOKUP(Table4[[#This Row],[iso_code]],iso_code!B:C,2,FALSE)</f>
        <v>ZAF</v>
      </c>
      <c r="D670" s="18" t="str">
        <f>VLOOKUP(Table4[[#This Row],[iso_code]],iso_code!G:H,2,FALSE)</f>
        <v>South Africa</v>
      </c>
    </row>
    <row r="671" spans="1:4">
      <c r="A671" s="18">
        <v>81</v>
      </c>
      <c r="B671" s="60" t="s">
        <v>519</v>
      </c>
      <c r="C671" s="64" t="str">
        <f>VLOOKUP(Table4[[#This Row],[iso_code]],iso_code!B:C,2,FALSE)</f>
        <v>MAR</v>
      </c>
      <c r="D671" s="18" t="str">
        <f>VLOOKUP(Table4[[#This Row],[iso_code]],iso_code!G:H,2,FALSE)</f>
        <v>Morocco</v>
      </c>
    </row>
    <row r="672" spans="1:4">
      <c r="A672" s="18">
        <v>82</v>
      </c>
      <c r="B672" s="60" t="s">
        <v>874</v>
      </c>
      <c r="C672" s="64" t="str">
        <f>VLOOKUP(Table4[[#This Row],[iso_code]],iso_code!B:C,2,FALSE)</f>
        <v>EGY</v>
      </c>
      <c r="D672" s="18" t="str">
        <f>VLOOKUP(Table4[[#This Row],[iso_code]],iso_code!G:H,2,FALSE)</f>
        <v>Egypt</v>
      </c>
    </row>
    <row r="673" spans="1:4">
      <c r="A673" s="18">
        <v>83</v>
      </c>
      <c r="B673" s="60" t="s">
        <v>519</v>
      </c>
      <c r="C673" s="64" t="str">
        <f>VLOOKUP(Table4[[#This Row],[iso_code]],iso_code!B:C,2,FALSE)</f>
        <v>MAR</v>
      </c>
      <c r="D673" s="18" t="str">
        <f>VLOOKUP(Table4[[#This Row],[iso_code]],iso_code!G:H,2,FALSE)</f>
        <v>Morocco</v>
      </c>
    </row>
    <row r="674" spans="1:4">
      <c r="A674" s="18">
        <v>84</v>
      </c>
      <c r="B674" s="60" t="s">
        <v>199</v>
      </c>
      <c r="C674" s="64" t="str">
        <f>VLOOKUP(Table4[[#This Row],[iso_code]],iso_code!B:C,2,FALSE)</f>
        <v>ETH</v>
      </c>
      <c r="D674" s="18" t="str">
        <f>VLOOKUP(Table4[[#This Row],[iso_code]],iso_code!G:H,2,FALSE)</f>
        <v>Ethiopia</v>
      </c>
    </row>
    <row r="675" spans="1:4">
      <c r="A675" s="18">
        <v>85</v>
      </c>
      <c r="B675" s="60" t="s">
        <v>812</v>
      </c>
      <c r="C675" s="64" t="str">
        <f>VLOOKUP(Table4[[#This Row],[iso_code]],iso_code!B:C,2,FALSE)</f>
        <v>DZA</v>
      </c>
      <c r="D675" s="18" t="str">
        <f>VLOOKUP(Table4[[#This Row],[iso_code]],iso_code!G:H,2,FALSE)</f>
        <v>Algeria</v>
      </c>
    </row>
    <row r="676" spans="1:4">
      <c r="A676" s="18">
        <v>86</v>
      </c>
      <c r="B676" s="60" t="s">
        <v>996</v>
      </c>
      <c r="C676" s="64" t="str">
        <f>VLOOKUP(Table4[[#This Row],[iso_code]],iso_code!B:C,2,FALSE)</f>
        <v>MUS</v>
      </c>
      <c r="D676" s="18" t="str">
        <f>VLOOKUP(Table4[[#This Row],[iso_code]],iso_code!G:H,2,FALSE)</f>
        <v>Mauritius</v>
      </c>
    </row>
    <row r="677" spans="1:4">
      <c r="A677" s="18">
        <v>87</v>
      </c>
      <c r="B677" s="60" t="s">
        <v>519</v>
      </c>
      <c r="C677" s="64" t="str">
        <f>VLOOKUP(Table4[[#This Row],[iso_code]],iso_code!B:C,2,FALSE)</f>
        <v>MAR</v>
      </c>
      <c r="D677" s="18" t="str">
        <f>VLOOKUP(Table4[[#This Row],[iso_code]],iso_code!G:H,2,FALSE)</f>
        <v>Morocco</v>
      </c>
    </row>
    <row r="678" spans="1:4">
      <c r="A678" s="18">
        <v>88</v>
      </c>
      <c r="B678" s="60" t="s">
        <v>1264</v>
      </c>
      <c r="C678" s="64" t="str">
        <f>VLOOKUP(Table4[[#This Row],[iso_code]],iso_code!B:C,2,FALSE)</f>
        <v>NGA</v>
      </c>
      <c r="D678" s="18" t="str">
        <f>VLOOKUP(Table4[[#This Row],[iso_code]],iso_code!G:H,2,FALSE)</f>
        <v>Nigeria</v>
      </c>
    </row>
    <row r="679" spans="1:4">
      <c r="A679" s="18">
        <v>89</v>
      </c>
      <c r="B679" s="60" t="s">
        <v>978</v>
      </c>
      <c r="C679" s="64" t="str">
        <f>VLOOKUP(Table4[[#This Row],[iso_code]],iso_code!B:C,2,FALSE)</f>
        <v>TUN</v>
      </c>
      <c r="D679" s="18" t="str">
        <f>VLOOKUP(Table4[[#This Row],[iso_code]],iso_code!G:H,2,FALSE)</f>
        <v>Tunisia</v>
      </c>
    </row>
    <row r="680" spans="1:4">
      <c r="A680" s="18">
        <v>90</v>
      </c>
      <c r="B680" s="60" t="s">
        <v>2305</v>
      </c>
      <c r="C680" s="64" t="str">
        <f>VLOOKUP(Table4[[#This Row],[iso_code]],iso_code!B:C,2,FALSE)</f>
        <v>ZWE</v>
      </c>
      <c r="D680" s="18" t="str">
        <f>VLOOKUP(Table4[[#This Row],[iso_code]],iso_code!G:H,2,FALSE)</f>
        <v>Zimbabwe</v>
      </c>
    </row>
    <row r="681" spans="1:4">
      <c r="A681" s="18">
        <v>91</v>
      </c>
      <c r="B681" s="60" t="s">
        <v>996</v>
      </c>
      <c r="C681" s="64" t="str">
        <f>VLOOKUP(Table4[[#This Row],[iso_code]],iso_code!B:C,2,FALSE)</f>
        <v>MUS</v>
      </c>
      <c r="D681" s="18" t="str">
        <f>VLOOKUP(Table4[[#This Row],[iso_code]],iso_code!G:H,2,FALSE)</f>
        <v>Mauritius</v>
      </c>
    </row>
    <row r="682" spans="1:4">
      <c r="A682" s="18">
        <v>92</v>
      </c>
      <c r="B682" s="60" t="s">
        <v>1264</v>
      </c>
      <c r="C682" s="64" t="str">
        <f>VLOOKUP(Table4[[#This Row],[iso_code]],iso_code!B:C,2,FALSE)</f>
        <v>NGA</v>
      </c>
      <c r="D682" s="18" t="str">
        <f>VLOOKUP(Table4[[#This Row],[iso_code]],iso_code!G:H,2,FALSE)</f>
        <v>Nigeria</v>
      </c>
    </row>
    <row r="683" spans="1:4">
      <c r="A683" s="18">
        <v>93</v>
      </c>
      <c r="B683" s="60" t="s">
        <v>2296</v>
      </c>
      <c r="C683" s="64" t="str">
        <f>VLOOKUP(Table4[[#This Row],[iso_code]],iso_code!B:C,2,FALSE)</f>
        <v>MDG</v>
      </c>
      <c r="D683" s="18" t="str">
        <f>VLOOKUP(Table4[[#This Row],[iso_code]],iso_code!G:H,2,FALSE)</f>
        <v>Madagascar</v>
      </c>
    </row>
    <row r="684" spans="1:4">
      <c r="A684" s="18">
        <v>94</v>
      </c>
      <c r="B684" s="60" t="s">
        <v>1264</v>
      </c>
      <c r="C684" s="64" t="str">
        <f>VLOOKUP(Table4[[#This Row],[iso_code]],iso_code!B:C,2,FALSE)</f>
        <v>NGA</v>
      </c>
      <c r="D684" s="18" t="str">
        <f>VLOOKUP(Table4[[#This Row],[iso_code]],iso_code!G:H,2,FALSE)</f>
        <v>Nigeria</v>
      </c>
    </row>
    <row r="685" spans="1:4">
      <c r="A685" s="18">
        <v>95</v>
      </c>
      <c r="B685" s="60" t="s">
        <v>1031</v>
      </c>
      <c r="C685" s="64" t="str">
        <f>VLOOKUP(Table4[[#This Row],[iso_code]],iso_code!B:C,2,FALSE)</f>
        <v>NER</v>
      </c>
      <c r="D685" s="18" t="str">
        <f>VLOOKUP(Table4[[#This Row],[iso_code]],iso_code!G:H,2,FALSE)</f>
        <v>Niger (the)</v>
      </c>
    </row>
    <row r="686" spans="1:4">
      <c r="A686" s="18">
        <v>96</v>
      </c>
      <c r="B686" s="60" t="s">
        <v>812</v>
      </c>
      <c r="C686" s="64" t="str">
        <f>VLOOKUP(Table4[[#This Row],[iso_code]],iso_code!B:C,2,FALSE)</f>
        <v>DZA</v>
      </c>
      <c r="D686" s="18" t="str">
        <f>VLOOKUP(Table4[[#This Row],[iso_code]],iso_code!G:H,2,FALSE)</f>
        <v>Algeria</v>
      </c>
    </row>
    <row r="687" spans="1:4">
      <c r="A687" s="18">
        <v>97</v>
      </c>
      <c r="B687" s="60" t="s">
        <v>1264</v>
      </c>
      <c r="C687" s="64" t="str">
        <f>VLOOKUP(Table4[[#This Row],[iso_code]],iso_code!B:C,2,FALSE)</f>
        <v>NGA</v>
      </c>
      <c r="D687" s="18" t="str">
        <f>VLOOKUP(Table4[[#This Row],[iso_code]],iso_code!G:H,2,FALSE)</f>
        <v>Nigeria</v>
      </c>
    </row>
    <row r="688" spans="1:4">
      <c r="A688" s="18">
        <v>98</v>
      </c>
      <c r="B688" s="60" t="s">
        <v>519</v>
      </c>
      <c r="C688" s="64" t="str">
        <f>VLOOKUP(Table4[[#This Row],[iso_code]],iso_code!B:C,2,FALSE)</f>
        <v>MAR</v>
      </c>
      <c r="D688" s="18" t="str">
        <f>VLOOKUP(Table4[[#This Row],[iso_code]],iso_code!G:H,2,FALSE)</f>
        <v>Morocco</v>
      </c>
    </row>
    <row r="689" spans="1:4">
      <c r="A689" s="18">
        <v>99</v>
      </c>
      <c r="B689" s="60" t="s">
        <v>812</v>
      </c>
      <c r="C689" s="64" t="str">
        <f>VLOOKUP(Table4[[#This Row],[iso_code]],iso_code!B:C,2,FALSE)</f>
        <v>DZA</v>
      </c>
      <c r="D689" s="18" t="str">
        <f>VLOOKUP(Table4[[#This Row],[iso_code]],iso_code!G:H,2,FALSE)</f>
        <v>Algeria</v>
      </c>
    </row>
    <row r="690" spans="1:4">
      <c r="A690" s="18">
        <v>100</v>
      </c>
      <c r="B690" s="60" t="s">
        <v>199</v>
      </c>
      <c r="C690" s="64" t="str">
        <f>VLOOKUP(Table4[[#This Row],[iso_code]],iso_code!B:C,2,FALSE)</f>
        <v>ETH</v>
      </c>
      <c r="D690" s="18" t="str">
        <f>VLOOKUP(Table4[[#This Row],[iso_code]],iso_code!G:H,2,FALSE)</f>
        <v>Ethiopia</v>
      </c>
    </row>
    <row r="691" spans="1:4">
      <c r="A691" s="18">
        <v>101</v>
      </c>
      <c r="B691" s="60" t="s">
        <v>874</v>
      </c>
      <c r="C691" s="64" t="str">
        <f>VLOOKUP(Table4[[#This Row],[iso_code]],iso_code!B:C,2,FALSE)</f>
        <v>EGY</v>
      </c>
      <c r="D691" s="18" t="str">
        <f>VLOOKUP(Table4[[#This Row],[iso_code]],iso_code!G:H,2,FALSE)</f>
        <v>Egypt</v>
      </c>
    </row>
    <row r="692" spans="1:4">
      <c r="A692" s="18">
        <v>102</v>
      </c>
      <c r="B692" s="60" t="s">
        <v>2303</v>
      </c>
      <c r="C692" s="64" t="str">
        <f>VLOOKUP(Table4[[#This Row],[iso_code]],iso_code!B:C,2,FALSE)</f>
        <v>SDN</v>
      </c>
      <c r="D692" s="18" t="str">
        <f>VLOOKUP(Table4[[#This Row],[iso_code]],iso_code!G:H,2,FALSE)</f>
        <v>Sudan (the)</v>
      </c>
    </row>
    <row r="693" spans="1:4">
      <c r="A693" s="18">
        <v>103</v>
      </c>
      <c r="B693" s="60" t="s">
        <v>2076</v>
      </c>
      <c r="C693" s="64" t="str">
        <f>VLOOKUP(Table4[[#This Row],[iso_code]],iso_code!B:C,2,FALSE)</f>
        <v>COD</v>
      </c>
      <c r="D693" s="18" t="str">
        <f>VLOOKUP(Table4[[#This Row],[iso_code]],iso_code!G:H,2,FALSE)</f>
        <v>Congo (the Democratic Republic of the)</v>
      </c>
    </row>
    <row r="694" spans="1:4">
      <c r="A694" s="18">
        <v>104</v>
      </c>
      <c r="B694" s="60" t="s">
        <v>1509</v>
      </c>
      <c r="C694" s="64" t="str">
        <f>VLOOKUP(Table4[[#This Row],[iso_code]],iso_code!B:C,2,FALSE)</f>
        <v>UGA</v>
      </c>
      <c r="D694" s="18" t="str">
        <f>VLOOKUP(Table4[[#This Row],[iso_code]],iso_code!G:H,2,FALSE)</f>
        <v>Uganda</v>
      </c>
    </row>
    <row r="695" spans="1:4">
      <c r="A695" s="18">
        <v>105</v>
      </c>
      <c r="B695" s="60" t="s">
        <v>290</v>
      </c>
      <c r="C695" s="64" t="str">
        <f>VLOOKUP(Table4[[#This Row],[iso_code]],iso_code!B:C,2,FALSE)</f>
        <v>CMR</v>
      </c>
      <c r="D695" s="18" t="str">
        <f>VLOOKUP(Table4[[#This Row],[iso_code]],iso_code!G:H,2,FALSE)</f>
        <v>Cameroon</v>
      </c>
    </row>
    <row r="696" spans="1:4">
      <c r="A696" s="18">
        <v>106</v>
      </c>
      <c r="B696" s="60" t="s">
        <v>2076</v>
      </c>
      <c r="C696" s="64" t="str">
        <f>VLOOKUP(Table4[[#This Row],[iso_code]],iso_code!B:C,2,FALSE)</f>
        <v>COD</v>
      </c>
      <c r="D696" s="18" t="str">
        <f>VLOOKUP(Table4[[#This Row],[iso_code]],iso_code!G:H,2,FALSE)</f>
        <v>Congo (the Democratic Republic of the)</v>
      </c>
    </row>
    <row r="697" spans="1:4">
      <c r="A697" s="18">
        <v>107</v>
      </c>
      <c r="B697" s="60" t="s">
        <v>978</v>
      </c>
      <c r="C697" s="64" t="str">
        <f>VLOOKUP(Table4[[#This Row],[iso_code]],iso_code!B:C,2,FALSE)</f>
        <v>TUN</v>
      </c>
      <c r="D697" s="18" t="str">
        <f>VLOOKUP(Table4[[#This Row],[iso_code]],iso_code!G:H,2,FALSE)</f>
        <v>Tunisia</v>
      </c>
    </row>
    <row r="698" spans="1:4">
      <c r="A698" s="18">
        <v>108</v>
      </c>
      <c r="B698" s="60" t="s">
        <v>2303</v>
      </c>
      <c r="C698" s="64" t="str">
        <f>VLOOKUP(Table4[[#This Row],[iso_code]],iso_code!B:C,2,FALSE)</f>
        <v>SDN</v>
      </c>
      <c r="D698" s="18" t="str">
        <f>VLOOKUP(Table4[[#This Row],[iso_code]],iso_code!G:H,2,FALSE)</f>
        <v>Sudan (the)</v>
      </c>
    </row>
    <row r="699" spans="1:4">
      <c r="A699" s="18">
        <v>109</v>
      </c>
      <c r="B699" s="60" t="s">
        <v>812</v>
      </c>
      <c r="C699" s="64" t="str">
        <f>VLOOKUP(Table4[[#This Row],[iso_code]],iso_code!B:C,2,FALSE)</f>
        <v>DZA</v>
      </c>
      <c r="D699" s="18" t="str">
        <f>VLOOKUP(Table4[[#This Row],[iso_code]],iso_code!G:H,2,FALSE)</f>
        <v>Algeria</v>
      </c>
    </row>
    <row r="700" spans="1:4">
      <c r="A700" s="18">
        <v>110</v>
      </c>
      <c r="B700" s="60" t="s">
        <v>618</v>
      </c>
      <c r="C700" s="64" t="str">
        <f>VLOOKUP(Table4[[#This Row],[iso_code]],iso_code!B:C,2,FALSE)</f>
        <v>ZAF</v>
      </c>
      <c r="D700" s="18" t="str">
        <f>VLOOKUP(Table4[[#This Row],[iso_code]],iso_code!G:H,2,FALSE)</f>
        <v>South Africa</v>
      </c>
    </row>
    <row r="701" spans="1:4">
      <c r="A701" s="18">
        <v>111</v>
      </c>
      <c r="B701" s="60" t="s">
        <v>618</v>
      </c>
      <c r="C701" s="64" t="str">
        <f>VLOOKUP(Table4[[#This Row],[iso_code]],iso_code!B:C,2,FALSE)</f>
        <v>ZAF</v>
      </c>
      <c r="D701" s="18" t="str">
        <f>VLOOKUP(Table4[[#This Row],[iso_code]],iso_code!G:H,2,FALSE)</f>
        <v>South Africa</v>
      </c>
    </row>
    <row r="702" spans="1:4">
      <c r="A702" s="18">
        <v>112</v>
      </c>
      <c r="B702" s="60" t="s">
        <v>255</v>
      </c>
      <c r="C702" s="64" t="str">
        <f>VLOOKUP(Table4[[#This Row],[iso_code]],iso_code!B:C,2,FALSE)</f>
        <v>GHA</v>
      </c>
      <c r="D702" s="18" t="str">
        <f>VLOOKUP(Table4[[#This Row],[iso_code]],iso_code!G:H,2,FALSE)</f>
        <v>Ghana</v>
      </c>
    </row>
    <row r="703" spans="1:4">
      <c r="A703" s="18">
        <v>113</v>
      </c>
      <c r="B703" s="60" t="s">
        <v>199</v>
      </c>
      <c r="C703" s="64" t="str">
        <f>VLOOKUP(Table4[[#This Row],[iso_code]],iso_code!B:C,2,FALSE)</f>
        <v>ETH</v>
      </c>
      <c r="D703" s="18" t="str">
        <f>VLOOKUP(Table4[[#This Row],[iso_code]],iso_code!G:H,2,FALSE)</f>
        <v>Ethiopia</v>
      </c>
    </row>
    <row r="704" spans="1:4">
      <c r="A704" s="18">
        <v>114</v>
      </c>
      <c r="B704" s="60" t="s">
        <v>1264</v>
      </c>
      <c r="C704" s="64" t="str">
        <f>VLOOKUP(Table4[[#This Row],[iso_code]],iso_code!B:C,2,FALSE)</f>
        <v>NGA</v>
      </c>
      <c r="D704" s="18" t="str">
        <f>VLOOKUP(Table4[[#This Row],[iso_code]],iso_code!G:H,2,FALSE)</f>
        <v>Nigeria</v>
      </c>
    </row>
    <row r="705" spans="1:4">
      <c r="A705" s="18">
        <v>115</v>
      </c>
      <c r="B705" s="60" t="s">
        <v>1191</v>
      </c>
      <c r="C705" s="64" t="str">
        <f>VLOOKUP(Table4[[#This Row],[iso_code]],iso_code!B:C,2,FALSE)</f>
        <v>MWI</v>
      </c>
      <c r="D705" s="18" t="str">
        <f>VLOOKUP(Table4[[#This Row],[iso_code]],iso_code!G:H,2,FALSE)</f>
        <v>Malawi</v>
      </c>
    </row>
    <row r="706" spans="1:4">
      <c r="A706" s="18">
        <v>116</v>
      </c>
      <c r="B706" s="60" t="s">
        <v>519</v>
      </c>
      <c r="C706" s="64" t="str">
        <f>VLOOKUP(Table4[[#This Row],[iso_code]],iso_code!B:C,2,FALSE)</f>
        <v>MAR</v>
      </c>
      <c r="D706" s="18" t="str">
        <f>VLOOKUP(Table4[[#This Row],[iso_code]],iso_code!G:H,2,FALSE)</f>
        <v>Morocco</v>
      </c>
    </row>
    <row r="707" spans="1:4">
      <c r="A707" s="18">
        <v>117</v>
      </c>
      <c r="B707" s="60" t="s">
        <v>2301</v>
      </c>
      <c r="C707" s="64" t="str">
        <f>VLOOKUP(Table4[[#This Row],[iso_code]],iso_code!B:C,2,FALSE)</f>
        <v>SOM</v>
      </c>
      <c r="D707" s="18" t="str">
        <f>VLOOKUP(Table4[[#This Row],[iso_code]],iso_code!G:H,2,FALSE)</f>
        <v>Somalia</v>
      </c>
    </row>
    <row r="708" spans="1:4">
      <c r="A708" s="18">
        <v>118</v>
      </c>
      <c r="B708" s="60" t="s">
        <v>290</v>
      </c>
      <c r="C708" s="64" t="str">
        <f>VLOOKUP(Table4[[#This Row],[iso_code]],iso_code!B:C,2,FALSE)</f>
        <v>CMR</v>
      </c>
      <c r="D708" s="18" t="str">
        <f>VLOOKUP(Table4[[#This Row],[iso_code]],iso_code!G:H,2,FALSE)</f>
        <v>Cameroon</v>
      </c>
    </row>
    <row r="709" spans="1:4">
      <c r="A709" s="18">
        <v>119</v>
      </c>
      <c r="B709" s="60" t="s">
        <v>199</v>
      </c>
      <c r="C709" s="64" t="str">
        <f>VLOOKUP(Table4[[#This Row],[iso_code]],iso_code!B:C,2,FALSE)</f>
        <v>ETH</v>
      </c>
      <c r="D709" s="18" t="str">
        <f>VLOOKUP(Table4[[#This Row],[iso_code]],iso_code!G:H,2,FALSE)</f>
        <v>Ethiopia</v>
      </c>
    </row>
    <row r="710" spans="1:4">
      <c r="A710" s="18">
        <v>120</v>
      </c>
      <c r="B710" s="60" t="s">
        <v>199</v>
      </c>
      <c r="C710" s="64" t="str">
        <f>VLOOKUP(Table4[[#This Row],[iso_code]],iso_code!B:C,2,FALSE)</f>
        <v>ETH</v>
      </c>
      <c r="D710" s="18" t="str">
        <f>VLOOKUP(Table4[[#This Row],[iso_code]],iso_code!G:H,2,FALSE)</f>
        <v>Ethiopia</v>
      </c>
    </row>
    <row r="711" spans="1:4">
      <c r="A711" s="18">
        <v>121</v>
      </c>
      <c r="B711" s="60" t="s">
        <v>884</v>
      </c>
      <c r="C711" s="64" t="str">
        <f>VLOOKUP(Table4[[#This Row],[iso_code]],iso_code!B:C,2,FALSE)</f>
        <v>TZA</v>
      </c>
      <c r="D711" s="18" t="str">
        <f>VLOOKUP(Table4[[#This Row],[iso_code]],iso_code!G:H,2,FALSE)</f>
        <v>Tanzania, United Republic of</v>
      </c>
    </row>
    <row r="712" spans="1:4">
      <c r="A712" s="18">
        <v>122</v>
      </c>
      <c r="B712" s="60" t="s">
        <v>1264</v>
      </c>
      <c r="C712" s="64" t="str">
        <f>VLOOKUP(Table4[[#This Row],[iso_code]],iso_code!B:C,2,FALSE)</f>
        <v>NGA</v>
      </c>
      <c r="D712" s="18" t="str">
        <f>VLOOKUP(Table4[[#This Row],[iso_code]],iso_code!G:H,2,FALSE)</f>
        <v>Nigeria</v>
      </c>
    </row>
    <row r="713" spans="1:4">
      <c r="A713" s="18">
        <v>123</v>
      </c>
      <c r="B713" s="60" t="s">
        <v>1264</v>
      </c>
      <c r="C713" s="64" t="str">
        <f>VLOOKUP(Table4[[#This Row],[iso_code]],iso_code!B:C,2,FALSE)</f>
        <v>NGA</v>
      </c>
      <c r="D713" s="18" t="str">
        <f>VLOOKUP(Table4[[#This Row],[iso_code]],iso_code!G:H,2,FALSE)</f>
        <v>Nigeria</v>
      </c>
    </row>
    <row r="714" spans="1:4">
      <c r="A714" s="18">
        <v>124</v>
      </c>
      <c r="B714" s="60" t="s">
        <v>1264</v>
      </c>
      <c r="C714" s="64" t="str">
        <f>VLOOKUP(Table4[[#This Row],[iso_code]],iso_code!B:C,2,FALSE)</f>
        <v>NGA</v>
      </c>
      <c r="D714" s="18" t="str">
        <f>VLOOKUP(Table4[[#This Row],[iso_code]],iso_code!G:H,2,FALSE)</f>
        <v>Nigeria</v>
      </c>
    </row>
    <row r="715" spans="1:4">
      <c r="A715" s="18">
        <v>125</v>
      </c>
      <c r="B715" s="60" t="s">
        <v>812</v>
      </c>
      <c r="C715" s="64" t="str">
        <f>VLOOKUP(Table4[[#This Row],[iso_code]],iso_code!B:C,2,FALSE)</f>
        <v>DZA</v>
      </c>
      <c r="D715" s="18" t="str">
        <f>VLOOKUP(Table4[[#This Row],[iso_code]],iso_code!G:H,2,FALSE)</f>
        <v>Algeria</v>
      </c>
    </row>
    <row r="716" spans="1:4">
      <c r="A716" s="18">
        <v>126</v>
      </c>
      <c r="B716" s="60" t="s">
        <v>199</v>
      </c>
      <c r="C716" s="64" t="str">
        <f>VLOOKUP(Table4[[#This Row],[iso_code]],iso_code!B:C,2,FALSE)</f>
        <v>ETH</v>
      </c>
      <c r="D716" s="18" t="str">
        <f>VLOOKUP(Table4[[#This Row],[iso_code]],iso_code!G:H,2,FALSE)</f>
        <v>Ethiopia</v>
      </c>
    </row>
    <row r="717" spans="1:4">
      <c r="A717" s="18">
        <v>127</v>
      </c>
      <c r="B717" s="60" t="s">
        <v>1264</v>
      </c>
      <c r="C717" s="64" t="str">
        <f>VLOOKUP(Table4[[#This Row],[iso_code]],iso_code!B:C,2,FALSE)</f>
        <v>NGA</v>
      </c>
      <c r="D717" s="18" t="str">
        <f>VLOOKUP(Table4[[#This Row],[iso_code]],iso_code!G:H,2,FALSE)</f>
        <v>Nigeria</v>
      </c>
    </row>
    <row r="718" spans="1:4">
      <c r="A718" s="18">
        <v>128</v>
      </c>
      <c r="B718" s="60" t="s">
        <v>519</v>
      </c>
      <c r="C718" s="64" t="str">
        <f>VLOOKUP(Table4[[#This Row],[iso_code]],iso_code!B:C,2,FALSE)</f>
        <v>MAR</v>
      </c>
      <c r="D718" s="18" t="str">
        <f>VLOOKUP(Table4[[#This Row],[iso_code]],iso_code!G:H,2,FALSE)</f>
        <v>Morocco</v>
      </c>
    </row>
    <row r="719" spans="1:4">
      <c r="A719" s="18">
        <v>129</v>
      </c>
      <c r="B719" s="60" t="s">
        <v>978</v>
      </c>
      <c r="C719" s="64" t="str">
        <f>VLOOKUP(Table4[[#This Row],[iso_code]],iso_code!B:C,2,FALSE)</f>
        <v>TUN</v>
      </c>
      <c r="D719" s="18" t="str">
        <f>VLOOKUP(Table4[[#This Row],[iso_code]],iso_code!G:H,2,FALSE)</f>
        <v>Tunisia</v>
      </c>
    </row>
    <row r="720" spans="1:4">
      <c r="A720" s="18">
        <v>130</v>
      </c>
      <c r="B720" s="60" t="s">
        <v>434</v>
      </c>
      <c r="C720" s="64" t="str">
        <f>VLOOKUP(Table4[[#This Row],[iso_code]],iso_code!B:C,2,FALSE)</f>
        <v>KEN</v>
      </c>
      <c r="D720" s="18" t="str">
        <f>VLOOKUP(Table4[[#This Row],[iso_code]],iso_code!G:H,2,FALSE)</f>
        <v>Kenya</v>
      </c>
    </row>
    <row r="721" spans="1:4">
      <c r="A721" s="18">
        <v>131</v>
      </c>
      <c r="B721" s="60" t="s">
        <v>434</v>
      </c>
      <c r="C721" s="64" t="str">
        <f>VLOOKUP(Table4[[#This Row],[iso_code]],iso_code!B:C,2,FALSE)</f>
        <v>KEN</v>
      </c>
      <c r="D721" s="18" t="str">
        <f>VLOOKUP(Table4[[#This Row],[iso_code]],iso_code!G:H,2,FALSE)</f>
        <v>Kenya</v>
      </c>
    </row>
    <row r="722" spans="1:4">
      <c r="A722" s="18">
        <v>132</v>
      </c>
      <c r="B722" s="60" t="s">
        <v>1264</v>
      </c>
      <c r="C722" s="64" t="str">
        <f>VLOOKUP(Table4[[#This Row],[iso_code]],iso_code!B:C,2,FALSE)</f>
        <v>NGA</v>
      </c>
      <c r="D722" s="18" t="str">
        <f>VLOOKUP(Table4[[#This Row],[iso_code]],iso_code!G:H,2,FALSE)</f>
        <v>Nigeria</v>
      </c>
    </row>
    <row r="723" spans="1:4">
      <c r="A723" s="18">
        <v>133</v>
      </c>
      <c r="B723" s="60" t="s">
        <v>1264</v>
      </c>
      <c r="C723" s="64" t="str">
        <f>VLOOKUP(Table4[[#This Row],[iso_code]],iso_code!B:C,2,FALSE)</f>
        <v>NGA</v>
      </c>
      <c r="D723" s="18" t="str">
        <f>VLOOKUP(Table4[[#This Row],[iso_code]],iso_code!G:H,2,FALSE)</f>
        <v>Nigeria</v>
      </c>
    </row>
    <row r="724" spans="1:4">
      <c r="A724" s="18">
        <v>134</v>
      </c>
      <c r="B724" s="60" t="s">
        <v>1264</v>
      </c>
      <c r="C724" s="64" t="str">
        <f>VLOOKUP(Table4[[#This Row],[iso_code]],iso_code!B:C,2,FALSE)</f>
        <v>NGA</v>
      </c>
      <c r="D724" s="18" t="str">
        <f>VLOOKUP(Table4[[#This Row],[iso_code]],iso_code!G:H,2,FALSE)</f>
        <v>Nigeria</v>
      </c>
    </row>
    <row r="725" spans="1:4">
      <c r="A725" s="18">
        <v>135</v>
      </c>
      <c r="B725" s="60" t="s">
        <v>618</v>
      </c>
      <c r="C725" s="64" t="str">
        <f>VLOOKUP(Table4[[#This Row],[iso_code]],iso_code!B:C,2,FALSE)</f>
        <v>ZAF</v>
      </c>
      <c r="D725" s="18" t="str">
        <f>VLOOKUP(Table4[[#This Row],[iso_code]],iso_code!G:H,2,FALSE)</f>
        <v>South Africa</v>
      </c>
    </row>
    <row r="726" spans="1:4">
      <c r="A726" s="18">
        <v>136</v>
      </c>
      <c r="B726" s="60" t="s">
        <v>519</v>
      </c>
      <c r="C726" s="64" t="str">
        <f>VLOOKUP(Table4[[#This Row],[iso_code]],iso_code!B:C,2,FALSE)</f>
        <v>MAR</v>
      </c>
      <c r="D726" s="18" t="str">
        <f>VLOOKUP(Table4[[#This Row],[iso_code]],iso_code!G:H,2,FALSE)</f>
        <v>Morocco</v>
      </c>
    </row>
    <row r="727" spans="1:4">
      <c r="A727" s="18">
        <v>137</v>
      </c>
      <c r="B727" s="60" t="s">
        <v>2279</v>
      </c>
      <c r="C727" s="64" t="str">
        <f>VLOOKUP(Table4[[#This Row],[iso_code]],iso_code!B:C,2,FALSE)</f>
        <v>AGO</v>
      </c>
      <c r="D727" s="18" t="str">
        <f>VLOOKUP(Table4[[#This Row],[iso_code]],iso_code!G:H,2,FALSE)</f>
        <v>Angola</v>
      </c>
    </row>
    <row r="728" spans="1:4">
      <c r="A728" s="18">
        <v>138</v>
      </c>
      <c r="B728" s="60" t="s">
        <v>255</v>
      </c>
      <c r="C728" s="64" t="str">
        <f>VLOOKUP(Table4[[#This Row],[iso_code]],iso_code!B:C,2,FALSE)</f>
        <v>GHA</v>
      </c>
      <c r="D728" s="18" t="str">
        <f>VLOOKUP(Table4[[#This Row],[iso_code]],iso_code!G:H,2,FALSE)</f>
        <v>Ghana</v>
      </c>
    </row>
    <row r="729" spans="1:4">
      <c r="A729" s="18">
        <v>139</v>
      </c>
      <c r="B729" s="60" t="s">
        <v>1191</v>
      </c>
      <c r="C729" s="64" t="str">
        <f>VLOOKUP(Table4[[#This Row],[iso_code]],iso_code!B:C,2,FALSE)</f>
        <v>MWI</v>
      </c>
      <c r="D729" s="18" t="str">
        <f>VLOOKUP(Table4[[#This Row],[iso_code]],iso_code!G:H,2,FALSE)</f>
        <v>Malawi</v>
      </c>
    </row>
    <row r="730" spans="1:4">
      <c r="A730" s="18">
        <v>140</v>
      </c>
      <c r="B730" s="60" t="s">
        <v>434</v>
      </c>
      <c r="C730" s="64" t="str">
        <f>VLOOKUP(Table4[[#This Row],[iso_code]],iso_code!B:C,2,FALSE)</f>
        <v>KEN</v>
      </c>
      <c r="D730" s="18" t="str">
        <f>VLOOKUP(Table4[[#This Row],[iso_code]],iso_code!G:H,2,FALSE)</f>
        <v>Kenya</v>
      </c>
    </row>
    <row r="731" spans="1:4">
      <c r="A731" s="18">
        <v>141</v>
      </c>
      <c r="B731" s="60" t="s">
        <v>1497</v>
      </c>
      <c r="C731" s="64" t="str">
        <f>VLOOKUP(Table4[[#This Row],[iso_code]],iso_code!B:C,2,FALSE)</f>
        <v>MOZ</v>
      </c>
      <c r="D731" s="18" t="str">
        <f>VLOOKUP(Table4[[#This Row],[iso_code]],iso_code!G:H,2,FALSE)</f>
        <v>Mozambique</v>
      </c>
    </row>
    <row r="732" spans="1:4">
      <c r="A732" s="18">
        <v>142</v>
      </c>
      <c r="B732" s="60" t="s">
        <v>874</v>
      </c>
      <c r="C732" s="64" t="str">
        <f>VLOOKUP(Table4[[#This Row],[iso_code]],iso_code!B:C,2,FALSE)</f>
        <v>EGY</v>
      </c>
      <c r="D732" s="18" t="str">
        <f>VLOOKUP(Table4[[#This Row],[iso_code]],iso_code!G:H,2,FALSE)</f>
        <v>Egypt</v>
      </c>
    </row>
    <row r="733" spans="1:4">
      <c r="A733" s="18">
        <v>143</v>
      </c>
      <c r="B733" s="60" t="s">
        <v>2146</v>
      </c>
      <c r="C733" s="64" t="str">
        <f>VLOOKUP(Table4[[#This Row],[iso_code]],iso_code!B:C,2,FALSE)</f>
        <v>SLE</v>
      </c>
      <c r="D733" s="18" t="str">
        <f>VLOOKUP(Table4[[#This Row],[iso_code]],iso_code!G:H,2,FALSE)</f>
        <v>Sierra Leone</v>
      </c>
    </row>
    <row r="734" spans="1:4">
      <c r="A734" s="18">
        <v>144</v>
      </c>
      <c r="B734" s="60" t="s">
        <v>519</v>
      </c>
      <c r="C734" s="64" t="str">
        <f>VLOOKUP(Table4[[#This Row],[iso_code]],iso_code!B:C,2,FALSE)</f>
        <v>MAR</v>
      </c>
      <c r="D734" s="18" t="str">
        <f>VLOOKUP(Table4[[#This Row],[iso_code]],iso_code!G:H,2,FALSE)</f>
        <v>Morocco</v>
      </c>
    </row>
    <row r="735" spans="1:4">
      <c r="A735" s="18">
        <v>144</v>
      </c>
      <c r="B735" s="60" t="s">
        <v>978</v>
      </c>
      <c r="C735" s="64" t="str">
        <f>VLOOKUP(Table4[[#This Row],[iso_code]],iso_code!B:C,2,FALSE)</f>
        <v>TUN</v>
      </c>
      <c r="D735" s="18" t="str">
        <f>VLOOKUP(Table4[[#This Row],[iso_code]],iso_code!G:H,2,FALSE)</f>
        <v>Tunisia</v>
      </c>
    </row>
    <row r="736" spans="1:4">
      <c r="A736" s="18">
        <v>144</v>
      </c>
      <c r="B736" s="60" t="s">
        <v>812</v>
      </c>
      <c r="C736" s="64" t="str">
        <f>VLOOKUP(Table4[[#This Row],[iso_code]],iso_code!B:C,2,FALSE)</f>
        <v>DZA</v>
      </c>
      <c r="D736" s="18" t="str">
        <f>VLOOKUP(Table4[[#This Row],[iso_code]],iso_code!G:H,2,FALSE)</f>
        <v>Algeria</v>
      </c>
    </row>
    <row r="737" spans="1:4">
      <c r="A737" s="18">
        <v>145</v>
      </c>
      <c r="B737" s="60" t="s">
        <v>255</v>
      </c>
      <c r="C737" s="64" t="str">
        <f>VLOOKUP(Table4[[#This Row],[iso_code]],iso_code!B:C,2,FALSE)</f>
        <v>GHA</v>
      </c>
      <c r="D737" s="18" t="str">
        <f>VLOOKUP(Table4[[#This Row],[iso_code]],iso_code!G:H,2,FALSE)</f>
        <v>Ghana</v>
      </c>
    </row>
    <row r="738" spans="1:4">
      <c r="A738" s="18">
        <v>146</v>
      </c>
      <c r="B738" s="60" t="s">
        <v>2282</v>
      </c>
      <c r="C738" s="64" t="str">
        <f>VLOOKUP(Table4[[#This Row],[iso_code]],iso_code!B:C,2,FALSE)</f>
        <v>BDI</v>
      </c>
      <c r="D738" s="18" t="str">
        <f>VLOOKUP(Table4[[#This Row],[iso_code]],iso_code!G:H,2,FALSE)</f>
        <v>Burundi</v>
      </c>
    </row>
    <row r="739" spans="1:4">
      <c r="A739" s="18">
        <v>147</v>
      </c>
      <c r="B739" s="60" t="s">
        <v>199</v>
      </c>
      <c r="C739" s="64" t="str">
        <f>VLOOKUP(Table4[[#This Row],[iso_code]],iso_code!B:C,2,FALSE)</f>
        <v>ETH</v>
      </c>
      <c r="D739" s="18" t="str">
        <f>VLOOKUP(Table4[[#This Row],[iso_code]],iso_code!G:H,2,FALSE)</f>
        <v>Ethiopia</v>
      </c>
    </row>
    <row r="740" spans="1:4">
      <c r="A740" s="18">
        <v>148</v>
      </c>
      <c r="B740" s="60" t="s">
        <v>434</v>
      </c>
      <c r="C740" s="64" t="str">
        <f>VLOOKUP(Table4[[#This Row],[iso_code]],iso_code!B:C,2,FALSE)</f>
        <v>KEN</v>
      </c>
      <c r="D740" s="18" t="str">
        <f>VLOOKUP(Table4[[#This Row],[iso_code]],iso_code!G:H,2,FALSE)</f>
        <v>Kenya</v>
      </c>
    </row>
    <row r="741" spans="1:4">
      <c r="A741" s="18">
        <v>149</v>
      </c>
      <c r="B741" s="60" t="s">
        <v>618</v>
      </c>
      <c r="C741" s="64" t="str">
        <f>VLOOKUP(Table4[[#This Row],[iso_code]],iso_code!B:C,2,FALSE)</f>
        <v>ZAF</v>
      </c>
      <c r="D741" s="18" t="str">
        <f>VLOOKUP(Table4[[#This Row],[iso_code]],iso_code!G:H,2,FALSE)</f>
        <v>South Africa</v>
      </c>
    </row>
    <row r="742" spans="1:4">
      <c r="A742" s="18">
        <v>150</v>
      </c>
      <c r="B742" s="60" t="s">
        <v>618</v>
      </c>
      <c r="C742" s="64" t="str">
        <f>VLOOKUP(Table4[[#This Row],[iso_code]],iso_code!B:C,2,FALSE)</f>
        <v>ZAF</v>
      </c>
      <c r="D742" s="18" t="str">
        <f>VLOOKUP(Table4[[#This Row],[iso_code]],iso_code!G:H,2,FALSE)</f>
        <v>South Africa</v>
      </c>
    </row>
    <row r="743" spans="1:4">
      <c r="A743" s="18">
        <v>151</v>
      </c>
      <c r="B743" s="60" t="s">
        <v>434</v>
      </c>
      <c r="C743" s="64" t="str">
        <f>VLOOKUP(Table4[[#This Row],[iso_code]],iso_code!B:C,2,FALSE)</f>
        <v>KEN</v>
      </c>
      <c r="D743" s="18" t="str">
        <f>VLOOKUP(Table4[[#This Row],[iso_code]],iso_code!G:H,2,FALSE)</f>
        <v>Kenya</v>
      </c>
    </row>
    <row r="744" spans="1:4">
      <c r="A744" s="18">
        <v>152</v>
      </c>
      <c r="B744" s="60" t="s">
        <v>1497</v>
      </c>
      <c r="C744" s="64" t="str">
        <f>VLOOKUP(Table4[[#This Row],[iso_code]],iso_code!B:C,2,FALSE)</f>
        <v>MOZ</v>
      </c>
      <c r="D744" s="18" t="str">
        <f>VLOOKUP(Table4[[#This Row],[iso_code]],iso_code!G:H,2,FALSE)</f>
        <v>Mozambique</v>
      </c>
    </row>
    <row r="745" spans="1:4">
      <c r="A745" s="18">
        <v>153</v>
      </c>
      <c r="B745" s="60" t="s">
        <v>1509</v>
      </c>
      <c r="C745" s="64" t="str">
        <f>VLOOKUP(Table4[[#This Row],[iso_code]],iso_code!B:C,2,FALSE)</f>
        <v>UGA</v>
      </c>
      <c r="D745" s="18" t="str">
        <f>VLOOKUP(Table4[[#This Row],[iso_code]],iso_code!G:H,2,FALSE)</f>
        <v>Uganda</v>
      </c>
    </row>
    <row r="746" spans="1:4">
      <c r="A746" s="18">
        <v>154</v>
      </c>
      <c r="B746" s="60" t="s">
        <v>199</v>
      </c>
      <c r="C746" s="64" t="str">
        <f>VLOOKUP(Table4[[#This Row],[iso_code]],iso_code!B:C,2,FALSE)</f>
        <v>ETH</v>
      </c>
      <c r="D746" s="18" t="str">
        <f>VLOOKUP(Table4[[#This Row],[iso_code]],iso_code!G:H,2,FALSE)</f>
        <v>Ethiopia</v>
      </c>
    </row>
    <row r="747" spans="1:4">
      <c r="A747" s="18">
        <v>155</v>
      </c>
      <c r="B747" s="60" t="s">
        <v>1264</v>
      </c>
      <c r="C747" s="64" t="str">
        <f>VLOOKUP(Table4[[#This Row],[iso_code]],iso_code!B:C,2,FALSE)</f>
        <v>NGA</v>
      </c>
      <c r="D747" s="18" t="str">
        <f>VLOOKUP(Table4[[#This Row],[iso_code]],iso_code!G:H,2,FALSE)</f>
        <v>Nigeria</v>
      </c>
    </row>
    <row r="748" spans="1:4">
      <c r="A748" s="18">
        <v>156</v>
      </c>
      <c r="B748" s="60" t="s">
        <v>1264</v>
      </c>
      <c r="C748" s="64" t="str">
        <f>VLOOKUP(Table4[[#This Row],[iso_code]],iso_code!B:C,2,FALSE)</f>
        <v>NGA</v>
      </c>
      <c r="D748" s="18" t="str">
        <f>VLOOKUP(Table4[[#This Row],[iso_code]],iso_code!G:H,2,FALSE)</f>
        <v>Nigeria</v>
      </c>
    </row>
    <row r="749" spans="1:4">
      <c r="A749" s="18">
        <v>157</v>
      </c>
      <c r="B749" s="60" t="s">
        <v>434</v>
      </c>
      <c r="C749" s="64" t="str">
        <f>VLOOKUP(Table4[[#This Row],[iso_code]],iso_code!B:C,2,FALSE)</f>
        <v>KEN</v>
      </c>
      <c r="D749" s="18" t="str">
        <f>VLOOKUP(Table4[[#This Row],[iso_code]],iso_code!G:H,2,FALSE)</f>
        <v>Kenya</v>
      </c>
    </row>
    <row r="750" spans="1:4">
      <c r="A750" s="18">
        <v>158</v>
      </c>
      <c r="B750" s="60" t="s">
        <v>618</v>
      </c>
      <c r="C750" s="64" t="str">
        <f>VLOOKUP(Table4[[#This Row],[iso_code]],iso_code!B:C,2,FALSE)</f>
        <v>ZAF</v>
      </c>
      <c r="D750" s="18" t="str">
        <f>VLOOKUP(Table4[[#This Row],[iso_code]],iso_code!G:H,2,FALSE)</f>
        <v>South Africa</v>
      </c>
    </row>
    <row r="751" spans="1:4">
      <c r="A751" s="18">
        <v>159</v>
      </c>
      <c r="B751" s="60" t="s">
        <v>290</v>
      </c>
      <c r="C751" s="64" t="str">
        <f>VLOOKUP(Table4[[#This Row],[iso_code]],iso_code!B:C,2,FALSE)</f>
        <v>CMR</v>
      </c>
      <c r="D751" s="18" t="str">
        <f>VLOOKUP(Table4[[#This Row],[iso_code]],iso_code!G:H,2,FALSE)</f>
        <v>Cameroon</v>
      </c>
    </row>
    <row r="752" spans="1:4">
      <c r="A752" s="18">
        <v>160</v>
      </c>
      <c r="B752" s="60" t="s">
        <v>199</v>
      </c>
      <c r="C752" s="64" t="str">
        <f>VLOOKUP(Table4[[#This Row],[iso_code]],iso_code!B:C,2,FALSE)</f>
        <v>ETH</v>
      </c>
      <c r="D752" s="18" t="str">
        <f>VLOOKUP(Table4[[#This Row],[iso_code]],iso_code!G:H,2,FALSE)</f>
        <v>Ethiopia</v>
      </c>
    </row>
    <row r="753" spans="1:4">
      <c r="A753" s="18">
        <v>161</v>
      </c>
      <c r="B753" s="60" t="s">
        <v>1264</v>
      </c>
      <c r="C753" s="64" t="str">
        <f>VLOOKUP(Table4[[#This Row],[iso_code]],iso_code!B:C,2,FALSE)</f>
        <v>NGA</v>
      </c>
      <c r="D753" s="18" t="str">
        <f>VLOOKUP(Table4[[#This Row],[iso_code]],iso_code!G:H,2,FALSE)</f>
        <v>Nigeria</v>
      </c>
    </row>
    <row r="754" spans="1:4">
      <c r="A754" s="18">
        <v>162</v>
      </c>
      <c r="B754" s="60" t="s">
        <v>290</v>
      </c>
      <c r="C754" s="64" t="str">
        <f>VLOOKUP(Table4[[#This Row],[iso_code]],iso_code!B:C,2,FALSE)</f>
        <v>CMR</v>
      </c>
      <c r="D754" s="18" t="str">
        <f>VLOOKUP(Table4[[#This Row],[iso_code]],iso_code!G:H,2,FALSE)</f>
        <v>Cameroon</v>
      </c>
    </row>
    <row r="755" spans="1:4">
      <c r="A755" s="18">
        <v>163</v>
      </c>
      <c r="B755" s="60" t="s">
        <v>874</v>
      </c>
      <c r="C755" s="64" t="str">
        <f>VLOOKUP(Table4[[#This Row],[iso_code]],iso_code!B:C,2,FALSE)</f>
        <v>EGY</v>
      </c>
      <c r="D755" s="18" t="str">
        <f>VLOOKUP(Table4[[#This Row],[iso_code]],iso_code!G:H,2,FALSE)</f>
        <v>Egypt</v>
      </c>
    </row>
    <row r="756" spans="1:4">
      <c r="A756" s="18">
        <v>164</v>
      </c>
      <c r="B756" s="60" t="s">
        <v>1509</v>
      </c>
      <c r="C756" s="64" t="str">
        <f>VLOOKUP(Table4[[#This Row],[iso_code]],iso_code!B:C,2,FALSE)</f>
        <v>UGA</v>
      </c>
      <c r="D756" s="18" t="str">
        <f>VLOOKUP(Table4[[#This Row],[iso_code]],iso_code!G:H,2,FALSE)</f>
        <v>Uganda</v>
      </c>
    </row>
    <row r="757" spans="1:4">
      <c r="A757" s="18">
        <v>165</v>
      </c>
      <c r="B757" s="60" t="s">
        <v>199</v>
      </c>
      <c r="C757" s="64" t="str">
        <f>VLOOKUP(Table4[[#This Row],[iso_code]],iso_code!B:C,2,FALSE)</f>
        <v>ETH</v>
      </c>
      <c r="D757" s="18" t="str">
        <f>VLOOKUP(Table4[[#This Row],[iso_code]],iso_code!G:H,2,FALSE)</f>
        <v>Ethiopia</v>
      </c>
    </row>
    <row r="758" spans="1:4">
      <c r="A758" s="18">
        <v>166</v>
      </c>
      <c r="B758" s="60" t="s">
        <v>1031</v>
      </c>
      <c r="C758" s="64" t="str">
        <f>VLOOKUP(Table4[[#This Row],[iso_code]],iso_code!B:C,2,FALSE)</f>
        <v>NER</v>
      </c>
      <c r="D758" s="18" t="str">
        <f>VLOOKUP(Table4[[#This Row],[iso_code]],iso_code!G:H,2,FALSE)</f>
        <v>Niger (the)</v>
      </c>
    </row>
    <row r="759" spans="1:4">
      <c r="A759" s="18">
        <v>167</v>
      </c>
      <c r="B759" s="60" t="s">
        <v>434</v>
      </c>
      <c r="C759" s="64" t="str">
        <f>VLOOKUP(Table4[[#This Row],[iso_code]],iso_code!B:C,2,FALSE)</f>
        <v>KEN</v>
      </c>
      <c r="D759" s="18" t="str">
        <f>VLOOKUP(Table4[[#This Row],[iso_code]],iso_code!G:H,2,FALSE)</f>
        <v>Kenya</v>
      </c>
    </row>
    <row r="760" spans="1:4">
      <c r="A760" s="18">
        <v>168</v>
      </c>
      <c r="B760" s="60" t="s">
        <v>434</v>
      </c>
      <c r="C760" s="64" t="str">
        <f>VLOOKUP(Table4[[#This Row],[iso_code]],iso_code!B:C,2,FALSE)</f>
        <v>KEN</v>
      </c>
      <c r="D760" s="18" t="str">
        <f>VLOOKUP(Table4[[#This Row],[iso_code]],iso_code!G:H,2,FALSE)</f>
        <v>Kenya</v>
      </c>
    </row>
    <row r="761" spans="1:4">
      <c r="A761" s="18">
        <v>169</v>
      </c>
      <c r="B761" s="60" t="s">
        <v>1264</v>
      </c>
      <c r="C761" s="64" t="str">
        <f>VLOOKUP(Table4[[#This Row],[iso_code]],iso_code!B:C,2,FALSE)</f>
        <v>NGA</v>
      </c>
      <c r="D761" s="18" t="str">
        <f>VLOOKUP(Table4[[#This Row],[iso_code]],iso_code!G:H,2,FALSE)</f>
        <v>Nigeria</v>
      </c>
    </row>
    <row r="762" spans="1:4">
      <c r="A762" s="18">
        <v>170</v>
      </c>
      <c r="B762" s="60" t="s">
        <v>1031</v>
      </c>
      <c r="C762" s="64" t="str">
        <f>VLOOKUP(Table4[[#This Row],[iso_code]],iso_code!B:C,2,FALSE)</f>
        <v>NER</v>
      </c>
      <c r="D762" s="18" t="str">
        <f>VLOOKUP(Table4[[#This Row],[iso_code]],iso_code!G:H,2,FALSE)</f>
        <v>Niger (the)</v>
      </c>
    </row>
    <row r="763" spans="1:4">
      <c r="A763" s="18">
        <v>171</v>
      </c>
      <c r="B763" s="60" t="s">
        <v>255</v>
      </c>
      <c r="C763" s="64" t="str">
        <f>VLOOKUP(Table4[[#This Row],[iso_code]],iso_code!B:C,2,FALSE)</f>
        <v>GHA</v>
      </c>
      <c r="D763" s="18" t="str">
        <f>VLOOKUP(Table4[[#This Row],[iso_code]],iso_code!G:H,2,FALSE)</f>
        <v>Ghana</v>
      </c>
    </row>
    <row r="764" spans="1:4">
      <c r="A764" s="18">
        <v>172</v>
      </c>
      <c r="B764" s="60" t="s">
        <v>1264</v>
      </c>
      <c r="C764" s="64" t="str">
        <f>VLOOKUP(Table4[[#This Row],[iso_code]],iso_code!B:C,2,FALSE)</f>
        <v>NGA</v>
      </c>
      <c r="D764" s="18" t="str">
        <f>VLOOKUP(Table4[[#This Row],[iso_code]],iso_code!G:H,2,FALSE)</f>
        <v>Nigeria</v>
      </c>
    </row>
    <row r="765" spans="1:4">
      <c r="A765" s="18">
        <v>173</v>
      </c>
      <c r="B765" s="60" t="s">
        <v>1679</v>
      </c>
      <c r="C765" s="64" t="str">
        <f>VLOOKUP(Table4[[#This Row],[iso_code]],iso_code!B:C,2,FALSE)</f>
        <v>CPV</v>
      </c>
      <c r="D765" s="18" t="str">
        <f>VLOOKUP(Table4[[#This Row],[iso_code]],iso_code!G:H,2,FALSE)</f>
        <v>Cabo Verde</v>
      </c>
    </row>
    <row r="766" spans="1:4">
      <c r="A766" s="18">
        <v>174</v>
      </c>
      <c r="B766" s="60" t="s">
        <v>618</v>
      </c>
      <c r="C766" s="64" t="str">
        <f>VLOOKUP(Table4[[#This Row],[iso_code]],iso_code!B:C,2,FALSE)</f>
        <v>ZAF</v>
      </c>
      <c r="D766" s="18" t="str">
        <f>VLOOKUP(Table4[[#This Row],[iso_code]],iso_code!G:H,2,FALSE)</f>
        <v>South Africa</v>
      </c>
    </row>
    <row r="767" spans="1:4">
      <c r="A767" s="18">
        <v>175</v>
      </c>
      <c r="B767" s="60" t="s">
        <v>1264</v>
      </c>
      <c r="C767" s="64" t="str">
        <f>VLOOKUP(Table4[[#This Row],[iso_code]],iso_code!B:C,2,FALSE)</f>
        <v>NGA</v>
      </c>
      <c r="D767" s="18" t="str">
        <f>VLOOKUP(Table4[[#This Row],[iso_code]],iso_code!G:H,2,FALSE)</f>
        <v>Nigeria</v>
      </c>
    </row>
    <row r="768" spans="1:4">
      <c r="A768" s="18">
        <v>176</v>
      </c>
      <c r="B768" s="60" t="s">
        <v>1264</v>
      </c>
      <c r="C768" s="64" t="str">
        <f>VLOOKUP(Table4[[#This Row],[iso_code]],iso_code!B:C,2,FALSE)</f>
        <v>NGA</v>
      </c>
      <c r="D768" s="18" t="str">
        <f>VLOOKUP(Table4[[#This Row],[iso_code]],iso_code!G:H,2,FALSE)</f>
        <v>Nigeria</v>
      </c>
    </row>
    <row r="769" spans="1:4">
      <c r="A769" s="18">
        <v>177</v>
      </c>
      <c r="B769" s="60" t="s">
        <v>1712</v>
      </c>
      <c r="C769" s="64" t="str">
        <f>VLOOKUP(Table4[[#This Row],[iso_code]],iso_code!B:C,2,FALSE)</f>
        <v>CAF</v>
      </c>
      <c r="D769" s="18" t="str">
        <f>VLOOKUP(Table4[[#This Row],[iso_code]],iso_code!G:H,2,FALSE)</f>
        <v>Central African Republic (the)</v>
      </c>
    </row>
    <row r="770" spans="1:4">
      <c r="A770" s="18">
        <v>178</v>
      </c>
      <c r="B770" s="60" t="s">
        <v>1264</v>
      </c>
      <c r="C770" s="64" t="str">
        <f>VLOOKUP(Table4[[#This Row],[iso_code]],iso_code!B:C,2,FALSE)</f>
        <v>NGA</v>
      </c>
      <c r="D770" s="18" t="str">
        <f>VLOOKUP(Table4[[#This Row],[iso_code]],iso_code!G:H,2,FALSE)</f>
        <v>Nigeria</v>
      </c>
    </row>
    <row r="771" spans="1:4">
      <c r="A771" s="18">
        <v>179</v>
      </c>
      <c r="B771" s="60" t="s">
        <v>1264</v>
      </c>
      <c r="C771" s="64" t="str">
        <f>VLOOKUP(Table4[[#This Row],[iso_code]],iso_code!B:C,2,FALSE)</f>
        <v>NGA</v>
      </c>
      <c r="D771" s="18" t="str">
        <f>VLOOKUP(Table4[[#This Row],[iso_code]],iso_code!G:H,2,FALSE)</f>
        <v>Nigeria</v>
      </c>
    </row>
    <row r="772" spans="1:4">
      <c r="A772" s="18">
        <v>180</v>
      </c>
      <c r="B772" s="60" t="s">
        <v>1737</v>
      </c>
      <c r="C772" s="64" t="str">
        <f>VLOOKUP(Table4[[#This Row],[iso_code]],iso_code!B:C,2,FALSE)</f>
        <v>SEN</v>
      </c>
      <c r="D772" s="18" t="str">
        <f>VLOOKUP(Table4[[#This Row],[iso_code]],iso_code!G:H,2,FALSE)</f>
        <v>Senegal</v>
      </c>
    </row>
    <row r="773" spans="1:4">
      <c r="A773" s="18">
        <v>181</v>
      </c>
      <c r="B773" s="60" t="s">
        <v>874</v>
      </c>
      <c r="C773" s="64" t="str">
        <f>VLOOKUP(Table4[[#This Row],[iso_code]],iso_code!B:C,2,FALSE)</f>
        <v>EGY</v>
      </c>
      <c r="D773" s="18" t="str">
        <f>VLOOKUP(Table4[[#This Row],[iso_code]],iso_code!G:H,2,FALSE)</f>
        <v>Egypt</v>
      </c>
    </row>
    <row r="774" spans="1:4">
      <c r="A774" s="18">
        <v>182</v>
      </c>
      <c r="B774" s="60" t="s">
        <v>618</v>
      </c>
      <c r="C774" s="64" t="str">
        <f>VLOOKUP(Table4[[#This Row],[iso_code]],iso_code!B:C,2,FALSE)</f>
        <v>ZAF</v>
      </c>
      <c r="D774" s="18" t="str">
        <f>VLOOKUP(Table4[[#This Row],[iso_code]],iso_code!G:H,2,FALSE)</f>
        <v>South Africa</v>
      </c>
    </row>
    <row r="775" spans="1:4">
      <c r="A775" s="18">
        <v>183</v>
      </c>
      <c r="B775" s="60" t="s">
        <v>1264</v>
      </c>
      <c r="C775" s="64" t="str">
        <f>VLOOKUP(Table4[[#This Row],[iso_code]],iso_code!B:C,2,FALSE)</f>
        <v>NGA</v>
      </c>
      <c r="D775" s="18" t="str">
        <f>VLOOKUP(Table4[[#This Row],[iso_code]],iso_code!G:H,2,FALSE)</f>
        <v>Nigeria</v>
      </c>
    </row>
    <row r="776" spans="1:4">
      <c r="A776" s="18">
        <v>184</v>
      </c>
      <c r="B776" s="60" t="s">
        <v>519</v>
      </c>
      <c r="C776" s="64" t="str">
        <f>VLOOKUP(Table4[[#This Row],[iso_code]],iso_code!B:C,2,FALSE)</f>
        <v>MAR</v>
      </c>
      <c r="D776" s="18" t="str">
        <f>VLOOKUP(Table4[[#This Row],[iso_code]],iso_code!G:H,2,FALSE)</f>
        <v>Morocco</v>
      </c>
    </row>
    <row r="777" spans="1:4">
      <c r="A777" s="18">
        <v>185</v>
      </c>
      <c r="B777" s="60" t="s">
        <v>255</v>
      </c>
      <c r="C777" s="64" t="str">
        <f>VLOOKUP(Table4[[#This Row],[iso_code]],iso_code!B:C,2,FALSE)</f>
        <v>GHA</v>
      </c>
      <c r="D777" s="18" t="str">
        <f>VLOOKUP(Table4[[#This Row],[iso_code]],iso_code!G:H,2,FALSE)</f>
        <v>Ghana</v>
      </c>
    </row>
    <row r="778" spans="1:4">
      <c r="A778" s="18">
        <v>186</v>
      </c>
      <c r="B778" s="60" t="s">
        <v>618</v>
      </c>
      <c r="C778" s="64" t="str">
        <f>VLOOKUP(Table4[[#This Row],[iso_code]],iso_code!B:C,2,FALSE)</f>
        <v>ZAF</v>
      </c>
      <c r="D778" s="18" t="str">
        <f>VLOOKUP(Table4[[#This Row],[iso_code]],iso_code!G:H,2,FALSE)</f>
        <v>South Africa</v>
      </c>
    </row>
    <row r="779" spans="1:4">
      <c r="A779" s="18">
        <v>187</v>
      </c>
      <c r="B779" s="60" t="s">
        <v>1264</v>
      </c>
      <c r="C779" s="64" t="str">
        <f>VLOOKUP(Table4[[#This Row],[iso_code]],iso_code!B:C,2,FALSE)</f>
        <v>NGA</v>
      </c>
      <c r="D779" s="18" t="str">
        <f>VLOOKUP(Table4[[#This Row],[iso_code]],iso_code!G:H,2,FALSE)</f>
        <v>Nigeria</v>
      </c>
    </row>
    <row r="780" spans="1:4">
      <c r="A780" s="18">
        <v>188</v>
      </c>
      <c r="B780" s="60" t="s">
        <v>2279</v>
      </c>
      <c r="C780" s="64" t="str">
        <f>VLOOKUP(Table4[[#This Row],[iso_code]],iso_code!B:C,2,FALSE)</f>
        <v>AGO</v>
      </c>
      <c r="D780" s="18" t="str">
        <f>VLOOKUP(Table4[[#This Row],[iso_code]],iso_code!G:H,2,FALSE)</f>
        <v>Angola</v>
      </c>
    </row>
    <row r="781" spans="1:4">
      <c r="A781" s="18">
        <v>188</v>
      </c>
      <c r="B781" s="60" t="s">
        <v>2281</v>
      </c>
      <c r="C781" s="64" t="str">
        <f>VLOOKUP(Table4[[#This Row],[iso_code]],iso_code!B:C,2,FALSE)</f>
        <v>BFA</v>
      </c>
      <c r="D781" s="18" t="str">
        <f>VLOOKUP(Table4[[#This Row],[iso_code]],iso_code!G:H,2,FALSE)</f>
        <v>Burkina Faso</v>
      </c>
    </row>
    <row r="782" spans="1:4">
      <c r="A782" s="18">
        <v>188</v>
      </c>
      <c r="B782" s="60" t="s">
        <v>2282</v>
      </c>
      <c r="C782" s="64" t="str">
        <f>VLOOKUP(Table4[[#This Row],[iso_code]],iso_code!B:C,2,FALSE)</f>
        <v>BDI</v>
      </c>
      <c r="D782" s="18" t="str">
        <f>VLOOKUP(Table4[[#This Row],[iso_code]],iso_code!G:H,2,FALSE)</f>
        <v>Burundi</v>
      </c>
    </row>
    <row r="783" spans="1:4">
      <c r="A783" s="18">
        <v>188</v>
      </c>
      <c r="B783" s="60" t="s">
        <v>2280</v>
      </c>
      <c r="C783" s="64" t="str">
        <f>VLOOKUP(Table4[[#This Row],[iso_code]],iso_code!B:C,2,FALSE)</f>
        <v>BEN</v>
      </c>
      <c r="D783" s="18" t="str">
        <f>VLOOKUP(Table4[[#This Row],[iso_code]],iso_code!G:H,2,FALSE)</f>
        <v>Benin</v>
      </c>
    </row>
    <row r="784" spans="1:4">
      <c r="A784" s="18">
        <v>188</v>
      </c>
      <c r="B784" s="60" t="s">
        <v>1878</v>
      </c>
      <c r="C784" s="64" t="str">
        <f>VLOOKUP(Table4[[#This Row],[iso_code]],iso_code!B:C,2,FALSE)</f>
        <v>BWA</v>
      </c>
      <c r="D784" s="18" t="str">
        <f>VLOOKUP(Table4[[#This Row],[iso_code]],iso_code!G:H,2,FALSE)</f>
        <v>Botswana</v>
      </c>
    </row>
    <row r="785" spans="1:4">
      <c r="A785" s="18">
        <v>188</v>
      </c>
      <c r="B785" s="60" t="s">
        <v>2076</v>
      </c>
      <c r="C785" s="64" t="str">
        <f>VLOOKUP(Table4[[#This Row],[iso_code]],iso_code!B:C,2,FALSE)</f>
        <v>COD</v>
      </c>
      <c r="D785" s="18" t="str">
        <f>VLOOKUP(Table4[[#This Row],[iso_code]],iso_code!G:H,2,FALSE)</f>
        <v>Congo (the Democratic Republic of the)</v>
      </c>
    </row>
    <row r="786" spans="1:4">
      <c r="A786" s="18">
        <v>188</v>
      </c>
      <c r="B786" s="60" t="s">
        <v>1712</v>
      </c>
      <c r="C786" s="64" t="str">
        <f>VLOOKUP(Table4[[#This Row],[iso_code]],iso_code!B:C,2,FALSE)</f>
        <v>CAF</v>
      </c>
      <c r="D786" s="18" t="str">
        <f>VLOOKUP(Table4[[#This Row],[iso_code]],iso_code!G:H,2,FALSE)</f>
        <v>Central African Republic (the)</v>
      </c>
    </row>
    <row r="787" spans="1:4">
      <c r="A787" s="18">
        <v>188</v>
      </c>
      <c r="B787" s="60" t="s">
        <v>2285</v>
      </c>
      <c r="C787" s="64" t="str">
        <f>VLOOKUP(Table4[[#This Row],[iso_code]],iso_code!B:C,2,FALSE)</f>
        <v>COG</v>
      </c>
      <c r="D787" s="18" t="str">
        <f>VLOOKUP(Table4[[#This Row],[iso_code]],iso_code!G:H,2,FALSE)</f>
        <v>Congo (the)</v>
      </c>
    </row>
    <row r="788" spans="1:4">
      <c r="A788" s="18">
        <v>188</v>
      </c>
      <c r="B788" s="60" t="s">
        <v>2293</v>
      </c>
      <c r="C788" s="64" t="str">
        <f>VLOOKUP(Table4[[#This Row],[iso_code]],iso_code!B:C,2,FALSE)</f>
        <v>CIV</v>
      </c>
      <c r="D788" s="18" t="str">
        <f>VLOOKUP(Table4[[#This Row],[iso_code]],iso_code!G:H,2,FALSE)</f>
        <v>Côte d'Ivoire</v>
      </c>
    </row>
    <row r="789" spans="1:4">
      <c r="A789" s="18">
        <v>188</v>
      </c>
      <c r="B789" s="60" t="s">
        <v>290</v>
      </c>
      <c r="C789" s="64" t="str">
        <f>VLOOKUP(Table4[[#This Row],[iso_code]],iso_code!B:C,2,FALSE)</f>
        <v>CMR</v>
      </c>
      <c r="D789" s="18" t="str">
        <f>VLOOKUP(Table4[[#This Row],[iso_code]],iso_code!G:H,2,FALSE)</f>
        <v>Cameroon</v>
      </c>
    </row>
    <row r="790" spans="1:4">
      <c r="A790" s="18">
        <v>188</v>
      </c>
      <c r="B790" s="60" t="s">
        <v>1679</v>
      </c>
      <c r="C790" s="64" t="str">
        <f>VLOOKUP(Table4[[#This Row],[iso_code]],iso_code!B:C,2,FALSE)</f>
        <v>CPV</v>
      </c>
      <c r="D790" s="18" t="str">
        <f>VLOOKUP(Table4[[#This Row],[iso_code]],iso_code!G:H,2,FALSE)</f>
        <v>Cabo Verde</v>
      </c>
    </row>
    <row r="791" spans="1:4">
      <c r="A791" s="18">
        <v>188</v>
      </c>
      <c r="B791" s="60" t="s">
        <v>2286</v>
      </c>
      <c r="C791" s="64" t="str">
        <f>VLOOKUP(Table4[[#This Row],[iso_code]],iso_code!B:C,2,FALSE)</f>
        <v>DJI</v>
      </c>
      <c r="D791" s="18" t="str">
        <f>VLOOKUP(Table4[[#This Row],[iso_code]],iso_code!G:H,2,FALSE)</f>
        <v>Djibouti</v>
      </c>
    </row>
    <row r="792" spans="1:4">
      <c r="A792" s="18">
        <v>188</v>
      </c>
      <c r="B792" s="60" t="s">
        <v>812</v>
      </c>
      <c r="C792" s="64" t="str">
        <f>VLOOKUP(Table4[[#This Row],[iso_code]],iso_code!B:C,2,FALSE)</f>
        <v>DZA</v>
      </c>
      <c r="D792" s="18" t="str">
        <f>VLOOKUP(Table4[[#This Row],[iso_code]],iso_code!G:H,2,FALSE)</f>
        <v>Algeria</v>
      </c>
    </row>
    <row r="793" spans="1:4">
      <c r="A793" s="18">
        <v>188</v>
      </c>
      <c r="B793" s="60" t="s">
        <v>874</v>
      </c>
      <c r="C793" s="64" t="str">
        <f>VLOOKUP(Table4[[#This Row],[iso_code]],iso_code!B:C,2,FALSE)</f>
        <v>EGY</v>
      </c>
      <c r="D793" s="18" t="str">
        <f>VLOOKUP(Table4[[#This Row],[iso_code]],iso_code!G:H,2,FALSE)</f>
        <v>Egypt</v>
      </c>
    </row>
    <row r="794" spans="1:4">
      <c r="A794" s="18">
        <v>188</v>
      </c>
      <c r="B794" s="60" t="s">
        <v>2288</v>
      </c>
      <c r="C794" s="64" t="str">
        <f>VLOOKUP(Table4[[#This Row],[iso_code]],iso_code!B:C,2,FALSE)</f>
        <v>ERI</v>
      </c>
      <c r="D794" s="18" t="str">
        <f>VLOOKUP(Table4[[#This Row],[iso_code]],iso_code!G:H,2,FALSE)</f>
        <v>Eritrea</v>
      </c>
    </row>
    <row r="795" spans="1:4">
      <c r="A795" s="18">
        <v>188</v>
      </c>
      <c r="B795" s="60" t="s">
        <v>199</v>
      </c>
      <c r="C795" s="64" t="str">
        <f>VLOOKUP(Table4[[#This Row],[iso_code]],iso_code!B:C,2,FALSE)</f>
        <v>ETH</v>
      </c>
      <c r="D795" s="18" t="str">
        <f>VLOOKUP(Table4[[#This Row],[iso_code]],iso_code!G:H,2,FALSE)</f>
        <v>Ethiopia</v>
      </c>
    </row>
    <row r="796" spans="1:4">
      <c r="A796" s="18">
        <v>188</v>
      </c>
      <c r="B796" s="60" t="s">
        <v>2289</v>
      </c>
      <c r="C796" s="64" t="str">
        <f>VLOOKUP(Table4[[#This Row],[iso_code]],iso_code!B:C,2,FALSE)</f>
        <v>GAB</v>
      </c>
      <c r="D796" s="18" t="str">
        <f>VLOOKUP(Table4[[#This Row],[iso_code]],iso_code!G:H,2,FALSE)</f>
        <v>Gabon</v>
      </c>
    </row>
    <row r="797" spans="1:4">
      <c r="A797" s="18">
        <v>188</v>
      </c>
      <c r="B797" s="60" t="s">
        <v>255</v>
      </c>
      <c r="C797" s="64" t="str">
        <f>VLOOKUP(Table4[[#This Row],[iso_code]],iso_code!B:C,2,FALSE)</f>
        <v>GHA</v>
      </c>
      <c r="D797" s="18" t="str">
        <f>VLOOKUP(Table4[[#This Row],[iso_code]],iso_code!G:H,2,FALSE)</f>
        <v>Ghana</v>
      </c>
    </row>
    <row r="798" spans="1:4">
      <c r="A798" s="18">
        <v>188</v>
      </c>
      <c r="B798" s="60" t="s">
        <v>2290</v>
      </c>
      <c r="C798" s="64" t="str">
        <f>VLOOKUP(Table4[[#This Row],[iso_code]],iso_code!B:C,2,FALSE)</f>
        <v>GMB</v>
      </c>
      <c r="D798" s="18" t="str">
        <f>VLOOKUP(Table4[[#This Row],[iso_code]],iso_code!G:H,2,FALSE)</f>
        <v>Gambia (the)</v>
      </c>
    </row>
    <row r="799" spans="1:4">
      <c r="A799" s="18">
        <v>188</v>
      </c>
      <c r="B799" s="60" t="s">
        <v>2291</v>
      </c>
      <c r="C799" s="64" t="str">
        <f>VLOOKUP(Table4[[#This Row],[iso_code]],iso_code!B:C,2,FALSE)</f>
        <v>GIN</v>
      </c>
      <c r="D799" s="18" t="str">
        <f>VLOOKUP(Table4[[#This Row],[iso_code]],iso_code!G:H,2,FALSE)</f>
        <v>Guinea</v>
      </c>
    </row>
    <row r="800" spans="1:4">
      <c r="A800" s="18">
        <v>188</v>
      </c>
      <c r="B800" s="60" t="s">
        <v>2287</v>
      </c>
      <c r="C800" s="64" t="str">
        <f>VLOOKUP(Table4[[#This Row],[iso_code]],iso_code!B:C,2,FALSE)</f>
        <v>GNQ</v>
      </c>
      <c r="D800" s="18" t="str">
        <f>VLOOKUP(Table4[[#This Row],[iso_code]],iso_code!G:H,2,FALSE)</f>
        <v>Equatorial Guinea</v>
      </c>
    </row>
    <row r="801" spans="1:4">
      <c r="A801" s="18">
        <v>188</v>
      </c>
      <c r="B801" s="60" t="s">
        <v>2292</v>
      </c>
      <c r="C801" s="64" t="str">
        <f>VLOOKUP(Table4[[#This Row],[iso_code]],iso_code!B:C,2,FALSE)</f>
        <v>GNB</v>
      </c>
      <c r="D801" s="18" t="str">
        <f>VLOOKUP(Table4[[#This Row],[iso_code]],iso_code!G:H,2,FALSE)</f>
        <v>Guinea-Bissau</v>
      </c>
    </row>
    <row r="802" spans="1:4">
      <c r="A802" s="18">
        <v>188</v>
      </c>
      <c r="B802" s="60" t="s">
        <v>434</v>
      </c>
      <c r="C802" s="64" t="str">
        <f>VLOOKUP(Table4[[#This Row],[iso_code]],iso_code!B:C,2,FALSE)</f>
        <v>KEN</v>
      </c>
      <c r="D802" s="18" t="str">
        <f>VLOOKUP(Table4[[#This Row],[iso_code]],iso_code!G:H,2,FALSE)</f>
        <v>Kenya</v>
      </c>
    </row>
    <row r="803" spans="1:4">
      <c r="A803" s="18">
        <v>188</v>
      </c>
      <c r="B803" s="60" t="s">
        <v>2284</v>
      </c>
      <c r="C803" s="64" t="str">
        <f>VLOOKUP(Table4[[#This Row],[iso_code]],iso_code!B:C,2,FALSE)</f>
        <v>COM</v>
      </c>
      <c r="D803" s="18" t="str">
        <f>VLOOKUP(Table4[[#This Row],[iso_code]],iso_code!G:H,2,FALSE)</f>
        <v>Comoros (the)</v>
      </c>
    </row>
    <row r="804" spans="1:4">
      <c r="A804" s="18">
        <v>188</v>
      </c>
      <c r="B804" s="60" t="s">
        <v>2295</v>
      </c>
      <c r="C804" s="64" t="str">
        <f>VLOOKUP(Table4[[#This Row],[iso_code]],iso_code!B:C,2,FALSE)</f>
        <v>LBR</v>
      </c>
      <c r="D804" s="18" t="str">
        <f>VLOOKUP(Table4[[#This Row],[iso_code]],iso_code!G:H,2,FALSE)</f>
        <v>Liberia</v>
      </c>
    </row>
    <row r="805" spans="1:4">
      <c r="A805" s="18">
        <v>188</v>
      </c>
      <c r="B805" s="60" t="s">
        <v>2294</v>
      </c>
      <c r="C805" s="64" t="str">
        <f>VLOOKUP(Table4[[#This Row],[iso_code]],iso_code!B:C,2,FALSE)</f>
        <v>LSO</v>
      </c>
      <c r="D805" s="18" t="str">
        <f>VLOOKUP(Table4[[#This Row],[iso_code]],iso_code!G:H,2,FALSE)</f>
        <v>Lesotho</v>
      </c>
    </row>
    <row r="806" spans="1:4">
      <c r="A806" s="18">
        <v>188</v>
      </c>
      <c r="B806" s="60" t="s">
        <v>2044</v>
      </c>
      <c r="C806" s="64" t="str">
        <f>VLOOKUP(Table4[[#This Row],[iso_code]],iso_code!B:C,2,FALSE)</f>
        <v>LBY</v>
      </c>
      <c r="D806" s="18" t="str">
        <f>VLOOKUP(Table4[[#This Row],[iso_code]],iso_code!G:H,2,FALSE)</f>
        <v>Libya</v>
      </c>
    </row>
    <row r="807" spans="1:4">
      <c r="A807" s="18">
        <v>188</v>
      </c>
      <c r="B807" s="60" t="s">
        <v>519</v>
      </c>
      <c r="C807" s="64" t="str">
        <f>VLOOKUP(Table4[[#This Row],[iso_code]],iso_code!B:C,2,FALSE)</f>
        <v>MAR</v>
      </c>
      <c r="D807" s="18" t="str">
        <f>VLOOKUP(Table4[[#This Row],[iso_code]],iso_code!G:H,2,FALSE)</f>
        <v>Morocco</v>
      </c>
    </row>
    <row r="808" spans="1:4">
      <c r="A808" s="18">
        <v>188</v>
      </c>
      <c r="B808" s="60" t="s">
        <v>2296</v>
      </c>
      <c r="C808" s="64" t="str">
        <f>VLOOKUP(Table4[[#This Row],[iso_code]],iso_code!B:C,2,FALSE)</f>
        <v>MDG</v>
      </c>
      <c r="D808" s="18" t="str">
        <f>VLOOKUP(Table4[[#This Row],[iso_code]],iso_code!G:H,2,FALSE)</f>
        <v>Madagascar</v>
      </c>
    </row>
    <row r="809" spans="1:4">
      <c r="A809" s="18">
        <v>188</v>
      </c>
      <c r="B809" s="60" t="s">
        <v>2297</v>
      </c>
      <c r="C809" s="64" t="str">
        <f>VLOOKUP(Table4[[#This Row],[iso_code]],iso_code!B:C,2,FALSE)</f>
        <v>MLI</v>
      </c>
      <c r="D809" s="18" t="str">
        <f>VLOOKUP(Table4[[#This Row],[iso_code]],iso_code!G:H,2,FALSE)</f>
        <v>Mali</v>
      </c>
    </row>
    <row r="810" spans="1:4">
      <c r="A810" s="18">
        <v>188</v>
      </c>
      <c r="B810" s="60" t="s">
        <v>2162</v>
      </c>
      <c r="C810" s="64" t="str">
        <f>VLOOKUP(Table4[[#This Row],[iso_code]],iso_code!B:C,2,FALSE)</f>
        <v>MRT</v>
      </c>
      <c r="D810" s="18" t="str">
        <f>VLOOKUP(Table4[[#This Row],[iso_code]],iso_code!G:H,2,FALSE)</f>
        <v>Mauritania</v>
      </c>
    </row>
    <row r="811" spans="1:4">
      <c r="A811" s="18">
        <v>188</v>
      </c>
      <c r="B811" s="60" t="s">
        <v>996</v>
      </c>
      <c r="C811" s="64" t="str">
        <f>VLOOKUP(Table4[[#This Row],[iso_code]],iso_code!B:C,2,FALSE)</f>
        <v>MUS</v>
      </c>
      <c r="D811" s="18" t="str">
        <f>VLOOKUP(Table4[[#This Row],[iso_code]],iso_code!G:H,2,FALSE)</f>
        <v>Mauritius</v>
      </c>
    </row>
    <row r="812" spans="1:4">
      <c r="A812" s="18">
        <v>188</v>
      </c>
      <c r="B812" s="60" t="s">
        <v>1191</v>
      </c>
      <c r="C812" s="64" t="str">
        <f>VLOOKUP(Table4[[#This Row],[iso_code]],iso_code!B:C,2,FALSE)</f>
        <v>MWI</v>
      </c>
      <c r="D812" s="18" t="str">
        <f>VLOOKUP(Table4[[#This Row],[iso_code]],iso_code!G:H,2,FALSE)</f>
        <v>Malawi</v>
      </c>
    </row>
    <row r="813" spans="1:4">
      <c r="A813" s="18">
        <v>188</v>
      </c>
      <c r="B813" s="60" t="s">
        <v>1497</v>
      </c>
      <c r="C813" s="64" t="str">
        <f>VLOOKUP(Table4[[#This Row],[iso_code]],iso_code!B:C,2,FALSE)</f>
        <v>MOZ</v>
      </c>
      <c r="D813" s="18" t="str">
        <f>VLOOKUP(Table4[[#This Row],[iso_code]],iso_code!G:H,2,FALSE)</f>
        <v>Mozambique</v>
      </c>
    </row>
    <row r="814" spans="1:4">
      <c r="A814" s="18">
        <v>188</v>
      </c>
      <c r="B814" s="60" t="s">
        <v>2122</v>
      </c>
      <c r="C814" s="64" t="str">
        <f>VLOOKUP(Table4[[#This Row],[iso_code]],iso_code!B:C,2,FALSE)</f>
        <v>NAM</v>
      </c>
      <c r="D814" s="18" t="str">
        <f>VLOOKUP(Table4[[#This Row],[iso_code]],iso_code!G:H,2,FALSE)</f>
        <v>Namibia</v>
      </c>
    </row>
    <row r="815" spans="1:4">
      <c r="A815" s="18">
        <v>188</v>
      </c>
      <c r="B815" s="60" t="s">
        <v>1031</v>
      </c>
      <c r="C815" s="64" t="str">
        <f>VLOOKUP(Table4[[#This Row],[iso_code]],iso_code!B:C,2,FALSE)</f>
        <v>NER</v>
      </c>
      <c r="D815" s="18" t="str">
        <f>VLOOKUP(Table4[[#This Row],[iso_code]],iso_code!G:H,2,FALSE)</f>
        <v>Niger (the)</v>
      </c>
    </row>
    <row r="816" spans="1:4">
      <c r="A816" s="18">
        <v>188</v>
      </c>
      <c r="B816" s="60" t="s">
        <v>1264</v>
      </c>
      <c r="C816" s="64" t="str">
        <f>VLOOKUP(Table4[[#This Row],[iso_code]],iso_code!B:C,2,FALSE)</f>
        <v>NGA</v>
      </c>
      <c r="D816" s="18" t="str">
        <f>VLOOKUP(Table4[[#This Row],[iso_code]],iso_code!G:H,2,FALSE)</f>
        <v>Nigeria</v>
      </c>
    </row>
    <row r="817" spans="1:4">
      <c r="A817" s="18">
        <v>188</v>
      </c>
      <c r="B817" s="60" t="s">
        <v>2298</v>
      </c>
      <c r="C817" s="64" t="str">
        <f>VLOOKUP(Table4[[#This Row],[iso_code]],iso_code!B:C,2,FALSE)</f>
        <v>RWA</v>
      </c>
      <c r="D817" s="18" t="str">
        <f>VLOOKUP(Table4[[#This Row],[iso_code]],iso_code!G:H,2,FALSE)</f>
        <v>Rwanda</v>
      </c>
    </row>
    <row r="818" spans="1:4">
      <c r="A818" s="18">
        <v>188</v>
      </c>
      <c r="B818" s="60" t="s">
        <v>2300</v>
      </c>
      <c r="C818" s="64" t="str">
        <f>VLOOKUP(Table4[[#This Row],[iso_code]],iso_code!B:C,2,FALSE)</f>
        <v>SYC</v>
      </c>
      <c r="D818" s="18" t="str">
        <f>VLOOKUP(Table4[[#This Row],[iso_code]],iso_code!G:H,2,FALSE)</f>
        <v>Seychelles</v>
      </c>
    </row>
    <row r="819" spans="1:4">
      <c r="A819" s="18">
        <v>188</v>
      </c>
      <c r="B819" s="60" t="s">
        <v>2303</v>
      </c>
      <c r="C819" s="64" t="str">
        <f>VLOOKUP(Table4[[#This Row],[iso_code]],iso_code!B:C,2,FALSE)</f>
        <v>SDN</v>
      </c>
      <c r="D819" s="18" t="str">
        <f>VLOOKUP(Table4[[#This Row],[iso_code]],iso_code!G:H,2,FALSE)</f>
        <v>Sudan (the)</v>
      </c>
    </row>
    <row r="820" spans="1:4">
      <c r="A820" s="18">
        <v>188</v>
      </c>
      <c r="B820" s="60" t="s">
        <v>2146</v>
      </c>
      <c r="C820" s="64" t="str">
        <f>VLOOKUP(Table4[[#This Row],[iso_code]],iso_code!B:C,2,FALSE)</f>
        <v>SLE</v>
      </c>
      <c r="D820" s="18" t="str">
        <f>VLOOKUP(Table4[[#This Row],[iso_code]],iso_code!G:H,2,FALSE)</f>
        <v>Sierra Leone</v>
      </c>
    </row>
    <row r="821" spans="1:4">
      <c r="A821" s="18">
        <v>188</v>
      </c>
      <c r="B821" s="60" t="s">
        <v>1737</v>
      </c>
      <c r="C821" s="64" t="str">
        <f>VLOOKUP(Table4[[#This Row],[iso_code]],iso_code!B:C,2,FALSE)</f>
        <v>SEN</v>
      </c>
      <c r="D821" s="18" t="str">
        <f>VLOOKUP(Table4[[#This Row],[iso_code]],iso_code!G:H,2,FALSE)</f>
        <v>Senegal</v>
      </c>
    </row>
    <row r="822" spans="1:4">
      <c r="A822" s="18">
        <v>188</v>
      </c>
      <c r="B822" s="60" t="s">
        <v>2301</v>
      </c>
      <c r="C822" s="64" t="str">
        <f>VLOOKUP(Table4[[#This Row],[iso_code]],iso_code!B:C,2,FALSE)</f>
        <v>SOM</v>
      </c>
      <c r="D822" s="18" t="str">
        <f>VLOOKUP(Table4[[#This Row],[iso_code]],iso_code!G:H,2,FALSE)</f>
        <v>Somalia</v>
      </c>
    </row>
    <row r="823" spans="1:4">
      <c r="A823" s="18">
        <v>188</v>
      </c>
      <c r="B823" s="60" t="s">
        <v>2302</v>
      </c>
      <c r="C823" s="64" t="str">
        <f>VLOOKUP(Table4[[#This Row],[iso_code]],iso_code!B:C,2,FALSE)</f>
        <v>SSD</v>
      </c>
      <c r="D823" s="18" t="str">
        <f>VLOOKUP(Table4[[#This Row],[iso_code]],iso_code!G:H,2,FALSE)</f>
        <v>South Sudan</v>
      </c>
    </row>
    <row r="824" spans="1:4">
      <c r="A824" s="18">
        <v>188</v>
      </c>
      <c r="B824" s="60" t="s">
        <v>2299</v>
      </c>
      <c r="C824" s="64" t="str">
        <f>VLOOKUP(Table4[[#This Row],[iso_code]],iso_code!B:C,2,FALSE)</f>
        <v>STP</v>
      </c>
      <c r="D824" s="18" t="str">
        <f>VLOOKUP(Table4[[#This Row],[iso_code]],iso_code!G:H,2,FALSE)</f>
        <v>Sao Tome and Principe</v>
      </c>
    </row>
    <row r="825" spans="1:4">
      <c r="A825" s="18">
        <v>188</v>
      </c>
      <c r="B825" s="60" t="s">
        <v>2304</v>
      </c>
      <c r="C825" s="64" t="str">
        <f>VLOOKUP(Table4[[#This Row],[iso_code]],iso_code!B:C,2,FALSE)</f>
        <v>SWZ</v>
      </c>
      <c r="D825" s="18" t="str">
        <f>VLOOKUP(Table4[[#This Row],[iso_code]],iso_code!G:H,2,FALSE)</f>
        <v>Eswatini</v>
      </c>
    </row>
    <row r="826" spans="1:4">
      <c r="A826" s="18">
        <v>188</v>
      </c>
      <c r="B826" s="60" t="s">
        <v>2283</v>
      </c>
      <c r="C826" s="64" t="str">
        <f>VLOOKUP(Table4[[#This Row],[iso_code]],iso_code!B:C,2,FALSE)</f>
        <v>TCD</v>
      </c>
      <c r="D826" s="18" t="str">
        <f>VLOOKUP(Table4[[#This Row],[iso_code]],iso_code!G:H,2,FALSE)</f>
        <v>Chad</v>
      </c>
    </row>
    <row r="827" spans="1:4">
      <c r="A827" s="18">
        <v>188</v>
      </c>
      <c r="B827" s="60" t="s">
        <v>2068</v>
      </c>
      <c r="C827" s="64" t="str">
        <f>VLOOKUP(Table4[[#This Row],[iso_code]],iso_code!B:C,2,FALSE)</f>
        <v>TGO</v>
      </c>
      <c r="D827" s="18" t="str">
        <f>VLOOKUP(Table4[[#This Row],[iso_code]],iso_code!G:H,2,FALSE)</f>
        <v>Togo</v>
      </c>
    </row>
    <row r="828" spans="1:4">
      <c r="A828" s="18">
        <v>188</v>
      </c>
      <c r="B828" s="60" t="s">
        <v>978</v>
      </c>
      <c r="C828" s="64" t="str">
        <f>VLOOKUP(Table4[[#This Row],[iso_code]],iso_code!B:C,2,FALSE)</f>
        <v>TUN</v>
      </c>
      <c r="D828" s="18" t="str">
        <f>VLOOKUP(Table4[[#This Row],[iso_code]],iso_code!G:H,2,FALSE)</f>
        <v>Tunisia</v>
      </c>
    </row>
    <row r="829" spans="1:4">
      <c r="A829" s="18">
        <v>188</v>
      </c>
      <c r="B829" s="60" t="s">
        <v>884</v>
      </c>
      <c r="C829" s="64" t="str">
        <f>VLOOKUP(Table4[[#This Row],[iso_code]],iso_code!B:C,2,FALSE)</f>
        <v>TZA</v>
      </c>
      <c r="D829" s="18" t="str">
        <f>VLOOKUP(Table4[[#This Row],[iso_code]],iso_code!G:H,2,FALSE)</f>
        <v>Tanzania, United Republic of</v>
      </c>
    </row>
    <row r="830" spans="1:4">
      <c r="A830" s="18">
        <v>188</v>
      </c>
      <c r="B830" s="60" t="s">
        <v>1509</v>
      </c>
      <c r="C830" s="64" t="str">
        <f>VLOOKUP(Table4[[#This Row],[iso_code]],iso_code!B:C,2,FALSE)</f>
        <v>UGA</v>
      </c>
      <c r="D830" s="18" t="str">
        <f>VLOOKUP(Table4[[#This Row],[iso_code]],iso_code!G:H,2,FALSE)</f>
        <v>Uganda</v>
      </c>
    </row>
    <row r="831" spans="1:4">
      <c r="A831" s="18">
        <v>188</v>
      </c>
      <c r="B831" s="60" t="s">
        <v>618</v>
      </c>
      <c r="C831" s="64" t="str">
        <f>VLOOKUP(Table4[[#This Row],[iso_code]],iso_code!B:C,2,FALSE)</f>
        <v>ZAF</v>
      </c>
      <c r="D831" s="18" t="str">
        <f>VLOOKUP(Table4[[#This Row],[iso_code]],iso_code!G:H,2,FALSE)</f>
        <v>South Africa</v>
      </c>
    </row>
    <row r="832" spans="1:4">
      <c r="A832" s="18">
        <v>188</v>
      </c>
      <c r="B832" s="60" t="s">
        <v>758</v>
      </c>
      <c r="C832" s="64" t="str">
        <f>VLOOKUP(Table4[[#This Row],[iso_code]],iso_code!B:C,2,FALSE)</f>
        <v>ZMB</v>
      </c>
      <c r="D832" s="18" t="str">
        <f>VLOOKUP(Table4[[#This Row],[iso_code]],iso_code!G:H,2,FALSE)</f>
        <v>Zambia</v>
      </c>
    </row>
    <row r="833" spans="1:4">
      <c r="A833" s="18">
        <v>188</v>
      </c>
      <c r="B833" s="60" t="s">
        <v>2305</v>
      </c>
      <c r="C833" s="64" t="str">
        <f>VLOOKUP(Table4[[#This Row],[iso_code]],iso_code!B:C,2,FALSE)</f>
        <v>ZWE</v>
      </c>
      <c r="D833" s="18" t="str">
        <f>VLOOKUP(Table4[[#This Row],[iso_code]],iso_code!G:H,2,FALSE)</f>
        <v>Zimbabwe</v>
      </c>
    </row>
    <row r="834" spans="1:4">
      <c r="A834" s="18">
        <v>189</v>
      </c>
      <c r="B834" s="60" t="s">
        <v>874</v>
      </c>
      <c r="C834" s="64" t="str">
        <f>VLOOKUP(Table4[[#This Row],[iso_code]],iso_code!B:C,2,FALSE)</f>
        <v>EGY</v>
      </c>
      <c r="D834" s="18" t="str">
        <f>VLOOKUP(Table4[[#This Row],[iso_code]],iso_code!G:H,2,FALSE)</f>
        <v>Egypt</v>
      </c>
    </row>
    <row r="835" spans="1:4">
      <c r="A835" s="18">
        <v>190</v>
      </c>
      <c r="B835" s="60" t="s">
        <v>874</v>
      </c>
      <c r="C835" s="64" t="str">
        <f>VLOOKUP(Table4[[#This Row],[iso_code]],iso_code!B:C,2,FALSE)</f>
        <v>EGY</v>
      </c>
      <c r="D835" s="18" t="str">
        <f>VLOOKUP(Table4[[#This Row],[iso_code]],iso_code!G:H,2,FALSE)</f>
        <v>Egypt</v>
      </c>
    </row>
    <row r="836" spans="1:4">
      <c r="A836" s="18">
        <v>191</v>
      </c>
      <c r="B836" s="60" t="s">
        <v>618</v>
      </c>
      <c r="C836" s="64" t="str">
        <f>VLOOKUP(Table4[[#This Row],[iso_code]],iso_code!B:C,2,FALSE)</f>
        <v>ZAF</v>
      </c>
      <c r="D836" s="18" t="str">
        <f>VLOOKUP(Table4[[#This Row],[iso_code]],iso_code!G:H,2,FALSE)</f>
        <v>South Africa</v>
      </c>
    </row>
    <row r="837" spans="1:4">
      <c r="A837" s="18">
        <v>192</v>
      </c>
      <c r="B837" s="60" t="s">
        <v>884</v>
      </c>
      <c r="C837" s="64" t="str">
        <f>VLOOKUP(Table4[[#This Row],[iso_code]],iso_code!B:C,2,FALSE)</f>
        <v>TZA</v>
      </c>
      <c r="D837" s="18" t="str">
        <f>VLOOKUP(Table4[[#This Row],[iso_code]],iso_code!G:H,2,FALSE)</f>
        <v>Tanzania, United Republic of</v>
      </c>
    </row>
    <row r="838" spans="1:4">
      <c r="A838" s="18">
        <v>193</v>
      </c>
      <c r="B838" s="60" t="s">
        <v>290</v>
      </c>
      <c r="C838" s="64" t="str">
        <f>VLOOKUP(Table4[[#This Row],[iso_code]],iso_code!B:C,2,FALSE)</f>
        <v>CMR</v>
      </c>
      <c r="D838" s="18" t="str">
        <f>VLOOKUP(Table4[[#This Row],[iso_code]],iso_code!G:H,2,FALSE)</f>
        <v>Cameroon</v>
      </c>
    </row>
    <row r="839" spans="1:4">
      <c r="A839" s="18">
        <v>194</v>
      </c>
      <c r="B839" s="60" t="s">
        <v>290</v>
      </c>
      <c r="C839" s="64" t="str">
        <f>VLOOKUP(Table4[[#This Row],[iso_code]],iso_code!B:C,2,FALSE)</f>
        <v>CMR</v>
      </c>
      <c r="D839" s="18" t="str">
        <f>VLOOKUP(Table4[[#This Row],[iso_code]],iso_code!G:H,2,FALSE)</f>
        <v>Cameroon</v>
      </c>
    </row>
    <row r="840" spans="1:4">
      <c r="A840" s="18">
        <v>195</v>
      </c>
      <c r="B840" s="60" t="s">
        <v>1878</v>
      </c>
      <c r="C840" s="64" t="str">
        <f>VLOOKUP(Table4[[#This Row],[iso_code]],iso_code!B:C,2,FALSE)</f>
        <v>BWA</v>
      </c>
      <c r="D840" s="18" t="str">
        <f>VLOOKUP(Table4[[#This Row],[iso_code]],iso_code!G:H,2,FALSE)</f>
        <v>Botswana</v>
      </c>
    </row>
    <row r="841" spans="1:4">
      <c r="A841" s="18">
        <v>196</v>
      </c>
      <c r="B841" s="60" t="s">
        <v>1264</v>
      </c>
      <c r="C841" s="64" t="str">
        <f>VLOOKUP(Table4[[#This Row],[iso_code]],iso_code!B:C,2,FALSE)</f>
        <v>NGA</v>
      </c>
      <c r="D841" s="18" t="str">
        <f>VLOOKUP(Table4[[#This Row],[iso_code]],iso_code!G:H,2,FALSE)</f>
        <v>Nigeria</v>
      </c>
    </row>
    <row r="842" spans="1:4">
      <c r="A842" s="18">
        <v>197</v>
      </c>
      <c r="B842" s="60" t="s">
        <v>519</v>
      </c>
      <c r="C842" s="64" t="str">
        <f>VLOOKUP(Table4[[#This Row],[iso_code]],iso_code!B:C,2,FALSE)</f>
        <v>MAR</v>
      </c>
      <c r="D842" s="18" t="str">
        <f>VLOOKUP(Table4[[#This Row],[iso_code]],iso_code!G:H,2,FALSE)</f>
        <v>Morocco</v>
      </c>
    </row>
    <row r="843" spans="1:4">
      <c r="A843" s="18">
        <v>198</v>
      </c>
      <c r="B843" s="60" t="s">
        <v>812</v>
      </c>
      <c r="C843" s="64" t="str">
        <f>VLOOKUP(Table4[[#This Row],[iso_code]],iso_code!B:C,2,FALSE)</f>
        <v>DZA</v>
      </c>
      <c r="D843" s="18" t="str">
        <f>VLOOKUP(Table4[[#This Row],[iso_code]],iso_code!G:H,2,FALSE)</f>
        <v>Algeria</v>
      </c>
    </row>
    <row r="844" spans="1:4">
      <c r="A844" s="18">
        <v>199</v>
      </c>
      <c r="B844" s="60" t="s">
        <v>874</v>
      </c>
      <c r="C844" s="64" t="str">
        <f>VLOOKUP(Table4[[#This Row],[iso_code]],iso_code!B:C,2,FALSE)</f>
        <v>EGY</v>
      </c>
      <c r="D844" s="18" t="str">
        <f>VLOOKUP(Table4[[#This Row],[iso_code]],iso_code!G:H,2,FALSE)</f>
        <v>Egypt</v>
      </c>
    </row>
    <row r="845" spans="1:4">
      <c r="A845" s="18">
        <v>200</v>
      </c>
      <c r="B845" s="60" t="s">
        <v>1878</v>
      </c>
      <c r="C845" s="64" t="str">
        <f>VLOOKUP(Table4[[#This Row],[iso_code]],iso_code!B:C,2,FALSE)</f>
        <v>BWA</v>
      </c>
      <c r="D845" s="18" t="str">
        <f>VLOOKUP(Table4[[#This Row],[iso_code]],iso_code!G:H,2,FALSE)</f>
        <v>Botswana</v>
      </c>
    </row>
    <row r="846" spans="1:4">
      <c r="A846" s="18">
        <v>200</v>
      </c>
      <c r="B846" s="60" t="s">
        <v>1497</v>
      </c>
      <c r="C846" s="64" t="str">
        <f>VLOOKUP(Table4[[#This Row],[iso_code]],iso_code!B:C,2,FALSE)</f>
        <v>MOZ</v>
      </c>
      <c r="D846" s="18" t="str">
        <f>VLOOKUP(Table4[[#This Row],[iso_code]],iso_code!G:H,2,FALSE)</f>
        <v>Mozambique</v>
      </c>
    </row>
    <row r="847" spans="1:4">
      <c r="A847" s="18">
        <v>200</v>
      </c>
      <c r="B847" s="60" t="s">
        <v>2122</v>
      </c>
      <c r="C847" s="64" t="str">
        <f>VLOOKUP(Table4[[#This Row],[iso_code]],iso_code!B:C,2,FALSE)</f>
        <v>NAM</v>
      </c>
      <c r="D847" s="18" t="str">
        <f>VLOOKUP(Table4[[#This Row],[iso_code]],iso_code!G:H,2,FALSE)</f>
        <v>Namibia</v>
      </c>
    </row>
    <row r="848" spans="1:4">
      <c r="A848" s="18">
        <v>200</v>
      </c>
      <c r="B848" s="60" t="s">
        <v>618</v>
      </c>
      <c r="C848" s="64" t="str">
        <f>VLOOKUP(Table4[[#This Row],[iso_code]],iso_code!B:C,2,FALSE)</f>
        <v>ZAF</v>
      </c>
      <c r="D848" s="18" t="str">
        <f>VLOOKUP(Table4[[#This Row],[iso_code]],iso_code!G:H,2,FALSE)</f>
        <v>South Africa</v>
      </c>
    </row>
    <row r="849" spans="1:4">
      <c r="A849" s="18">
        <v>200</v>
      </c>
      <c r="B849" s="60" t="s">
        <v>758</v>
      </c>
      <c r="C849" s="64" t="str">
        <f>VLOOKUP(Table4[[#This Row],[iso_code]],iso_code!B:C,2,FALSE)</f>
        <v>ZMB</v>
      </c>
      <c r="D849" s="18" t="str">
        <f>VLOOKUP(Table4[[#This Row],[iso_code]],iso_code!G:H,2,FALSE)</f>
        <v>Zambia</v>
      </c>
    </row>
    <row r="850" spans="1:4">
      <c r="A850" s="18">
        <v>200</v>
      </c>
      <c r="B850" s="60" t="s">
        <v>2305</v>
      </c>
      <c r="C850" s="64" t="str">
        <f>VLOOKUP(Table4[[#This Row],[iso_code]],iso_code!B:C,2,FALSE)</f>
        <v>ZWE</v>
      </c>
      <c r="D850" s="18" t="str">
        <f>VLOOKUP(Table4[[#This Row],[iso_code]],iso_code!G:H,2,FALSE)</f>
        <v>Zimbabwe</v>
      </c>
    </row>
    <row r="851" spans="1:4">
      <c r="A851" s="18">
        <v>201</v>
      </c>
      <c r="B851" s="60" t="s">
        <v>812</v>
      </c>
      <c r="C851" s="64" t="str">
        <f>VLOOKUP(Table4[[#This Row],[iso_code]],iso_code!B:C,2,FALSE)</f>
        <v>DZA</v>
      </c>
      <c r="D851" s="18" t="str">
        <f>VLOOKUP(Table4[[#This Row],[iso_code]],iso_code!G:H,2,FALSE)</f>
        <v>Algeria</v>
      </c>
    </row>
    <row r="852" spans="1:4">
      <c r="A852" s="18">
        <v>202</v>
      </c>
      <c r="B852" s="60" t="s">
        <v>199</v>
      </c>
      <c r="C852" s="64" t="str">
        <f>VLOOKUP(Table4[[#This Row],[iso_code]],iso_code!B:C,2,FALSE)</f>
        <v>ETH</v>
      </c>
      <c r="D852" s="18" t="str">
        <f>VLOOKUP(Table4[[#This Row],[iso_code]],iso_code!G:H,2,FALSE)</f>
        <v>Ethiopia</v>
      </c>
    </row>
    <row r="853" spans="1:4">
      <c r="A853" s="18">
        <v>203</v>
      </c>
      <c r="B853" s="60" t="s">
        <v>199</v>
      </c>
      <c r="C853" s="64" t="str">
        <f>VLOOKUP(Table4[[#This Row],[iso_code]],iso_code!B:C,2,FALSE)</f>
        <v>ETH</v>
      </c>
      <c r="D853" s="18" t="str">
        <f>VLOOKUP(Table4[[#This Row],[iso_code]],iso_code!G:H,2,FALSE)</f>
        <v>Ethiopia</v>
      </c>
    </row>
    <row r="854" spans="1:4">
      <c r="A854" s="18">
        <v>204</v>
      </c>
      <c r="B854" s="60" t="s">
        <v>1264</v>
      </c>
      <c r="C854" s="64" t="str">
        <f>VLOOKUP(Table4[[#This Row],[iso_code]],iso_code!B:C,2,FALSE)</f>
        <v>NGA</v>
      </c>
      <c r="D854" s="18" t="str">
        <f>VLOOKUP(Table4[[#This Row],[iso_code]],iso_code!G:H,2,FALSE)</f>
        <v>Nigeria</v>
      </c>
    </row>
    <row r="855" spans="1:4">
      <c r="A855" s="18">
        <v>205</v>
      </c>
      <c r="B855" s="60" t="s">
        <v>255</v>
      </c>
      <c r="C855" s="64" t="str">
        <f>VLOOKUP(Table4[[#This Row],[iso_code]],iso_code!B:C,2,FALSE)</f>
        <v>GHA</v>
      </c>
      <c r="D855" s="18" t="str">
        <f>VLOOKUP(Table4[[#This Row],[iso_code]],iso_code!G:H,2,FALSE)</f>
        <v>Ghana</v>
      </c>
    </row>
    <row r="856" spans="1:4">
      <c r="A856" s="18">
        <v>206</v>
      </c>
      <c r="B856" s="60" t="s">
        <v>1264</v>
      </c>
      <c r="C856" s="64" t="str">
        <f>VLOOKUP(Table4[[#This Row],[iso_code]],iso_code!B:C,2,FALSE)</f>
        <v>NGA</v>
      </c>
      <c r="D856" s="18" t="str">
        <f>VLOOKUP(Table4[[#This Row],[iso_code]],iso_code!G:H,2,FALSE)</f>
        <v>Nigeria</v>
      </c>
    </row>
    <row r="857" spans="1:4">
      <c r="A857" s="18">
        <v>207</v>
      </c>
      <c r="B857" s="60" t="s">
        <v>618</v>
      </c>
      <c r="C857" s="64" t="str">
        <f>VLOOKUP(Table4[[#This Row],[iso_code]],iso_code!B:C,2,FALSE)</f>
        <v>ZAF</v>
      </c>
      <c r="D857" s="18" t="str">
        <f>VLOOKUP(Table4[[#This Row],[iso_code]],iso_code!G:H,2,FALSE)</f>
        <v>South Africa</v>
      </c>
    </row>
    <row r="858" spans="1:4">
      <c r="A858" s="18">
        <v>208</v>
      </c>
      <c r="B858" s="60" t="s">
        <v>874</v>
      </c>
      <c r="C858" s="64" t="str">
        <f>VLOOKUP(Table4[[#This Row],[iso_code]],iso_code!B:C,2,FALSE)</f>
        <v>EGY</v>
      </c>
      <c r="D858" s="18" t="str">
        <f>VLOOKUP(Table4[[#This Row],[iso_code]],iso_code!G:H,2,FALSE)</f>
        <v>Egypt</v>
      </c>
    </row>
    <row r="859" spans="1:4">
      <c r="A859" s="18">
        <v>209</v>
      </c>
      <c r="B859" s="60" t="s">
        <v>874</v>
      </c>
      <c r="C859" s="64" t="str">
        <f>VLOOKUP(Table4[[#This Row],[iso_code]],iso_code!B:C,2,FALSE)</f>
        <v>EGY</v>
      </c>
      <c r="D859" s="18" t="str">
        <f>VLOOKUP(Table4[[#This Row],[iso_code]],iso_code!G:H,2,FALSE)</f>
        <v>Egypt</v>
      </c>
    </row>
    <row r="860" spans="1:4">
      <c r="A860" s="18">
        <v>210</v>
      </c>
      <c r="B860" s="60" t="s">
        <v>812</v>
      </c>
      <c r="C860" s="64" t="str">
        <f>VLOOKUP(Table4[[#This Row],[iso_code]],iso_code!B:C,2,FALSE)</f>
        <v>DZA</v>
      </c>
      <c r="D860" s="18" t="str">
        <f>VLOOKUP(Table4[[#This Row],[iso_code]],iso_code!G:H,2,FALSE)</f>
        <v>Algeria</v>
      </c>
    </row>
    <row r="861" spans="1:4">
      <c r="A861" s="18">
        <v>211</v>
      </c>
      <c r="B861" s="60" t="s">
        <v>290</v>
      </c>
      <c r="C861" s="64" t="str">
        <f>VLOOKUP(Table4[[#This Row],[iso_code]],iso_code!B:C,2,FALSE)</f>
        <v>CMR</v>
      </c>
      <c r="D861" s="18" t="str">
        <f>VLOOKUP(Table4[[#This Row],[iso_code]],iso_code!G:H,2,FALSE)</f>
        <v>Cameroon</v>
      </c>
    </row>
    <row r="862" spans="1:4">
      <c r="A862" s="18">
        <v>212</v>
      </c>
      <c r="B862" s="60" t="s">
        <v>199</v>
      </c>
      <c r="C862" s="64" t="str">
        <f>VLOOKUP(Table4[[#This Row],[iso_code]],iso_code!B:C,2,FALSE)</f>
        <v>ETH</v>
      </c>
      <c r="D862" s="18" t="str">
        <f>VLOOKUP(Table4[[#This Row],[iso_code]],iso_code!G:H,2,FALSE)</f>
        <v>Ethiopia</v>
      </c>
    </row>
    <row r="863" spans="1:4">
      <c r="A863" s="18">
        <v>213</v>
      </c>
      <c r="B863" s="60" t="s">
        <v>1264</v>
      </c>
      <c r="C863" s="64" t="str">
        <f>VLOOKUP(Table4[[#This Row],[iso_code]],iso_code!B:C,2,FALSE)</f>
        <v>NGA</v>
      </c>
      <c r="D863" s="18" t="str">
        <f>VLOOKUP(Table4[[#This Row],[iso_code]],iso_code!G:H,2,FALSE)</f>
        <v>Nigeria</v>
      </c>
    </row>
    <row r="864" spans="1:4">
      <c r="A864" s="18">
        <v>213</v>
      </c>
      <c r="B864" s="60" t="s">
        <v>618</v>
      </c>
      <c r="C864" s="64" t="str">
        <f>VLOOKUP(Table4[[#This Row],[iso_code]],iso_code!B:C,2,FALSE)</f>
        <v>ZAF</v>
      </c>
      <c r="D864" s="18" t="str">
        <f>VLOOKUP(Table4[[#This Row],[iso_code]],iso_code!G:H,2,FALSE)</f>
        <v>South Africa</v>
      </c>
    </row>
    <row r="865" spans="1:4">
      <c r="A865" s="18">
        <v>214</v>
      </c>
      <c r="B865" s="60" t="s">
        <v>290</v>
      </c>
      <c r="C865" s="64" t="str">
        <f>VLOOKUP(Table4[[#This Row],[iso_code]],iso_code!B:C,2,FALSE)</f>
        <v>CMR</v>
      </c>
      <c r="D865" s="18" t="str">
        <f>VLOOKUP(Table4[[#This Row],[iso_code]],iso_code!G:H,2,FALSE)</f>
        <v>Cameroon</v>
      </c>
    </row>
    <row r="866" spans="1:4">
      <c r="A866" s="18">
        <v>215</v>
      </c>
      <c r="B866" s="60" t="s">
        <v>2044</v>
      </c>
      <c r="C866" s="64" t="str">
        <f>VLOOKUP(Table4[[#This Row],[iso_code]],iso_code!B:C,2,FALSE)</f>
        <v>LBY</v>
      </c>
      <c r="D866" s="18" t="str">
        <f>VLOOKUP(Table4[[#This Row],[iso_code]],iso_code!G:H,2,FALSE)</f>
        <v>Libya</v>
      </c>
    </row>
    <row r="867" spans="1:4">
      <c r="A867" s="18">
        <v>216</v>
      </c>
      <c r="B867" s="60" t="s">
        <v>290</v>
      </c>
      <c r="C867" s="64" t="str">
        <f>VLOOKUP(Table4[[#This Row],[iso_code]],iso_code!B:C,2,FALSE)</f>
        <v>CMR</v>
      </c>
      <c r="D867" s="18" t="str">
        <f>VLOOKUP(Table4[[#This Row],[iso_code]],iso_code!G:H,2,FALSE)</f>
        <v>Cameroon</v>
      </c>
    </row>
    <row r="868" spans="1:4">
      <c r="A868" s="18">
        <v>217</v>
      </c>
      <c r="B868" s="60" t="s">
        <v>874</v>
      </c>
      <c r="C868" s="64" t="str">
        <f>VLOOKUP(Table4[[#This Row],[iso_code]],iso_code!B:C,2,FALSE)</f>
        <v>EGY</v>
      </c>
      <c r="D868" s="18" t="str">
        <f>VLOOKUP(Table4[[#This Row],[iso_code]],iso_code!G:H,2,FALSE)</f>
        <v>Egypt</v>
      </c>
    </row>
    <row r="869" spans="1:4">
      <c r="A869" s="18">
        <v>218</v>
      </c>
      <c r="B869" s="60" t="s">
        <v>2068</v>
      </c>
      <c r="C869" s="64" t="str">
        <f>VLOOKUP(Table4[[#This Row],[iso_code]],iso_code!B:C,2,FALSE)</f>
        <v>TGO</v>
      </c>
      <c r="D869" s="18" t="str">
        <f>VLOOKUP(Table4[[#This Row],[iso_code]],iso_code!G:H,2,FALSE)</f>
        <v>Togo</v>
      </c>
    </row>
    <row r="870" spans="1:4">
      <c r="A870" s="18">
        <v>219</v>
      </c>
      <c r="B870" s="60" t="s">
        <v>2076</v>
      </c>
      <c r="C870" s="64" t="str">
        <f>VLOOKUP(Table4[[#This Row],[iso_code]],iso_code!B:C,2,FALSE)</f>
        <v>COD</v>
      </c>
      <c r="D870" s="18" t="str">
        <f>VLOOKUP(Table4[[#This Row],[iso_code]],iso_code!G:H,2,FALSE)</f>
        <v>Congo (the Democratic Republic of the)</v>
      </c>
    </row>
    <row r="871" spans="1:4">
      <c r="A871" s="18">
        <v>220</v>
      </c>
      <c r="B871" s="60" t="s">
        <v>199</v>
      </c>
      <c r="C871" s="64" t="str">
        <f>VLOOKUP(Table4[[#This Row],[iso_code]],iso_code!B:C,2,FALSE)</f>
        <v>ETH</v>
      </c>
      <c r="D871" s="18" t="str">
        <f>VLOOKUP(Table4[[#This Row],[iso_code]],iso_code!G:H,2,FALSE)</f>
        <v>Ethiopia</v>
      </c>
    </row>
    <row r="872" spans="1:4">
      <c r="A872" s="18">
        <v>221</v>
      </c>
      <c r="B872" s="60" t="s">
        <v>618</v>
      </c>
      <c r="C872" s="64" t="str">
        <f>VLOOKUP(Table4[[#This Row],[iso_code]],iso_code!B:C,2,FALSE)</f>
        <v>ZAF</v>
      </c>
      <c r="D872" s="18" t="str">
        <f>VLOOKUP(Table4[[#This Row],[iso_code]],iso_code!G:H,2,FALSE)</f>
        <v>South Africa</v>
      </c>
    </row>
    <row r="873" spans="1:4">
      <c r="A873" s="18">
        <v>222</v>
      </c>
      <c r="B873" s="60" t="s">
        <v>874</v>
      </c>
      <c r="C873" s="64" t="str">
        <f>VLOOKUP(Table4[[#This Row],[iso_code]],iso_code!B:C,2,FALSE)</f>
        <v>EGY</v>
      </c>
      <c r="D873" s="18" t="str">
        <f>VLOOKUP(Table4[[#This Row],[iso_code]],iso_code!G:H,2,FALSE)</f>
        <v>Egypt</v>
      </c>
    </row>
    <row r="874" spans="1:4">
      <c r="A874" s="18">
        <v>223</v>
      </c>
      <c r="B874" s="60" t="s">
        <v>1509</v>
      </c>
      <c r="C874" s="64" t="str">
        <f>VLOOKUP(Table4[[#This Row],[iso_code]],iso_code!B:C,2,FALSE)</f>
        <v>UGA</v>
      </c>
      <c r="D874" s="18" t="str">
        <f>VLOOKUP(Table4[[#This Row],[iso_code]],iso_code!G:H,2,FALSE)</f>
        <v>Uganda</v>
      </c>
    </row>
    <row r="875" spans="1:4">
      <c r="A875" s="18">
        <v>224</v>
      </c>
      <c r="B875" s="60" t="s">
        <v>758</v>
      </c>
      <c r="C875" s="64" t="str">
        <f>VLOOKUP(Table4[[#This Row],[iso_code]],iso_code!B:C,2,FALSE)</f>
        <v>ZMB</v>
      </c>
      <c r="D875" s="18" t="str">
        <f>VLOOKUP(Table4[[#This Row],[iso_code]],iso_code!G:H,2,FALSE)</f>
        <v>Zambia</v>
      </c>
    </row>
    <row r="876" spans="1:4">
      <c r="A876" s="18">
        <v>225</v>
      </c>
      <c r="B876" s="60" t="s">
        <v>434</v>
      </c>
      <c r="C876" s="64" t="str">
        <f>VLOOKUP(Table4[[#This Row],[iso_code]],iso_code!B:C,2,FALSE)</f>
        <v>KEN</v>
      </c>
      <c r="D876" s="18" t="str">
        <f>VLOOKUP(Table4[[#This Row],[iso_code]],iso_code!G:H,2,FALSE)</f>
        <v>Kenya</v>
      </c>
    </row>
    <row r="877" spans="1:4">
      <c r="A877" s="18">
        <v>225</v>
      </c>
      <c r="B877" s="60" t="s">
        <v>1509</v>
      </c>
      <c r="C877" s="64" t="str">
        <f>VLOOKUP(Table4[[#This Row],[iso_code]],iso_code!B:C,2,FALSE)</f>
        <v>UGA</v>
      </c>
      <c r="D877" s="18" t="str">
        <f>VLOOKUP(Table4[[#This Row],[iso_code]],iso_code!G:H,2,FALSE)</f>
        <v>Uganda</v>
      </c>
    </row>
    <row r="878" spans="1:4">
      <c r="A878" s="18">
        <v>225</v>
      </c>
      <c r="B878" s="60" t="s">
        <v>884</v>
      </c>
      <c r="C878" s="64" t="str">
        <f>VLOOKUP(Table4[[#This Row],[iso_code]],iso_code!B:C,2,FALSE)</f>
        <v>TZA</v>
      </c>
      <c r="D878" s="18" t="str">
        <f>VLOOKUP(Table4[[#This Row],[iso_code]],iso_code!G:H,2,FALSE)</f>
        <v>Tanzania, United Republic of</v>
      </c>
    </row>
    <row r="879" spans="1:4">
      <c r="A879" s="18">
        <v>225</v>
      </c>
      <c r="B879" s="60" t="s">
        <v>199</v>
      </c>
      <c r="C879" s="64" t="str">
        <f>VLOOKUP(Table4[[#This Row],[iso_code]],iso_code!B:C,2,FALSE)</f>
        <v>ETH</v>
      </c>
      <c r="D879" s="18" t="str">
        <f>VLOOKUP(Table4[[#This Row],[iso_code]],iso_code!G:H,2,FALSE)</f>
        <v>Ethiopia</v>
      </c>
    </row>
    <row r="880" spans="1:4">
      <c r="A880" s="18">
        <v>225</v>
      </c>
      <c r="B880" s="60" t="s">
        <v>2298</v>
      </c>
      <c r="C880" s="64" t="str">
        <f>VLOOKUP(Table4[[#This Row],[iso_code]],iso_code!B:C,2,FALSE)</f>
        <v>RWA</v>
      </c>
      <c r="D880" s="18" t="str">
        <f>VLOOKUP(Table4[[#This Row],[iso_code]],iso_code!G:H,2,FALSE)</f>
        <v>Rwanda</v>
      </c>
    </row>
    <row r="881" spans="1:4">
      <c r="A881" s="18">
        <v>226</v>
      </c>
      <c r="B881" s="60" t="s">
        <v>618</v>
      </c>
      <c r="C881" s="64" t="str">
        <f>VLOOKUP(Table4[[#This Row],[iso_code]],iso_code!B:C,2,FALSE)</f>
        <v>ZAF</v>
      </c>
      <c r="D881" s="18" t="str">
        <f>VLOOKUP(Table4[[#This Row],[iso_code]],iso_code!G:H,2,FALSE)</f>
        <v>South Africa</v>
      </c>
    </row>
    <row r="882" spans="1:4">
      <c r="A882" s="18">
        <v>227</v>
      </c>
      <c r="B882" s="60" t="s">
        <v>2146</v>
      </c>
      <c r="C882" s="64" t="str">
        <f>VLOOKUP(Table4[[#This Row],[iso_code]],iso_code!B:C,2,FALSE)</f>
        <v>SLE</v>
      </c>
      <c r="D882" s="18" t="str">
        <f>VLOOKUP(Table4[[#This Row],[iso_code]],iso_code!G:H,2,FALSE)</f>
        <v>Sierra Leone</v>
      </c>
    </row>
    <row r="883" spans="1:4">
      <c r="A883" s="18">
        <v>228</v>
      </c>
      <c r="B883" s="60" t="s">
        <v>884</v>
      </c>
      <c r="C883" s="64" t="str">
        <f>VLOOKUP(Table4[[#This Row],[iso_code]],iso_code!B:C,2,FALSE)</f>
        <v>TZA</v>
      </c>
      <c r="D883" s="18" t="str">
        <f>VLOOKUP(Table4[[#This Row],[iso_code]],iso_code!G:H,2,FALSE)</f>
        <v>Tanzania, United Republic of</v>
      </c>
    </row>
    <row r="884" spans="1:4">
      <c r="A884" s="18">
        <v>229</v>
      </c>
      <c r="B884" s="60" t="s">
        <v>2162</v>
      </c>
      <c r="C884" s="64" t="str">
        <f>VLOOKUP(Table4[[#This Row],[iso_code]],iso_code!B:C,2,FALSE)</f>
        <v>MRT</v>
      </c>
      <c r="D884" s="18" t="str">
        <f>VLOOKUP(Table4[[#This Row],[iso_code]],iso_code!G:H,2,FALSE)</f>
        <v>Mauritania</v>
      </c>
    </row>
    <row r="885" spans="1:4">
      <c r="A885" s="18">
        <v>230</v>
      </c>
      <c r="B885" s="60" t="s">
        <v>874</v>
      </c>
      <c r="C885" s="64" t="str">
        <f>VLOOKUP(Table4[[#This Row],[iso_code]],iso_code!B:C,2,FALSE)</f>
        <v>EGY</v>
      </c>
      <c r="D885" s="18" t="str">
        <f>VLOOKUP(Table4[[#This Row],[iso_code]],iso_code!G:H,2,FALSE)</f>
        <v>Egypt</v>
      </c>
    </row>
    <row r="886" spans="1:4">
      <c r="A886" s="18">
        <v>231</v>
      </c>
      <c r="B886" s="60" t="s">
        <v>1497</v>
      </c>
      <c r="C886" s="64" t="str">
        <f>VLOOKUP(Table4[[#This Row],[iso_code]],iso_code!B:C,2,FALSE)</f>
        <v>MOZ</v>
      </c>
      <c r="D886" s="18" t="str">
        <f>VLOOKUP(Table4[[#This Row],[iso_code]],iso_code!G:H,2,FALSE)</f>
        <v>Mozambique</v>
      </c>
    </row>
    <row r="887" spans="1:4">
      <c r="A887" s="18">
        <v>232</v>
      </c>
      <c r="B887" s="60" t="s">
        <v>434</v>
      </c>
      <c r="C887" s="64" t="str">
        <f>VLOOKUP(Table4[[#This Row],[iso_code]],iso_code!B:C,2,FALSE)</f>
        <v>KEN</v>
      </c>
      <c r="D887" s="18" t="str">
        <f>VLOOKUP(Table4[[#This Row],[iso_code]],iso_code!G:H,2,FALSE)</f>
        <v>Kenya</v>
      </c>
    </row>
    <row r="888" spans="1:4">
      <c r="A888" s="18">
        <v>233</v>
      </c>
      <c r="B888" s="60" t="s">
        <v>255</v>
      </c>
      <c r="C888" s="64" t="str">
        <f>VLOOKUP(Table4[[#This Row],[iso_code]],iso_code!B:C,2,FALSE)</f>
        <v>GHA</v>
      </c>
      <c r="D888" s="18" t="str">
        <f>VLOOKUP(Table4[[#This Row],[iso_code]],iso_code!G:H,2,FALSE)</f>
        <v>Ghana</v>
      </c>
    </row>
    <row r="889" spans="1:4">
      <c r="A889" s="18">
        <v>234</v>
      </c>
      <c r="B889" s="60" t="s">
        <v>290</v>
      </c>
      <c r="C889" s="64" t="str">
        <f>VLOOKUP(Table4[[#This Row],[iso_code]],iso_code!B:C,2,FALSE)</f>
        <v>CMR</v>
      </c>
      <c r="D889" s="18" t="str">
        <f>VLOOKUP(Table4[[#This Row],[iso_code]],iso_code!G:H,2,FALSE)</f>
        <v>Cameroon</v>
      </c>
    </row>
    <row r="890" spans="1:4">
      <c r="A890" s="18">
        <v>234</v>
      </c>
      <c r="B890" s="60" t="s">
        <v>2283</v>
      </c>
      <c r="C890" s="64" t="str">
        <f>VLOOKUP(Table4[[#This Row],[iso_code]],iso_code!B:C,2,FALSE)</f>
        <v>TCD</v>
      </c>
      <c r="D890" s="18" t="str">
        <f>VLOOKUP(Table4[[#This Row],[iso_code]],iso_code!G:H,2,FALSE)</f>
        <v>Chad</v>
      </c>
    </row>
    <row r="891" spans="1:4">
      <c r="A891" s="18">
        <v>234</v>
      </c>
      <c r="B891" s="60" t="s">
        <v>2287</v>
      </c>
      <c r="C891" s="64" t="str">
        <f>VLOOKUP(Table4[[#This Row],[iso_code]],iso_code!B:C,2,FALSE)</f>
        <v>GNQ</v>
      </c>
      <c r="D891" s="18" t="str">
        <f>VLOOKUP(Table4[[#This Row],[iso_code]],iso_code!G:H,2,FALSE)</f>
        <v>Equatorial Guinea</v>
      </c>
    </row>
    <row r="892" spans="1:4">
      <c r="A892" s="18">
        <v>234</v>
      </c>
      <c r="B892" s="60" t="s">
        <v>2289</v>
      </c>
      <c r="C892" s="64" t="str">
        <f>VLOOKUP(Table4[[#This Row],[iso_code]],iso_code!B:C,2,FALSE)</f>
        <v>GAB</v>
      </c>
      <c r="D892" s="18" t="str">
        <f>VLOOKUP(Table4[[#This Row],[iso_code]],iso_code!G:H,2,FALSE)</f>
        <v>Gabon</v>
      </c>
    </row>
    <row r="893" spans="1:4">
      <c r="A893" s="18">
        <v>234</v>
      </c>
      <c r="B893" s="60" t="s">
        <v>2285</v>
      </c>
      <c r="C893" s="64" t="str">
        <f>VLOOKUP(Table4[[#This Row],[iso_code]],iso_code!B:C,2,FALSE)</f>
        <v>COG</v>
      </c>
      <c r="D893" s="18" t="str">
        <f>VLOOKUP(Table4[[#This Row],[iso_code]],iso_code!G:H,2,FALSE)</f>
        <v>Congo (the)</v>
      </c>
    </row>
    <row r="894" spans="1:4">
      <c r="A894" s="18">
        <v>234</v>
      </c>
      <c r="B894" s="60" t="s">
        <v>1712</v>
      </c>
      <c r="C894" s="64" t="str">
        <f>VLOOKUP(Table4[[#This Row],[iso_code]],iso_code!B:C,2,FALSE)</f>
        <v>CAF</v>
      </c>
      <c r="D894" s="18" t="str">
        <f>VLOOKUP(Table4[[#This Row],[iso_code]],iso_code!G:H,2,FALSE)</f>
        <v>Central African Republic (the)</v>
      </c>
    </row>
    <row r="895" spans="1:4">
      <c r="A895" s="18">
        <v>235</v>
      </c>
      <c r="B895" s="60" t="s">
        <v>2279</v>
      </c>
      <c r="C895" s="64" t="str">
        <f>VLOOKUP(Table4[[#This Row],[iso_code]],iso_code!B:C,2,FALSE)</f>
        <v>AGO</v>
      </c>
      <c r="D895" s="18" t="str">
        <f>VLOOKUP(Table4[[#This Row],[iso_code]],iso_code!G:H,2,FALSE)</f>
        <v>Angola</v>
      </c>
    </row>
    <row r="896" spans="1:4">
      <c r="A896" s="18">
        <v>235</v>
      </c>
      <c r="B896" s="60" t="s">
        <v>1878</v>
      </c>
      <c r="C896" s="64" t="str">
        <f>VLOOKUP(Table4[[#This Row],[iso_code]],iso_code!B:C,2,FALSE)</f>
        <v>BWA</v>
      </c>
      <c r="D896" s="18" t="str">
        <f>VLOOKUP(Table4[[#This Row],[iso_code]],iso_code!G:H,2,FALSE)</f>
        <v>Botswana</v>
      </c>
    </row>
    <row r="897" spans="1:4">
      <c r="A897" s="18">
        <v>235</v>
      </c>
      <c r="B897" s="60" t="s">
        <v>1497</v>
      </c>
      <c r="C897" s="64" t="str">
        <f>VLOOKUP(Table4[[#This Row],[iso_code]],iso_code!B:C,2,FALSE)</f>
        <v>MOZ</v>
      </c>
      <c r="D897" s="18" t="str">
        <f>VLOOKUP(Table4[[#This Row],[iso_code]],iso_code!G:H,2,FALSE)</f>
        <v>Mozambique</v>
      </c>
    </row>
    <row r="898" spans="1:4">
      <c r="A898" s="18">
        <v>235</v>
      </c>
      <c r="B898" s="60" t="s">
        <v>618</v>
      </c>
      <c r="C898" s="64" t="str">
        <f>VLOOKUP(Table4[[#This Row],[iso_code]],iso_code!B:C,2,FALSE)</f>
        <v>ZAF</v>
      </c>
      <c r="D898" s="18" t="str">
        <f>VLOOKUP(Table4[[#This Row],[iso_code]],iso_code!G:H,2,FALSE)</f>
        <v>South Africa</v>
      </c>
    </row>
    <row r="899" spans="1:4">
      <c r="A899" s="18">
        <v>235</v>
      </c>
      <c r="B899" s="60" t="s">
        <v>884</v>
      </c>
      <c r="C899" s="64" t="str">
        <f>VLOOKUP(Table4[[#This Row],[iso_code]],iso_code!B:C,2,FALSE)</f>
        <v>TZA</v>
      </c>
      <c r="D899" s="18" t="str">
        <f>VLOOKUP(Table4[[#This Row],[iso_code]],iso_code!G:H,2,FALSE)</f>
        <v>Tanzania, United Republic of</v>
      </c>
    </row>
    <row r="900" spans="1:4">
      <c r="A900" s="18">
        <v>235</v>
      </c>
      <c r="B900" s="60" t="s">
        <v>758</v>
      </c>
      <c r="C900" s="64" t="str">
        <f>VLOOKUP(Table4[[#This Row],[iso_code]],iso_code!B:C,2,FALSE)</f>
        <v>ZMB</v>
      </c>
      <c r="D900" s="18" t="str">
        <f>VLOOKUP(Table4[[#This Row],[iso_code]],iso_code!G:H,2,FALSE)</f>
        <v>Zambia</v>
      </c>
    </row>
    <row r="901" spans="1:4">
      <c r="A901" s="18">
        <v>235</v>
      </c>
      <c r="B901" s="60" t="s">
        <v>2305</v>
      </c>
      <c r="C901" s="64" t="str">
        <f>VLOOKUP(Table4[[#This Row],[iso_code]],iso_code!B:C,2,FALSE)</f>
        <v>ZWE</v>
      </c>
      <c r="D901" s="18" t="str">
        <f>VLOOKUP(Table4[[#This Row],[iso_code]],iso_code!G:H,2,FALSE)</f>
        <v>Zimbabwe</v>
      </c>
    </row>
    <row r="902" spans="1:4">
      <c r="A902" s="18">
        <v>236</v>
      </c>
      <c r="B902" s="60" t="s">
        <v>255</v>
      </c>
      <c r="C902" s="64" t="str">
        <f>VLOOKUP(Table4[[#This Row],[iso_code]],iso_code!B:C,2,FALSE)</f>
        <v>GHA</v>
      </c>
      <c r="D902" s="18" t="str">
        <f>VLOOKUP(Table4[[#This Row],[iso_code]],iso_code!G:H,2,FALSE)</f>
        <v>Ghana</v>
      </c>
    </row>
    <row r="903" spans="1:4">
      <c r="A903" s="18">
        <v>237</v>
      </c>
      <c r="B903" s="60" t="s">
        <v>1264</v>
      </c>
      <c r="C903" s="64" t="str">
        <f>VLOOKUP(Table4[[#This Row],[iso_code]],iso_code!B:C,2,FALSE)</f>
        <v>NGA</v>
      </c>
      <c r="D903" s="18" t="str">
        <f>VLOOKUP(Table4[[#This Row],[iso_code]],iso_code!G:H,2,FALSE)</f>
        <v>Nigeria</v>
      </c>
    </row>
    <row r="904" spans="1:4">
      <c r="A904" s="18">
        <v>238</v>
      </c>
      <c r="B904" s="60" t="s">
        <v>618</v>
      </c>
      <c r="C904" s="64" t="str">
        <f>VLOOKUP(Table4[[#This Row],[iso_code]],iso_code!B:C,2,FALSE)</f>
        <v>ZAF</v>
      </c>
      <c r="D904" s="18" t="str">
        <f>VLOOKUP(Table4[[#This Row],[iso_code]],iso_code!G:H,2,FALSE)</f>
        <v>South Africa</v>
      </c>
    </row>
    <row r="905" spans="1:4">
      <c r="A905" s="18">
        <v>239</v>
      </c>
      <c r="B905" s="60" t="s">
        <v>884</v>
      </c>
      <c r="C905" s="64" t="str">
        <f>VLOOKUP(Table4[[#This Row],[iso_code]],iso_code!B:C,2,FALSE)</f>
        <v>TZA</v>
      </c>
      <c r="D905" s="18" t="str">
        <f>VLOOKUP(Table4[[#This Row],[iso_code]],iso_code!G:H,2,FALSE)</f>
        <v>Tanzania, United Republic of</v>
      </c>
    </row>
    <row r="906" spans="1:4">
      <c r="A906" s="18">
        <v>240</v>
      </c>
      <c r="B906" s="60" t="s">
        <v>812</v>
      </c>
      <c r="C906" s="64" t="str">
        <f>VLOOKUP(Table4[[#This Row],[iso_code]],iso_code!B:C,2,FALSE)</f>
        <v>DZA</v>
      </c>
      <c r="D906" s="18" t="str">
        <f>VLOOKUP(Table4[[#This Row],[iso_code]],iso_code!G:H,2,FALSE)</f>
        <v>Algeria</v>
      </c>
    </row>
    <row r="907" spans="1:4">
      <c r="A907" s="18">
        <v>241</v>
      </c>
      <c r="B907" s="60" t="s">
        <v>199</v>
      </c>
      <c r="C907" s="64" t="str">
        <f>VLOOKUP(Table4[[#This Row],[iso_code]],iso_code!B:C,2,FALSE)</f>
        <v>ETH</v>
      </c>
      <c r="D907" s="18" t="str">
        <f>VLOOKUP(Table4[[#This Row],[iso_code]],iso_code!G:H,2,FALSE)</f>
        <v>Ethiopia</v>
      </c>
    </row>
    <row r="908" spans="1:4">
      <c r="A908" s="18">
        <v>241</v>
      </c>
      <c r="B908" s="60" t="s">
        <v>255</v>
      </c>
      <c r="C908" s="64" t="str">
        <f>VLOOKUP(Table4[[#This Row],[iso_code]],iso_code!B:C,2,FALSE)</f>
        <v>GHA</v>
      </c>
      <c r="D908" s="18" t="str">
        <f>VLOOKUP(Table4[[#This Row],[iso_code]],iso_code!G:H,2,FALSE)</f>
        <v>Ghana</v>
      </c>
    </row>
    <row r="909" spans="1:4">
      <c r="A909" s="18">
        <v>241</v>
      </c>
      <c r="B909" s="60" t="s">
        <v>434</v>
      </c>
      <c r="C909" s="64" t="str">
        <f>VLOOKUP(Table4[[#This Row],[iso_code]],iso_code!B:C,2,FALSE)</f>
        <v>KEN</v>
      </c>
      <c r="D909" s="18" t="str">
        <f>VLOOKUP(Table4[[#This Row],[iso_code]],iso_code!G:H,2,FALSE)</f>
        <v>Kenya</v>
      </c>
    </row>
    <row r="910" spans="1:4">
      <c r="A910" s="18">
        <v>241</v>
      </c>
      <c r="B910" s="60" t="s">
        <v>1497</v>
      </c>
      <c r="C910" s="64" t="str">
        <f>VLOOKUP(Table4[[#This Row],[iso_code]],iso_code!B:C,2,FALSE)</f>
        <v>MOZ</v>
      </c>
      <c r="D910" s="18" t="str">
        <f>VLOOKUP(Table4[[#This Row],[iso_code]],iso_code!G:H,2,FALSE)</f>
        <v>Mozambique</v>
      </c>
    </row>
    <row r="911" spans="1:4">
      <c r="A911" s="18">
        <v>241</v>
      </c>
      <c r="B911" s="60" t="s">
        <v>1264</v>
      </c>
      <c r="C911" s="64" t="str">
        <f>VLOOKUP(Table4[[#This Row],[iso_code]],iso_code!B:C,2,FALSE)</f>
        <v>NGA</v>
      </c>
      <c r="D911" s="18" t="str">
        <f>VLOOKUP(Table4[[#This Row],[iso_code]],iso_code!G:H,2,FALSE)</f>
        <v>Nigeria</v>
      </c>
    </row>
    <row r="912" spans="1:4">
      <c r="A912" s="18">
        <v>241</v>
      </c>
      <c r="B912" s="60" t="s">
        <v>2298</v>
      </c>
      <c r="C912" s="64" t="str">
        <f>VLOOKUP(Table4[[#This Row],[iso_code]],iso_code!B:C,2,FALSE)</f>
        <v>RWA</v>
      </c>
      <c r="D912" s="18" t="str">
        <f>VLOOKUP(Table4[[#This Row],[iso_code]],iso_code!G:H,2,FALSE)</f>
        <v>Rwanda</v>
      </c>
    </row>
    <row r="913" spans="1:4">
      <c r="A913" s="18">
        <v>241</v>
      </c>
      <c r="B913" s="60" t="s">
        <v>618</v>
      </c>
      <c r="C913" s="64" t="str">
        <f>VLOOKUP(Table4[[#This Row],[iso_code]],iso_code!B:C,2,FALSE)</f>
        <v>ZAF</v>
      </c>
      <c r="D913" s="18" t="str">
        <f>VLOOKUP(Table4[[#This Row],[iso_code]],iso_code!G:H,2,FALSE)</f>
        <v>South Africa</v>
      </c>
    </row>
    <row r="914" spans="1:4">
      <c r="A914" s="18">
        <v>241</v>
      </c>
      <c r="B914" s="60" t="s">
        <v>884</v>
      </c>
      <c r="C914" s="64" t="str">
        <f>VLOOKUP(Table4[[#This Row],[iso_code]],iso_code!B:C,2,FALSE)</f>
        <v>TZA</v>
      </c>
      <c r="D914" s="18" t="str">
        <f>VLOOKUP(Table4[[#This Row],[iso_code]],iso_code!G:H,2,FALSE)</f>
        <v>Tanzania, United Republic of</v>
      </c>
    </row>
    <row r="915" spans="1:4">
      <c r="A915" s="18">
        <v>241</v>
      </c>
      <c r="B915" s="60" t="s">
        <v>1509</v>
      </c>
      <c r="C915" s="64" t="str">
        <f>VLOOKUP(Table4[[#This Row],[iso_code]],iso_code!B:C,2,FALSE)</f>
        <v>UGA</v>
      </c>
      <c r="D915" s="18" t="str">
        <f>VLOOKUP(Table4[[#This Row],[iso_code]],iso_code!G:H,2,FALSE)</f>
        <v>Uganda</v>
      </c>
    </row>
    <row r="916" spans="1:4">
      <c r="A916" s="18">
        <v>241</v>
      </c>
      <c r="B916" s="60" t="s">
        <v>758</v>
      </c>
      <c r="C916" s="64" t="str">
        <f>VLOOKUP(Table4[[#This Row],[iso_code]],iso_code!B:C,2,FALSE)</f>
        <v>ZMB</v>
      </c>
      <c r="D916" s="18" t="str">
        <f>VLOOKUP(Table4[[#This Row],[iso_code]],iso_code!G:H,2,FALSE)</f>
        <v>Zambia</v>
      </c>
    </row>
    <row r="917" spans="1:4">
      <c r="A917" s="18">
        <v>242</v>
      </c>
      <c r="B917" s="60" t="s">
        <v>1264</v>
      </c>
      <c r="C917" s="64" t="str">
        <f>VLOOKUP(Table4[[#This Row],[iso_code]],iso_code!B:C,2,FALSE)</f>
        <v>NGA</v>
      </c>
      <c r="D917" s="18" t="str">
        <f>VLOOKUP(Table4[[#This Row],[iso_code]],iso_code!G:H,2,FALSE)</f>
        <v>Nigeria</v>
      </c>
    </row>
    <row r="918" spans="1:4">
      <c r="A918" s="18">
        <v>243</v>
      </c>
      <c r="B918" s="60" t="s">
        <v>2295</v>
      </c>
      <c r="C918" s="64" t="str">
        <f>VLOOKUP(Table4[[#This Row],[iso_code]],iso_code!B:C,2,FALSE)</f>
        <v>LBR</v>
      </c>
      <c r="D918" s="18" t="str">
        <f>VLOOKUP(Table4[[#This Row],[iso_code]],iso_code!G:H,2,FALSE)</f>
        <v>Liberia</v>
      </c>
    </row>
    <row r="919" spans="1:4">
      <c r="A919" s="18">
        <v>244</v>
      </c>
      <c r="B919" s="60" t="s">
        <v>1264</v>
      </c>
      <c r="C919" s="64" t="str">
        <f>VLOOKUP(Table4[[#This Row],[iso_code]],iso_code!B:C,2,FALSE)</f>
        <v>NGA</v>
      </c>
      <c r="D919" s="18" t="str">
        <f>VLOOKUP(Table4[[#This Row],[iso_code]],iso_code!G:H,2,FALSE)</f>
        <v>Nigeria</v>
      </c>
    </row>
    <row r="920" spans="1:4">
      <c r="C920" s="64" t="e">
        <f>VLOOKUP(Table4[[#This Row],[iso_code]],iso_code!B:C,2,FALSE)</f>
        <v>#N/A</v>
      </c>
      <c r="D920" s="18" t="e">
        <f>VLOOKUP(Table4[[#This Row],[iso_code]],iso_code!G:H,2,FALSE)</f>
        <v>#N/A</v>
      </c>
    </row>
    <row r="921" spans="1:4">
      <c r="C921" s="64" t="e">
        <f>VLOOKUP(Table4[[#This Row],[iso_code]],iso_code!B:C,2,FALSE)</f>
        <v>#N/A</v>
      </c>
      <c r="D921" s="18" t="e">
        <f>VLOOKUP(Table4[[#This Row],[iso_code]],iso_code!G:H,2,FALSE)</f>
        <v>#N/A</v>
      </c>
    </row>
    <row r="922" spans="1:4">
      <c r="C922" s="64" t="e">
        <f>VLOOKUP(Table4[[#This Row],[iso_code]],iso_code!B:C,2,FALSE)</f>
        <v>#N/A</v>
      </c>
      <c r="D922" s="18" t="e">
        <f>VLOOKUP(Table4[[#This Row],[iso_code]],iso_code!G:H,2,FALSE)</f>
        <v>#N/A</v>
      </c>
    </row>
    <row r="923" spans="1:4">
      <c r="C923" s="64" t="e">
        <f>VLOOKUP(Table4[[#This Row],[iso_code]],iso_code!B:C,2,FALSE)</f>
        <v>#N/A</v>
      </c>
      <c r="D923" s="18" t="e">
        <f>VLOOKUP(Table4[[#This Row],[iso_code]],iso_code!G:H,2,FALSE)</f>
        <v>#N/A</v>
      </c>
    </row>
    <row r="924" spans="1:4">
      <c r="C924" s="64" t="e">
        <f>VLOOKUP(Table4[[#This Row],[iso_code]],iso_code!B:C,2,FALSE)</f>
        <v>#N/A</v>
      </c>
      <c r="D924" s="18" t="e">
        <f>VLOOKUP(Table4[[#This Row],[iso_code]],iso_code!G:H,2,FALSE)</f>
        <v>#N/A</v>
      </c>
    </row>
    <row r="925" spans="1:4">
      <c r="C925" s="64" t="e">
        <f>VLOOKUP(Table4[[#This Row],[iso_code]],iso_code!B:C,2,FALSE)</f>
        <v>#N/A</v>
      </c>
      <c r="D925" s="18" t="e">
        <f>VLOOKUP(Table4[[#This Row],[iso_code]],iso_code!G:H,2,FALSE)</f>
        <v>#N/A</v>
      </c>
    </row>
    <row r="926" spans="1:4">
      <c r="C926" s="64" t="e">
        <f>VLOOKUP(Table4[[#This Row],[iso_code]],iso_code!B:C,2,FALSE)</f>
        <v>#N/A</v>
      </c>
      <c r="D926" s="18" t="e">
        <f>VLOOKUP(Table4[[#This Row],[iso_code]],iso_code!G:H,2,FALSE)</f>
        <v>#N/A</v>
      </c>
    </row>
    <row r="927" spans="1:4">
      <c r="C927" s="64" t="e">
        <f>VLOOKUP(Table4[[#This Row],[iso_code]],iso_code!B:C,2,FALSE)</f>
        <v>#N/A</v>
      </c>
      <c r="D927" s="18" t="e">
        <f>VLOOKUP(Table4[[#This Row],[iso_code]],iso_code!G:H,2,FALSE)</f>
        <v>#N/A</v>
      </c>
    </row>
    <row r="928" spans="1:4">
      <c r="C928" s="64" t="e">
        <f>VLOOKUP(Table4[[#This Row],[iso_code]],iso_code!B:C,2,FALSE)</f>
        <v>#N/A</v>
      </c>
      <c r="D928" s="18" t="e">
        <f>VLOOKUP(Table4[[#This Row],[iso_code]],iso_code!G:H,2,FALSE)</f>
        <v>#N/A</v>
      </c>
    </row>
    <row r="929" spans="3:4">
      <c r="C929" s="64" t="e">
        <f>VLOOKUP(Table4[[#This Row],[iso_code]],iso_code!B:C,2,FALSE)</f>
        <v>#N/A</v>
      </c>
      <c r="D929" s="18" t="e">
        <f>VLOOKUP(Table4[[#This Row],[iso_code]],iso_code!G:H,2,FALSE)</f>
        <v>#N/A</v>
      </c>
    </row>
    <row r="930" spans="3:4">
      <c r="C930" s="64" t="e">
        <f>VLOOKUP(Table4[[#This Row],[iso_code]],iso_code!B:C,2,FALSE)</f>
        <v>#N/A</v>
      </c>
      <c r="D930" s="18" t="e">
        <f>VLOOKUP(Table4[[#This Row],[iso_code]],iso_code!G:H,2,FALSE)</f>
        <v>#N/A</v>
      </c>
    </row>
    <row r="931" spans="3:4">
      <c r="C931" s="64" t="e">
        <f>VLOOKUP(Table4[[#This Row],[iso_code]],iso_code!B:C,2,FALSE)</f>
        <v>#N/A</v>
      </c>
      <c r="D931" s="18" t="e">
        <f>VLOOKUP(Table4[[#This Row],[iso_code]],iso_code!G:H,2,FALSE)</f>
        <v>#N/A</v>
      </c>
    </row>
    <row r="932" spans="3:4">
      <c r="C932" s="64" t="e">
        <f>VLOOKUP(Table4[[#This Row],[iso_code]],iso_code!B:C,2,FALSE)</f>
        <v>#N/A</v>
      </c>
      <c r="D932" s="18" t="e">
        <f>VLOOKUP(Table4[[#This Row],[iso_code]],iso_code!G:H,2,FALSE)</f>
        <v>#N/A</v>
      </c>
    </row>
    <row r="933" spans="3:4">
      <c r="C933" s="64" t="e">
        <f>VLOOKUP(Table4[[#This Row],[iso_code]],iso_code!B:C,2,FALSE)</f>
        <v>#N/A</v>
      </c>
      <c r="D933" s="18" t="e">
        <f>VLOOKUP(Table4[[#This Row],[iso_code]],iso_code!G:H,2,FALSE)</f>
        <v>#N/A</v>
      </c>
    </row>
    <row r="934" spans="3:4">
      <c r="C934" s="64" t="e">
        <f>VLOOKUP(Table4[[#This Row],[iso_code]],iso_code!B:C,2,FALSE)</f>
        <v>#N/A</v>
      </c>
      <c r="D934" s="18" t="e">
        <f>VLOOKUP(Table4[[#This Row],[iso_code]],iso_code!G:H,2,FALSE)</f>
        <v>#N/A</v>
      </c>
    </row>
    <row r="935" spans="3:4">
      <c r="C935" s="64" t="e">
        <f>VLOOKUP(Table4[[#This Row],[iso_code]],iso_code!B:C,2,FALSE)</f>
        <v>#N/A</v>
      </c>
      <c r="D935" s="18" t="e">
        <f>VLOOKUP(Table4[[#This Row],[iso_code]],iso_code!G:H,2,FALSE)</f>
        <v>#N/A</v>
      </c>
    </row>
    <row r="936" spans="3:4">
      <c r="C936" s="64" t="e">
        <f>VLOOKUP(Table4[[#This Row],[iso_code]],iso_code!B:C,2,FALSE)</f>
        <v>#N/A</v>
      </c>
      <c r="D936" s="18" t="e">
        <f>VLOOKUP(Table4[[#This Row],[iso_code]],iso_code!G:H,2,FALSE)</f>
        <v>#N/A</v>
      </c>
    </row>
    <row r="937" spans="3:4">
      <c r="C937" s="64" t="e">
        <f>VLOOKUP(Table4[[#This Row],[iso_code]],iso_code!B:C,2,FALSE)</f>
        <v>#N/A</v>
      </c>
      <c r="D937" s="18" t="e">
        <f>VLOOKUP(Table4[[#This Row],[iso_code]],iso_code!G:H,2,FALSE)</f>
        <v>#N/A</v>
      </c>
    </row>
    <row r="938" spans="3:4">
      <c r="C938" s="64" t="e">
        <f>VLOOKUP(Table4[[#This Row],[iso_code]],iso_code!B:C,2,FALSE)</f>
        <v>#N/A</v>
      </c>
      <c r="D938" s="18" t="e">
        <f>VLOOKUP(Table4[[#This Row],[iso_code]],iso_code!G:H,2,FALSE)</f>
        <v>#N/A</v>
      </c>
    </row>
    <row r="939" spans="3:4">
      <c r="C939" s="64" t="e">
        <f>VLOOKUP(Table4[[#This Row],[iso_code]],iso_code!B:C,2,FALSE)</f>
        <v>#N/A</v>
      </c>
      <c r="D939" s="18" t="e">
        <f>VLOOKUP(Table4[[#This Row],[iso_code]],iso_code!G:H,2,FALSE)</f>
        <v>#N/A</v>
      </c>
    </row>
    <row r="940" spans="3:4">
      <c r="C940" s="64" t="e">
        <f>VLOOKUP(Table4[[#This Row],[iso_code]],iso_code!B:C,2,FALSE)</f>
        <v>#N/A</v>
      </c>
      <c r="D940" s="18" t="e">
        <f>VLOOKUP(Table4[[#This Row],[iso_code]],iso_code!G:H,2,FALSE)</f>
        <v>#N/A</v>
      </c>
    </row>
    <row r="941" spans="3:4">
      <c r="C941" s="64" t="e">
        <f>VLOOKUP(Table4[[#This Row],[iso_code]],iso_code!B:C,2,FALSE)</f>
        <v>#N/A</v>
      </c>
      <c r="D941" s="18" t="e">
        <f>VLOOKUP(Table4[[#This Row],[iso_code]],iso_code!G:H,2,FALSE)</f>
        <v>#N/A</v>
      </c>
    </row>
    <row r="942" spans="3:4">
      <c r="C942" s="64" t="e">
        <f>VLOOKUP(Table4[[#This Row],[iso_code]],iso_code!B:C,2,FALSE)</f>
        <v>#N/A</v>
      </c>
      <c r="D942" s="18" t="e">
        <f>VLOOKUP(Table4[[#This Row],[iso_code]],iso_code!G:H,2,FALSE)</f>
        <v>#N/A</v>
      </c>
    </row>
    <row r="943" spans="3:4">
      <c r="C943" s="64" t="e">
        <f>VLOOKUP(Table4[[#This Row],[iso_code]],iso_code!B:C,2,FALSE)</f>
        <v>#N/A</v>
      </c>
      <c r="D943" s="18" t="e">
        <f>VLOOKUP(Table4[[#This Row],[iso_code]],iso_code!G:H,2,FALSE)</f>
        <v>#N/A</v>
      </c>
    </row>
    <row r="944" spans="3:4">
      <c r="C944" s="64" t="e">
        <f>VLOOKUP(Table4[[#This Row],[iso_code]],iso_code!B:C,2,FALSE)</f>
        <v>#N/A</v>
      </c>
      <c r="D944" s="18" t="e">
        <f>VLOOKUP(Table4[[#This Row],[iso_code]],iso_code!G:H,2,FALSE)</f>
        <v>#N/A</v>
      </c>
    </row>
    <row r="945" spans="3:4">
      <c r="C945" s="64" t="e">
        <f>VLOOKUP(Table4[[#This Row],[iso_code]],iso_code!B:C,2,FALSE)</f>
        <v>#N/A</v>
      </c>
      <c r="D945" s="18" t="e">
        <f>VLOOKUP(Table4[[#This Row],[iso_code]],iso_code!G:H,2,FALSE)</f>
        <v>#N/A</v>
      </c>
    </row>
    <row r="946" spans="3:4">
      <c r="C946" s="64" t="e">
        <f>VLOOKUP(Table4[[#This Row],[iso_code]],iso_code!B:C,2,FALSE)</f>
        <v>#N/A</v>
      </c>
      <c r="D946" s="18" t="e">
        <f>VLOOKUP(Table4[[#This Row],[iso_code]],iso_code!G:H,2,FALSE)</f>
        <v>#N/A</v>
      </c>
    </row>
    <row r="947" spans="3:4">
      <c r="C947" s="64" t="e">
        <f>VLOOKUP(Table4[[#This Row],[iso_code]],iso_code!B:C,2,FALSE)</f>
        <v>#N/A</v>
      </c>
      <c r="D947" s="18" t="e">
        <f>VLOOKUP(Table4[[#This Row],[iso_code]],iso_code!G:H,2,FALSE)</f>
        <v>#N/A</v>
      </c>
    </row>
    <row r="948" spans="3:4">
      <c r="C948" s="64" t="e">
        <f>VLOOKUP(Table4[[#This Row],[iso_code]],iso_code!B:C,2,FALSE)</f>
        <v>#N/A</v>
      </c>
      <c r="D948" s="18" t="e">
        <f>VLOOKUP(Table4[[#This Row],[iso_code]],iso_code!G:H,2,FALSE)</f>
        <v>#N/A</v>
      </c>
    </row>
    <row r="949" spans="3:4">
      <c r="C949" s="64" t="e">
        <f>VLOOKUP(Table4[[#This Row],[iso_code]],iso_code!B:C,2,FALSE)</f>
        <v>#N/A</v>
      </c>
      <c r="D949" s="18" t="e">
        <f>VLOOKUP(Table4[[#This Row],[iso_code]],iso_code!G:H,2,FALSE)</f>
        <v>#N/A</v>
      </c>
    </row>
    <row r="950" spans="3:4">
      <c r="C950" s="64" t="e">
        <f>VLOOKUP(Table4[[#This Row],[iso_code]],iso_code!B:C,2,FALSE)</f>
        <v>#N/A</v>
      </c>
      <c r="D950" s="18" t="e">
        <f>VLOOKUP(Table4[[#This Row],[iso_code]],iso_code!G:H,2,FALSE)</f>
        <v>#N/A</v>
      </c>
    </row>
    <row r="951" spans="3:4">
      <c r="C951" s="64" t="e">
        <f>VLOOKUP(Table4[[#This Row],[iso_code]],iso_code!B:C,2,FALSE)</f>
        <v>#N/A</v>
      </c>
      <c r="D951" s="18" t="e">
        <f>VLOOKUP(Table4[[#This Row],[iso_code]],iso_code!G:H,2,FALSE)</f>
        <v>#N/A</v>
      </c>
    </row>
    <row r="952" spans="3:4">
      <c r="C952" s="64" t="e">
        <f>VLOOKUP(Table4[[#This Row],[iso_code]],iso_code!B:C,2,FALSE)</f>
        <v>#N/A</v>
      </c>
      <c r="D952" s="18" t="e">
        <f>VLOOKUP(Table4[[#This Row],[iso_code]],iso_code!G:H,2,FALSE)</f>
        <v>#N/A</v>
      </c>
    </row>
    <row r="953" spans="3:4">
      <c r="C953" s="64" t="e">
        <f>VLOOKUP(Table4[[#This Row],[iso_code]],iso_code!B:C,2,FALSE)</f>
        <v>#N/A</v>
      </c>
      <c r="D953" s="18" t="e">
        <f>VLOOKUP(Table4[[#This Row],[iso_code]],iso_code!G:H,2,FALSE)</f>
        <v>#N/A</v>
      </c>
    </row>
    <row r="954" spans="3:4">
      <c r="C954" s="64" t="e">
        <f>VLOOKUP(Table4[[#This Row],[iso_code]],iso_code!B:C,2,FALSE)</f>
        <v>#N/A</v>
      </c>
      <c r="D954" s="18" t="e">
        <f>VLOOKUP(Table4[[#This Row],[iso_code]],iso_code!G:H,2,FALSE)</f>
        <v>#N/A</v>
      </c>
    </row>
    <row r="955" spans="3:4">
      <c r="C955" s="64" t="e">
        <f>VLOOKUP(Table4[[#This Row],[iso_code]],iso_code!B:C,2,FALSE)</f>
        <v>#N/A</v>
      </c>
      <c r="D955" s="18" t="e">
        <f>VLOOKUP(Table4[[#This Row],[iso_code]],iso_code!G:H,2,FALSE)</f>
        <v>#N/A</v>
      </c>
    </row>
    <row r="956" spans="3:4">
      <c r="C956" s="64" t="e">
        <f>VLOOKUP(Table4[[#This Row],[iso_code]],iso_code!B:C,2,FALSE)</f>
        <v>#N/A</v>
      </c>
      <c r="D956" s="18" t="e">
        <f>VLOOKUP(Table4[[#This Row],[iso_code]],iso_code!G:H,2,FALSE)</f>
        <v>#N/A</v>
      </c>
    </row>
    <row r="957" spans="3:4">
      <c r="C957" s="64" t="e">
        <f>VLOOKUP(Table4[[#This Row],[iso_code]],iso_code!B:C,2,FALSE)</f>
        <v>#N/A</v>
      </c>
      <c r="D957" s="18" t="e">
        <f>VLOOKUP(Table4[[#This Row],[iso_code]],iso_code!G:H,2,FALSE)</f>
        <v>#N/A</v>
      </c>
    </row>
    <row r="958" spans="3:4">
      <c r="C958" s="64" t="e">
        <f>VLOOKUP(Table4[[#This Row],[iso_code]],iso_code!B:C,2,FALSE)</f>
        <v>#N/A</v>
      </c>
      <c r="D958" s="18" t="e">
        <f>VLOOKUP(Table4[[#This Row],[iso_code]],iso_code!G:H,2,FALSE)</f>
        <v>#N/A</v>
      </c>
    </row>
    <row r="959" spans="3:4">
      <c r="C959" s="64" t="e">
        <f>VLOOKUP(Table4[[#This Row],[iso_code]],iso_code!B:C,2,FALSE)</f>
        <v>#N/A</v>
      </c>
      <c r="D959" s="18" t="e">
        <f>VLOOKUP(Table4[[#This Row],[iso_code]],iso_code!G:H,2,FALSE)</f>
        <v>#N/A</v>
      </c>
    </row>
    <row r="960" spans="3:4">
      <c r="C960" s="64" t="e">
        <f>VLOOKUP(Table4[[#This Row],[iso_code]],iso_code!B:C,2,FALSE)</f>
        <v>#N/A</v>
      </c>
      <c r="D960" s="18" t="e">
        <f>VLOOKUP(Table4[[#This Row],[iso_code]],iso_code!G:H,2,FALSE)</f>
        <v>#N/A</v>
      </c>
    </row>
    <row r="961" spans="3:4">
      <c r="C961" s="64" t="e">
        <f>VLOOKUP(Table4[[#This Row],[iso_code]],iso_code!B:C,2,FALSE)</f>
        <v>#N/A</v>
      </c>
      <c r="D961" s="18" t="e">
        <f>VLOOKUP(Table4[[#This Row],[iso_code]],iso_code!G:H,2,FALSE)</f>
        <v>#N/A</v>
      </c>
    </row>
    <row r="962" spans="3:4">
      <c r="C962" s="64" t="e">
        <f>VLOOKUP(Table4[[#This Row],[iso_code]],iso_code!B:C,2,FALSE)</f>
        <v>#N/A</v>
      </c>
      <c r="D962" s="18" t="e">
        <f>VLOOKUP(Table4[[#This Row],[iso_code]],iso_code!G:H,2,FALSE)</f>
        <v>#N/A</v>
      </c>
    </row>
    <row r="963" spans="3:4">
      <c r="C963" s="64" t="e">
        <f>VLOOKUP(Table4[[#This Row],[iso_code]],iso_code!B:C,2,FALSE)</f>
        <v>#N/A</v>
      </c>
      <c r="D963" s="18" t="e">
        <f>VLOOKUP(Table4[[#This Row],[iso_code]],iso_code!G:H,2,FALSE)</f>
        <v>#N/A</v>
      </c>
    </row>
    <row r="964" spans="3:4">
      <c r="C964" s="64" t="e">
        <f>VLOOKUP(Table4[[#This Row],[iso_code]],iso_code!B:C,2,FALSE)</f>
        <v>#N/A</v>
      </c>
      <c r="D964" s="18" t="e">
        <f>VLOOKUP(Table4[[#This Row],[iso_code]],iso_code!G:H,2,FALSE)</f>
        <v>#N/A</v>
      </c>
    </row>
    <row r="965" spans="3:4">
      <c r="C965" s="64" t="e">
        <f>VLOOKUP(Table4[[#This Row],[iso_code]],iso_code!B:C,2,FALSE)</f>
        <v>#N/A</v>
      </c>
      <c r="D965" s="18" t="e">
        <f>VLOOKUP(Table4[[#This Row],[iso_code]],iso_code!G:H,2,FALSE)</f>
        <v>#N/A</v>
      </c>
    </row>
    <row r="966" spans="3:4">
      <c r="C966" s="64" t="e">
        <f>VLOOKUP(Table4[[#This Row],[iso_code]],iso_code!B:C,2,FALSE)</f>
        <v>#N/A</v>
      </c>
      <c r="D966" s="18" t="e">
        <f>VLOOKUP(Table4[[#This Row],[iso_code]],iso_code!G:H,2,FALSE)</f>
        <v>#N/A</v>
      </c>
    </row>
    <row r="967" spans="3:4">
      <c r="C967" s="64" t="e">
        <f>VLOOKUP(Table4[[#This Row],[iso_code]],iso_code!B:C,2,FALSE)</f>
        <v>#N/A</v>
      </c>
      <c r="D967" s="18" t="e">
        <f>VLOOKUP(Table4[[#This Row],[iso_code]],iso_code!G:H,2,FALSE)</f>
        <v>#N/A</v>
      </c>
    </row>
    <row r="968" spans="3:4">
      <c r="C968" s="64" t="e">
        <f>VLOOKUP(Table4[[#This Row],[iso_code]],iso_code!B:C,2,FALSE)</f>
        <v>#N/A</v>
      </c>
      <c r="D968" s="18" t="e">
        <f>VLOOKUP(Table4[[#This Row],[iso_code]],iso_code!G:H,2,FALSE)</f>
        <v>#N/A</v>
      </c>
    </row>
    <row r="969" spans="3:4">
      <c r="C969" s="64" t="e">
        <f>VLOOKUP(Table4[[#This Row],[iso_code]],iso_code!B:C,2,FALSE)</f>
        <v>#N/A</v>
      </c>
      <c r="D969" s="18" t="e">
        <f>VLOOKUP(Table4[[#This Row],[iso_code]],iso_code!G:H,2,FALSE)</f>
        <v>#N/A</v>
      </c>
    </row>
    <row r="970" spans="3:4">
      <c r="C970" s="64" t="e">
        <f>VLOOKUP(Table4[[#This Row],[iso_code]],iso_code!B:C,2,FALSE)</f>
        <v>#N/A</v>
      </c>
      <c r="D970" s="18" t="e">
        <f>VLOOKUP(Table4[[#This Row],[iso_code]],iso_code!G:H,2,FALSE)</f>
        <v>#N/A</v>
      </c>
    </row>
    <row r="971" spans="3:4">
      <c r="C971" s="64" t="e">
        <f>VLOOKUP(Table4[[#This Row],[iso_code]],iso_code!B:C,2,FALSE)</f>
        <v>#N/A</v>
      </c>
      <c r="D971" s="18" t="e">
        <f>VLOOKUP(Table4[[#This Row],[iso_code]],iso_code!G:H,2,FALSE)</f>
        <v>#N/A</v>
      </c>
    </row>
    <row r="972" spans="3:4">
      <c r="C972" s="64" t="e">
        <f>VLOOKUP(Table4[[#This Row],[iso_code]],iso_code!B:C,2,FALSE)</f>
        <v>#N/A</v>
      </c>
      <c r="D972" s="18" t="e">
        <f>VLOOKUP(Table4[[#This Row],[iso_code]],iso_code!G:H,2,FALSE)</f>
        <v>#N/A</v>
      </c>
    </row>
    <row r="973" spans="3:4">
      <c r="C973" s="64" t="e">
        <f>VLOOKUP(Table4[[#This Row],[iso_code]],iso_code!B:C,2,FALSE)</f>
        <v>#N/A</v>
      </c>
      <c r="D973" s="18" t="e">
        <f>VLOOKUP(Table4[[#This Row],[iso_code]],iso_code!G:H,2,FALSE)</f>
        <v>#N/A</v>
      </c>
    </row>
    <row r="974" spans="3:4">
      <c r="C974" s="64" t="e">
        <f>VLOOKUP(Table4[[#This Row],[iso_code]],iso_code!B:C,2,FALSE)</f>
        <v>#N/A</v>
      </c>
      <c r="D974" s="18" t="e">
        <f>VLOOKUP(Table4[[#This Row],[iso_code]],iso_code!G:H,2,FALSE)</f>
        <v>#N/A</v>
      </c>
    </row>
    <row r="975" spans="3:4">
      <c r="C975" s="64" t="e">
        <f>VLOOKUP(Table4[[#This Row],[iso_code]],iso_code!B:C,2,FALSE)</f>
        <v>#N/A</v>
      </c>
      <c r="D975" s="18" t="e">
        <f>VLOOKUP(Table4[[#This Row],[iso_code]],iso_code!G:H,2,FALSE)</f>
        <v>#N/A</v>
      </c>
    </row>
    <row r="976" spans="3:4">
      <c r="C976" s="64" t="e">
        <f>VLOOKUP(Table4[[#This Row],[iso_code]],iso_code!B:C,2,FALSE)</f>
        <v>#N/A</v>
      </c>
      <c r="D976" s="18" t="e">
        <f>VLOOKUP(Table4[[#This Row],[iso_code]],iso_code!G:H,2,FALSE)</f>
        <v>#N/A</v>
      </c>
    </row>
    <row r="977" spans="3:4">
      <c r="C977" s="64" t="e">
        <f>VLOOKUP(Table4[[#This Row],[iso_code]],iso_code!B:C,2,FALSE)</f>
        <v>#N/A</v>
      </c>
      <c r="D977" s="18" t="e">
        <f>VLOOKUP(Table4[[#This Row],[iso_code]],iso_code!G:H,2,FALSE)</f>
        <v>#N/A</v>
      </c>
    </row>
    <row r="978" spans="3:4">
      <c r="C978" s="64" t="e">
        <f>VLOOKUP(Table4[[#This Row],[iso_code]],iso_code!B:C,2,FALSE)</f>
        <v>#N/A</v>
      </c>
      <c r="D978" s="18" t="e">
        <f>VLOOKUP(Table4[[#This Row],[iso_code]],iso_code!G:H,2,FALSE)</f>
        <v>#N/A</v>
      </c>
    </row>
    <row r="979" spans="3:4">
      <c r="C979" s="64" t="e">
        <f>VLOOKUP(Table4[[#This Row],[iso_code]],iso_code!B:C,2,FALSE)</f>
        <v>#N/A</v>
      </c>
      <c r="D979" s="18" t="e">
        <f>VLOOKUP(Table4[[#This Row],[iso_code]],iso_code!G:H,2,FALSE)</f>
        <v>#N/A</v>
      </c>
    </row>
    <row r="980" spans="3:4">
      <c r="C980" s="64" t="e">
        <f>VLOOKUP(Table4[[#This Row],[iso_code]],iso_code!B:C,2,FALSE)</f>
        <v>#N/A</v>
      </c>
      <c r="D980" s="18" t="e">
        <f>VLOOKUP(Table4[[#This Row],[iso_code]],iso_code!G:H,2,FALSE)</f>
        <v>#N/A</v>
      </c>
    </row>
    <row r="981" spans="3:4">
      <c r="C981" s="64" t="e">
        <f>VLOOKUP(Table4[[#This Row],[iso_code]],iso_code!B:C,2,FALSE)</f>
        <v>#N/A</v>
      </c>
      <c r="D981" s="18" t="e">
        <f>VLOOKUP(Table4[[#This Row],[iso_code]],iso_code!G:H,2,FALSE)</f>
        <v>#N/A</v>
      </c>
    </row>
    <row r="982" spans="3:4">
      <c r="C982" s="64" t="e">
        <f>VLOOKUP(Table4[[#This Row],[iso_code]],iso_code!B:C,2,FALSE)</f>
        <v>#N/A</v>
      </c>
      <c r="D982" s="18" t="e">
        <f>VLOOKUP(Table4[[#This Row],[iso_code]],iso_code!G:H,2,FALSE)</f>
        <v>#N/A</v>
      </c>
    </row>
    <row r="983" spans="3:4">
      <c r="C983" s="64" t="e">
        <f>VLOOKUP(Table4[[#This Row],[iso_code]],iso_code!B:C,2,FALSE)</f>
        <v>#N/A</v>
      </c>
      <c r="D983" s="18" t="e">
        <f>VLOOKUP(Table4[[#This Row],[iso_code]],iso_code!G:H,2,FALSE)</f>
        <v>#N/A</v>
      </c>
    </row>
    <row r="984" spans="3:4">
      <c r="C984" s="64" t="e">
        <f>VLOOKUP(Table4[[#This Row],[iso_code]],iso_code!B:C,2,FALSE)</f>
        <v>#N/A</v>
      </c>
      <c r="D984" s="18" t="e">
        <f>VLOOKUP(Table4[[#This Row],[iso_code]],iso_code!G:H,2,FALSE)</f>
        <v>#N/A</v>
      </c>
    </row>
    <row r="985" spans="3:4">
      <c r="C985" s="64" t="e">
        <f>VLOOKUP(Table4[[#This Row],[iso_code]],iso_code!B:C,2,FALSE)</f>
        <v>#N/A</v>
      </c>
      <c r="D985" s="18" t="e">
        <f>VLOOKUP(Table4[[#This Row],[iso_code]],iso_code!G:H,2,FALSE)</f>
        <v>#N/A</v>
      </c>
    </row>
    <row r="986" spans="3:4">
      <c r="C986" s="64" t="e">
        <f>VLOOKUP(Table4[[#This Row],[iso_code]],iso_code!B:C,2,FALSE)</f>
        <v>#N/A</v>
      </c>
      <c r="D986" s="18" t="e">
        <f>VLOOKUP(Table4[[#This Row],[iso_code]],iso_code!G:H,2,FALSE)</f>
        <v>#N/A</v>
      </c>
    </row>
    <row r="987" spans="3:4">
      <c r="C987" s="64" t="e">
        <f>VLOOKUP(Table4[[#This Row],[iso_code]],iso_code!B:C,2,FALSE)</f>
        <v>#N/A</v>
      </c>
      <c r="D987" s="18" t="e">
        <f>VLOOKUP(Table4[[#This Row],[iso_code]],iso_code!G:H,2,FALSE)</f>
        <v>#N/A</v>
      </c>
    </row>
    <row r="988" spans="3:4">
      <c r="C988" s="64" t="e">
        <f>VLOOKUP(Table4[[#This Row],[iso_code]],iso_code!B:C,2,FALSE)</f>
        <v>#N/A</v>
      </c>
      <c r="D988" s="18" t="e">
        <f>VLOOKUP(Table4[[#This Row],[iso_code]],iso_code!G:H,2,FALSE)</f>
        <v>#N/A</v>
      </c>
    </row>
    <row r="989" spans="3:4">
      <c r="C989" s="64" t="e">
        <f>VLOOKUP(Table4[[#This Row],[iso_code]],iso_code!B:C,2,FALSE)</f>
        <v>#N/A</v>
      </c>
      <c r="D989" s="18" t="e">
        <f>VLOOKUP(Table4[[#This Row],[iso_code]],iso_code!G:H,2,FALSE)</f>
        <v>#N/A</v>
      </c>
    </row>
    <row r="990" spans="3:4">
      <c r="C990" s="64" t="e">
        <f>VLOOKUP(Table4[[#This Row],[iso_code]],iso_code!B:C,2,FALSE)</f>
        <v>#N/A</v>
      </c>
      <c r="D990" s="18" t="e">
        <f>VLOOKUP(Table4[[#This Row],[iso_code]],iso_code!G:H,2,FALSE)</f>
        <v>#N/A</v>
      </c>
    </row>
    <row r="991" spans="3:4">
      <c r="C991" s="64" t="e">
        <f>VLOOKUP(Table4[[#This Row],[iso_code]],iso_code!B:C,2,FALSE)</f>
        <v>#N/A</v>
      </c>
      <c r="D991" s="18" t="e">
        <f>VLOOKUP(Table4[[#This Row],[iso_code]],iso_code!G:H,2,FALSE)</f>
        <v>#N/A</v>
      </c>
    </row>
    <row r="992" spans="3:4">
      <c r="C992" s="64" t="e">
        <f>VLOOKUP(Table4[[#This Row],[iso_code]],iso_code!B:C,2,FALSE)</f>
        <v>#N/A</v>
      </c>
      <c r="D992" s="18" t="e">
        <f>VLOOKUP(Table4[[#This Row],[iso_code]],iso_code!G:H,2,FALSE)</f>
        <v>#N/A</v>
      </c>
    </row>
    <row r="993" spans="3:4">
      <c r="C993" s="64" t="e">
        <f>VLOOKUP(Table4[[#This Row],[iso_code]],iso_code!B:C,2,FALSE)</f>
        <v>#N/A</v>
      </c>
      <c r="D993" s="18" t="e">
        <f>VLOOKUP(Table4[[#This Row],[iso_code]],iso_code!G:H,2,FALSE)</f>
        <v>#N/A</v>
      </c>
    </row>
    <row r="994" spans="3:4">
      <c r="C994" s="64" t="e">
        <f>VLOOKUP(Table4[[#This Row],[iso_code]],iso_code!B:C,2,FALSE)</f>
        <v>#N/A</v>
      </c>
      <c r="D994" s="18" t="e">
        <f>VLOOKUP(Table4[[#This Row],[iso_code]],iso_code!G:H,2,FALSE)</f>
        <v>#N/A</v>
      </c>
    </row>
    <row r="995" spans="3:4">
      <c r="C995" s="64" t="e">
        <f>VLOOKUP(Table4[[#This Row],[iso_code]],iso_code!B:C,2,FALSE)</f>
        <v>#N/A</v>
      </c>
      <c r="D995" s="18" t="e">
        <f>VLOOKUP(Table4[[#This Row],[iso_code]],iso_code!G:H,2,FALSE)</f>
        <v>#N/A</v>
      </c>
    </row>
    <row r="996" spans="3:4">
      <c r="C996" s="64" t="e">
        <f>VLOOKUP(Table4[[#This Row],[iso_code]],iso_code!B:C,2,FALSE)</f>
        <v>#N/A</v>
      </c>
      <c r="D996" s="18" t="e">
        <f>VLOOKUP(Table4[[#This Row],[iso_code]],iso_code!G:H,2,FALSE)</f>
        <v>#N/A</v>
      </c>
    </row>
    <row r="997" spans="3:4">
      <c r="C997" s="64" t="e">
        <f>VLOOKUP(Table4[[#This Row],[iso_code]],iso_code!B:C,2,FALSE)</f>
        <v>#N/A</v>
      </c>
      <c r="D997" s="18" t="e">
        <f>VLOOKUP(Table4[[#This Row],[iso_code]],iso_code!G:H,2,FALSE)</f>
        <v>#N/A</v>
      </c>
    </row>
    <row r="998" spans="3:4">
      <c r="C998" s="64" t="e">
        <f>VLOOKUP(Table4[[#This Row],[iso_code]],iso_code!B:C,2,FALSE)</f>
        <v>#N/A</v>
      </c>
      <c r="D998" s="18" t="e">
        <f>VLOOKUP(Table4[[#This Row],[iso_code]],iso_code!G:H,2,FALSE)</f>
        <v>#N/A</v>
      </c>
    </row>
    <row r="999" spans="3:4">
      <c r="C999" s="64" t="e">
        <f>VLOOKUP(Table4[[#This Row],[iso_code]],iso_code!B:C,2,FALSE)</f>
        <v>#N/A</v>
      </c>
      <c r="D999" s="18" t="e">
        <f>VLOOKUP(Table4[[#This Row],[iso_code]],iso_code!G:H,2,FALSE)</f>
        <v>#N/A</v>
      </c>
    </row>
    <row r="1000" spans="3:4">
      <c r="C1000" s="64" t="e">
        <f>VLOOKUP(Table4[[#This Row],[iso_code]],iso_code!B:C,2,FALSE)</f>
        <v>#N/A</v>
      </c>
      <c r="D1000" s="18" t="e">
        <f>VLOOKUP(Table4[[#This Row],[iso_code]],iso_code!G:H,2,FALSE)</f>
        <v>#N/A</v>
      </c>
    </row>
    <row r="1001" spans="3:4">
      <c r="C1001" s="64" t="e">
        <f>VLOOKUP(Table4[[#This Row],[iso_code]],iso_code!B:C,2,FALSE)</f>
        <v>#N/A</v>
      </c>
      <c r="D1001" s="18" t="e">
        <f>VLOOKUP(Table4[[#This Row],[iso_code]],iso_code!G:H,2,FALSE)</f>
        <v>#N/A</v>
      </c>
    </row>
    <row r="1002" spans="3:4">
      <c r="C1002" s="64" t="e">
        <f>VLOOKUP(Table4[[#This Row],[iso_code]],iso_code!B:C,2,FALSE)</f>
        <v>#N/A</v>
      </c>
      <c r="D1002" s="18" t="e">
        <f>VLOOKUP(Table4[[#This Row],[iso_code]],iso_code!G:H,2,FALSE)</f>
        <v>#N/A</v>
      </c>
    </row>
    <row r="1003" spans="3:4">
      <c r="C1003" s="64" t="e">
        <f>VLOOKUP(Table4[[#This Row],[iso_code]],iso_code!B:C,2,FALSE)</f>
        <v>#N/A</v>
      </c>
      <c r="D1003" s="18" t="e">
        <f>VLOOKUP(Table4[[#This Row],[iso_code]],iso_code!G:H,2,FALSE)</f>
        <v>#N/A</v>
      </c>
    </row>
    <row r="1004" spans="3:4">
      <c r="C1004" s="64" t="e">
        <f>VLOOKUP(Table4[[#This Row],[iso_code]],iso_code!B:C,2,FALSE)</f>
        <v>#N/A</v>
      </c>
      <c r="D1004" s="18" t="e">
        <f>VLOOKUP(Table4[[#This Row],[iso_code]],iso_code!G:H,2,FALSE)</f>
        <v>#N/A</v>
      </c>
    </row>
    <row r="1005" spans="3:4">
      <c r="C1005" s="64" t="e">
        <f>VLOOKUP(Table4[[#This Row],[iso_code]],iso_code!B:C,2,FALSE)</f>
        <v>#N/A</v>
      </c>
      <c r="D1005" s="18" t="e">
        <f>VLOOKUP(Table4[[#This Row],[iso_code]],iso_code!G:H,2,FALSE)</f>
        <v>#N/A</v>
      </c>
    </row>
    <row r="1006" spans="3:4">
      <c r="C1006" s="64" t="e">
        <f>VLOOKUP(Table4[[#This Row],[iso_code]],iso_code!B:C,2,FALSE)</f>
        <v>#N/A</v>
      </c>
      <c r="D1006" s="18" t="e">
        <f>VLOOKUP(Table4[[#This Row],[iso_code]],iso_code!G:H,2,FALSE)</f>
        <v>#N/A</v>
      </c>
    </row>
    <row r="1007" spans="3:4">
      <c r="C1007" s="64" t="e">
        <f>VLOOKUP(Table4[[#This Row],[iso_code]],iso_code!B:C,2,FALSE)</f>
        <v>#N/A</v>
      </c>
      <c r="D1007" s="18" t="e">
        <f>VLOOKUP(Table4[[#This Row],[iso_code]],iso_code!G:H,2,FALSE)</f>
        <v>#N/A</v>
      </c>
    </row>
    <row r="1008" spans="3:4">
      <c r="C1008" s="64" t="e">
        <f>VLOOKUP(Table4[[#This Row],[iso_code]],iso_code!B:C,2,FALSE)</f>
        <v>#N/A</v>
      </c>
      <c r="D1008" s="18" t="e">
        <f>VLOOKUP(Table4[[#This Row],[iso_code]],iso_code!G:H,2,FALSE)</f>
        <v>#N/A</v>
      </c>
    </row>
    <row r="1009" spans="3:4">
      <c r="C1009" s="64" t="e">
        <f>VLOOKUP(Table4[[#This Row],[iso_code]],iso_code!B:C,2,FALSE)</f>
        <v>#N/A</v>
      </c>
      <c r="D1009" s="18" t="e">
        <f>VLOOKUP(Table4[[#This Row],[iso_code]],iso_code!G:H,2,FALSE)</f>
        <v>#N/A</v>
      </c>
    </row>
    <row r="1010" spans="3:4">
      <c r="C1010" s="64" t="e">
        <f>VLOOKUP(Table4[[#This Row],[iso_code]],iso_code!B:C,2,FALSE)</f>
        <v>#N/A</v>
      </c>
      <c r="D1010" s="18" t="e">
        <f>VLOOKUP(Table4[[#This Row],[iso_code]],iso_code!G:H,2,FALSE)</f>
        <v>#N/A</v>
      </c>
    </row>
    <row r="1011" spans="3:4">
      <c r="C1011" s="64" t="e">
        <f>VLOOKUP(Table4[[#This Row],[iso_code]],iso_code!B:C,2,FALSE)</f>
        <v>#N/A</v>
      </c>
      <c r="D1011" s="18" t="e">
        <f>VLOOKUP(Table4[[#This Row],[iso_code]],iso_code!G:H,2,FALSE)</f>
        <v>#N/A</v>
      </c>
    </row>
    <row r="1012" spans="3:4">
      <c r="C1012" s="64" t="e">
        <f>VLOOKUP(Table4[[#This Row],[iso_code]],iso_code!B:C,2,FALSE)</f>
        <v>#N/A</v>
      </c>
      <c r="D1012" s="18" t="e">
        <f>VLOOKUP(Table4[[#This Row],[iso_code]],iso_code!G:H,2,FALSE)</f>
        <v>#N/A</v>
      </c>
    </row>
    <row r="1013" spans="3:4">
      <c r="C1013" s="64" t="e">
        <f>VLOOKUP(Table4[[#This Row],[iso_code]],iso_code!B:C,2,FALSE)</f>
        <v>#N/A</v>
      </c>
      <c r="D1013" s="18" t="e">
        <f>VLOOKUP(Table4[[#This Row],[iso_code]],iso_code!G:H,2,FALSE)</f>
        <v>#N/A</v>
      </c>
    </row>
    <row r="1014" spans="3:4">
      <c r="C1014" s="64" t="e">
        <f>VLOOKUP(Table4[[#This Row],[iso_code]],iso_code!B:C,2,FALSE)</f>
        <v>#N/A</v>
      </c>
      <c r="D1014" s="18" t="e">
        <f>VLOOKUP(Table4[[#This Row],[iso_code]],iso_code!G:H,2,FALSE)</f>
        <v>#N/A</v>
      </c>
    </row>
    <row r="1015" spans="3:4">
      <c r="C1015" s="64" t="e">
        <f>VLOOKUP(Table4[[#This Row],[iso_code]],iso_code!B:C,2,FALSE)</f>
        <v>#N/A</v>
      </c>
      <c r="D1015" s="18" t="e">
        <f>VLOOKUP(Table4[[#This Row],[iso_code]],iso_code!G:H,2,FALSE)</f>
        <v>#N/A</v>
      </c>
    </row>
    <row r="1016" spans="3:4">
      <c r="C1016" s="64" t="e">
        <f>VLOOKUP(Table4[[#This Row],[iso_code]],iso_code!B:C,2,FALSE)</f>
        <v>#N/A</v>
      </c>
      <c r="D1016" s="18" t="e">
        <f>VLOOKUP(Table4[[#This Row],[iso_code]],iso_code!G:H,2,FALSE)</f>
        <v>#N/A</v>
      </c>
    </row>
    <row r="1017" spans="3:4">
      <c r="C1017" s="64" t="e">
        <f>VLOOKUP(Table4[[#This Row],[iso_code]],iso_code!B:C,2,FALSE)</f>
        <v>#N/A</v>
      </c>
      <c r="D1017" s="18" t="e">
        <f>VLOOKUP(Table4[[#This Row],[iso_code]],iso_code!G:H,2,FALSE)</f>
        <v>#N/A</v>
      </c>
    </row>
    <row r="1018" spans="3:4">
      <c r="C1018" s="64" t="e">
        <f>VLOOKUP(Table4[[#This Row],[iso_code]],iso_code!B:C,2,FALSE)</f>
        <v>#N/A</v>
      </c>
      <c r="D1018" s="18" t="e">
        <f>VLOOKUP(Table4[[#This Row],[iso_code]],iso_code!G:H,2,FALSE)</f>
        <v>#N/A</v>
      </c>
    </row>
    <row r="1019" spans="3:4">
      <c r="C1019" s="64" t="e">
        <f>VLOOKUP(Table4[[#This Row],[iso_code]],iso_code!B:C,2,FALSE)</f>
        <v>#N/A</v>
      </c>
      <c r="D1019" s="18" t="e">
        <f>VLOOKUP(Table4[[#This Row],[iso_code]],iso_code!G:H,2,FALSE)</f>
        <v>#N/A</v>
      </c>
    </row>
    <row r="1020" spans="3:4">
      <c r="C1020" s="64" t="e">
        <f>VLOOKUP(Table4[[#This Row],[iso_code]],iso_code!B:C,2,FALSE)</f>
        <v>#N/A</v>
      </c>
      <c r="D1020" s="18" t="e">
        <f>VLOOKUP(Table4[[#This Row],[iso_code]],iso_code!G:H,2,FALSE)</f>
        <v>#N/A</v>
      </c>
    </row>
    <row r="1021" spans="3:4">
      <c r="C1021" s="64" t="e">
        <f>VLOOKUP(Table4[[#This Row],[iso_code]],iso_code!B:C,2,FALSE)</f>
        <v>#N/A</v>
      </c>
      <c r="D1021" s="18" t="e">
        <f>VLOOKUP(Table4[[#This Row],[iso_code]],iso_code!G:H,2,FALSE)</f>
        <v>#N/A</v>
      </c>
    </row>
    <row r="1022" spans="3:4">
      <c r="C1022" s="64" t="e">
        <f>VLOOKUP(Table4[[#This Row],[iso_code]],iso_code!B:C,2,FALSE)</f>
        <v>#N/A</v>
      </c>
      <c r="D1022" s="18" t="e">
        <f>VLOOKUP(Table4[[#This Row],[iso_code]],iso_code!G:H,2,FALSE)</f>
        <v>#N/A</v>
      </c>
    </row>
    <row r="1023" spans="3:4">
      <c r="C1023" s="64" t="e">
        <f>VLOOKUP(Table4[[#This Row],[iso_code]],iso_code!B:C,2,FALSE)</f>
        <v>#N/A</v>
      </c>
      <c r="D1023" s="18" t="e">
        <f>VLOOKUP(Table4[[#This Row],[iso_code]],iso_code!G:H,2,FALSE)</f>
        <v>#N/A</v>
      </c>
    </row>
    <row r="1024" spans="3:4">
      <c r="C1024" s="64" t="e">
        <f>VLOOKUP(Table4[[#This Row],[iso_code]],iso_code!B:C,2,FALSE)</f>
        <v>#N/A</v>
      </c>
      <c r="D1024" s="18" t="e">
        <f>VLOOKUP(Table4[[#This Row],[iso_code]],iso_code!G:H,2,FALSE)</f>
        <v>#N/A</v>
      </c>
    </row>
    <row r="1025" spans="3:4">
      <c r="C1025" s="64" t="e">
        <f>VLOOKUP(Table4[[#This Row],[iso_code]],iso_code!B:C,2,FALSE)</f>
        <v>#N/A</v>
      </c>
      <c r="D1025" s="18" t="e">
        <f>VLOOKUP(Table4[[#This Row],[iso_code]],iso_code!G:H,2,FALSE)</f>
        <v>#N/A</v>
      </c>
    </row>
    <row r="1026" spans="3:4">
      <c r="C1026" s="64" t="e">
        <f>VLOOKUP(Table4[[#This Row],[iso_code]],iso_code!B:C,2,FALSE)</f>
        <v>#N/A</v>
      </c>
      <c r="D1026" s="18" t="e">
        <f>VLOOKUP(Table4[[#This Row],[iso_code]],iso_code!G:H,2,FALSE)</f>
        <v>#N/A</v>
      </c>
    </row>
    <row r="1027" spans="3:4">
      <c r="C1027" s="64" t="e">
        <f>VLOOKUP(Table4[[#This Row],[iso_code]],iso_code!B:C,2,FALSE)</f>
        <v>#N/A</v>
      </c>
      <c r="D1027" s="18" t="e">
        <f>VLOOKUP(Table4[[#This Row],[iso_code]],iso_code!G:H,2,FALSE)</f>
        <v>#N/A</v>
      </c>
    </row>
    <row r="1028" spans="3:4">
      <c r="C1028" s="64" t="e">
        <f>VLOOKUP(Table4[[#This Row],[iso_code]],iso_code!B:C,2,FALSE)</f>
        <v>#N/A</v>
      </c>
      <c r="D1028" s="18" t="e">
        <f>VLOOKUP(Table4[[#This Row],[iso_code]],iso_code!G:H,2,FALSE)</f>
        <v>#N/A</v>
      </c>
    </row>
    <row r="1029" spans="3:4">
      <c r="C1029" s="64" t="e">
        <f>VLOOKUP(Table4[[#This Row],[iso_code]],iso_code!B:C,2,FALSE)</f>
        <v>#N/A</v>
      </c>
      <c r="D1029" s="18" t="e">
        <f>VLOOKUP(Table4[[#This Row],[iso_code]],iso_code!G:H,2,FALSE)</f>
        <v>#N/A</v>
      </c>
    </row>
    <row r="1030" spans="3:4">
      <c r="C1030" s="64" t="e">
        <f>VLOOKUP(Table4[[#This Row],[iso_code]],iso_code!B:C,2,FALSE)</f>
        <v>#N/A</v>
      </c>
      <c r="D1030" s="18" t="e">
        <f>VLOOKUP(Table4[[#This Row],[iso_code]],iso_code!G:H,2,FALSE)</f>
        <v>#N/A</v>
      </c>
    </row>
    <row r="1031" spans="3:4">
      <c r="C1031" s="64" t="e">
        <f>VLOOKUP(Table4[[#This Row],[iso_code]],iso_code!B:C,2,FALSE)</f>
        <v>#N/A</v>
      </c>
      <c r="D1031" s="18" t="e">
        <f>VLOOKUP(Table4[[#This Row],[iso_code]],iso_code!G:H,2,FALSE)</f>
        <v>#N/A</v>
      </c>
    </row>
    <row r="1032" spans="3:4">
      <c r="C1032" s="64" t="e">
        <f>VLOOKUP(Table4[[#This Row],[iso_code]],iso_code!B:C,2,FALSE)</f>
        <v>#N/A</v>
      </c>
      <c r="D1032" s="18" t="e">
        <f>VLOOKUP(Table4[[#This Row],[iso_code]],iso_code!G:H,2,FALSE)</f>
        <v>#N/A</v>
      </c>
    </row>
    <row r="1033" spans="3:4">
      <c r="C1033" s="64" t="e">
        <f>VLOOKUP(Table4[[#This Row],[iso_code]],iso_code!B:C,2,FALSE)</f>
        <v>#N/A</v>
      </c>
      <c r="D1033" s="18" t="e">
        <f>VLOOKUP(Table4[[#This Row],[iso_code]],iso_code!G:H,2,FALSE)</f>
        <v>#N/A</v>
      </c>
    </row>
    <row r="1034" spans="3:4">
      <c r="C1034" s="64" t="e">
        <f>VLOOKUP(Table4[[#This Row],[iso_code]],iso_code!B:C,2,FALSE)</f>
        <v>#N/A</v>
      </c>
      <c r="D1034" s="18" t="e">
        <f>VLOOKUP(Table4[[#This Row],[iso_code]],iso_code!G:H,2,FALSE)</f>
        <v>#N/A</v>
      </c>
    </row>
    <row r="1035" spans="3:4">
      <c r="C1035" s="64" t="e">
        <f>VLOOKUP(Table4[[#This Row],[iso_code]],iso_code!B:C,2,FALSE)</f>
        <v>#N/A</v>
      </c>
      <c r="D1035" s="18" t="e">
        <f>VLOOKUP(Table4[[#This Row],[iso_code]],iso_code!G:H,2,FALSE)</f>
        <v>#N/A</v>
      </c>
    </row>
    <row r="1036" spans="3:4">
      <c r="C1036" s="64" t="e">
        <f>VLOOKUP(Table4[[#This Row],[iso_code]],iso_code!B:C,2,FALSE)</f>
        <v>#N/A</v>
      </c>
      <c r="D1036" s="18" t="e">
        <f>VLOOKUP(Table4[[#This Row],[iso_code]],iso_code!G:H,2,FALSE)</f>
        <v>#N/A</v>
      </c>
    </row>
    <row r="1037" spans="3:4">
      <c r="C1037" s="64" t="e">
        <f>VLOOKUP(Table4[[#This Row],[iso_code]],iso_code!B:C,2,FALSE)</f>
        <v>#N/A</v>
      </c>
      <c r="D1037" s="18" t="e">
        <f>VLOOKUP(Table4[[#This Row],[iso_code]],iso_code!G:H,2,FALSE)</f>
        <v>#N/A</v>
      </c>
    </row>
    <row r="1038" spans="3:4">
      <c r="C1038" s="64" t="e">
        <f>VLOOKUP(Table4[[#This Row],[iso_code]],iso_code!B:C,2,FALSE)</f>
        <v>#N/A</v>
      </c>
      <c r="D1038" s="18" t="e">
        <f>VLOOKUP(Table4[[#This Row],[iso_code]],iso_code!G:H,2,FALSE)</f>
        <v>#N/A</v>
      </c>
    </row>
    <row r="1039" spans="3:4">
      <c r="C1039" s="64" t="e">
        <f>VLOOKUP(Table4[[#This Row],[iso_code]],iso_code!B:C,2,FALSE)</f>
        <v>#N/A</v>
      </c>
      <c r="D1039" s="18" t="e">
        <f>VLOOKUP(Table4[[#This Row],[iso_code]],iso_code!G:H,2,FALSE)</f>
        <v>#N/A</v>
      </c>
    </row>
    <row r="1040" spans="3:4">
      <c r="C1040" s="64" t="e">
        <f>VLOOKUP(Table4[[#This Row],[iso_code]],iso_code!B:C,2,FALSE)</f>
        <v>#N/A</v>
      </c>
      <c r="D1040" s="18" t="e">
        <f>VLOOKUP(Table4[[#This Row],[iso_code]],iso_code!G:H,2,FALSE)</f>
        <v>#N/A</v>
      </c>
    </row>
    <row r="1041" spans="3:4">
      <c r="C1041" s="64" t="e">
        <f>VLOOKUP(Table4[[#This Row],[iso_code]],iso_code!B:C,2,FALSE)</f>
        <v>#N/A</v>
      </c>
      <c r="D1041" s="18" t="e">
        <f>VLOOKUP(Table4[[#This Row],[iso_code]],iso_code!G:H,2,FALSE)</f>
        <v>#N/A</v>
      </c>
    </row>
    <row r="1042" spans="3:4">
      <c r="C1042" s="64" t="e">
        <f>VLOOKUP(Table4[[#This Row],[iso_code]],iso_code!B:C,2,FALSE)</f>
        <v>#N/A</v>
      </c>
      <c r="D1042" s="18" t="e">
        <f>VLOOKUP(Table4[[#This Row],[iso_code]],iso_code!G:H,2,FALSE)</f>
        <v>#N/A</v>
      </c>
    </row>
    <row r="1043" spans="3:4">
      <c r="C1043" s="64" t="e">
        <f>VLOOKUP(Table4[[#This Row],[iso_code]],iso_code!B:C,2,FALSE)</f>
        <v>#N/A</v>
      </c>
      <c r="D1043" s="18" t="e">
        <f>VLOOKUP(Table4[[#This Row],[iso_code]],iso_code!G:H,2,FALSE)</f>
        <v>#N/A</v>
      </c>
    </row>
    <row r="1044" spans="3:4">
      <c r="C1044" s="64" t="e">
        <f>VLOOKUP(Table4[[#This Row],[iso_code]],iso_code!B:C,2,FALSE)</f>
        <v>#N/A</v>
      </c>
      <c r="D1044" s="18" t="e">
        <f>VLOOKUP(Table4[[#This Row],[iso_code]],iso_code!G:H,2,FALSE)</f>
        <v>#N/A</v>
      </c>
    </row>
    <row r="1045" spans="3:4">
      <c r="C1045" s="64" t="e">
        <f>VLOOKUP(Table4[[#This Row],[iso_code]],iso_code!B:C,2,FALSE)</f>
        <v>#N/A</v>
      </c>
      <c r="D1045" s="18" t="e">
        <f>VLOOKUP(Table4[[#This Row],[iso_code]],iso_code!G:H,2,FALSE)</f>
        <v>#N/A</v>
      </c>
    </row>
    <row r="1046" spans="3:4">
      <c r="C1046" s="64" t="e">
        <f>VLOOKUP(Table4[[#This Row],[iso_code]],iso_code!B:C,2,FALSE)</f>
        <v>#N/A</v>
      </c>
      <c r="D1046" s="18" t="e">
        <f>VLOOKUP(Table4[[#This Row],[iso_code]],iso_code!G:H,2,FALSE)</f>
        <v>#N/A</v>
      </c>
    </row>
    <row r="1047" spans="3:4">
      <c r="C1047" s="64" t="e">
        <f>VLOOKUP(Table4[[#This Row],[iso_code]],iso_code!B:C,2,FALSE)</f>
        <v>#N/A</v>
      </c>
      <c r="D1047" s="18" t="e">
        <f>VLOOKUP(Table4[[#This Row],[iso_code]],iso_code!G:H,2,FALSE)</f>
        <v>#N/A</v>
      </c>
    </row>
    <row r="1048" spans="3:4">
      <c r="C1048" s="64" t="e">
        <f>VLOOKUP(Table4[[#This Row],[iso_code]],iso_code!B:C,2,FALSE)</f>
        <v>#N/A</v>
      </c>
      <c r="D1048" s="18" t="e">
        <f>VLOOKUP(Table4[[#This Row],[iso_code]],iso_code!G:H,2,FALSE)</f>
        <v>#N/A</v>
      </c>
    </row>
    <row r="1049" spans="3:4">
      <c r="C1049" s="64" t="e">
        <f>VLOOKUP(Table4[[#This Row],[iso_code]],iso_code!B:C,2,FALSE)</f>
        <v>#N/A</v>
      </c>
      <c r="D1049" s="18" t="e">
        <f>VLOOKUP(Table4[[#This Row],[iso_code]],iso_code!G:H,2,FALSE)</f>
        <v>#N/A</v>
      </c>
    </row>
    <row r="1050" spans="3:4">
      <c r="C1050" s="64" t="e">
        <f>VLOOKUP(Table4[[#This Row],[iso_code]],iso_code!B:C,2,FALSE)</f>
        <v>#N/A</v>
      </c>
      <c r="D1050" s="18" t="e">
        <f>VLOOKUP(Table4[[#This Row],[iso_code]],iso_code!G:H,2,FALSE)</f>
        <v>#N/A</v>
      </c>
    </row>
    <row r="1051" spans="3:4">
      <c r="C1051" s="64" t="e">
        <f>VLOOKUP(Table4[[#This Row],[iso_code]],iso_code!B:C,2,FALSE)</f>
        <v>#N/A</v>
      </c>
      <c r="D1051" s="18" t="e">
        <f>VLOOKUP(Table4[[#This Row],[iso_code]],iso_code!G:H,2,FALSE)</f>
        <v>#N/A</v>
      </c>
    </row>
    <row r="1052" spans="3:4">
      <c r="C1052" s="64" t="e">
        <f>VLOOKUP(Table4[[#This Row],[iso_code]],iso_code!B:C,2,FALSE)</f>
        <v>#N/A</v>
      </c>
      <c r="D1052" s="18" t="e">
        <f>VLOOKUP(Table4[[#This Row],[iso_code]],iso_code!G:H,2,FALSE)</f>
        <v>#N/A</v>
      </c>
    </row>
    <row r="1053" spans="3:4">
      <c r="C1053" s="64" t="e">
        <f>VLOOKUP(Table4[[#This Row],[iso_code]],iso_code!B:C,2,FALSE)</f>
        <v>#N/A</v>
      </c>
      <c r="D1053" s="18" t="e">
        <f>VLOOKUP(Table4[[#This Row],[iso_code]],iso_code!G:H,2,FALSE)</f>
        <v>#N/A</v>
      </c>
    </row>
    <row r="1054" spans="3:4">
      <c r="C1054" s="64" t="e">
        <f>VLOOKUP(Table4[[#This Row],[iso_code]],iso_code!B:C,2,FALSE)</f>
        <v>#N/A</v>
      </c>
      <c r="D1054" s="18" t="e">
        <f>VLOOKUP(Table4[[#This Row],[iso_code]],iso_code!G:H,2,FALSE)</f>
        <v>#N/A</v>
      </c>
    </row>
    <row r="1055" spans="3:4">
      <c r="C1055" s="64" t="e">
        <f>VLOOKUP(Table4[[#This Row],[iso_code]],iso_code!B:C,2,FALSE)</f>
        <v>#N/A</v>
      </c>
      <c r="D1055" s="18" t="e">
        <f>VLOOKUP(Table4[[#This Row],[iso_code]],iso_code!G:H,2,FALSE)</f>
        <v>#N/A</v>
      </c>
    </row>
    <row r="1056" spans="3:4">
      <c r="C1056" s="64" t="e">
        <f>VLOOKUP(Table4[[#This Row],[iso_code]],iso_code!B:C,2,FALSE)</f>
        <v>#N/A</v>
      </c>
      <c r="D1056" s="18" t="e">
        <f>VLOOKUP(Table4[[#This Row],[iso_code]],iso_code!G:H,2,FALSE)</f>
        <v>#N/A</v>
      </c>
    </row>
    <row r="1057" spans="3:4">
      <c r="C1057" s="64" t="e">
        <f>VLOOKUP(Table4[[#This Row],[iso_code]],iso_code!B:C,2,FALSE)</f>
        <v>#N/A</v>
      </c>
      <c r="D1057" s="18" t="e">
        <f>VLOOKUP(Table4[[#This Row],[iso_code]],iso_code!G:H,2,FALSE)</f>
        <v>#N/A</v>
      </c>
    </row>
    <row r="1058" spans="3:4">
      <c r="C1058" s="64" t="e">
        <f>VLOOKUP(Table4[[#This Row],[iso_code]],iso_code!B:C,2,FALSE)</f>
        <v>#N/A</v>
      </c>
      <c r="D1058" s="18" t="e">
        <f>VLOOKUP(Table4[[#This Row],[iso_code]],iso_code!G:H,2,FALSE)</f>
        <v>#N/A</v>
      </c>
    </row>
    <row r="1059" spans="3:4">
      <c r="C1059" s="64" t="e">
        <f>VLOOKUP(Table4[[#This Row],[iso_code]],iso_code!B:C,2,FALSE)</f>
        <v>#N/A</v>
      </c>
      <c r="D1059" s="18" t="e">
        <f>VLOOKUP(Table4[[#This Row],[iso_code]],iso_code!G:H,2,FALSE)</f>
        <v>#N/A</v>
      </c>
    </row>
    <row r="1060" spans="3:4">
      <c r="C1060" s="64" t="e">
        <f>VLOOKUP(Table4[[#This Row],[iso_code]],iso_code!B:C,2,FALSE)</f>
        <v>#N/A</v>
      </c>
      <c r="D1060" s="18" t="e">
        <f>VLOOKUP(Table4[[#This Row],[iso_code]],iso_code!G:H,2,FALSE)</f>
        <v>#N/A</v>
      </c>
    </row>
    <row r="1061" spans="3:4">
      <c r="C1061" s="64" t="e">
        <f>VLOOKUP(Table4[[#This Row],[iso_code]],iso_code!B:C,2,FALSE)</f>
        <v>#N/A</v>
      </c>
      <c r="D1061" s="18" t="e">
        <f>VLOOKUP(Table4[[#This Row],[iso_code]],iso_code!G:H,2,FALSE)</f>
        <v>#N/A</v>
      </c>
    </row>
    <row r="1062" spans="3:4">
      <c r="C1062" s="64" t="e">
        <f>VLOOKUP(Table4[[#This Row],[iso_code]],iso_code!B:C,2,FALSE)</f>
        <v>#N/A</v>
      </c>
      <c r="D1062" s="18" t="e">
        <f>VLOOKUP(Table4[[#This Row],[iso_code]],iso_code!G:H,2,FALSE)</f>
        <v>#N/A</v>
      </c>
    </row>
    <row r="1063" spans="3:4">
      <c r="C1063" s="64" t="e">
        <f>VLOOKUP(Table4[[#This Row],[iso_code]],iso_code!B:C,2,FALSE)</f>
        <v>#N/A</v>
      </c>
      <c r="D1063" s="18" t="e">
        <f>VLOOKUP(Table4[[#This Row],[iso_code]],iso_code!G:H,2,FALSE)</f>
        <v>#N/A</v>
      </c>
    </row>
    <row r="1064" spans="3:4">
      <c r="C1064" s="64" t="e">
        <f>VLOOKUP(Table4[[#This Row],[iso_code]],iso_code!B:C,2,FALSE)</f>
        <v>#N/A</v>
      </c>
      <c r="D1064" s="18" t="e">
        <f>VLOOKUP(Table4[[#This Row],[iso_code]],iso_code!G:H,2,FALSE)</f>
        <v>#N/A</v>
      </c>
    </row>
    <row r="1065" spans="3:4">
      <c r="C1065" s="64" t="e">
        <f>VLOOKUP(Table4[[#This Row],[iso_code]],iso_code!B:C,2,FALSE)</f>
        <v>#N/A</v>
      </c>
      <c r="D1065" s="18" t="e">
        <f>VLOOKUP(Table4[[#This Row],[iso_code]],iso_code!G:H,2,FALSE)</f>
        <v>#N/A</v>
      </c>
    </row>
    <row r="1066" spans="3:4">
      <c r="C1066" s="64" t="e">
        <f>VLOOKUP(Table4[[#This Row],[iso_code]],iso_code!B:C,2,FALSE)</f>
        <v>#N/A</v>
      </c>
      <c r="D1066" s="18" t="e">
        <f>VLOOKUP(Table4[[#This Row],[iso_code]],iso_code!G:H,2,FALSE)</f>
        <v>#N/A</v>
      </c>
    </row>
    <row r="1067" spans="3:4">
      <c r="C1067" s="64" t="e">
        <f>VLOOKUP(Table4[[#This Row],[iso_code]],iso_code!B:C,2,FALSE)</f>
        <v>#N/A</v>
      </c>
      <c r="D1067" s="18" t="e">
        <f>VLOOKUP(Table4[[#This Row],[iso_code]],iso_code!G:H,2,FALSE)</f>
        <v>#N/A</v>
      </c>
    </row>
    <row r="1068" spans="3:4">
      <c r="C1068" s="64" t="e">
        <f>VLOOKUP(Table4[[#This Row],[iso_code]],iso_code!B:C,2,FALSE)</f>
        <v>#N/A</v>
      </c>
      <c r="D1068" s="18" t="e">
        <f>VLOOKUP(Table4[[#This Row],[iso_code]],iso_code!G:H,2,FALSE)</f>
        <v>#N/A</v>
      </c>
    </row>
    <row r="1069" spans="3:4">
      <c r="C1069" s="64" t="e">
        <f>VLOOKUP(Table4[[#This Row],[iso_code]],iso_code!B:C,2,FALSE)</f>
        <v>#N/A</v>
      </c>
      <c r="D1069" s="18" t="e">
        <f>VLOOKUP(Table4[[#This Row],[iso_code]],iso_code!G:H,2,FALSE)</f>
        <v>#N/A</v>
      </c>
    </row>
    <row r="1070" spans="3:4">
      <c r="C1070" s="64" t="e">
        <f>VLOOKUP(Table4[[#This Row],[iso_code]],iso_code!B:C,2,FALSE)</f>
        <v>#N/A</v>
      </c>
      <c r="D1070" s="18" t="e">
        <f>VLOOKUP(Table4[[#This Row],[iso_code]],iso_code!G:H,2,FALSE)</f>
        <v>#N/A</v>
      </c>
    </row>
    <row r="1071" spans="3:4">
      <c r="C1071" s="64" t="e">
        <f>VLOOKUP(Table4[[#This Row],[iso_code]],iso_code!B:C,2,FALSE)</f>
        <v>#N/A</v>
      </c>
      <c r="D1071" s="18" t="e">
        <f>VLOOKUP(Table4[[#This Row],[iso_code]],iso_code!G:H,2,FALSE)</f>
        <v>#N/A</v>
      </c>
    </row>
    <row r="1072" spans="3:4">
      <c r="C1072" s="64" t="e">
        <f>VLOOKUP(Table4[[#This Row],[iso_code]],iso_code!B:C,2,FALSE)</f>
        <v>#N/A</v>
      </c>
      <c r="D1072" s="18" t="e">
        <f>VLOOKUP(Table4[[#This Row],[iso_code]],iso_code!G:H,2,FALSE)</f>
        <v>#N/A</v>
      </c>
    </row>
    <row r="1073" spans="3:4">
      <c r="C1073" s="64" t="e">
        <f>VLOOKUP(Table4[[#This Row],[iso_code]],iso_code!B:C,2,FALSE)</f>
        <v>#N/A</v>
      </c>
      <c r="D1073" s="18" t="e">
        <f>VLOOKUP(Table4[[#This Row],[iso_code]],iso_code!G:H,2,FALSE)</f>
        <v>#N/A</v>
      </c>
    </row>
    <row r="1074" spans="3:4">
      <c r="C1074" s="64" t="e">
        <f>VLOOKUP(Table4[[#This Row],[iso_code]],iso_code!B:C,2,FALSE)</f>
        <v>#N/A</v>
      </c>
      <c r="D1074" s="18" t="e">
        <f>VLOOKUP(Table4[[#This Row],[iso_code]],iso_code!G:H,2,FALSE)</f>
        <v>#N/A</v>
      </c>
    </row>
    <row r="1075" spans="3:4">
      <c r="C1075" s="64" t="e">
        <f>VLOOKUP(Table4[[#This Row],[iso_code]],iso_code!B:C,2,FALSE)</f>
        <v>#N/A</v>
      </c>
      <c r="D1075" s="18" t="e">
        <f>VLOOKUP(Table4[[#This Row],[iso_code]],iso_code!G:H,2,FALSE)</f>
        <v>#N/A</v>
      </c>
    </row>
    <row r="1076" spans="3:4">
      <c r="C1076" s="64" t="e">
        <f>VLOOKUP(Table4[[#This Row],[iso_code]],iso_code!B:C,2,FALSE)</f>
        <v>#N/A</v>
      </c>
      <c r="D1076" s="18" t="e">
        <f>VLOOKUP(Table4[[#This Row],[iso_code]],iso_code!G:H,2,FALSE)</f>
        <v>#N/A</v>
      </c>
    </row>
    <row r="1077" spans="3:4">
      <c r="C1077" s="64" t="e">
        <f>VLOOKUP(Table4[[#This Row],[iso_code]],iso_code!B:C,2,FALSE)</f>
        <v>#N/A</v>
      </c>
      <c r="D1077" s="18" t="e">
        <f>VLOOKUP(Table4[[#This Row],[iso_code]],iso_code!G:H,2,FALSE)</f>
        <v>#N/A</v>
      </c>
    </row>
    <row r="1078" spans="3:4">
      <c r="C1078" s="64" t="e">
        <f>VLOOKUP(Table4[[#This Row],[iso_code]],iso_code!B:C,2,FALSE)</f>
        <v>#N/A</v>
      </c>
      <c r="D1078" s="18" t="e">
        <f>VLOOKUP(Table4[[#This Row],[iso_code]],iso_code!G:H,2,FALSE)</f>
        <v>#N/A</v>
      </c>
    </row>
    <row r="1079" spans="3:4">
      <c r="C1079" s="64" t="e">
        <f>VLOOKUP(Table4[[#This Row],[iso_code]],iso_code!B:C,2,FALSE)</f>
        <v>#N/A</v>
      </c>
      <c r="D1079" s="18" t="e">
        <f>VLOOKUP(Table4[[#This Row],[iso_code]],iso_code!G:H,2,FALSE)</f>
        <v>#N/A</v>
      </c>
    </row>
    <row r="1080" spans="3:4">
      <c r="C1080" s="64" t="e">
        <f>VLOOKUP(Table4[[#This Row],[iso_code]],iso_code!B:C,2,FALSE)</f>
        <v>#N/A</v>
      </c>
      <c r="D1080" s="18" t="e">
        <f>VLOOKUP(Table4[[#This Row],[iso_code]],iso_code!G:H,2,FALSE)</f>
        <v>#N/A</v>
      </c>
    </row>
    <row r="1081" spans="3:4">
      <c r="C1081" s="64" t="e">
        <f>VLOOKUP(Table4[[#This Row],[iso_code]],iso_code!B:C,2,FALSE)</f>
        <v>#N/A</v>
      </c>
      <c r="D1081" s="18" t="e">
        <f>VLOOKUP(Table4[[#This Row],[iso_code]],iso_code!G:H,2,FALSE)</f>
        <v>#N/A</v>
      </c>
    </row>
    <row r="1082" spans="3:4">
      <c r="C1082" s="64" t="e">
        <f>VLOOKUP(Table4[[#This Row],[iso_code]],iso_code!B:C,2,FALSE)</f>
        <v>#N/A</v>
      </c>
      <c r="D1082" s="18" t="e">
        <f>VLOOKUP(Table4[[#This Row],[iso_code]],iso_code!G:H,2,FALSE)</f>
        <v>#N/A</v>
      </c>
    </row>
    <row r="1083" spans="3:4">
      <c r="C1083" s="64" t="e">
        <f>VLOOKUP(Table4[[#This Row],[iso_code]],iso_code!B:C,2,FALSE)</f>
        <v>#N/A</v>
      </c>
      <c r="D1083" s="18" t="e">
        <f>VLOOKUP(Table4[[#This Row],[iso_code]],iso_code!G:H,2,FALSE)</f>
        <v>#N/A</v>
      </c>
    </row>
    <row r="1084" spans="3:4">
      <c r="C1084" s="64" t="e">
        <f>VLOOKUP(Table4[[#This Row],[iso_code]],iso_code!B:C,2,FALSE)</f>
        <v>#N/A</v>
      </c>
      <c r="D1084" s="18" t="e">
        <f>VLOOKUP(Table4[[#This Row],[iso_code]],iso_code!G:H,2,FALSE)</f>
        <v>#N/A</v>
      </c>
    </row>
    <row r="1085" spans="3:4">
      <c r="C1085" s="64" t="e">
        <f>VLOOKUP(Table4[[#This Row],[iso_code]],iso_code!B:C,2,FALSE)</f>
        <v>#N/A</v>
      </c>
      <c r="D1085" s="18" t="e">
        <f>VLOOKUP(Table4[[#This Row],[iso_code]],iso_code!G:H,2,FALSE)</f>
        <v>#N/A</v>
      </c>
    </row>
    <row r="1086" spans="3:4">
      <c r="C1086" s="64" t="e">
        <f>VLOOKUP(Table4[[#This Row],[iso_code]],iso_code!B:C,2,FALSE)</f>
        <v>#N/A</v>
      </c>
      <c r="D1086" s="18" t="e">
        <f>VLOOKUP(Table4[[#This Row],[iso_code]],iso_code!G:H,2,FALSE)</f>
        <v>#N/A</v>
      </c>
    </row>
    <row r="1087" spans="3:4">
      <c r="C1087" s="64" t="e">
        <f>VLOOKUP(Table4[[#This Row],[iso_code]],iso_code!B:C,2,FALSE)</f>
        <v>#N/A</v>
      </c>
      <c r="D1087" s="18" t="e">
        <f>VLOOKUP(Table4[[#This Row],[iso_code]],iso_code!G:H,2,FALSE)</f>
        <v>#N/A</v>
      </c>
    </row>
    <row r="1088" spans="3:4">
      <c r="C1088" s="64" t="e">
        <f>VLOOKUP(Table4[[#This Row],[iso_code]],iso_code!B:C,2,FALSE)</f>
        <v>#N/A</v>
      </c>
      <c r="D1088" s="18" t="e">
        <f>VLOOKUP(Table4[[#This Row],[iso_code]],iso_code!G:H,2,FALSE)</f>
        <v>#N/A</v>
      </c>
    </row>
    <row r="1089" spans="3:4">
      <c r="C1089" s="64" t="e">
        <f>VLOOKUP(Table4[[#This Row],[iso_code]],iso_code!B:C,2,FALSE)</f>
        <v>#N/A</v>
      </c>
      <c r="D1089" s="18" t="e">
        <f>VLOOKUP(Table4[[#This Row],[iso_code]],iso_code!G:H,2,FALSE)</f>
        <v>#N/A</v>
      </c>
    </row>
    <row r="1090" spans="3:4">
      <c r="C1090" s="64" t="e">
        <f>VLOOKUP(Table4[[#This Row],[iso_code]],iso_code!B:C,2,FALSE)</f>
        <v>#N/A</v>
      </c>
      <c r="D1090" s="18" t="e">
        <f>VLOOKUP(Table4[[#This Row],[iso_code]],iso_code!G:H,2,FALSE)</f>
        <v>#N/A</v>
      </c>
    </row>
    <row r="1091" spans="3:4">
      <c r="C1091" s="64" t="e">
        <f>VLOOKUP(Table4[[#This Row],[iso_code]],iso_code!B:C,2,FALSE)</f>
        <v>#N/A</v>
      </c>
      <c r="D1091" s="18" t="e">
        <f>VLOOKUP(Table4[[#This Row],[iso_code]],iso_code!G:H,2,FALSE)</f>
        <v>#N/A</v>
      </c>
    </row>
    <row r="1092" spans="3:4">
      <c r="C1092" s="64" t="e">
        <f>VLOOKUP(Table4[[#This Row],[iso_code]],iso_code!B:C,2,FALSE)</f>
        <v>#N/A</v>
      </c>
      <c r="D1092" s="18" t="e">
        <f>VLOOKUP(Table4[[#This Row],[iso_code]],iso_code!G:H,2,FALSE)</f>
        <v>#N/A</v>
      </c>
    </row>
    <row r="1093" spans="3:4">
      <c r="C1093" s="64" t="e">
        <f>VLOOKUP(Table4[[#This Row],[iso_code]],iso_code!B:C,2,FALSE)</f>
        <v>#N/A</v>
      </c>
      <c r="D1093" s="18" t="e">
        <f>VLOOKUP(Table4[[#This Row],[iso_code]],iso_code!G:H,2,FALSE)</f>
        <v>#N/A</v>
      </c>
    </row>
    <row r="1094" spans="3:4">
      <c r="C1094" s="64" t="e">
        <f>VLOOKUP(Table4[[#This Row],[iso_code]],iso_code!B:C,2,FALSE)</f>
        <v>#N/A</v>
      </c>
      <c r="D1094" s="18" t="e">
        <f>VLOOKUP(Table4[[#This Row],[iso_code]],iso_code!G:H,2,FALSE)</f>
        <v>#N/A</v>
      </c>
    </row>
    <row r="1095" spans="3:4">
      <c r="C1095" s="64" t="e">
        <f>VLOOKUP(Table4[[#This Row],[iso_code]],iso_code!B:C,2,FALSE)</f>
        <v>#N/A</v>
      </c>
      <c r="D1095" s="18" t="e">
        <f>VLOOKUP(Table4[[#This Row],[iso_code]],iso_code!G:H,2,FALSE)</f>
        <v>#N/A</v>
      </c>
    </row>
    <row r="1096" spans="3:4">
      <c r="C1096" s="64" t="e">
        <f>VLOOKUP(Table4[[#This Row],[iso_code]],iso_code!B:C,2,FALSE)</f>
        <v>#N/A</v>
      </c>
      <c r="D1096" s="18" t="e">
        <f>VLOOKUP(Table4[[#This Row],[iso_code]],iso_code!G:H,2,FALSE)</f>
        <v>#N/A</v>
      </c>
    </row>
    <row r="1097" spans="3:4">
      <c r="C1097" s="64" t="e">
        <f>VLOOKUP(Table4[[#This Row],[iso_code]],iso_code!B:C,2,FALSE)</f>
        <v>#N/A</v>
      </c>
      <c r="D1097" s="18" t="e">
        <f>VLOOKUP(Table4[[#This Row],[iso_code]],iso_code!G:H,2,FALSE)</f>
        <v>#N/A</v>
      </c>
    </row>
    <row r="1098" spans="3:4">
      <c r="C1098" s="64" t="e">
        <f>VLOOKUP(Table4[[#This Row],[iso_code]],iso_code!B:C,2,FALSE)</f>
        <v>#N/A</v>
      </c>
      <c r="D1098" s="18" t="e">
        <f>VLOOKUP(Table4[[#This Row],[iso_code]],iso_code!G:H,2,FALSE)</f>
        <v>#N/A</v>
      </c>
    </row>
    <row r="1099" spans="3:4">
      <c r="C1099" s="64" t="e">
        <f>VLOOKUP(Table4[[#This Row],[iso_code]],iso_code!B:C,2,FALSE)</f>
        <v>#N/A</v>
      </c>
      <c r="D1099" s="18" t="e">
        <f>VLOOKUP(Table4[[#This Row],[iso_code]],iso_code!G:H,2,FALSE)</f>
        <v>#N/A</v>
      </c>
    </row>
    <row r="1100" spans="3:4">
      <c r="C1100" s="64" t="e">
        <f>VLOOKUP(Table4[[#This Row],[iso_code]],iso_code!B:C,2,FALSE)</f>
        <v>#N/A</v>
      </c>
      <c r="D1100" s="18" t="e">
        <f>VLOOKUP(Table4[[#This Row],[iso_code]],iso_code!G:H,2,FALSE)</f>
        <v>#N/A</v>
      </c>
    </row>
    <row r="1101" spans="3:4">
      <c r="C1101" s="64" t="e">
        <f>VLOOKUP(Table4[[#This Row],[iso_code]],iso_code!B:C,2,FALSE)</f>
        <v>#N/A</v>
      </c>
      <c r="D1101" s="18" t="e">
        <f>VLOOKUP(Table4[[#This Row],[iso_code]],iso_code!G:H,2,FALSE)</f>
        <v>#N/A</v>
      </c>
    </row>
    <row r="1102" spans="3:4">
      <c r="C1102" s="64" t="e">
        <f>VLOOKUP(Table4[[#This Row],[iso_code]],iso_code!B:C,2,FALSE)</f>
        <v>#N/A</v>
      </c>
      <c r="D1102" s="18" t="e">
        <f>VLOOKUP(Table4[[#This Row],[iso_code]],iso_code!G:H,2,FALSE)</f>
        <v>#N/A</v>
      </c>
    </row>
    <row r="1103" spans="3:4">
      <c r="C1103" s="64" t="e">
        <f>VLOOKUP(Table4[[#This Row],[iso_code]],iso_code!B:C,2,FALSE)</f>
        <v>#N/A</v>
      </c>
      <c r="D1103" s="18" t="e">
        <f>VLOOKUP(Table4[[#This Row],[iso_code]],iso_code!G:H,2,FALSE)</f>
        <v>#N/A</v>
      </c>
    </row>
    <row r="1104" spans="3:4">
      <c r="C1104" s="64" t="e">
        <f>VLOOKUP(Table4[[#This Row],[iso_code]],iso_code!B:C,2,FALSE)</f>
        <v>#N/A</v>
      </c>
      <c r="D1104" s="18" t="e">
        <f>VLOOKUP(Table4[[#This Row],[iso_code]],iso_code!G:H,2,FALSE)</f>
        <v>#N/A</v>
      </c>
    </row>
    <row r="1105" spans="3:4">
      <c r="C1105" s="64" t="e">
        <f>VLOOKUP(Table4[[#This Row],[iso_code]],iso_code!B:C,2,FALSE)</f>
        <v>#N/A</v>
      </c>
      <c r="D1105" s="18" t="e">
        <f>VLOOKUP(Table4[[#This Row],[iso_code]],iso_code!G:H,2,FALSE)</f>
        <v>#N/A</v>
      </c>
    </row>
    <row r="1106" spans="3:4">
      <c r="C1106" s="64" t="e">
        <f>VLOOKUP(Table4[[#This Row],[iso_code]],iso_code!B:C,2,FALSE)</f>
        <v>#N/A</v>
      </c>
      <c r="D1106" s="18" t="e">
        <f>VLOOKUP(Table4[[#This Row],[iso_code]],iso_code!G:H,2,FALSE)</f>
        <v>#N/A</v>
      </c>
    </row>
    <row r="1107" spans="3:4">
      <c r="C1107" s="64" t="e">
        <f>VLOOKUP(Table4[[#This Row],[iso_code]],iso_code!B:C,2,FALSE)</f>
        <v>#N/A</v>
      </c>
      <c r="D1107" s="18" t="e">
        <f>VLOOKUP(Table4[[#This Row],[iso_code]],iso_code!G:H,2,FALSE)</f>
        <v>#N/A</v>
      </c>
    </row>
    <row r="1108" spans="3:4">
      <c r="C1108" s="64" t="e">
        <f>VLOOKUP(Table4[[#This Row],[iso_code]],iso_code!B:C,2,FALSE)</f>
        <v>#N/A</v>
      </c>
      <c r="D1108" s="18" t="e">
        <f>VLOOKUP(Table4[[#This Row],[iso_code]],iso_code!G:H,2,FALSE)</f>
        <v>#N/A</v>
      </c>
    </row>
    <row r="1109" spans="3:4">
      <c r="C1109" s="64" t="e">
        <f>VLOOKUP(Table4[[#This Row],[iso_code]],iso_code!B:C,2,FALSE)</f>
        <v>#N/A</v>
      </c>
      <c r="D1109" s="18" t="e">
        <f>VLOOKUP(Table4[[#This Row],[iso_code]],iso_code!G:H,2,FALSE)</f>
        <v>#N/A</v>
      </c>
    </row>
    <row r="1110" spans="3:4">
      <c r="C1110" s="64" t="e">
        <f>VLOOKUP(Table4[[#This Row],[iso_code]],iso_code!B:C,2,FALSE)</f>
        <v>#N/A</v>
      </c>
      <c r="D1110" s="18" t="e">
        <f>VLOOKUP(Table4[[#This Row],[iso_code]],iso_code!G:H,2,FALSE)</f>
        <v>#N/A</v>
      </c>
    </row>
    <row r="1111" spans="3:4">
      <c r="C1111" s="64" t="e">
        <f>VLOOKUP(Table4[[#This Row],[iso_code]],iso_code!B:C,2,FALSE)</f>
        <v>#N/A</v>
      </c>
      <c r="D1111" s="18" t="e">
        <f>VLOOKUP(Table4[[#This Row],[iso_code]],iso_code!G:H,2,FALSE)</f>
        <v>#N/A</v>
      </c>
    </row>
    <row r="1112" spans="3:4">
      <c r="C1112" s="64" t="e">
        <f>VLOOKUP(Table4[[#This Row],[iso_code]],iso_code!B:C,2,FALSE)</f>
        <v>#N/A</v>
      </c>
      <c r="D1112" s="18" t="e">
        <f>VLOOKUP(Table4[[#This Row],[iso_code]],iso_code!G:H,2,FALSE)</f>
        <v>#N/A</v>
      </c>
    </row>
    <row r="1113" spans="3:4">
      <c r="C1113" s="64" t="e">
        <f>VLOOKUP(Table4[[#This Row],[iso_code]],iso_code!B:C,2,FALSE)</f>
        <v>#N/A</v>
      </c>
      <c r="D1113" s="18" t="e">
        <f>VLOOKUP(Table4[[#This Row],[iso_code]],iso_code!G:H,2,FALSE)</f>
        <v>#N/A</v>
      </c>
    </row>
    <row r="1114" spans="3:4">
      <c r="C1114" s="64" t="e">
        <f>VLOOKUP(Table4[[#This Row],[iso_code]],iso_code!B:C,2,FALSE)</f>
        <v>#N/A</v>
      </c>
      <c r="D1114" s="18" t="e">
        <f>VLOOKUP(Table4[[#This Row],[iso_code]],iso_code!G:H,2,FALSE)</f>
        <v>#N/A</v>
      </c>
    </row>
    <row r="1115" spans="3:4">
      <c r="C1115" s="64" t="e">
        <f>VLOOKUP(Table4[[#This Row],[iso_code]],iso_code!B:C,2,FALSE)</f>
        <v>#N/A</v>
      </c>
      <c r="D1115" s="18" t="e">
        <f>VLOOKUP(Table4[[#This Row],[iso_code]],iso_code!G:H,2,FALSE)</f>
        <v>#N/A</v>
      </c>
    </row>
    <row r="1116" spans="3:4">
      <c r="C1116" s="64" t="e">
        <f>VLOOKUP(Table4[[#This Row],[iso_code]],iso_code!B:C,2,FALSE)</f>
        <v>#N/A</v>
      </c>
      <c r="D1116" s="18" t="e">
        <f>VLOOKUP(Table4[[#This Row],[iso_code]],iso_code!G:H,2,FALSE)</f>
        <v>#N/A</v>
      </c>
    </row>
    <row r="1117" spans="3:4">
      <c r="C1117" s="64" t="e">
        <f>VLOOKUP(Table4[[#This Row],[iso_code]],iso_code!B:C,2,FALSE)</f>
        <v>#N/A</v>
      </c>
      <c r="D1117" s="18" t="e">
        <f>VLOOKUP(Table4[[#This Row],[iso_code]],iso_code!G:H,2,FALSE)</f>
        <v>#N/A</v>
      </c>
    </row>
    <row r="1118" spans="3:4">
      <c r="C1118" s="64" t="e">
        <f>VLOOKUP(Table4[[#This Row],[iso_code]],iso_code!B:C,2,FALSE)</f>
        <v>#N/A</v>
      </c>
      <c r="D1118" s="18" t="e">
        <f>VLOOKUP(Table4[[#This Row],[iso_code]],iso_code!G:H,2,FALSE)</f>
        <v>#N/A</v>
      </c>
    </row>
    <row r="1119" spans="3:4">
      <c r="C1119" s="64" t="e">
        <f>VLOOKUP(Table4[[#This Row],[iso_code]],iso_code!B:C,2,FALSE)</f>
        <v>#N/A</v>
      </c>
      <c r="D1119" s="18" t="e">
        <f>VLOOKUP(Table4[[#This Row],[iso_code]],iso_code!G:H,2,FALSE)</f>
        <v>#N/A</v>
      </c>
    </row>
    <row r="1120" spans="3:4">
      <c r="C1120" s="64" t="e">
        <f>VLOOKUP(Table4[[#This Row],[iso_code]],iso_code!B:C,2,FALSE)</f>
        <v>#N/A</v>
      </c>
      <c r="D1120" s="18" t="e">
        <f>VLOOKUP(Table4[[#This Row],[iso_code]],iso_code!G:H,2,FALSE)</f>
        <v>#N/A</v>
      </c>
    </row>
    <row r="1121" spans="3:4">
      <c r="C1121" s="64" t="e">
        <f>VLOOKUP(Table4[[#This Row],[iso_code]],iso_code!B:C,2,FALSE)</f>
        <v>#N/A</v>
      </c>
      <c r="D1121" s="18" t="e">
        <f>VLOOKUP(Table4[[#This Row],[iso_code]],iso_code!G:H,2,FALSE)</f>
        <v>#N/A</v>
      </c>
    </row>
    <row r="1122" spans="3:4">
      <c r="C1122" s="64" t="e">
        <f>VLOOKUP(Table4[[#This Row],[iso_code]],iso_code!B:C,2,FALSE)</f>
        <v>#N/A</v>
      </c>
      <c r="D1122" s="18" t="e">
        <f>VLOOKUP(Table4[[#This Row],[iso_code]],iso_code!G:H,2,FALSE)</f>
        <v>#N/A</v>
      </c>
    </row>
    <row r="1123" spans="3:4">
      <c r="C1123" s="64" t="e">
        <f>VLOOKUP(Table4[[#This Row],[iso_code]],iso_code!B:C,2,FALSE)</f>
        <v>#N/A</v>
      </c>
      <c r="D1123" s="18" t="e">
        <f>VLOOKUP(Table4[[#This Row],[iso_code]],iso_code!G:H,2,FALSE)</f>
        <v>#N/A</v>
      </c>
    </row>
    <row r="1124" spans="3:4">
      <c r="C1124" s="64" t="e">
        <f>VLOOKUP(Table4[[#This Row],[iso_code]],iso_code!B:C,2,FALSE)</f>
        <v>#N/A</v>
      </c>
      <c r="D1124" s="18" t="e">
        <f>VLOOKUP(Table4[[#This Row],[iso_code]],iso_code!G:H,2,FALSE)</f>
        <v>#N/A</v>
      </c>
    </row>
    <row r="1125" spans="3:4">
      <c r="C1125" s="64" t="e">
        <f>VLOOKUP(Table4[[#This Row],[iso_code]],iso_code!B:C,2,FALSE)</f>
        <v>#N/A</v>
      </c>
      <c r="D1125" s="18" t="e">
        <f>VLOOKUP(Table4[[#This Row],[iso_code]],iso_code!G:H,2,FALSE)</f>
        <v>#N/A</v>
      </c>
    </row>
    <row r="1126" spans="3:4">
      <c r="C1126" s="64" t="e">
        <f>VLOOKUP(Table4[[#This Row],[iso_code]],iso_code!B:C,2,FALSE)</f>
        <v>#N/A</v>
      </c>
      <c r="D1126" s="18" t="e">
        <f>VLOOKUP(Table4[[#This Row],[iso_code]],iso_code!G:H,2,FALSE)</f>
        <v>#N/A</v>
      </c>
    </row>
    <row r="1127" spans="3:4">
      <c r="C1127" s="64" t="e">
        <f>VLOOKUP(Table4[[#This Row],[iso_code]],iso_code!B:C,2,FALSE)</f>
        <v>#N/A</v>
      </c>
      <c r="D1127" s="18" t="e">
        <f>VLOOKUP(Table4[[#This Row],[iso_code]],iso_code!G:H,2,FALSE)</f>
        <v>#N/A</v>
      </c>
    </row>
    <row r="1128" spans="3:4">
      <c r="C1128" s="64" t="e">
        <f>VLOOKUP(Table4[[#This Row],[iso_code]],iso_code!B:C,2,FALSE)</f>
        <v>#N/A</v>
      </c>
      <c r="D1128" s="18" t="e">
        <f>VLOOKUP(Table4[[#This Row],[iso_code]],iso_code!G:H,2,FALSE)</f>
        <v>#N/A</v>
      </c>
    </row>
    <row r="1129" spans="3:4">
      <c r="C1129" s="64" t="e">
        <f>VLOOKUP(Table4[[#This Row],[iso_code]],iso_code!B:C,2,FALSE)</f>
        <v>#N/A</v>
      </c>
      <c r="D1129" s="18" t="e">
        <f>VLOOKUP(Table4[[#This Row],[iso_code]],iso_code!G:H,2,FALSE)</f>
        <v>#N/A</v>
      </c>
    </row>
    <row r="1130" spans="3:4">
      <c r="C1130" s="64" t="e">
        <f>VLOOKUP(Table4[[#This Row],[iso_code]],iso_code!B:C,2,FALSE)</f>
        <v>#N/A</v>
      </c>
      <c r="D1130" s="18" t="e">
        <f>VLOOKUP(Table4[[#This Row],[iso_code]],iso_code!G:H,2,FALSE)</f>
        <v>#N/A</v>
      </c>
    </row>
    <row r="1131" spans="3:4">
      <c r="C1131" s="64" t="e">
        <f>VLOOKUP(Table4[[#This Row],[iso_code]],iso_code!B:C,2,FALSE)</f>
        <v>#N/A</v>
      </c>
      <c r="D1131" s="18" t="e">
        <f>VLOOKUP(Table4[[#This Row],[iso_code]],iso_code!G:H,2,FALSE)</f>
        <v>#N/A</v>
      </c>
    </row>
    <row r="1132" spans="3:4">
      <c r="C1132" s="64" t="e">
        <f>VLOOKUP(Table4[[#This Row],[iso_code]],iso_code!B:C,2,FALSE)</f>
        <v>#N/A</v>
      </c>
      <c r="D1132" s="18" t="e">
        <f>VLOOKUP(Table4[[#This Row],[iso_code]],iso_code!G:H,2,FALSE)</f>
        <v>#N/A</v>
      </c>
    </row>
    <row r="1133" spans="3:4">
      <c r="C1133" s="64" t="e">
        <f>VLOOKUP(Table4[[#This Row],[iso_code]],iso_code!B:C,2,FALSE)</f>
        <v>#N/A</v>
      </c>
      <c r="D1133" s="18" t="e">
        <f>VLOOKUP(Table4[[#This Row],[iso_code]],iso_code!G:H,2,FALSE)</f>
        <v>#N/A</v>
      </c>
    </row>
    <row r="1134" spans="3:4">
      <c r="C1134" s="64" t="e">
        <f>VLOOKUP(Table4[[#This Row],[iso_code]],iso_code!B:C,2,FALSE)</f>
        <v>#N/A</v>
      </c>
      <c r="D1134" s="18" t="e">
        <f>VLOOKUP(Table4[[#This Row],[iso_code]],iso_code!G:H,2,FALSE)</f>
        <v>#N/A</v>
      </c>
    </row>
    <row r="1135" spans="3:4">
      <c r="C1135" s="64" t="e">
        <f>VLOOKUP(Table4[[#This Row],[iso_code]],iso_code!B:C,2,FALSE)</f>
        <v>#N/A</v>
      </c>
      <c r="D1135" s="18" t="e">
        <f>VLOOKUP(Table4[[#This Row],[iso_code]],iso_code!G:H,2,FALSE)</f>
        <v>#N/A</v>
      </c>
    </row>
    <row r="1136" spans="3:4">
      <c r="C1136" s="64" t="e">
        <f>VLOOKUP(Table4[[#This Row],[iso_code]],iso_code!B:C,2,FALSE)</f>
        <v>#N/A</v>
      </c>
      <c r="D1136" s="18" t="e">
        <f>VLOOKUP(Table4[[#This Row],[iso_code]],iso_code!G:H,2,FALSE)</f>
        <v>#N/A</v>
      </c>
    </row>
    <row r="1137" spans="3:4">
      <c r="C1137" s="64" t="e">
        <f>VLOOKUP(Table4[[#This Row],[iso_code]],iso_code!B:C,2,FALSE)</f>
        <v>#N/A</v>
      </c>
      <c r="D1137" s="18" t="e">
        <f>VLOOKUP(Table4[[#This Row],[iso_code]],iso_code!G:H,2,FALSE)</f>
        <v>#N/A</v>
      </c>
    </row>
    <row r="1138" spans="3:4">
      <c r="C1138" s="64" t="e">
        <f>VLOOKUP(Table4[[#This Row],[iso_code]],iso_code!B:C,2,FALSE)</f>
        <v>#N/A</v>
      </c>
      <c r="D1138" s="18" t="e">
        <f>VLOOKUP(Table4[[#This Row],[iso_code]],iso_code!G:H,2,FALSE)</f>
        <v>#N/A</v>
      </c>
    </row>
    <row r="1139" spans="3:4">
      <c r="C1139" s="64" t="e">
        <f>VLOOKUP(Table4[[#This Row],[iso_code]],iso_code!B:C,2,FALSE)</f>
        <v>#N/A</v>
      </c>
      <c r="D1139" s="18" t="e">
        <f>VLOOKUP(Table4[[#This Row],[iso_code]],iso_code!G:H,2,FALSE)</f>
        <v>#N/A</v>
      </c>
    </row>
    <row r="1140" spans="3:4">
      <c r="C1140" s="64" t="e">
        <f>VLOOKUP(Table4[[#This Row],[iso_code]],iso_code!B:C,2,FALSE)</f>
        <v>#N/A</v>
      </c>
      <c r="D1140" s="18" t="e">
        <f>VLOOKUP(Table4[[#This Row],[iso_code]],iso_code!G:H,2,FALSE)</f>
        <v>#N/A</v>
      </c>
    </row>
    <row r="1141" spans="3:4">
      <c r="C1141" s="64" t="e">
        <f>VLOOKUP(Table4[[#This Row],[iso_code]],iso_code!B:C,2,FALSE)</f>
        <v>#N/A</v>
      </c>
      <c r="D1141" s="18" t="e">
        <f>VLOOKUP(Table4[[#This Row],[iso_code]],iso_code!G:H,2,FALSE)</f>
        <v>#N/A</v>
      </c>
    </row>
    <row r="1142" spans="3:4">
      <c r="C1142" s="64" t="e">
        <f>VLOOKUP(Table4[[#This Row],[iso_code]],iso_code!B:C,2,FALSE)</f>
        <v>#N/A</v>
      </c>
      <c r="D1142" s="18" t="e">
        <f>VLOOKUP(Table4[[#This Row],[iso_code]],iso_code!G:H,2,FALSE)</f>
        <v>#N/A</v>
      </c>
    </row>
    <row r="1143" spans="3:4">
      <c r="C1143" s="64" t="e">
        <f>VLOOKUP(Table4[[#This Row],[iso_code]],iso_code!B:C,2,FALSE)</f>
        <v>#N/A</v>
      </c>
      <c r="D1143" s="18" t="e">
        <f>VLOOKUP(Table4[[#This Row],[iso_code]],iso_code!G:H,2,FALSE)</f>
        <v>#N/A</v>
      </c>
    </row>
    <row r="1144" spans="3:4">
      <c r="C1144" s="64" t="e">
        <f>VLOOKUP(Table4[[#This Row],[iso_code]],iso_code!B:C,2,FALSE)</f>
        <v>#N/A</v>
      </c>
      <c r="D1144" s="18" t="e">
        <f>VLOOKUP(Table4[[#This Row],[iso_code]],iso_code!G:H,2,FALSE)</f>
        <v>#N/A</v>
      </c>
    </row>
    <row r="1145" spans="3:4">
      <c r="C1145" s="64" t="e">
        <f>VLOOKUP(Table4[[#This Row],[iso_code]],iso_code!B:C,2,FALSE)</f>
        <v>#N/A</v>
      </c>
      <c r="D1145" s="18" t="e">
        <f>VLOOKUP(Table4[[#This Row],[iso_code]],iso_code!G:H,2,FALSE)</f>
        <v>#N/A</v>
      </c>
    </row>
    <row r="1146" spans="3:4">
      <c r="C1146" s="64" t="e">
        <f>VLOOKUP(Table4[[#This Row],[iso_code]],iso_code!B:C,2,FALSE)</f>
        <v>#N/A</v>
      </c>
      <c r="D1146" s="18" t="e">
        <f>VLOOKUP(Table4[[#This Row],[iso_code]],iso_code!G:H,2,FALSE)</f>
        <v>#N/A</v>
      </c>
    </row>
    <row r="1147" spans="3:4">
      <c r="C1147" s="64" t="e">
        <f>VLOOKUP(Table4[[#This Row],[iso_code]],iso_code!B:C,2,FALSE)</f>
        <v>#N/A</v>
      </c>
      <c r="D1147" s="18" t="e">
        <f>VLOOKUP(Table4[[#This Row],[iso_code]],iso_code!G:H,2,FALSE)</f>
        <v>#N/A</v>
      </c>
    </row>
    <row r="1148" spans="3:4">
      <c r="C1148" s="64" t="e">
        <f>VLOOKUP(Table4[[#This Row],[iso_code]],iso_code!B:C,2,FALSE)</f>
        <v>#N/A</v>
      </c>
      <c r="D1148" s="18" t="e">
        <f>VLOOKUP(Table4[[#This Row],[iso_code]],iso_code!G:H,2,FALSE)</f>
        <v>#N/A</v>
      </c>
    </row>
    <row r="1149" spans="3:4">
      <c r="C1149" s="64" t="e">
        <f>VLOOKUP(Table4[[#This Row],[iso_code]],iso_code!B:C,2,FALSE)</f>
        <v>#N/A</v>
      </c>
      <c r="D1149" s="18" t="e">
        <f>VLOOKUP(Table4[[#This Row],[iso_code]],iso_code!G:H,2,FALSE)</f>
        <v>#N/A</v>
      </c>
    </row>
    <row r="1150" spans="3:4">
      <c r="C1150" s="64" t="e">
        <f>VLOOKUP(Table4[[#This Row],[iso_code]],iso_code!B:C,2,FALSE)</f>
        <v>#N/A</v>
      </c>
      <c r="D1150" s="18" t="e">
        <f>VLOOKUP(Table4[[#This Row],[iso_code]],iso_code!G:H,2,FALSE)</f>
        <v>#N/A</v>
      </c>
    </row>
    <row r="1151" spans="3:4">
      <c r="C1151" s="64" t="e">
        <f>VLOOKUP(Table4[[#This Row],[iso_code]],iso_code!B:C,2,FALSE)</f>
        <v>#N/A</v>
      </c>
      <c r="D1151" s="18" t="e">
        <f>VLOOKUP(Table4[[#This Row],[iso_code]],iso_code!G:H,2,FALSE)</f>
        <v>#N/A</v>
      </c>
    </row>
    <row r="1152" spans="3:4">
      <c r="C1152" s="64" t="e">
        <f>VLOOKUP(Table4[[#This Row],[iso_code]],iso_code!B:C,2,FALSE)</f>
        <v>#N/A</v>
      </c>
      <c r="D1152" s="18" t="e">
        <f>VLOOKUP(Table4[[#This Row],[iso_code]],iso_code!G:H,2,FALSE)</f>
        <v>#N/A</v>
      </c>
    </row>
    <row r="1153" spans="3:4">
      <c r="C1153" s="64" t="e">
        <f>VLOOKUP(Table4[[#This Row],[iso_code]],iso_code!B:C,2,FALSE)</f>
        <v>#N/A</v>
      </c>
      <c r="D1153" s="18" t="e">
        <f>VLOOKUP(Table4[[#This Row],[iso_code]],iso_code!G:H,2,FALSE)</f>
        <v>#N/A</v>
      </c>
    </row>
    <row r="1154" spans="3:4">
      <c r="C1154" s="64" t="e">
        <f>VLOOKUP(Table4[[#This Row],[iso_code]],iso_code!B:C,2,FALSE)</f>
        <v>#N/A</v>
      </c>
      <c r="D1154" s="18" t="e">
        <f>VLOOKUP(Table4[[#This Row],[iso_code]],iso_code!G:H,2,FALSE)</f>
        <v>#N/A</v>
      </c>
    </row>
    <row r="1155" spans="3:4">
      <c r="C1155" s="64" t="e">
        <f>VLOOKUP(Table4[[#This Row],[iso_code]],iso_code!B:C,2,FALSE)</f>
        <v>#N/A</v>
      </c>
      <c r="D1155" s="18" t="e">
        <f>VLOOKUP(Table4[[#This Row],[iso_code]],iso_code!G:H,2,FALSE)</f>
        <v>#N/A</v>
      </c>
    </row>
    <row r="1156" spans="3:4">
      <c r="C1156" s="64" t="e">
        <f>VLOOKUP(Table4[[#This Row],[iso_code]],iso_code!B:C,2,FALSE)</f>
        <v>#N/A</v>
      </c>
      <c r="D1156" s="18" t="e">
        <f>VLOOKUP(Table4[[#This Row],[iso_code]],iso_code!G:H,2,FALSE)</f>
        <v>#N/A</v>
      </c>
    </row>
    <row r="1157" spans="3:4">
      <c r="C1157" s="64" t="e">
        <f>VLOOKUP(Table4[[#This Row],[iso_code]],iso_code!B:C,2,FALSE)</f>
        <v>#N/A</v>
      </c>
      <c r="D1157" s="18" t="e">
        <f>VLOOKUP(Table4[[#This Row],[iso_code]],iso_code!G:H,2,FALSE)</f>
        <v>#N/A</v>
      </c>
    </row>
    <row r="1158" spans="3:4">
      <c r="C1158" s="64" t="e">
        <f>VLOOKUP(Table4[[#This Row],[iso_code]],iso_code!B:C,2,FALSE)</f>
        <v>#N/A</v>
      </c>
      <c r="D1158" s="18" t="e">
        <f>VLOOKUP(Table4[[#This Row],[iso_code]],iso_code!G:H,2,FALSE)</f>
        <v>#N/A</v>
      </c>
    </row>
    <row r="1159" spans="3:4">
      <c r="C1159" s="64" t="e">
        <f>VLOOKUP(Table4[[#This Row],[iso_code]],iso_code!B:C,2,FALSE)</f>
        <v>#N/A</v>
      </c>
      <c r="D1159" s="18" t="e">
        <f>VLOOKUP(Table4[[#This Row],[iso_code]],iso_code!G:H,2,FALSE)</f>
        <v>#N/A</v>
      </c>
    </row>
    <row r="1160" spans="3:4">
      <c r="C1160" s="64" t="e">
        <f>VLOOKUP(Table4[[#This Row],[iso_code]],iso_code!B:C,2,FALSE)</f>
        <v>#N/A</v>
      </c>
      <c r="D1160" s="18" t="e">
        <f>VLOOKUP(Table4[[#This Row],[iso_code]],iso_code!G:H,2,FALSE)</f>
        <v>#N/A</v>
      </c>
    </row>
    <row r="1161" spans="3:4">
      <c r="C1161" s="64" t="e">
        <f>VLOOKUP(Table4[[#This Row],[iso_code]],iso_code!B:C,2,FALSE)</f>
        <v>#N/A</v>
      </c>
      <c r="D1161" s="18" t="e">
        <f>VLOOKUP(Table4[[#This Row],[iso_code]],iso_code!G:H,2,FALSE)</f>
        <v>#N/A</v>
      </c>
    </row>
    <row r="1162" spans="3:4">
      <c r="C1162" s="64" t="e">
        <f>VLOOKUP(Table4[[#This Row],[iso_code]],iso_code!B:C,2,FALSE)</f>
        <v>#N/A</v>
      </c>
      <c r="D1162" s="18" t="e">
        <f>VLOOKUP(Table4[[#This Row],[iso_code]],iso_code!G:H,2,FALSE)</f>
        <v>#N/A</v>
      </c>
    </row>
    <row r="1163" spans="3:4">
      <c r="C1163" s="64" t="e">
        <f>VLOOKUP(Table4[[#This Row],[iso_code]],iso_code!B:C,2,FALSE)</f>
        <v>#N/A</v>
      </c>
      <c r="D1163" s="18" t="e">
        <f>VLOOKUP(Table4[[#This Row],[iso_code]],iso_code!G:H,2,FALSE)</f>
        <v>#N/A</v>
      </c>
    </row>
    <row r="1164" spans="3:4">
      <c r="C1164" s="64" t="e">
        <f>VLOOKUP(Table4[[#This Row],[iso_code]],iso_code!B:C,2,FALSE)</f>
        <v>#N/A</v>
      </c>
      <c r="D1164" s="18" t="e">
        <f>VLOOKUP(Table4[[#This Row],[iso_code]],iso_code!G:H,2,FALSE)</f>
        <v>#N/A</v>
      </c>
    </row>
    <row r="1165" spans="3:4">
      <c r="C1165" s="64" t="e">
        <f>VLOOKUP(Table4[[#This Row],[iso_code]],iso_code!B:C,2,FALSE)</f>
        <v>#N/A</v>
      </c>
      <c r="D1165"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297"/>
  <sheetViews>
    <sheetView topLeftCell="A273" workbookViewId="0">
      <selection activeCell="G303" sqref="G303"/>
    </sheetView>
  </sheetViews>
  <sheetFormatPr baseColWidth="10" defaultColWidth="9" defaultRowHeight="15"/>
  <cols>
    <col min="1" max="1" width="10.83203125" bestFit="1" customWidth="1"/>
    <col min="2" max="2" width="13.33203125" customWidth="1"/>
  </cols>
  <sheetData>
    <row r="1" spans="1:2">
      <c r="A1" t="s">
        <v>0</v>
      </c>
      <c r="B1" t="s">
        <v>2306</v>
      </c>
    </row>
    <row r="2" spans="1:2">
      <c r="A2">
        <v>1</v>
      </c>
      <c r="B2" t="s">
        <v>248</v>
      </c>
    </row>
    <row r="3" spans="1:2">
      <c r="A3">
        <v>1</v>
      </c>
      <c r="B3" t="s">
        <v>321</v>
      </c>
    </row>
    <row r="4" spans="1:2">
      <c r="A4">
        <v>1</v>
      </c>
      <c r="B4" t="s">
        <v>271</v>
      </c>
    </row>
    <row r="5" spans="1:2">
      <c r="A5">
        <v>1</v>
      </c>
      <c r="B5" t="s">
        <v>284</v>
      </c>
    </row>
    <row r="6" spans="1:2">
      <c r="A6">
        <v>1</v>
      </c>
      <c r="B6" t="s">
        <v>223</v>
      </c>
    </row>
    <row r="7" spans="1:2">
      <c r="A7">
        <v>2</v>
      </c>
      <c r="B7" t="s">
        <v>248</v>
      </c>
    </row>
    <row r="8" spans="1:2">
      <c r="A8">
        <v>2</v>
      </c>
      <c r="B8" t="s">
        <v>321</v>
      </c>
    </row>
    <row r="9" spans="1:2">
      <c r="A9">
        <v>2</v>
      </c>
      <c r="B9" t="s">
        <v>271</v>
      </c>
    </row>
    <row r="10" spans="1:2">
      <c r="A10">
        <v>2</v>
      </c>
      <c r="B10" t="s">
        <v>284</v>
      </c>
    </row>
    <row r="11" spans="1:2">
      <c r="A11">
        <v>2</v>
      </c>
      <c r="B11" t="s">
        <v>223</v>
      </c>
    </row>
    <row r="12" spans="1:2">
      <c r="A12">
        <v>3</v>
      </c>
      <c r="B12" t="s">
        <v>248</v>
      </c>
    </row>
    <row r="13" spans="1:2">
      <c r="A13">
        <v>3</v>
      </c>
      <c r="B13" t="s">
        <v>321</v>
      </c>
    </row>
    <row r="14" spans="1:2">
      <c r="A14">
        <v>3</v>
      </c>
      <c r="B14" t="s">
        <v>271</v>
      </c>
    </row>
    <row r="15" spans="1:2">
      <c r="A15">
        <v>3</v>
      </c>
      <c r="B15" t="s">
        <v>284</v>
      </c>
    </row>
    <row r="16" spans="1:2">
      <c r="A16">
        <v>3</v>
      </c>
      <c r="B16" t="s">
        <v>223</v>
      </c>
    </row>
    <row r="17" spans="1:2">
      <c r="A17">
        <v>4</v>
      </c>
      <c r="B17" t="s">
        <v>248</v>
      </c>
    </row>
    <row r="18" spans="1:2">
      <c r="A18">
        <v>4</v>
      </c>
      <c r="B18" t="s">
        <v>321</v>
      </c>
    </row>
    <row r="19" spans="1:2">
      <c r="A19">
        <v>4</v>
      </c>
      <c r="B19" t="s">
        <v>271</v>
      </c>
    </row>
    <row r="20" spans="1:2">
      <c r="A20">
        <v>4</v>
      </c>
      <c r="B20" t="s">
        <v>284</v>
      </c>
    </row>
    <row r="21" spans="1:2">
      <c r="A21">
        <v>4</v>
      </c>
      <c r="B21" t="s">
        <v>223</v>
      </c>
    </row>
    <row r="22" spans="1:2">
      <c r="A22">
        <v>5</v>
      </c>
      <c r="B22" t="s">
        <v>248</v>
      </c>
    </row>
    <row r="23" spans="1:2">
      <c r="A23">
        <v>5</v>
      </c>
      <c r="B23" t="s">
        <v>321</v>
      </c>
    </row>
    <row r="24" spans="1:2">
      <c r="A24">
        <v>5</v>
      </c>
      <c r="B24" t="s">
        <v>271</v>
      </c>
    </row>
    <row r="25" spans="1:2">
      <c r="A25">
        <v>5</v>
      </c>
      <c r="B25" t="s">
        <v>284</v>
      </c>
    </row>
    <row r="26" spans="1:2">
      <c r="A26">
        <v>5</v>
      </c>
      <c r="B26" t="s">
        <v>223</v>
      </c>
    </row>
    <row r="27" spans="1:2">
      <c r="A27">
        <v>6</v>
      </c>
      <c r="B27" t="s">
        <v>248</v>
      </c>
    </row>
    <row r="28" spans="1:2">
      <c r="A28">
        <v>6</v>
      </c>
      <c r="B28" t="s">
        <v>321</v>
      </c>
    </row>
    <row r="29" spans="1:2">
      <c r="A29">
        <v>6</v>
      </c>
      <c r="B29" t="s">
        <v>271</v>
      </c>
    </row>
    <row r="30" spans="1:2">
      <c r="A30">
        <v>6</v>
      </c>
      <c r="B30" t="s">
        <v>284</v>
      </c>
    </row>
    <row r="31" spans="1:2">
      <c r="A31">
        <v>6</v>
      </c>
      <c r="B31" t="s">
        <v>223</v>
      </c>
    </row>
    <row r="32" spans="1:2">
      <c r="A32">
        <v>7</v>
      </c>
      <c r="B32" t="s">
        <v>248</v>
      </c>
    </row>
    <row r="33" spans="1:2">
      <c r="A33">
        <v>7</v>
      </c>
      <c r="B33" t="s">
        <v>321</v>
      </c>
    </row>
    <row r="34" spans="1:2">
      <c r="A34">
        <v>7</v>
      </c>
      <c r="B34" t="s">
        <v>271</v>
      </c>
    </row>
    <row r="35" spans="1:2">
      <c r="A35">
        <v>7</v>
      </c>
      <c r="B35" t="s">
        <v>284</v>
      </c>
    </row>
    <row r="36" spans="1:2">
      <c r="A36">
        <v>7</v>
      </c>
      <c r="B36" t="s">
        <v>223</v>
      </c>
    </row>
    <row r="37" spans="1:2">
      <c r="A37">
        <v>8</v>
      </c>
      <c r="B37" t="s">
        <v>248</v>
      </c>
    </row>
    <row r="38" spans="1:2">
      <c r="A38">
        <v>8</v>
      </c>
      <c r="B38" t="s">
        <v>321</v>
      </c>
    </row>
    <row r="39" spans="1:2">
      <c r="A39">
        <v>8</v>
      </c>
      <c r="B39" t="s">
        <v>271</v>
      </c>
    </row>
    <row r="40" spans="1:2">
      <c r="A40">
        <v>8</v>
      </c>
      <c r="B40" t="s">
        <v>284</v>
      </c>
    </row>
    <row r="41" spans="1:2">
      <c r="A41">
        <v>8</v>
      </c>
      <c r="B41" t="s">
        <v>223</v>
      </c>
    </row>
    <row r="42" spans="1:2">
      <c r="A42">
        <v>9</v>
      </c>
      <c r="B42" t="s">
        <v>321</v>
      </c>
    </row>
    <row r="43" spans="1:2">
      <c r="A43">
        <v>9</v>
      </c>
      <c r="B43" t="s">
        <v>271</v>
      </c>
    </row>
    <row r="44" spans="1:2">
      <c r="A44">
        <v>10</v>
      </c>
      <c r="B44" t="s">
        <v>248</v>
      </c>
    </row>
    <row r="45" spans="1:2">
      <c r="A45">
        <v>10</v>
      </c>
      <c r="B45" t="s">
        <v>321</v>
      </c>
    </row>
    <row r="46" spans="1:2">
      <c r="A46">
        <v>10</v>
      </c>
      <c r="B46" t="s">
        <v>271</v>
      </c>
    </row>
    <row r="47" spans="1:2">
      <c r="A47">
        <v>10</v>
      </c>
      <c r="B47" t="s">
        <v>284</v>
      </c>
    </row>
    <row r="48" spans="1:2">
      <c r="A48">
        <v>10</v>
      </c>
      <c r="B48" t="s">
        <v>223</v>
      </c>
    </row>
    <row r="49" spans="1:2">
      <c r="A49">
        <v>11</v>
      </c>
      <c r="B49" t="s">
        <v>248</v>
      </c>
    </row>
    <row r="50" spans="1:2">
      <c r="A50">
        <v>11</v>
      </c>
      <c r="B50" t="s">
        <v>321</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321</v>
      </c>
    </row>
    <row r="63" spans="1:2">
      <c r="A63">
        <v>21</v>
      </c>
      <c r="B63" t="s">
        <v>321</v>
      </c>
    </row>
    <row r="64" spans="1:2">
      <c r="A64">
        <v>22</v>
      </c>
      <c r="B64" t="s">
        <v>321</v>
      </c>
    </row>
    <row r="65" spans="1:2">
      <c r="A65">
        <v>23</v>
      </c>
      <c r="B65" t="s">
        <v>321</v>
      </c>
    </row>
    <row r="66" spans="1:2">
      <c r="A66">
        <v>24</v>
      </c>
      <c r="B66" t="s">
        <v>321</v>
      </c>
    </row>
    <row r="67" spans="1:2">
      <c r="A67">
        <v>25</v>
      </c>
      <c r="B67" t="s">
        <v>248</v>
      </c>
    </row>
    <row r="68" spans="1:2">
      <c r="A68">
        <v>26</v>
      </c>
      <c r="B68" t="s">
        <v>248</v>
      </c>
    </row>
    <row r="69" spans="1:2">
      <c r="A69">
        <v>27</v>
      </c>
      <c r="B69" t="s">
        <v>248</v>
      </c>
    </row>
    <row r="70" spans="1:2">
      <c r="A70">
        <v>28</v>
      </c>
      <c r="B70" t="s">
        <v>248</v>
      </c>
    </row>
    <row r="71" spans="1:2">
      <c r="A71">
        <v>29</v>
      </c>
      <c r="B71" t="s">
        <v>321</v>
      </c>
    </row>
    <row r="72" spans="1:2">
      <c r="A72">
        <v>30</v>
      </c>
      <c r="B72" t="s">
        <v>321</v>
      </c>
    </row>
    <row r="73" spans="1:2">
      <c r="A73">
        <v>31</v>
      </c>
      <c r="B73" t="s">
        <v>321</v>
      </c>
    </row>
    <row r="74" spans="1:2">
      <c r="A74">
        <v>32</v>
      </c>
      <c r="B74" t="s">
        <v>321</v>
      </c>
    </row>
    <row r="75" spans="1:2">
      <c r="A75">
        <v>33</v>
      </c>
      <c r="B75" t="s">
        <v>321</v>
      </c>
    </row>
    <row r="76" spans="1:2">
      <c r="A76">
        <v>34</v>
      </c>
      <c r="B76" t="s">
        <v>321</v>
      </c>
    </row>
    <row r="77" spans="1:2">
      <c r="A77">
        <v>35</v>
      </c>
      <c r="B77" t="s">
        <v>223</v>
      </c>
    </row>
    <row r="78" spans="1:2">
      <c r="A78">
        <v>36</v>
      </c>
      <c r="B78" t="s">
        <v>248</v>
      </c>
    </row>
    <row r="79" spans="1:2">
      <c r="A79">
        <v>37</v>
      </c>
      <c r="B79" t="s">
        <v>321</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c r="B89" t="s">
        <v>321</v>
      </c>
    </row>
    <row r="90" spans="1:2">
      <c r="A90">
        <v>48</v>
      </c>
      <c r="B90" t="s">
        <v>271</v>
      </c>
    </row>
    <row r="91" spans="1:2">
      <c r="A91">
        <v>49</v>
      </c>
      <c r="B91" t="s">
        <v>271</v>
      </c>
    </row>
    <row r="92" spans="1:2">
      <c r="A92">
        <v>50</v>
      </c>
      <c r="B92" t="s">
        <v>271</v>
      </c>
    </row>
    <row r="93" spans="1:2">
      <c r="A93">
        <v>51</v>
      </c>
      <c r="B93" t="s">
        <v>321</v>
      </c>
    </row>
    <row r="94" spans="1:2">
      <c r="A94">
        <v>52</v>
      </c>
      <c r="B94" t="s">
        <v>248</v>
      </c>
    </row>
    <row r="95" spans="1:2">
      <c r="A95">
        <v>52</v>
      </c>
      <c r="B95" t="s">
        <v>321</v>
      </c>
    </row>
    <row r="96" spans="1:2">
      <c r="A96">
        <v>52</v>
      </c>
      <c r="B96" t="s">
        <v>271</v>
      </c>
    </row>
    <row r="97" spans="1:2">
      <c r="A97">
        <v>52</v>
      </c>
      <c r="B97" t="s">
        <v>284</v>
      </c>
    </row>
    <row r="98" spans="1:2">
      <c r="A98">
        <v>53</v>
      </c>
      <c r="B98" t="s">
        <v>321</v>
      </c>
    </row>
    <row r="99" spans="1:2">
      <c r="A99">
        <v>54</v>
      </c>
      <c r="B99" t="s">
        <v>248</v>
      </c>
    </row>
    <row r="100" spans="1:2">
      <c r="A100">
        <v>55</v>
      </c>
      <c r="B100" t="s">
        <v>223</v>
      </c>
    </row>
    <row r="101" spans="1:2">
      <c r="A101">
        <v>56</v>
      </c>
      <c r="B101" t="s">
        <v>223</v>
      </c>
    </row>
    <row r="102" spans="1:2">
      <c r="A102">
        <v>57</v>
      </c>
      <c r="B102" t="s">
        <v>223</v>
      </c>
    </row>
    <row r="103" spans="1:2">
      <c r="A103">
        <v>58</v>
      </c>
      <c r="B103" t="s">
        <v>248</v>
      </c>
    </row>
    <row r="104" spans="1:2">
      <c r="A104">
        <v>59</v>
      </c>
      <c r="B104" t="s">
        <v>248</v>
      </c>
    </row>
    <row r="105" spans="1:2">
      <c r="A105">
        <v>60</v>
      </c>
      <c r="B105" t="s">
        <v>271</v>
      </c>
    </row>
    <row r="106" spans="1:2">
      <c r="A106">
        <v>61</v>
      </c>
      <c r="B106" t="s">
        <v>271</v>
      </c>
    </row>
    <row r="107" spans="1:2">
      <c r="A107">
        <v>62</v>
      </c>
      <c r="B107" t="s">
        <v>271</v>
      </c>
    </row>
    <row r="108" spans="1:2">
      <c r="A108">
        <v>63</v>
      </c>
      <c r="B108" t="s">
        <v>223</v>
      </c>
    </row>
    <row r="109" spans="1:2">
      <c r="A109">
        <v>64</v>
      </c>
      <c r="B109" t="s">
        <v>248</v>
      </c>
    </row>
    <row r="110" spans="1:2">
      <c r="A110">
        <v>65</v>
      </c>
      <c r="B110" t="s">
        <v>321</v>
      </c>
    </row>
    <row r="111" spans="1:2">
      <c r="A111">
        <v>66</v>
      </c>
      <c r="B111" t="s">
        <v>271</v>
      </c>
    </row>
    <row r="112" spans="1:2">
      <c r="A112">
        <v>67</v>
      </c>
      <c r="B112" t="s">
        <v>271</v>
      </c>
    </row>
    <row r="113" spans="1:2">
      <c r="A113">
        <v>68</v>
      </c>
      <c r="B113" t="s">
        <v>223</v>
      </c>
    </row>
    <row r="114" spans="1:2">
      <c r="A114">
        <v>69</v>
      </c>
      <c r="B114" t="s">
        <v>248</v>
      </c>
    </row>
    <row r="115" spans="1:2">
      <c r="A115">
        <v>70</v>
      </c>
      <c r="B115" t="s">
        <v>223</v>
      </c>
    </row>
    <row r="116" spans="1:2">
      <c r="A116">
        <v>71</v>
      </c>
      <c r="B116" t="s">
        <v>321</v>
      </c>
    </row>
    <row r="117" spans="1:2">
      <c r="A117">
        <v>72</v>
      </c>
      <c r="B117" t="s">
        <v>223</v>
      </c>
    </row>
    <row r="118" spans="1:2">
      <c r="A118">
        <v>73</v>
      </c>
      <c r="B118" t="s">
        <v>248</v>
      </c>
    </row>
    <row r="119" spans="1:2">
      <c r="A119">
        <v>74</v>
      </c>
      <c r="B119" t="s">
        <v>321</v>
      </c>
    </row>
    <row r="120" spans="1:2">
      <c r="A120">
        <v>75</v>
      </c>
      <c r="B120" t="s">
        <v>321</v>
      </c>
    </row>
    <row r="121" spans="1:2">
      <c r="A121">
        <v>76</v>
      </c>
      <c r="B121" t="s">
        <v>321</v>
      </c>
    </row>
    <row r="122" spans="1:2">
      <c r="A122">
        <v>77</v>
      </c>
      <c r="B122" t="s">
        <v>321</v>
      </c>
    </row>
    <row r="123" spans="1:2">
      <c r="A123">
        <v>78</v>
      </c>
      <c r="B123" t="s">
        <v>321</v>
      </c>
    </row>
    <row r="124" spans="1:2">
      <c r="A124">
        <v>79</v>
      </c>
      <c r="B124" t="s">
        <v>321</v>
      </c>
    </row>
    <row r="125" spans="1:2">
      <c r="A125">
        <v>80</v>
      </c>
      <c r="B125" t="s">
        <v>271</v>
      </c>
    </row>
    <row r="126" spans="1:2">
      <c r="A126">
        <v>81</v>
      </c>
      <c r="B126" t="s">
        <v>223</v>
      </c>
    </row>
    <row r="127" spans="1:2">
      <c r="A127">
        <v>82</v>
      </c>
      <c r="B127" t="s">
        <v>321</v>
      </c>
    </row>
    <row r="128" spans="1:2">
      <c r="A128">
        <v>83</v>
      </c>
      <c r="B128" t="s">
        <v>223</v>
      </c>
    </row>
    <row r="129" spans="1:2">
      <c r="A129">
        <v>84</v>
      </c>
      <c r="B129" t="s">
        <v>321</v>
      </c>
    </row>
    <row r="130" spans="1:2">
      <c r="A130">
        <v>85</v>
      </c>
      <c r="B130" t="s">
        <v>223</v>
      </c>
    </row>
    <row r="131" spans="1:2">
      <c r="A131">
        <v>86</v>
      </c>
      <c r="B131" t="s">
        <v>321</v>
      </c>
    </row>
    <row r="132" spans="1:2">
      <c r="A132">
        <v>87</v>
      </c>
      <c r="B132" t="s">
        <v>223</v>
      </c>
    </row>
    <row r="133" spans="1:2">
      <c r="A133">
        <v>88</v>
      </c>
      <c r="B133" t="s">
        <v>248</v>
      </c>
    </row>
    <row r="134" spans="1:2">
      <c r="A134">
        <v>89</v>
      </c>
      <c r="B134" t="s">
        <v>223</v>
      </c>
    </row>
    <row r="135" spans="1:2">
      <c r="A135">
        <v>90</v>
      </c>
      <c r="B135" t="s">
        <v>271</v>
      </c>
    </row>
    <row r="136" spans="1:2">
      <c r="A136">
        <v>91</v>
      </c>
      <c r="B136" t="s">
        <v>321</v>
      </c>
    </row>
    <row r="137" spans="1:2">
      <c r="A137">
        <v>92</v>
      </c>
      <c r="B137" t="s">
        <v>248</v>
      </c>
    </row>
    <row r="138" spans="1:2">
      <c r="A138">
        <v>93</v>
      </c>
      <c r="B138" t="s">
        <v>321</v>
      </c>
    </row>
    <row r="139" spans="1:2">
      <c r="A139">
        <v>94</v>
      </c>
      <c r="B139" t="s">
        <v>248</v>
      </c>
    </row>
    <row r="140" spans="1:2">
      <c r="A140">
        <v>95</v>
      </c>
      <c r="B140" t="s">
        <v>248</v>
      </c>
    </row>
    <row r="141" spans="1:2">
      <c r="A141">
        <v>96</v>
      </c>
      <c r="B141" t="s">
        <v>223</v>
      </c>
    </row>
    <row r="142" spans="1:2">
      <c r="A142">
        <v>97</v>
      </c>
      <c r="B142" t="s">
        <v>248</v>
      </c>
    </row>
    <row r="143" spans="1:2">
      <c r="A143">
        <v>98</v>
      </c>
      <c r="B143" t="s">
        <v>223</v>
      </c>
    </row>
    <row r="144" spans="1:2">
      <c r="A144">
        <v>99</v>
      </c>
      <c r="B144" t="s">
        <v>223</v>
      </c>
    </row>
    <row r="145" spans="1:2">
      <c r="A145">
        <v>100</v>
      </c>
      <c r="B145" t="s">
        <v>321</v>
      </c>
    </row>
    <row r="146" spans="1:2">
      <c r="A146">
        <v>101</v>
      </c>
      <c r="B146" t="s">
        <v>321</v>
      </c>
    </row>
    <row r="147" spans="1:2">
      <c r="A147">
        <v>102</v>
      </c>
      <c r="B147" t="s">
        <v>321</v>
      </c>
    </row>
    <row r="148" spans="1:2">
      <c r="A148">
        <v>103</v>
      </c>
      <c r="B148" t="s">
        <v>271</v>
      </c>
    </row>
    <row r="149" spans="1:2">
      <c r="A149">
        <v>104</v>
      </c>
      <c r="B149" t="s">
        <v>321</v>
      </c>
    </row>
    <row r="150" spans="1:2">
      <c r="A150">
        <v>105</v>
      </c>
      <c r="B150" t="s">
        <v>284</v>
      </c>
    </row>
    <row r="151" spans="1:2">
      <c r="A151">
        <v>106</v>
      </c>
      <c r="B151" t="s">
        <v>271</v>
      </c>
    </row>
    <row r="152" spans="1:2">
      <c r="A152">
        <v>107</v>
      </c>
      <c r="B152" t="s">
        <v>223</v>
      </c>
    </row>
    <row r="153" spans="1:2">
      <c r="A153">
        <v>108</v>
      </c>
      <c r="B153" t="s">
        <v>321</v>
      </c>
    </row>
    <row r="154" spans="1:2">
      <c r="A154">
        <v>109</v>
      </c>
      <c r="B154" t="s">
        <v>223</v>
      </c>
    </row>
    <row r="155" spans="1:2">
      <c r="A155">
        <v>110</v>
      </c>
      <c r="B155" t="s">
        <v>271</v>
      </c>
    </row>
    <row r="156" spans="1:2">
      <c r="A156">
        <v>111</v>
      </c>
      <c r="B156" t="s">
        <v>271</v>
      </c>
    </row>
    <row r="157" spans="1:2">
      <c r="A157">
        <v>112</v>
      </c>
      <c r="B157" t="s">
        <v>248</v>
      </c>
    </row>
    <row r="158" spans="1:2">
      <c r="A158">
        <v>113</v>
      </c>
      <c r="B158" t="s">
        <v>321</v>
      </c>
    </row>
    <row r="159" spans="1:2">
      <c r="A159">
        <v>114</v>
      </c>
      <c r="B159" t="s">
        <v>248</v>
      </c>
    </row>
    <row r="160" spans="1:2">
      <c r="A160">
        <v>115</v>
      </c>
      <c r="B160" t="s">
        <v>271</v>
      </c>
    </row>
    <row r="161" spans="1:2">
      <c r="A161">
        <v>116</v>
      </c>
      <c r="B161" t="s">
        <v>223</v>
      </c>
    </row>
    <row r="162" spans="1:2">
      <c r="A162">
        <v>117</v>
      </c>
      <c r="B162" t="s">
        <v>321</v>
      </c>
    </row>
    <row r="163" spans="1:2">
      <c r="A163">
        <v>118</v>
      </c>
      <c r="B163" t="s">
        <v>284</v>
      </c>
    </row>
    <row r="164" spans="1:2">
      <c r="A164">
        <v>119</v>
      </c>
      <c r="B164" t="s">
        <v>321</v>
      </c>
    </row>
    <row r="165" spans="1:2">
      <c r="A165">
        <v>120</v>
      </c>
      <c r="B165" t="s">
        <v>321</v>
      </c>
    </row>
    <row r="166" spans="1:2">
      <c r="A166">
        <v>121</v>
      </c>
      <c r="B166" t="s">
        <v>321</v>
      </c>
    </row>
    <row r="167" spans="1:2">
      <c r="A167">
        <v>122</v>
      </c>
      <c r="B167" t="s">
        <v>248</v>
      </c>
    </row>
    <row r="168" spans="1:2">
      <c r="A168">
        <v>123</v>
      </c>
      <c r="B168" t="s">
        <v>248</v>
      </c>
    </row>
    <row r="169" spans="1:2">
      <c r="A169">
        <v>124</v>
      </c>
      <c r="B169" t="s">
        <v>248</v>
      </c>
    </row>
    <row r="170" spans="1:2">
      <c r="A170">
        <v>125</v>
      </c>
      <c r="B170" t="s">
        <v>223</v>
      </c>
    </row>
    <row r="171" spans="1:2">
      <c r="A171">
        <v>126</v>
      </c>
      <c r="B171" t="s">
        <v>321</v>
      </c>
    </row>
    <row r="172" spans="1:2">
      <c r="A172">
        <v>127</v>
      </c>
      <c r="B172" t="s">
        <v>248</v>
      </c>
    </row>
    <row r="173" spans="1:2">
      <c r="A173">
        <v>128</v>
      </c>
      <c r="B173" t="s">
        <v>223</v>
      </c>
    </row>
    <row r="174" spans="1:2">
      <c r="A174">
        <v>129</v>
      </c>
      <c r="B174" t="s">
        <v>223</v>
      </c>
    </row>
    <row r="175" spans="1:2">
      <c r="A175">
        <v>130</v>
      </c>
      <c r="B175" t="s">
        <v>321</v>
      </c>
    </row>
    <row r="176" spans="1:2">
      <c r="A176">
        <v>131</v>
      </c>
      <c r="B176" t="s">
        <v>321</v>
      </c>
    </row>
    <row r="177" spans="1:2">
      <c r="A177">
        <v>132</v>
      </c>
      <c r="B177" t="s">
        <v>248</v>
      </c>
    </row>
    <row r="178" spans="1:2">
      <c r="A178">
        <v>133</v>
      </c>
      <c r="B178" t="s">
        <v>248</v>
      </c>
    </row>
    <row r="179" spans="1:2">
      <c r="A179">
        <v>134</v>
      </c>
      <c r="B179" t="s">
        <v>248</v>
      </c>
    </row>
    <row r="180" spans="1:2">
      <c r="A180">
        <v>135</v>
      </c>
      <c r="B180" t="s">
        <v>271</v>
      </c>
    </row>
    <row r="181" spans="1:2">
      <c r="A181">
        <v>136</v>
      </c>
      <c r="B181" t="s">
        <v>223</v>
      </c>
    </row>
    <row r="182" spans="1:2">
      <c r="A182">
        <v>137</v>
      </c>
      <c r="B182" t="s">
        <v>271</v>
      </c>
    </row>
    <row r="183" spans="1:2">
      <c r="A183">
        <v>138</v>
      </c>
      <c r="B183" t="s">
        <v>248</v>
      </c>
    </row>
    <row r="184" spans="1:2">
      <c r="A184">
        <v>139</v>
      </c>
      <c r="B184" t="s">
        <v>271</v>
      </c>
    </row>
    <row r="185" spans="1:2">
      <c r="A185">
        <v>140</v>
      </c>
      <c r="B185" t="s">
        <v>321</v>
      </c>
    </row>
    <row r="186" spans="1:2">
      <c r="A186">
        <v>141</v>
      </c>
      <c r="B186" t="s">
        <v>271</v>
      </c>
    </row>
    <row r="187" spans="1:2">
      <c r="A187">
        <v>142</v>
      </c>
      <c r="B187" t="s">
        <v>321</v>
      </c>
    </row>
    <row r="188" spans="1:2">
      <c r="A188">
        <v>143</v>
      </c>
      <c r="B188" t="s">
        <v>248</v>
      </c>
    </row>
    <row r="189" spans="1:2">
      <c r="A189">
        <v>144</v>
      </c>
      <c r="B189" t="s">
        <v>223</v>
      </c>
    </row>
    <row r="190" spans="1:2">
      <c r="A190">
        <v>145</v>
      </c>
      <c r="B190" t="s">
        <v>248</v>
      </c>
    </row>
    <row r="191" spans="1:2">
      <c r="A191">
        <v>146</v>
      </c>
      <c r="B191" t="s">
        <v>321</v>
      </c>
    </row>
    <row r="192" spans="1:2">
      <c r="A192">
        <v>147</v>
      </c>
      <c r="B192" t="s">
        <v>321</v>
      </c>
    </row>
    <row r="193" spans="1:2">
      <c r="A193">
        <v>148</v>
      </c>
      <c r="B193" t="s">
        <v>321</v>
      </c>
    </row>
    <row r="194" spans="1:2">
      <c r="A194">
        <v>149</v>
      </c>
      <c r="B194" t="s">
        <v>271</v>
      </c>
    </row>
    <row r="195" spans="1:2">
      <c r="A195">
        <v>150</v>
      </c>
      <c r="B195" t="s">
        <v>271</v>
      </c>
    </row>
    <row r="196" spans="1:2">
      <c r="A196">
        <v>151</v>
      </c>
      <c r="B196" t="s">
        <v>321</v>
      </c>
    </row>
    <row r="197" spans="1:2">
      <c r="A197">
        <v>152</v>
      </c>
      <c r="B197" t="s">
        <v>271</v>
      </c>
    </row>
    <row r="198" spans="1:2">
      <c r="A198">
        <v>153</v>
      </c>
      <c r="B198" t="s">
        <v>321</v>
      </c>
    </row>
    <row r="199" spans="1:2">
      <c r="A199">
        <v>154</v>
      </c>
      <c r="B199" t="s">
        <v>321</v>
      </c>
    </row>
    <row r="200" spans="1:2">
      <c r="A200">
        <v>155</v>
      </c>
      <c r="B200" t="s">
        <v>248</v>
      </c>
    </row>
    <row r="201" spans="1:2">
      <c r="A201">
        <v>156</v>
      </c>
      <c r="B201" t="s">
        <v>248</v>
      </c>
    </row>
    <row r="202" spans="1:2">
      <c r="A202">
        <v>157</v>
      </c>
      <c r="B202" t="s">
        <v>321</v>
      </c>
    </row>
    <row r="203" spans="1:2">
      <c r="A203">
        <v>158</v>
      </c>
      <c r="B203" t="s">
        <v>271</v>
      </c>
    </row>
    <row r="204" spans="1:2">
      <c r="A204">
        <v>159</v>
      </c>
      <c r="B204" t="s">
        <v>284</v>
      </c>
    </row>
    <row r="205" spans="1:2">
      <c r="A205">
        <v>160</v>
      </c>
      <c r="B205" t="s">
        <v>321</v>
      </c>
    </row>
    <row r="206" spans="1:2">
      <c r="A206">
        <v>161</v>
      </c>
      <c r="B206" t="s">
        <v>248</v>
      </c>
    </row>
    <row r="207" spans="1:2">
      <c r="A207">
        <v>162</v>
      </c>
      <c r="B207" t="s">
        <v>284</v>
      </c>
    </row>
    <row r="208" spans="1:2">
      <c r="A208">
        <v>163</v>
      </c>
      <c r="B208" t="s">
        <v>321</v>
      </c>
    </row>
    <row r="209" spans="1:2">
      <c r="A209">
        <v>164</v>
      </c>
      <c r="B209" t="s">
        <v>321</v>
      </c>
    </row>
    <row r="210" spans="1:2">
      <c r="A210">
        <v>165</v>
      </c>
      <c r="B210" t="s">
        <v>321</v>
      </c>
    </row>
    <row r="211" spans="1:2">
      <c r="A211">
        <v>166</v>
      </c>
      <c r="B211" t="s">
        <v>248</v>
      </c>
    </row>
    <row r="212" spans="1:2">
      <c r="A212">
        <v>167</v>
      </c>
      <c r="B212" t="s">
        <v>321</v>
      </c>
    </row>
    <row r="213" spans="1:2">
      <c r="A213">
        <v>168</v>
      </c>
      <c r="B213" t="s">
        <v>321</v>
      </c>
    </row>
    <row r="214" spans="1:2">
      <c r="A214">
        <v>169</v>
      </c>
      <c r="B214" t="s">
        <v>248</v>
      </c>
    </row>
    <row r="215" spans="1:2">
      <c r="A215">
        <v>170</v>
      </c>
      <c r="B215" t="s">
        <v>248</v>
      </c>
    </row>
    <row r="216" spans="1:2">
      <c r="A216">
        <v>171</v>
      </c>
      <c r="B216" t="s">
        <v>248</v>
      </c>
    </row>
    <row r="217" spans="1:2">
      <c r="A217">
        <v>172</v>
      </c>
      <c r="B217" t="s">
        <v>248</v>
      </c>
    </row>
    <row r="218" spans="1:2">
      <c r="A218">
        <v>173</v>
      </c>
      <c r="B218" t="s">
        <v>248</v>
      </c>
    </row>
    <row r="219" spans="1:2">
      <c r="A219">
        <v>174</v>
      </c>
      <c r="B219" t="s">
        <v>271</v>
      </c>
    </row>
    <row r="220" spans="1:2">
      <c r="A220">
        <v>175</v>
      </c>
      <c r="B220" t="s">
        <v>248</v>
      </c>
    </row>
    <row r="221" spans="1:2">
      <c r="A221">
        <v>176</v>
      </c>
      <c r="B221" t="s">
        <v>248</v>
      </c>
    </row>
    <row r="222" spans="1:2">
      <c r="A222">
        <v>177</v>
      </c>
      <c r="B222" t="s">
        <v>284</v>
      </c>
    </row>
    <row r="223" spans="1:2">
      <c r="A223">
        <v>178</v>
      </c>
      <c r="B223" t="s">
        <v>248</v>
      </c>
    </row>
    <row r="224" spans="1:2">
      <c r="A224">
        <v>179</v>
      </c>
      <c r="B224" t="s">
        <v>248</v>
      </c>
    </row>
    <row r="225" spans="1:2">
      <c r="A225">
        <v>180</v>
      </c>
      <c r="B225" t="s">
        <v>248</v>
      </c>
    </row>
    <row r="226" spans="1:2">
      <c r="A226">
        <v>181</v>
      </c>
      <c r="B226" t="s">
        <v>321</v>
      </c>
    </row>
    <row r="227" spans="1:2">
      <c r="A227">
        <v>182</v>
      </c>
      <c r="B227" t="s">
        <v>271</v>
      </c>
    </row>
    <row r="228" spans="1:2">
      <c r="A228">
        <v>183</v>
      </c>
      <c r="B228" t="s">
        <v>248</v>
      </c>
    </row>
    <row r="229" spans="1:2">
      <c r="A229">
        <v>184</v>
      </c>
      <c r="B229" t="s">
        <v>223</v>
      </c>
    </row>
    <row r="230" spans="1:2">
      <c r="A230">
        <v>185</v>
      </c>
      <c r="B230" t="s">
        <v>248</v>
      </c>
    </row>
    <row r="231" spans="1:2">
      <c r="A231">
        <v>186</v>
      </c>
      <c r="B231" t="s">
        <v>271</v>
      </c>
    </row>
    <row r="232" spans="1:2">
      <c r="A232">
        <v>187</v>
      </c>
      <c r="B232" t="s">
        <v>248</v>
      </c>
    </row>
    <row r="233" spans="1:2">
      <c r="A233">
        <v>188</v>
      </c>
      <c r="B233" t="s">
        <v>271</v>
      </c>
    </row>
    <row r="234" spans="1:2">
      <c r="A234">
        <v>188</v>
      </c>
      <c r="B234" t="s">
        <v>248</v>
      </c>
    </row>
    <row r="235" spans="1:2">
      <c r="A235">
        <v>188</v>
      </c>
      <c r="B235" t="s">
        <v>321</v>
      </c>
    </row>
    <row r="236" spans="1:2">
      <c r="A236">
        <v>188</v>
      </c>
      <c r="B236" t="s">
        <v>284</v>
      </c>
    </row>
    <row r="237" spans="1:2">
      <c r="A237">
        <v>188</v>
      </c>
      <c r="B237" t="s">
        <v>223</v>
      </c>
    </row>
    <row r="238" spans="1:2">
      <c r="A238">
        <v>189</v>
      </c>
      <c r="B238" t="s">
        <v>321</v>
      </c>
    </row>
    <row r="239" spans="1:2">
      <c r="A239">
        <v>190</v>
      </c>
      <c r="B239" t="s">
        <v>321</v>
      </c>
    </row>
    <row r="240" spans="1:2">
      <c r="A240">
        <v>191</v>
      </c>
      <c r="B240" t="s">
        <v>271</v>
      </c>
    </row>
    <row r="241" spans="1:2">
      <c r="A241">
        <v>192</v>
      </c>
      <c r="B241" t="s">
        <v>321</v>
      </c>
    </row>
    <row r="242" spans="1:2">
      <c r="A242">
        <v>193</v>
      </c>
      <c r="B242" t="s">
        <v>284</v>
      </c>
    </row>
    <row r="243" spans="1:2">
      <c r="A243">
        <v>194</v>
      </c>
      <c r="B243" t="s">
        <v>284</v>
      </c>
    </row>
    <row r="244" spans="1:2">
      <c r="A244">
        <v>195</v>
      </c>
      <c r="B244" t="s">
        <v>271</v>
      </c>
    </row>
    <row r="245" spans="1:2">
      <c r="A245">
        <v>196</v>
      </c>
      <c r="B245" t="s">
        <v>248</v>
      </c>
    </row>
    <row r="246" spans="1:2">
      <c r="A246">
        <v>197</v>
      </c>
      <c r="B246" t="s">
        <v>223</v>
      </c>
    </row>
    <row r="247" spans="1:2">
      <c r="A247">
        <v>198</v>
      </c>
      <c r="B247" t="s">
        <v>223</v>
      </c>
    </row>
    <row r="248" spans="1:2">
      <c r="A248">
        <v>199</v>
      </c>
      <c r="B248" t="s">
        <v>321</v>
      </c>
    </row>
    <row r="249" spans="1:2">
      <c r="A249">
        <v>200</v>
      </c>
      <c r="B249" t="s">
        <v>271</v>
      </c>
    </row>
    <row r="250" spans="1:2">
      <c r="A250">
        <v>201</v>
      </c>
      <c r="B250" t="s">
        <v>223</v>
      </c>
    </row>
    <row r="251" spans="1:2">
      <c r="A251">
        <v>202</v>
      </c>
      <c r="B251" t="s">
        <v>321</v>
      </c>
    </row>
    <row r="252" spans="1:2">
      <c r="A252">
        <v>203</v>
      </c>
      <c r="B252" t="s">
        <v>321</v>
      </c>
    </row>
    <row r="253" spans="1:2">
      <c r="A253">
        <v>204</v>
      </c>
      <c r="B253" t="s">
        <v>248</v>
      </c>
    </row>
    <row r="254" spans="1:2">
      <c r="A254">
        <v>205</v>
      </c>
      <c r="B254" t="s">
        <v>248</v>
      </c>
    </row>
    <row r="255" spans="1:2">
      <c r="A255">
        <v>206</v>
      </c>
      <c r="B255" t="s">
        <v>248</v>
      </c>
    </row>
    <row r="256" spans="1:2">
      <c r="A256">
        <v>207</v>
      </c>
      <c r="B256" t="s">
        <v>271</v>
      </c>
    </row>
    <row r="257" spans="1:2">
      <c r="A257">
        <v>208</v>
      </c>
      <c r="B257" t="s">
        <v>321</v>
      </c>
    </row>
    <row r="258" spans="1:2">
      <c r="A258">
        <v>209</v>
      </c>
      <c r="B258" t="s">
        <v>321</v>
      </c>
    </row>
    <row r="259" spans="1:2">
      <c r="A259">
        <v>210</v>
      </c>
      <c r="B259" t="s">
        <v>223</v>
      </c>
    </row>
    <row r="260" spans="1:2">
      <c r="A260">
        <v>211</v>
      </c>
      <c r="B260" t="s">
        <v>284</v>
      </c>
    </row>
    <row r="261" spans="1:2">
      <c r="A261">
        <v>212</v>
      </c>
      <c r="B261" t="s">
        <v>321</v>
      </c>
    </row>
    <row r="262" spans="1:2">
      <c r="A262">
        <v>213</v>
      </c>
      <c r="B262" t="s">
        <v>248</v>
      </c>
    </row>
    <row r="263" spans="1:2">
      <c r="A263">
        <v>213</v>
      </c>
      <c r="B263" t="s">
        <v>271</v>
      </c>
    </row>
    <row r="264" spans="1:2">
      <c r="A264">
        <v>214</v>
      </c>
      <c r="B264" t="s">
        <v>284</v>
      </c>
    </row>
    <row r="265" spans="1:2">
      <c r="A265">
        <v>215</v>
      </c>
      <c r="B265" t="s">
        <v>223</v>
      </c>
    </row>
    <row r="266" spans="1:2">
      <c r="A266">
        <v>216</v>
      </c>
      <c r="B266" t="s">
        <v>284</v>
      </c>
    </row>
    <row r="267" spans="1:2">
      <c r="A267">
        <v>217</v>
      </c>
      <c r="B267" t="s">
        <v>321</v>
      </c>
    </row>
    <row r="268" spans="1:2">
      <c r="A268">
        <v>218</v>
      </c>
      <c r="B268" t="s">
        <v>248</v>
      </c>
    </row>
    <row r="269" spans="1:2">
      <c r="A269">
        <v>219</v>
      </c>
      <c r="B269" t="s">
        <v>271</v>
      </c>
    </row>
    <row r="270" spans="1:2">
      <c r="A270">
        <v>220</v>
      </c>
      <c r="B270" t="s">
        <v>321</v>
      </c>
    </row>
    <row r="271" spans="1:2">
      <c r="A271">
        <v>221</v>
      </c>
      <c r="B271" t="s">
        <v>271</v>
      </c>
    </row>
    <row r="272" spans="1:2">
      <c r="A272">
        <v>222</v>
      </c>
      <c r="B272" t="s">
        <v>321</v>
      </c>
    </row>
    <row r="273" spans="1:2">
      <c r="A273">
        <v>223</v>
      </c>
      <c r="B273" t="s">
        <v>321</v>
      </c>
    </row>
    <row r="274" spans="1:2">
      <c r="A274">
        <v>224</v>
      </c>
      <c r="B274" t="s">
        <v>271</v>
      </c>
    </row>
    <row r="275" spans="1:2">
      <c r="A275">
        <v>225</v>
      </c>
      <c r="B275" t="s">
        <v>321</v>
      </c>
    </row>
    <row r="276" spans="1:2">
      <c r="A276">
        <v>226</v>
      </c>
      <c r="B276" t="s">
        <v>271</v>
      </c>
    </row>
    <row r="277" spans="1:2">
      <c r="A277">
        <v>227</v>
      </c>
      <c r="B277" t="s">
        <v>248</v>
      </c>
    </row>
    <row r="278" spans="1:2">
      <c r="A278">
        <v>228</v>
      </c>
      <c r="B278" t="s">
        <v>321</v>
      </c>
    </row>
    <row r="279" spans="1:2">
      <c r="A279">
        <v>229</v>
      </c>
      <c r="B279" t="s">
        <v>223</v>
      </c>
    </row>
    <row r="280" spans="1:2">
      <c r="A280">
        <v>230</v>
      </c>
      <c r="B280" t="s">
        <v>321</v>
      </c>
    </row>
    <row r="281" spans="1:2">
      <c r="A281">
        <v>231</v>
      </c>
      <c r="B281" t="s">
        <v>271</v>
      </c>
    </row>
    <row r="282" spans="1:2">
      <c r="A282">
        <v>232</v>
      </c>
      <c r="B282" t="s">
        <v>321</v>
      </c>
    </row>
    <row r="283" spans="1:2">
      <c r="A283">
        <v>233</v>
      </c>
      <c r="B283" t="s">
        <v>248</v>
      </c>
    </row>
    <row r="284" spans="1:2">
      <c r="A284">
        <v>234</v>
      </c>
      <c r="B284" t="s">
        <v>284</v>
      </c>
    </row>
    <row r="285" spans="1:2">
      <c r="A285">
        <v>235</v>
      </c>
      <c r="B285" t="s">
        <v>271</v>
      </c>
    </row>
    <row r="286" spans="1:2">
      <c r="A286">
        <v>235</v>
      </c>
      <c r="B286" t="s">
        <v>321</v>
      </c>
    </row>
    <row r="287" spans="1:2">
      <c r="A287">
        <v>236</v>
      </c>
      <c r="B287" t="s">
        <v>248</v>
      </c>
    </row>
    <row r="288" spans="1:2">
      <c r="A288">
        <v>237</v>
      </c>
      <c r="B288" t="s">
        <v>248</v>
      </c>
    </row>
    <row r="289" spans="1:2">
      <c r="A289">
        <v>238</v>
      </c>
      <c r="B289" t="s">
        <v>271</v>
      </c>
    </row>
    <row r="290" spans="1:2">
      <c r="A290">
        <v>239</v>
      </c>
      <c r="B290" t="s">
        <v>321</v>
      </c>
    </row>
    <row r="291" spans="1:2">
      <c r="A291">
        <v>240</v>
      </c>
      <c r="B291" t="s">
        <v>223</v>
      </c>
    </row>
    <row r="292" spans="1:2">
      <c r="A292">
        <v>241</v>
      </c>
      <c r="B292" t="s">
        <v>321</v>
      </c>
    </row>
    <row r="293" spans="1:2">
      <c r="A293">
        <v>241</v>
      </c>
      <c r="B293" t="s">
        <v>248</v>
      </c>
    </row>
    <row r="294" spans="1:2">
      <c r="A294">
        <v>241</v>
      </c>
      <c r="B294" t="s">
        <v>271</v>
      </c>
    </row>
    <row r="295" spans="1:2">
      <c r="A295">
        <v>242</v>
      </c>
      <c r="B295" t="s">
        <v>248</v>
      </c>
    </row>
    <row r="296" spans="1:2">
      <c r="A296">
        <v>243</v>
      </c>
      <c r="B296" t="s">
        <v>248</v>
      </c>
    </row>
    <row r="297" spans="1:2">
      <c r="A297">
        <v>244</v>
      </c>
      <c r="B297" t="s">
        <v>248</v>
      </c>
    </row>
  </sheetData>
  <dataValidations count="2">
    <dataValidation type="list" allowBlank="1" showInputMessage="1" showErrorMessage="1" sqref="B2:B124 B149:B297" xr:uid="{D6A50E77-844E-4A07-9554-42EB7484475B}">
      <formula1>$B$2:$B$6</formula1>
    </dataValidation>
    <dataValidation type="list" allowBlank="1" showInputMessage="1" showErrorMessage="1" sqref="B125:B148"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M55"/>
  <sheetViews>
    <sheetView zoomScale="112" zoomScaleNormal="112" workbookViewId="0">
      <pane ySplit="1" topLeftCell="A2" activePane="bottomLeft" state="frozen"/>
      <selection pane="bottomLeft" activeCell="B2" sqref="B2"/>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4" customWidth="1"/>
    <col min="9" max="9" width="14.6640625" customWidth="1"/>
    <col min="10" max="10" width="18.33203125" customWidth="1"/>
    <col min="11" max="11" width="21.33203125" style="65" customWidth="1"/>
    <col min="12" max="13" width="13" customWidth="1"/>
  </cols>
  <sheetData>
    <row r="1" spans="1:13" ht="15" customHeight="1">
      <c r="A1" s="37" t="s">
        <v>2276</v>
      </c>
      <c r="B1" s="37" t="s">
        <v>2277</v>
      </c>
      <c r="C1" s="37" t="s">
        <v>2307</v>
      </c>
      <c r="D1" s="37" t="s">
        <v>10</v>
      </c>
      <c r="E1" s="37" t="s">
        <v>2308</v>
      </c>
      <c r="F1" s="37" t="s">
        <v>2309</v>
      </c>
      <c r="G1" s="37" t="s">
        <v>2310</v>
      </c>
      <c r="H1" s="55" t="s">
        <v>2311</v>
      </c>
      <c r="I1" s="37" t="s">
        <v>2312</v>
      </c>
      <c r="J1" s="37" t="s">
        <v>2313</v>
      </c>
      <c r="K1" s="37" t="s">
        <v>2314</v>
      </c>
      <c r="L1" s="37" t="s">
        <v>2315</v>
      </c>
      <c r="M1" s="37" t="s">
        <v>2316</v>
      </c>
    </row>
    <row r="2" spans="1:13">
      <c r="A2" t="s">
        <v>812</v>
      </c>
      <c r="B2" t="e">
        <f>VLOOKUP(A2,iso_code!B:C,2,"FAUX")</f>
        <v>#VALUE!</v>
      </c>
      <c r="C2" t="s">
        <v>2317</v>
      </c>
      <c r="D2" t="s">
        <v>223</v>
      </c>
      <c r="E2" t="s">
        <v>2318</v>
      </c>
      <c r="F2" t="s">
        <v>2319</v>
      </c>
      <c r="G2">
        <f>COUNTIF(study_countries!B:B,A2)</f>
        <v>27</v>
      </c>
      <c r="H2" s="81" t="e">
        <f>COUNTIFS(study_countries!B:B,A2,study_countries!#REF!,"subnational")+COUNTIFS(study_countries!B:B,A2,study_countries!#REF!,"national")</f>
        <v>#REF!</v>
      </c>
      <c r="I2" t="s">
        <v>136</v>
      </c>
      <c r="J2" t="s">
        <v>2320</v>
      </c>
      <c r="K2" s="75">
        <v>99.8</v>
      </c>
      <c r="L2" t="s">
        <v>64</v>
      </c>
      <c r="M2" t="s">
        <v>65</v>
      </c>
    </row>
    <row r="3" spans="1:13">
      <c r="A3" t="s">
        <v>2279</v>
      </c>
      <c r="B3" t="e">
        <f>VLOOKUP(A3,iso_code!B:C,2,"FAUX")</f>
        <v>#VALUE!</v>
      </c>
      <c r="C3" t="s">
        <v>2321</v>
      </c>
      <c r="D3" t="s">
        <v>271</v>
      </c>
      <c r="E3" t="s">
        <v>2322</v>
      </c>
      <c r="F3" t="s">
        <v>265</v>
      </c>
      <c r="G3">
        <f>COUNTIF(study_countries!B:B,A3)</f>
        <v>16</v>
      </c>
      <c r="H3" s="81" t="e">
        <f>COUNTIFS(study_countries!B:B,A3,study_countries!#REF!,"subnational")+COUNTIFS(study_countries!B:B,A3,study_countries!#REF!,"national")</f>
        <v>#REF!</v>
      </c>
      <c r="I3" t="s">
        <v>65</v>
      </c>
      <c r="J3" t="s">
        <v>2323</v>
      </c>
      <c r="K3" s="75">
        <v>47</v>
      </c>
      <c r="L3" t="s">
        <v>64</v>
      </c>
      <c r="M3" t="s">
        <v>65</v>
      </c>
    </row>
    <row r="4" spans="1:13">
      <c r="A4" t="s">
        <v>2280</v>
      </c>
      <c r="B4" t="e">
        <f>VLOOKUP(A4,iso_code!B:C,2,"FAUX")</f>
        <v>#VALUE!</v>
      </c>
      <c r="C4" t="s">
        <v>2324</v>
      </c>
      <c r="D4" t="s">
        <v>248</v>
      </c>
      <c r="E4" t="s">
        <v>2325</v>
      </c>
      <c r="F4" t="s">
        <v>229</v>
      </c>
      <c r="G4">
        <f>COUNTIF(study_countries!B:B,A4)</f>
        <v>15</v>
      </c>
      <c r="H4" s="81" t="e">
        <f>COUNTIFS(study_countries!B:B,A4,study_countries!#REF!,"subnational")+COUNTIFS(study_countries!B:B,A4,study_countries!#REF!,"national")</f>
        <v>#REF!</v>
      </c>
      <c r="I4" t="s">
        <v>136</v>
      </c>
      <c r="J4" t="s">
        <v>2320</v>
      </c>
      <c r="K4" s="75">
        <v>43</v>
      </c>
      <c r="L4" t="s">
        <v>64</v>
      </c>
      <c r="M4" t="s">
        <v>64</v>
      </c>
    </row>
    <row r="5" spans="1:13">
      <c r="A5" t="s">
        <v>1878</v>
      </c>
      <c r="B5" t="e">
        <f>VLOOKUP(A5,iso_code!B:C,2,"FAUX")</f>
        <v>#VALUE!</v>
      </c>
      <c r="C5" t="s">
        <v>2326</v>
      </c>
      <c r="D5" t="s">
        <v>271</v>
      </c>
      <c r="E5" t="s">
        <v>2322</v>
      </c>
      <c r="F5" t="s">
        <v>2327</v>
      </c>
      <c r="G5">
        <f>COUNTIF(study_countries!B:B,A5)</f>
        <v>18</v>
      </c>
      <c r="H5" s="81" t="e">
        <f>COUNTIFS(study_countries!B:B,A5,study_countries!#REF!,"subnational")+COUNTIFS(study_countries!B:B,A5,study_countries!#REF!,"national")</f>
        <v>#REF!</v>
      </c>
      <c r="I5" t="s">
        <v>136</v>
      </c>
      <c r="J5" t="s">
        <v>2320</v>
      </c>
      <c r="K5" s="75">
        <v>75</v>
      </c>
      <c r="L5" t="s">
        <v>64</v>
      </c>
      <c r="M5" t="s">
        <v>65</v>
      </c>
    </row>
    <row r="6" spans="1:13">
      <c r="A6" t="s">
        <v>2281</v>
      </c>
      <c r="B6" t="e">
        <f>VLOOKUP(A6,iso_code!B:C,2,"FAUX")</f>
        <v>#VALUE!</v>
      </c>
      <c r="C6" t="s">
        <v>2328</v>
      </c>
      <c r="D6" t="s">
        <v>248</v>
      </c>
      <c r="E6" t="s">
        <v>2325</v>
      </c>
      <c r="F6" t="s">
        <v>229</v>
      </c>
      <c r="G6">
        <f>COUNTIF(study_countries!B:B,A6)</f>
        <v>15</v>
      </c>
      <c r="H6" s="81" t="e">
        <f>COUNTIFS(study_countries!B:B,A6,study_countries!#REF!,"subnational")+COUNTIFS(study_countries!B:B,A6,study_countries!#REF!,"national")</f>
        <v>#REF!</v>
      </c>
      <c r="I6" t="s">
        <v>65</v>
      </c>
      <c r="J6" t="s">
        <v>2320</v>
      </c>
      <c r="K6" s="75">
        <v>19</v>
      </c>
      <c r="L6" t="s">
        <v>64</v>
      </c>
      <c r="M6" t="s">
        <v>64</v>
      </c>
    </row>
    <row r="7" spans="1:13">
      <c r="A7" t="s">
        <v>2282</v>
      </c>
      <c r="B7" t="e">
        <f>VLOOKUP(A7,iso_code!B:C,2,"FAUX")</f>
        <v>#VALUE!</v>
      </c>
      <c r="C7" t="s">
        <v>2329</v>
      </c>
      <c r="D7" t="s">
        <v>321</v>
      </c>
      <c r="E7" t="s">
        <v>2330</v>
      </c>
      <c r="F7" t="s">
        <v>229</v>
      </c>
      <c r="G7">
        <f>COUNTIF(study_countries!B:B,A7)</f>
        <v>14</v>
      </c>
      <c r="H7" s="81" t="e">
        <f>COUNTIFS(study_countries!B:B,A7,study_countries!#REF!,"subnational")+COUNTIFS(study_countries!B:B,A7,study_countries!#REF!,"national")</f>
        <v>#REF!</v>
      </c>
      <c r="I7" t="s">
        <v>65</v>
      </c>
      <c r="J7" t="s">
        <v>2323</v>
      </c>
      <c r="K7" s="75">
        <v>10</v>
      </c>
      <c r="L7" t="s">
        <v>64</v>
      </c>
      <c r="M7" t="s">
        <v>65</v>
      </c>
    </row>
    <row r="8" spans="1:13">
      <c r="A8" t="s">
        <v>1679</v>
      </c>
      <c r="B8" t="e">
        <f>VLOOKUP(A8,iso_code!B:C,2,"FAUX")</f>
        <v>#VALUE!</v>
      </c>
      <c r="C8" t="s">
        <v>2331</v>
      </c>
      <c r="D8" t="s">
        <v>248</v>
      </c>
      <c r="E8" t="s">
        <v>2325</v>
      </c>
      <c r="F8" t="s">
        <v>265</v>
      </c>
      <c r="G8">
        <f>COUNTIF(study_countries!B:B,A8)</f>
        <v>5</v>
      </c>
      <c r="H8" s="81" t="e">
        <f>COUNTIFS(study_countries!B:B,A8,study_countries!#REF!,"subnational")+COUNTIFS(study_countries!B:B,A8,study_countries!#REF!,"national")</f>
        <v>#REF!</v>
      </c>
      <c r="I8" t="s">
        <v>65</v>
      </c>
      <c r="J8" t="s">
        <v>2323</v>
      </c>
      <c r="K8" s="75">
        <v>95</v>
      </c>
      <c r="L8" t="s">
        <v>64</v>
      </c>
      <c r="M8" t="s">
        <v>65</v>
      </c>
    </row>
    <row r="9" spans="1:13">
      <c r="A9" t="s">
        <v>290</v>
      </c>
      <c r="B9" t="e">
        <f>VLOOKUP(A9,iso_code!B:C,2,"FAUX")</f>
        <v>#VALUE!</v>
      </c>
      <c r="C9" t="s">
        <v>2332</v>
      </c>
      <c r="D9" t="s">
        <v>284</v>
      </c>
      <c r="E9" t="s">
        <v>2333</v>
      </c>
      <c r="F9" t="s">
        <v>229</v>
      </c>
      <c r="G9">
        <f>COUNTIF(study_countries!B:B,A9)</f>
        <v>24</v>
      </c>
      <c r="H9" s="81" t="e">
        <f>COUNTIFS(study_countries!B:B,A9,study_countries!#REF!,"subnational")+COUNTIFS(study_countries!B:B,A9,study_countries!#REF!,"national")</f>
        <v>#REF!</v>
      </c>
      <c r="I9" t="s">
        <v>136</v>
      </c>
      <c r="J9" t="s">
        <v>2320</v>
      </c>
      <c r="K9" s="75">
        <v>65</v>
      </c>
      <c r="L9" t="s">
        <v>64</v>
      </c>
      <c r="M9" t="s">
        <v>65</v>
      </c>
    </row>
    <row r="10" spans="1:13">
      <c r="A10" t="s">
        <v>1712</v>
      </c>
      <c r="B10" t="e">
        <f>VLOOKUP(A10,iso_code!B:C,2,"FAUX")</f>
        <v>#VALUE!</v>
      </c>
      <c r="C10" t="s">
        <v>2334</v>
      </c>
      <c r="D10" t="s">
        <v>284</v>
      </c>
      <c r="E10" t="s">
        <v>2333</v>
      </c>
      <c r="F10" t="s">
        <v>229</v>
      </c>
      <c r="G10">
        <f>COUNTIF(study_countries!B:B,A10)</f>
        <v>14</v>
      </c>
      <c r="H10" s="81" t="e">
        <f>COUNTIFS(study_countries!B:B,A10,study_countries!#REF!,"subnational")+COUNTIFS(study_countries!B:B,A10,study_countries!#REF!,"national")</f>
        <v>#REF!</v>
      </c>
      <c r="I10" t="s">
        <v>65</v>
      </c>
      <c r="J10" t="s">
        <v>2323</v>
      </c>
      <c r="K10" s="75">
        <v>15</v>
      </c>
      <c r="L10" t="s">
        <v>64</v>
      </c>
      <c r="M10" t="s">
        <v>65</v>
      </c>
    </row>
    <row r="11" spans="1:13">
      <c r="A11" t="s">
        <v>2283</v>
      </c>
      <c r="B11" t="e">
        <f>VLOOKUP(A11,iso_code!B:C,2,"FAUX")</f>
        <v>#VALUE!</v>
      </c>
      <c r="C11" t="s">
        <v>2335</v>
      </c>
      <c r="D11" t="s">
        <v>284</v>
      </c>
      <c r="E11" t="s">
        <v>2333</v>
      </c>
      <c r="F11" t="s">
        <v>229</v>
      </c>
      <c r="G11">
        <f>COUNTIF(study_countries!B:B,A11)</f>
        <v>13</v>
      </c>
      <c r="H11" s="81" t="e">
        <f>COUNTIFS(study_countries!B:B,A11,study_countries!#REF!,"subnational")+COUNTIFS(study_countries!B:B,A11,study_countries!#REF!,"national")</f>
        <v>#REF!</v>
      </c>
      <c r="I11" t="s">
        <v>65</v>
      </c>
      <c r="J11" t="s">
        <v>2323</v>
      </c>
      <c r="K11" s="75">
        <v>11</v>
      </c>
      <c r="L11" t="s">
        <v>64</v>
      </c>
      <c r="M11" t="s">
        <v>65</v>
      </c>
    </row>
    <row r="12" spans="1:13">
      <c r="A12" t="s">
        <v>2284</v>
      </c>
      <c r="B12" t="e">
        <f>VLOOKUP(A12,iso_code!B:C,2,"FAUX")</f>
        <v>#VALUE!</v>
      </c>
      <c r="C12" t="s">
        <v>2336</v>
      </c>
      <c r="D12" t="s">
        <v>321</v>
      </c>
      <c r="E12" t="s">
        <v>2330</v>
      </c>
      <c r="F12" t="s">
        <v>229</v>
      </c>
      <c r="G12">
        <f>COUNTIF(study_countries!B:B,A12)</f>
        <v>5</v>
      </c>
      <c r="H12" s="81" t="e">
        <f>COUNTIFS(study_countries!B:B,A12,study_countries!#REF!,"subnational")+COUNTIFS(study_countries!B:B,A12,study_countries!#REF!,"national")</f>
        <v>#REF!</v>
      </c>
      <c r="I12" t="s">
        <v>65</v>
      </c>
      <c r="J12" t="s">
        <v>2323</v>
      </c>
      <c r="K12" s="75">
        <v>84</v>
      </c>
      <c r="L12" t="s">
        <v>64</v>
      </c>
      <c r="M12" t="s">
        <v>65</v>
      </c>
    </row>
    <row r="13" spans="1:13">
      <c r="A13" t="s">
        <v>2076</v>
      </c>
      <c r="B13" t="e">
        <f>VLOOKUP(A13,iso_code!B:C,2,"FAUX")</f>
        <v>#VALUE!</v>
      </c>
      <c r="C13" t="s">
        <v>2337</v>
      </c>
      <c r="D13" t="s">
        <v>271</v>
      </c>
      <c r="E13" t="s">
        <v>2333</v>
      </c>
      <c r="F13" t="s">
        <v>229</v>
      </c>
      <c r="G13">
        <f>COUNTIF(study_countries!B:B,A13)</f>
        <v>16</v>
      </c>
      <c r="H13" s="81" t="e">
        <f>COUNTIFS(study_countries!B:B,A13,study_countries!#REF!,"subnational")+COUNTIFS(study_countries!B:B,A13,study_countries!#REF!,"national")</f>
        <v>#REF!</v>
      </c>
      <c r="I13" t="s">
        <v>65</v>
      </c>
      <c r="J13" t="s">
        <v>2323</v>
      </c>
      <c r="K13" s="75">
        <v>19</v>
      </c>
      <c r="L13" t="s">
        <v>64</v>
      </c>
      <c r="M13" t="s">
        <v>65</v>
      </c>
    </row>
    <row r="14" spans="1:13">
      <c r="A14" t="s">
        <v>2285</v>
      </c>
      <c r="B14" t="e">
        <f>VLOOKUP(A14,iso_code!B:C,2,"FAUX")</f>
        <v>#VALUE!</v>
      </c>
      <c r="C14" t="s">
        <v>2338</v>
      </c>
      <c r="D14" t="s">
        <v>284</v>
      </c>
      <c r="E14" t="s">
        <v>2333</v>
      </c>
      <c r="F14" t="s">
        <v>229</v>
      </c>
      <c r="G14">
        <f>COUNTIF(study_countries!B:B,A14)</f>
        <v>13</v>
      </c>
      <c r="H14" s="81" t="e">
        <f>COUNTIFS(study_countries!B:B,A14,study_countries!#REF!,"subnational")+COUNTIFS(study_countries!B:B,A14,study_countries!#REF!,"national")</f>
        <v>#REF!</v>
      </c>
      <c r="I14" t="s">
        <v>65</v>
      </c>
      <c r="J14" t="s">
        <v>2323</v>
      </c>
      <c r="K14" s="75">
        <v>50</v>
      </c>
      <c r="L14" t="s">
        <v>64</v>
      </c>
      <c r="M14" t="s">
        <v>65</v>
      </c>
    </row>
    <row r="15" spans="1:13">
      <c r="A15" t="s">
        <v>2286</v>
      </c>
      <c r="B15" t="e">
        <f>VLOOKUP(A15,iso_code!B:C,2,"FAUX")</f>
        <v>#VALUE!</v>
      </c>
      <c r="C15" t="s">
        <v>2339</v>
      </c>
      <c r="D15" t="s">
        <v>321</v>
      </c>
      <c r="E15" t="s">
        <v>2330</v>
      </c>
      <c r="F15" t="s">
        <v>229</v>
      </c>
      <c r="G15">
        <f>COUNTIF(study_countries!B:B,A15)</f>
        <v>13</v>
      </c>
      <c r="H15" s="81" t="e">
        <f>COUNTIFS(study_countries!B:B,A15,study_countries!#REF!,"subnational")+COUNTIFS(study_countries!B:B,A15,study_countries!#REF!,"national")</f>
        <v>#REF!</v>
      </c>
      <c r="I15" t="s">
        <v>65</v>
      </c>
      <c r="J15" t="s">
        <v>2323</v>
      </c>
      <c r="K15" s="75">
        <v>62</v>
      </c>
      <c r="L15" t="s">
        <v>64</v>
      </c>
      <c r="M15" t="s">
        <v>65</v>
      </c>
    </row>
    <row r="16" spans="1:13">
      <c r="A16" t="s">
        <v>874</v>
      </c>
      <c r="B16" t="e">
        <f>VLOOKUP(A16,iso_code!B:C,2,"FAUX")</f>
        <v>#VALUE!</v>
      </c>
      <c r="C16" t="s">
        <v>2340</v>
      </c>
      <c r="D16" t="s">
        <v>321</v>
      </c>
      <c r="E16" t="s">
        <v>2318</v>
      </c>
      <c r="F16" t="s">
        <v>2319</v>
      </c>
      <c r="G16">
        <f>COUNTIF(study_countries!B:B,A16)</f>
        <v>29</v>
      </c>
      <c r="H16" s="81" t="e">
        <f>COUNTIFS(study_countries!B:B,A16,study_countries!#REF!,"subnational")+COUNTIFS(study_countries!B:B,A16,study_countries!#REF!,"national")</f>
        <v>#REF!</v>
      </c>
      <c r="I16" t="s">
        <v>136</v>
      </c>
      <c r="J16" t="s">
        <v>2341</v>
      </c>
      <c r="K16" s="75">
        <v>100</v>
      </c>
      <c r="L16" t="s">
        <v>64</v>
      </c>
      <c r="M16" t="s">
        <v>65</v>
      </c>
    </row>
    <row r="17" spans="1:13">
      <c r="A17" t="s">
        <v>2287</v>
      </c>
      <c r="B17" t="e">
        <f>VLOOKUP(A17,iso_code!B:C,2,"FAUX")</f>
        <v>#VALUE!</v>
      </c>
      <c r="C17" t="s">
        <v>2342</v>
      </c>
      <c r="D17" t="s">
        <v>284</v>
      </c>
      <c r="E17" t="s">
        <v>2333</v>
      </c>
      <c r="F17" t="s">
        <v>2343</v>
      </c>
      <c r="G17">
        <f>COUNTIF(study_countries!B:B,A17)</f>
        <v>13</v>
      </c>
      <c r="H17" s="81" t="e">
        <f>COUNTIFS(study_countries!B:B,A17,study_countries!#REF!,"subnational")+COUNTIFS(study_countries!B:B,A17,study_countries!#REF!,"national")</f>
        <v>#REF!</v>
      </c>
      <c r="I17" t="s">
        <v>65</v>
      </c>
      <c r="J17" t="s">
        <v>2323</v>
      </c>
      <c r="K17" s="75">
        <v>67</v>
      </c>
      <c r="L17" t="s">
        <v>64</v>
      </c>
      <c r="M17" t="s">
        <v>64</v>
      </c>
    </row>
    <row r="18" spans="1:13">
      <c r="A18" t="s">
        <v>2288</v>
      </c>
      <c r="B18" t="e">
        <f>VLOOKUP(A18,iso_code!B:C,2,"FAUX")</f>
        <v>#VALUE!</v>
      </c>
      <c r="C18" t="s">
        <v>2344</v>
      </c>
      <c r="D18" t="s">
        <v>321</v>
      </c>
      <c r="E18" t="s">
        <v>2330</v>
      </c>
      <c r="F18" t="s">
        <v>2345</v>
      </c>
      <c r="G18">
        <f>COUNTIF(study_countries!B:B,A18)</f>
        <v>12</v>
      </c>
      <c r="H18" s="81" t="e">
        <f>COUNTIFS(study_countries!B:B,A18,study_countries!#REF!,"subnational")+COUNTIFS(study_countries!B:B,A18,study_countries!#REF!,"national")</f>
        <v>#REF!</v>
      </c>
      <c r="I18" t="s">
        <v>65</v>
      </c>
      <c r="J18" t="s">
        <v>2323</v>
      </c>
      <c r="K18" s="75">
        <v>52</v>
      </c>
      <c r="L18" t="s">
        <v>64</v>
      </c>
      <c r="M18" t="s">
        <v>65</v>
      </c>
    </row>
    <row r="19" spans="1:13">
      <c r="A19" t="s">
        <v>2304</v>
      </c>
      <c r="B19" t="e">
        <f>VLOOKUP(A19,iso_code!B:C,2,"FAUX")</f>
        <v>#VALUE!</v>
      </c>
      <c r="C19" t="s">
        <v>2346</v>
      </c>
      <c r="D19" t="s">
        <v>271</v>
      </c>
      <c r="E19" t="s">
        <v>2322</v>
      </c>
      <c r="F19" t="s">
        <v>2327</v>
      </c>
      <c r="G19">
        <f>COUNTIF(study_countries!B:B,A19)</f>
        <v>12</v>
      </c>
      <c r="H19" s="81" t="e">
        <f>COUNTIFS(study_countries!B:B,A19,study_countries!#REF!,"subnational")+COUNTIFS(study_countries!B:B,A19,study_countries!#REF!,"national")</f>
        <v>#REF!</v>
      </c>
      <c r="I19" t="s">
        <v>65</v>
      </c>
      <c r="J19" t="s">
        <v>2323</v>
      </c>
      <c r="K19" s="75">
        <v>82</v>
      </c>
      <c r="L19" t="s">
        <v>64</v>
      </c>
      <c r="M19" t="s">
        <v>65</v>
      </c>
    </row>
    <row r="20" spans="1:13">
      <c r="A20" t="s">
        <v>199</v>
      </c>
      <c r="B20" t="e">
        <f>VLOOKUP(A20,iso_code!B:C,2,"FAUX")</f>
        <v>#VALUE!</v>
      </c>
      <c r="C20" t="s">
        <v>2347</v>
      </c>
      <c r="D20" t="s">
        <v>321</v>
      </c>
      <c r="E20" t="s">
        <v>2330</v>
      </c>
      <c r="F20" t="s">
        <v>2345</v>
      </c>
      <c r="G20">
        <f>COUNTIF(study_countries!B:B,A20)</f>
        <v>32</v>
      </c>
      <c r="H20" s="81" t="e">
        <f>COUNTIFS(study_countries!B:B,A20,study_countries!#REF!,"subnational")+COUNTIFS(study_countries!B:B,A20,study_countries!#REF!,"national")</f>
        <v>#REF!</v>
      </c>
      <c r="I20" t="s">
        <v>136</v>
      </c>
      <c r="J20" t="s">
        <v>2320</v>
      </c>
      <c r="K20" s="75">
        <v>51</v>
      </c>
      <c r="L20" t="s">
        <v>64</v>
      </c>
      <c r="M20" t="s">
        <v>64</v>
      </c>
    </row>
    <row r="21" spans="1:13">
      <c r="A21" t="s">
        <v>2289</v>
      </c>
      <c r="B21" t="e">
        <f>VLOOKUP(A21,iso_code!B:C,2,"FAUX")</f>
        <v>#VALUE!</v>
      </c>
      <c r="C21" t="s">
        <v>2348</v>
      </c>
      <c r="D21" t="s">
        <v>284</v>
      </c>
      <c r="E21" t="s">
        <v>2333</v>
      </c>
      <c r="F21" t="s">
        <v>229</v>
      </c>
      <c r="G21">
        <f>COUNTIF(study_countries!B:B,A21)</f>
        <v>13</v>
      </c>
      <c r="H21" s="81" t="e">
        <f>COUNTIFS(study_countries!B:B,A21,study_countries!#REF!,"subnational")+COUNTIFS(study_countries!B:B,A21,study_countries!#REF!,"national")</f>
        <v>#REF!</v>
      </c>
      <c r="I21" t="s">
        <v>65</v>
      </c>
      <c r="J21" t="s">
        <v>2323</v>
      </c>
      <c r="K21" s="75">
        <v>92</v>
      </c>
      <c r="L21" t="s">
        <v>64</v>
      </c>
      <c r="M21" t="s">
        <v>65</v>
      </c>
    </row>
    <row r="22" spans="1:13">
      <c r="A22" t="s">
        <v>2290</v>
      </c>
      <c r="B22" t="e">
        <f>VLOOKUP(A22,iso_code!B:C,2,"FAUX")</f>
        <v>#VALUE!</v>
      </c>
      <c r="C22" t="s">
        <v>2349</v>
      </c>
      <c r="D22" t="s">
        <v>248</v>
      </c>
      <c r="E22" t="s">
        <v>2325</v>
      </c>
      <c r="F22" t="s">
        <v>2327</v>
      </c>
      <c r="G22">
        <f>COUNTIF(study_countries!B:B,A22)</f>
        <v>15</v>
      </c>
      <c r="H22" s="81" t="e">
        <f>COUNTIFS(study_countries!B:B,A22,study_countries!#REF!,"subnational")+COUNTIFS(study_countries!B:B,A22,study_countries!#REF!,"national")</f>
        <v>#REF!</v>
      </c>
      <c r="I22" t="s">
        <v>136</v>
      </c>
      <c r="J22" t="s">
        <v>2320</v>
      </c>
      <c r="K22" s="75">
        <v>65</v>
      </c>
      <c r="L22" t="s">
        <v>64</v>
      </c>
      <c r="M22" t="s">
        <v>64</v>
      </c>
    </row>
    <row r="23" spans="1:13">
      <c r="A23" t="s">
        <v>255</v>
      </c>
      <c r="B23" t="e">
        <f>VLOOKUP(A23,iso_code!B:C,2,"FAUX")</f>
        <v>#VALUE!</v>
      </c>
      <c r="C23" t="s">
        <v>2350</v>
      </c>
      <c r="D23" t="s">
        <v>248</v>
      </c>
      <c r="E23" t="s">
        <v>2325</v>
      </c>
      <c r="F23" t="s">
        <v>2327</v>
      </c>
      <c r="G23">
        <f>COUNTIF(study_countries!B:B,A23)</f>
        <v>27</v>
      </c>
      <c r="H23" s="81" t="e">
        <f>COUNTIFS(study_countries!B:B,A23,study_countries!#REF!,"subnational")+COUNTIFS(study_countries!B:B,A23,study_countries!#REF!,"national")</f>
        <v>#REF!</v>
      </c>
      <c r="I23" t="s">
        <v>136</v>
      </c>
      <c r="J23" t="s">
        <v>2341</v>
      </c>
      <c r="K23" s="75">
        <v>85</v>
      </c>
      <c r="L23" t="s">
        <v>64</v>
      </c>
      <c r="M23" t="s">
        <v>65</v>
      </c>
    </row>
    <row r="24" spans="1:13">
      <c r="A24" t="s">
        <v>2291</v>
      </c>
      <c r="B24" t="e">
        <f>VLOOKUP(A24,iso_code!B:C,2,"FAUX")</f>
        <v>#VALUE!</v>
      </c>
      <c r="C24" t="s">
        <v>2351</v>
      </c>
      <c r="D24" t="s">
        <v>248</v>
      </c>
      <c r="E24" t="s">
        <v>2325</v>
      </c>
      <c r="F24" t="s">
        <v>229</v>
      </c>
      <c r="G24">
        <f>COUNTIF(study_countries!B:B,A24)</f>
        <v>14</v>
      </c>
      <c r="H24" s="81" t="e">
        <f>COUNTIFS(study_countries!B:B,A24,study_countries!#REF!,"subnational")+COUNTIFS(study_countries!B:B,A24,study_countries!#REF!,"national")</f>
        <v>#REF!</v>
      </c>
      <c r="I24" t="s">
        <v>65</v>
      </c>
      <c r="J24" t="s">
        <v>2323</v>
      </c>
      <c r="K24" s="75">
        <v>44</v>
      </c>
      <c r="L24" t="s">
        <v>64</v>
      </c>
      <c r="M24" t="s">
        <v>65</v>
      </c>
    </row>
    <row r="25" spans="1:13">
      <c r="A25" t="s">
        <v>2292</v>
      </c>
      <c r="B25" t="e">
        <f>VLOOKUP(A25,iso_code!B:C,2,"FAUX")</f>
        <v>#VALUE!</v>
      </c>
      <c r="C25" t="s">
        <v>2352</v>
      </c>
      <c r="D25" t="s">
        <v>248</v>
      </c>
      <c r="E25" t="s">
        <v>2325</v>
      </c>
      <c r="F25" t="s">
        <v>265</v>
      </c>
      <c r="G25">
        <f>COUNTIF(study_countries!B:B,A25)</f>
        <v>14</v>
      </c>
      <c r="H25" s="81" t="e">
        <f>COUNTIFS(study_countries!B:B,A25,study_countries!#REF!,"subnational")+COUNTIFS(study_countries!B:B,A25,study_countries!#REF!,"national")</f>
        <v>#REF!</v>
      </c>
      <c r="I25" t="s">
        <v>65</v>
      </c>
      <c r="J25" t="s">
        <v>2323</v>
      </c>
      <c r="K25" s="75">
        <v>36</v>
      </c>
      <c r="L25" t="s">
        <v>64</v>
      </c>
      <c r="M25" t="s">
        <v>65</v>
      </c>
    </row>
    <row r="26" spans="1:13">
      <c r="A26" t="s">
        <v>2293</v>
      </c>
      <c r="B26" t="e">
        <f>VLOOKUP(A26,iso_code!B:C,2,"FAUX")</f>
        <v>#VALUE!</v>
      </c>
      <c r="C26" t="s">
        <v>2353</v>
      </c>
      <c r="D26" t="s">
        <v>248</v>
      </c>
      <c r="E26" t="s">
        <v>2325</v>
      </c>
      <c r="F26" t="s">
        <v>229</v>
      </c>
      <c r="G26">
        <f>COUNTIF(study_countries!B:B,A26)</f>
        <v>16</v>
      </c>
      <c r="H26" s="81" t="e">
        <f>COUNTIFS(study_countries!B:B,A26,study_countries!#REF!,"subnational")+COUNTIFS(study_countries!B:B,A26,study_countries!#REF!,"national")</f>
        <v>#REF!</v>
      </c>
      <c r="I26" t="s">
        <v>136</v>
      </c>
      <c r="J26" t="s">
        <v>2320</v>
      </c>
      <c r="K26" s="75">
        <v>70</v>
      </c>
      <c r="L26" t="s">
        <v>64</v>
      </c>
      <c r="M26" t="s">
        <v>65</v>
      </c>
    </row>
    <row r="27" spans="1:13">
      <c r="A27" t="s">
        <v>434</v>
      </c>
      <c r="B27" t="e">
        <f>VLOOKUP(A27,iso_code!B:C,2,"FAUX")</f>
        <v>#VALUE!</v>
      </c>
      <c r="C27" t="s">
        <v>2354</v>
      </c>
      <c r="D27" t="s">
        <v>321</v>
      </c>
      <c r="E27" t="s">
        <v>2330</v>
      </c>
      <c r="F27" t="s">
        <v>2327</v>
      </c>
      <c r="G27">
        <f>COUNTIF(study_countries!B:B,A27)</f>
        <v>32</v>
      </c>
      <c r="H27" s="81" t="e">
        <f>COUNTIFS(study_countries!B:B,A27,study_countries!#REF!,"subnational")+COUNTIFS(study_countries!B:B,A27,study_countries!#REF!,"national")</f>
        <v>#REF!</v>
      </c>
      <c r="I27" t="s">
        <v>64</v>
      </c>
      <c r="J27" t="s">
        <v>2341</v>
      </c>
      <c r="K27" s="75">
        <v>76</v>
      </c>
      <c r="L27" t="s">
        <v>64</v>
      </c>
      <c r="M27" t="s">
        <v>65</v>
      </c>
    </row>
    <row r="28" spans="1:13">
      <c r="A28" t="s">
        <v>2294</v>
      </c>
      <c r="B28" t="e">
        <f>VLOOKUP(A28,iso_code!B:C,2,"FAUX")</f>
        <v>#VALUE!</v>
      </c>
      <c r="C28" t="s">
        <v>2355</v>
      </c>
      <c r="D28" t="s">
        <v>271</v>
      </c>
      <c r="E28" t="s">
        <v>2322</v>
      </c>
      <c r="F28" t="s">
        <v>2327</v>
      </c>
      <c r="G28">
        <f>COUNTIF(study_countries!B:B,A28)</f>
        <v>14</v>
      </c>
      <c r="H28" s="81" t="e">
        <f>COUNTIFS(study_countries!B:B,A28,study_countries!#REF!,"subnational")+COUNTIFS(study_countries!B:B,A28,study_countries!#REF!,"national")</f>
        <v>#REF!</v>
      </c>
      <c r="I28" t="s">
        <v>65</v>
      </c>
      <c r="J28" t="s">
        <v>2323</v>
      </c>
      <c r="K28" s="75">
        <v>47</v>
      </c>
      <c r="L28" t="s">
        <v>64</v>
      </c>
      <c r="M28" t="s">
        <v>65</v>
      </c>
    </row>
    <row r="29" spans="1:13">
      <c r="A29" t="s">
        <v>2295</v>
      </c>
      <c r="B29" t="e">
        <f>VLOOKUP(A29,iso_code!B:C,2,"FAUX")</f>
        <v>#VALUE!</v>
      </c>
      <c r="C29" t="s">
        <v>2356</v>
      </c>
      <c r="D29" t="s">
        <v>248</v>
      </c>
      <c r="E29" t="s">
        <v>2325</v>
      </c>
      <c r="F29" t="s">
        <v>2327</v>
      </c>
      <c r="G29">
        <f>COUNTIF(study_countries!B:B,A29)</f>
        <v>15</v>
      </c>
      <c r="H29" s="81" t="e">
        <f>COUNTIFS(study_countries!B:B,A29,study_countries!#REF!,"subnational")+COUNTIFS(study_countries!B:B,A29,study_countries!#REF!,"national")</f>
        <v>#REF!</v>
      </c>
      <c r="I29" t="s">
        <v>65</v>
      </c>
      <c r="J29" t="s">
        <v>2323</v>
      </c>
      <c r="K29" s="75">
        <v>28</v>
      </c>
      <c r="L29" t="s">
        <v>64</v>
      </c>
      <c r="M29" t="s">
        <v>65</v>
      </c>
    </row>
    <row r="30" spans="1:13">
      <c r="A30" t="s">
        <v>2044</v>
      </c>
      <c r="B30" t="e">
        <f>VLOOKUP(A30,iso_code!B:C,2,"FAUX")</f>
        <v>#VALUE!</v>
      </c>
      <c r="C30" t="s">
        <v>2357</v>
      </c>
      <c r="D30" t="s">
        <v>223</v>
      </c>
      <c r="E30" t="s">
        <v>2318</v>
      </c>
      <c r="F30" t="s">
        <v>2319</v>
      </c>
      <c r="G30">
        <f>COUNTIF(study_countries!B:B,A30)</f>
        <v>12</v>
      </c>
      <c r="H30" s="81" t="e">
        <f>COUNTIFS(study_countries!B:B,A30,study_countries!#REF!,"subnational")+COUNTIFS(study_countries!B:B,A30,study_countries!#REF!,"national")</f>
        <v>#REF!</v>
      </c>
      <c r="I30" t="s">
        <v>65</v>
      </c>
      <c r="J30" t="s">
        <v>2323</v>
      </c>
      <c r="K30" s="75">
        <v>70</v>
      </c>
      <c r="L30" t="s">
        <v>65</v>
      </c>
      <c r="M30" t="s">
        <v>65</v>
      </c>
    </row>
    <row r="31" spans="1:13">
      <c r="A31" t="s">
        <v>2296</v>
      </c>
      <c r="B31" t="e">
        <f>VLOOKUP(A31,iso_code!B:C,2,"FAUX")</f>
        <v>#VALUE!</v>
      </c>
      <c r="C31" t="s">
        <v>2358</v>
      </c>
      <c r="D31" t="s">
        <v>321</v>
      </c>
      <c r="E31" t="s">
        <v>2330</v>
      </c>
      <c r="F31" t="s">
        <v>229</v>
      </c>
      <c r="G31">
        <f>COUNTIF(study_countries!B:B,A31)</f>
        <v>8</v>
      </c>
      <c r="H31" s="81" t="e">
        <f>COUNTIFS(study_countries!B:B,A31,study_countries!#REF!,"subnational")+COUNTIFS(study_countries!B:B,A31,study_countries!#REF!,"national")</f>
        <v>#REF!</v>
      </c>
      <c r="I31" t="s">
        <v>65</v>
      </c>
      <c r="J31" t="s">
        <v>2323</v>
      </c>
      <c r="K31" s="75">
        <v>34</v>
      </c>
      <c r="L31" t="s">
        <v>64</v>
      </c>
      <c r="M31" t="s">
        <v>65</v>
      </c>
    </row>
    <row r="32" spans="1:13">
      <c r="A32" t="s">
        <v>1191</v>
      </c>
      <c r="B32" t="e">
        <f>VLOOKUP(A32,iso_code!B:C,2,"FAUX")</f>
        <v>#VALUE!</v>
      </c>
      <c r="C32" t="s">
        <v>2359</v>
      </c>
      <c r="D32" t="s">
        <v>271</v>
      </c>
      <c r="E32" t="s">
        <v>2322</v>
      </c>
      <c r="F32" t="s">
        <v>2327</v>
      </c>
      <c r="G32">
        <f>COUNTIF(study_countries!B:B,A32)</f>
        <v>15</v>
      </c>
      <c r="H32" s="81" t="e">
        <f>COUNTIFS(study_countries!B:B,A32,study_countries!#REF!,"subnational")+COUNTIFS(study_countries!B:B,A32,study_countries!#REF!,"national")</f>
        <v>#REF!</v>
      </c>
      <c r="I32" t="s">
        <v>65</v>
      </c>
      <c r="J32" t="s">
        <v>2323</v>
      </c>
      <c r="K32" s="75">
        <v>14</v>
      </c>
      <c r="L32" t="s">
        <v>64</v>
      </c>
      <c r="M32" t="s">
        <v>65</v>
      </c>
    </row>
    <row r="33" spans="1:13">
      <c r="A33" t="s">
        <v>2297</v>
      </c>
      <c r="B33" t="e">
        <f>VLOOKUP(A33,iso_code!B:C,2,"FAUX")</f>
        <v>#VALUE!</v>
      </c>
      <c r="C33" t="s">
        <v>2360</v>
      </c>
      <c r="D33" t="s">
        <v>248</v>
      </c>
      <c r="E33" t="s">
        <v>2325</v>
      </c>
      <c r="F33" t="s">
        <v>229</v>
      </c>
      <c r="G33">
        <f>COUNTIF(study_countries!B:B,A33)</f>
        <v>15</v>
      </c>
      <c r="H33" s="81" t="e">
        <f>COUNTIFS(study_countries!B:B,A33,study_countries!#REF!,"subnational")+COUNTIFS(study_countries!B:B,A33,study_countries!#REF!,"national")</f>
        <v>#REF!</v>
      </c>
      <c r="I33" t="s">
        <v>136</v>
      </c>
      <c r="J33" t="s">
        <v>2320</v>
      </c>
      <c r="K33" s="75">
        <v>50</v>
      </c>
      <c r="L33" t="s">
        <v>64</v>
      </c>
      <c r="M33" t="s">
        <v>65</v>
      </c>
    </row>
    <row r="34" spans="1:13">
      <c r="A34" t="s">
        <v>2162</v>
      </c>
      <c r="B34" t="e">
        <f>VLOOKUP(A34,iso_code!B:C,2,"FAUX")</f>
        <v>#VALUE!</v>
      </c>
      <c r="C34" t="s">
        <v>2361</v>
      </c>
      <c r="D34" t="s">
        <v>223</v>
      </c>
      <c r="E34" t="s">
        <v>2318</v>
      </c>
      <c r="F34" t="s">
        <v>2319</v>
      </c>
      <c r="G34">
        <f>COUNTIF(study_countries!B:B,A34)</f>
        <v>13</v>
      </c>
      <c r="H34" s="81" t="e">
        <f>COUNTIFS(study_countries!B:B,A34,study_countries!#REF!,"subnational")+COUNTIFS(study_countries!B:B,A34,study_countries!#REF!,"national")</f>
        <v>#REF!</v>
      </c>
      <c r="I34" t="s">
        <v>65</v>
      </c>
      <c r="J34" t="s">
        <v>2323</v>
      </c>
      <c r="K34" s="75">
        <v>47</v>
      </c>
      <c r="L34" t="s">
        <v>64</v>
      </c>
      <c r="M34" t="s">
        <v>65</v>
      </c>
    </row>
    <row r="35" spans="1:13">
      <c r="A35" t="s">
        <v>996</v>
      </c>
      <c r="B35" t="e">
        <f>VLOOKUP(A35,iso_code!B:C,2,"FAUX")</f>
        <v>#VALUE!</v>
      </c>
      <c r="C35" t="s">
        <v>2362</v>
      </c>
      <c r="D35" t="s">
        <v>321</v>
      </c>
      <c r="E35" t="s">
        <v>2330</v>
      </c>
      <c r="F35" t="s">
        <v>2327</v>
      </c>
      <c r="G35">
        <f>COUNTIF(study_countries!B:B,A35)</f>
        <v>8</v>
      </c>
      <c r="H35" s="81" t="e">
        <f>COUNTIFS(study_countries!B:B,A35,study_countries!#REF!,"subnational")+COUNTIFS(study_countries!B:B,A35,study_countries!#REF!,"national")</f>
        <v>#REF!</v>
      </c>
      <c r="I35" t="s">
        <v>136</v>
      </c>
      <c r="J35" t="s">
        <v>2320</v>
      </c>
      <c r="K35" s="75">
        <v>99</v>
      </c>
      <c r="L35" t="s">
        <v>64</v>
      </c>
      <c r="M35" t="s">
        <v>65</v>
      </c>
    </row>
    <row r="36" spans="1:13">
      <c r="A36" t="s">
        <v>519</v>
      </c>
      <c r="B36" t="e">
        <f>VLOOKUP(A36,iso_code!B:C,2,"FAUX")</f>
        <v>#VALUE!</v>
      </c>
      <c r="C36" t="s">
        <v>2363</v>
      </c>
      <c r="D36" t="s">
        <v>223</v>
      </c>
      <c r="E36" t="s">
        <v>2318</v>
      </c>
      <c r="F36" t="s">
        <v>2319</v>
      </c>
      <c r="G36">
        <f>COUNTIF(study_countries!B:B,A36)</f>
        <v>25</v>
      </c>
      <c r="H36" s="81" t="e">
        <f>COUNTIFS(study_countries!B:B,A36,study_countries!#REF!,"subnational")+COUNTIFS(study_countries!B:B,A36,study_countries!#REF!,"national")</f>
        <v>#REF!</v>
      </c>
      <c r="I36" t="s">
        <v>136</v>
      </c>
      <c r="J36" t="s">
        <v>2341</v>
      </c>
      <c r="K36" s="75">
        <v>100</v>
      </c>
      <c r="L36" t="s">
        <v>64</v>
      </c>
      <c r="M36" t="s">
        <v>65</v>
      </c>
    </row>
    <row r="37" spans="1:13">
      <c r="A37" t="s">
        <v>1497</v>
      </c>
      <c r="B37" t="e">
        <f>VLOOKUP(A37,iso_code!B:C,2,"FAUX")</f>
        <v>#VALUE!</v>
      </c>
      <c r="C37" t="s">
        <v>2364</v>
      </c>
      <c r="D37" t="s">
        <v>271</v>
      </c>
      <c r="E37" t="s">
        <v>2322</v>
      </c>
      <c r="F37" t="s">
        <v>265</v>
      </c>
      <c r="G37">
        <f>COUNTIF(study_countries!B:B,A37)</f>
        <v>21</v>
      </c>
      <c r="H37" s="81" t="e">
        <f>COUNTIFS(study_countries!B:B,A37,study_countries!#REF!,"subnational")+COUNTIFS(study_countries!B:B,A37,study_countries!#REF!,"national")</f>
        <v>#REF!</v>
      </c>
      <c r="I37" t="s">
        <v>65</v>
      </c>
      <c r="J37" t="s">
        <v>2320</v>
      </c>
      <c r="K37" s="75">
        <v>31</v>
      </c>
      <c r="L37" t="s">
        <v>64</v>
      </c>
      <c r="M37" t="s">
        <v>65</v>
      </c>
    </row>
    <row r="38" spans="1:13">
      <c r="A38" t="s">
        <v>2122</v>
      </c>
      <c r="B38" t="e">
        <f>VLOOKUP(A38,iso_code!B:C,2,"FAUX")</f>
        <v>#VALUE!</v>
      </c>
      <c r="C38" t="s">
        <v>2365</v>
      </c>
      <c r="D38" t="s">
        <v>271</v>
      </c>
      <c r="E38" t="s">
        <v>2322</v>
      </c>
      <c r="F38" t="s">
        <v>2327</v>
      </c>
      <c r="G38">
        <f>COUNTIF(study_countries!B:B,A38)</f>
        <v>15</v>
      </c>
      <c r="H38" s="81" t="e">
        <f>COUNTIFS(study_countries!B:B,A38,study_countries!#REF!,"subnational")+COUNTIFS(study_countries!B:B,A38,study_countries!#REF!,"national")</f>
        <v>#REF!</v>
      </c>
      <c r="I38" t="s">
        <v>65</v>
      </c>
      <c r="J38" t="s">
        <v>2320</v>
      </c>
      <c r="K38" s="75">
        <v>56</v>
      </c>
      <c r="L38" t="s">
        <v>64</v>
      </c>
      <c r="M38" t="s">
        <v>65</v>
      </c>
    </row>
    <row r="39" spans="1:13">
      <c r="A39" t="s">
        <v>1031</v>
      </c>
      <c r="B39" t="e">
        <f>VLOOKUP(A39,iso_code!B:C,2,"FAUX")</f>
        <v>#VALUE!</v>
      </c>
      <c r="C39" t="s">
        <v>2366</v>
      </c>
      <c r="D39" t="s">
        <v>248</v>
      </c>
      <c r="E39" t="s">
        <v>2325</v>
      </c>
      <c r="F39" t="s">
        <v>229</v>
      </c>
      <c r="G39">
        <f>COUNTIF(study_countries!B:B,A39)</f>
        <v>17</v>
      </c>
      <c r="H39" s="81" t="e">
        <f>COUNTIFS(study_countries!B:B,A39,study_countries!#REF!,"subnational")+COUNTIFS(study_countries!B:B,A39,study_countries!#REF!,"national")</f>
        <v>#REF!</v>
      </c>
      <c r="I39" t="s">
        <v>65</v>
      </c>
      <c r="J39" t="s">
        <v>2323</v>
      </c>
      <c r="K39" s="75">
        <v>19</v>
      </c>
      <c r="L39" t="s">
        <v>64</v>
      </c>
      <c r="M39" t="s">
        <v>65</v>
      </c>
    </row>
    <row r="40" spans="1:13">
      <c r="A40" t="s">
        <v>1264</v>
      </c>
      <c r="B40" t="e">
        <f>VLOOKUP(A40,iso_code!B:C,2,"FAUX")</f>
        <v>#VALUE!</v>
      </c>
      <c r="C40" t="s">
        <v>2367</v>
      </c>
      <c r="D40" t="s">
        <v>248</v>
      </c>
      <c r="E40" t="s">
        <v>2325</v>
      </c>
      <c r="F40" t="s">
        <v>2327</v>
      </c>
      <c r="G40">
        <f>COUNTIF(study_countries!B:B,A40)</f>
        <v>52</v>
      </c>
      <c r="H40" s="81" t="e">
        <f>COUNTIFS(study_countries!B:B,A40,study_countries!#REF!,"subnational")+COUNTIFS(study_countries!B:B,A40,study_countries!#REF!,"national")</f>
        <v>#REF!</v>
      </c>
      <c r="I40" t="s">
        <v>136</v>
      </c>
      <c r="J40" t="s">
        <v>2320</v>
      </c>
      <c r="K40" s="75">
        <v>60</v>
      </c>
      <c r="L40" t="s">
        <v>64</v>
      </c>
      <c r="M40" t="s">
        <v>64</v>
      </c>
    </row>
    <row r="41" spans="1:13">
      <c r="A41" t="s">
        <v>2298</v>
      </c>
      <c r="B41" t="e">
        <f>VLOOKUP(A41,iso_code!B:C,2,"FAUX")</f>
        <v>#VALUE!</v>
      </c>
      <c r="C41" t="s">
        <v>2368</v>
      </c>
      <c r="D41" t="s">
        <v>321</v>
      </c>
      <c r="E41" t="s">
        <v>2330</v>
      </c>
      <c r="F41" t="s">
        <v>2327</v>
      </c>
      <c r="G41">
        <f>COUNTIF(study_countries!B:B,A41)</f>
        <v>17</v>
      </c>
      <c r="H41" s="81" t="e">
        <f>COUNTIFS(study_countries!B:B,A41,study_countries!#REF!,"subnational")+COUNTIFS(study_countries!B:B,A41,study_countries!#REF!,"national")</f>
        <v>#REF!</v>
      </c>
      <c r="I41" t="s">
        <v>136</v>
      </c>
      <c r="J41" t="s">
        <v>2320</v>
      </c>
      <c r="K41" s="75">
        <v>47</v>
      </c>
      <c r="L41" t="s">
        <v>64</v>
      </c>
      <c r="M41" t="s">
        <v>65</v>
      </c>
    </row>
    <row r="42" spans="1:13">
      <c r="A42" t="s">
        <v>2299</v>
      </c>
      <c r="B42" t="e">
        <f>VLOOKUP(A42,iso_code!B:C,2,"FAUX")</f>
        <v>#VALUE!</v>
      </c>
      <c r="C42" t="s">
        <v>2369</v>
      </c>
      <c r="D42" t="s">
        <v>284</v>
      </c>
      <c r="E42" t="s">
        <v>2333</v>
      </c>
      <c r="F42" t="s">
        <v>265</v>
      </c>
      <c r="G42">
        <f>COUNTIF(study_countries!B:B,A42)</f>
        <v>5</v>
      </c>
      <c r="H42" s="81" t="e">
        <f>COUNTIFS(study_countries!B:B,A42,study_countries!#REF!,"subnational")+COUNTIFS(study_countries!B:B,A42,study_countries!#REF!,"national")</f>
        <v>#REF!</v>
      </c>
      <c r="I42" t="s">
        <v>65</v>
      </c>
      <c r="J42" t="s">
        <v>2323</v>
      </c>
      <c r="K42" s="75">
        <v>76</v>
      </c>
      <c r="L42" t="s">
        <v>64</v>
      </c>
      <c r="M42" t="s">
        <v>65</v>
      </c>
    </row>
    <row r="43" spans="1:13">
      <c r="A43" t="s">
        <v>1737</v>
      </c>
      <c r="B43" t="e">
        <f>VLOOKUP(A43,iso_code!B:C,2,"FAUX")</f>
        <v>#VALUE!</v>
      </c>
      <c r="C43" t="s">
        <v>2370</v>
      </c>
      <c r="D43" t="s">
        <v>248</v>
      </c>
      <c r="E43" t="s">
        <v>2325</v>
      </c>
      <c r="F43" t="s">
        <v>229</v>
      </c>
      <c r="G43">
        <f>COUNTIF(study_countries!B:B,A43)</f>
        <v>15</v>
      </c>
      <c r="H43" s="81" t="e">
        <f>COUNTIFS(study_countries!B:B,A43,study_countries!#REF!,"subnational")+COUNTIFS(study_countries!B:B,A43,study_countries!#REF!,"national")</f>
        <v>#REF!</v>
      </c>
      <c r="I43" t="s">
        <v>65</v>
      </c>
      <c r="J43" t="s">
        <v>2320</v>
      </c>
      <c r="K43" s="75">
        <v>68</v>
      </c>
      <c r="L43" t="s">
        <v>64</v>
      </c>
      <c r="M43" t="s">
        <v>65</v>
      </c>
    </row>
    <row r="44" spans="1:13">
      <c r="A44" t="s">
        <v>2300</v>
      </c>
      <c r="B44" t="e">
        <f>VLOOKUP(A44,iso_code!B:C,2,"FAUX")</f>
        <v>#VALUE!</v>
      </c>
      <c r="C44" t="s">
        <v>2371</v>
      </c>
      <c r="D44" t="s">
        <v>321</v>
      </c>
      <c r="E44" t="s">
        <v>2330</v>
      </c>
      <c r="F44" t="s">
        <v>2327</v>
      </c>
      <c r="G44">
        <f>COUNTIF(study_countries!B:B,A44)</f>
        <v>5</v>
      </c>
      <c r="H44" s="81" t="e">
        <f>COUNTIFS(study_countries!B:B,A44,study_countries!#REF!,"subnational")+COUNTIFS(study_countries!B:B,A44,study_countries!#REF!,"national")</f>
        <v>#REF!</v>
      </c>
      <c r="I44" t="s">
        <v>65</v>
      </c>
      <c r="J44" t="s">
        <v>2323</v>
      </c>
      <c r="K44" s="75">
        <v>100</v>
      </c>
      <c r="L44" t="s">
        <v>64</v>
      </c>
      <c r="M44" t="s">
        <v>65</v>
      </c>
    </row>
    <row r="45" spans="1:13">
      <c r="A45" t="s">
        <v>2146</v>
      </c>
      <c r="B45" t="e">
        <f>VLOOKUP(A45,iso_code!B:C,2,"FAUX")</f>
        <v>#VALUE!</v>
      </c>
      <c r="C45" t="s">
        <v>2372</v>
      </c>
      <c r="D45" t="s">
        <v>248</v>
      </c>
      <c r="E45" t="s">
        <v>2325</v>
      </c>
      <c r="F45" t="s">
        <v>2327</v>
      </c>
      <c r="G45">
        <f>COUNTIF(study_countries!B:B,A45)</f>
        <v>17</v>
      </c>
      <c r="H45" s="81" t="e">
        <f>COUNTIFS(study_countries!B:B,A45,study_countries!#REF!,"subnational")+COUNTIFS(study_countries!B:B,A45,study_countries!#REF!,"national")</f>
        <v>#REF!</v>
      </c>
      <c r="I45" t="s">
        <v>65</v>
      </c>
      <c r="J45" t="s">
        <v>2323</v>
      </c>
      <c r="K45" s="75">
        <v>27</v>
      </c>
      <c r="L45" t="s">
        <v>64</v>
      </c>
      <c r="M45" t="s">
        <v>65</v>
      </c>
    </row>
    <row r="46" spans="1:13">
      <c r="A46" t="s">
        <v>2301</v>
      </c>
      <c r="B46" t="e">
        <f>VLOOKUP(A46,iso_code!B:C,2,"FAUX")</f>
        <v>#VALUE!</v>
      </c>
      <c r="C46" t="s">
        <v>2373</v>
      </c>
      <c r="D46" t="s">
        <v>321</v>
      </c>
      <c r="E46" t="s">
        <v>2330</v>
      </c>
      <c r="F46" t="s">
        <v>2345</v>
      </c>
      <c r="G46">
        <f>COUNTIF(study_countries!B:B,A46)</f>
        <v>13</v>
      </c>
      <c r="H46" s="81" t="e">
        <f>COUNTIFS(study_countries!B:B,A46,study_countries!#REF!,"subnational")+COUNTIFS(study_countries!B:B,A46,study_countries!#REF!,"national")</f>
        <v>#REF!</v>
      </c>
      <c r="I46" t="s">
        <v>65</v>
      </c>
      <c r="J46" t="s">
        <v>2323</v>
      </c>
      <c r="K46" s="75">
        <v>36</v>
      </c>
      <c r="L46" t="s">
        <v>64</v>
      </c>
      <c r="M46" t="s">
        <v>65</v>
      </c>
    </row>
    <row r="47" spans="1:13">
      <c r="A47" t="s">
        <v>618</v>
      </c>
      <c r="B47" t="e">
        <f>VLOOKUP(A47,iso_code!B:C,2,"FAUX")</f>
        <v>#VALUE!</v>
      </c>
      <c r="C47" t="s">
        <v>2374</v>
      </c>
      <c r="D47" t="s">
        <v>271</v>
      </c>
      <c r="E47" t="s">
        <v>2322</v>
      </c>
      <c r="F47" t="s">
        <v>2327</v>
      </c>
      <c r="G47">
        <f>COUNTIF(study_countries!B:B,A47)</f>
        <v>36</v>
      </c>
      <c r="H47" s="81" t="e">
        <f>COUNTIFS(study_countries!B:B,A47,study_countries!#REF!,"subnational")+COUNTIFS(study_countries!B:B,A47,study_countries!#REF!,"national")</f>
        <v>#REF!</v>
      </c>
      <c r="I47" t="s">
        <v>64</v>
      </c>
      <c r="J47" t="s">
        <v>2341</v>
      </c>
      <c r="K47" s="75">
        <v>86</v>
      </c>
      <c r="L47" t="s">
        <v>64</v>
      </c>
      <c r="M47" t="s">
        <v>64</v>
      </c>
    </row>
    <row r="48" spans="1:13">
      <c r="A48" t="s">
        <v>2302</v>
      </c>
      <c r="B48" t="e">
        <f>VLOOKUP(A48,iso_code!B:C,2,"FAUX")</f>
        <v>#VALUE!</v>
      </c>
      <c r="C48" t="s">
        <v>2375</v>
      </c>
      <c r="D48" t="s">
        <v>321</v>
      </c>
      <c r="E48" t="s">
        <v>2330</v>
      </c>
      <c r="F48" t="s">
        <v>2327</v>
      </c>
      <c r="G48">
        <f>COUNTIF(study_countries!B:B,A48)</f>
        <v>12</v>
      </c>
      <c r="H48" s="81" t="e">
        <f>COUNTIFS(study_countries!B:B,A48,study_countries!#REF!,"subnational")+COUNTIFS(study_countries!B:B,A48,study_countries!#REF!,"national")</f>
        <v>#REF!</v>
      </c>
      <c r="I48" t="s">
        <v>65</v>
      </c>
      <c r="J48" t="s">
        <v>2323</v>
      </c>
      <c r="K48" s="75">
        <v>8</v>
      </c>
      <c r="L48" t="s">
        <v>64</v>
      </c>
      <c r="M48" t="s">
        <v>65</v>
      </c>
    </row>
    <row r="49" spans="1:13">
      <c r="A49" t="s">
        <v>2303</v>
      </c>
      <c r="B49" t="e">
        <f>VLOOKUP(A49,iso_code!B:C,2,"FAUX")</f>
        <v>#VALUE!</v>
      </c>
      <c r="C49" t="s">
        <v>2376</v>
      </c>
      <c r="D49" t="s">
        <v>321</v>
      </c>
      <c r="E49" t="s">
        <v>2330</v>
      </c>
      <c r="F49" t="s">
        <v>2319</v>
      </c>
      <c r="G49">
        <f>COUNTIF(study_countries!B:B,A49)</f>
        <v>15</v>
      </c>
      <c r="H49" s="81" t="e">
        <f>COUNTIFS(study_countries!B:B,A49,study_countries!#REF!,"subnational")+COUNTIFS(study_countries!B:B,A49,study_countries!#REF!,"national")</f>
        <v>#REF!</v>
      </c>
      <c r="I49" t="s">
        <v>65</v>
      </c>
      <c r="J49" t="s">
        <v>2323</v>
      </c>
      <c r="K49" s="75">
        <v>55</v>
      </c>
      <c r="L49" t="s">
        <v>64</v>
      </c>
      <c r="M49" t="s">
        <v>65</v>
      </c>
    </row>
    <row r="50" spans="1:13">
      <c r="A50" t="s">
        <v>884</v>
      </c>
      <c r="B50" t="e">
        <f>VLOOKUP(A50,iso_code!B:C,2,"FAUX")</f>
        <v>#VALUE!</v>
      </c>
      <c r="C50" t="s">
        <v>2377</v>
      </c>
      <c r="D50" t="s">
        <v>321</v>
      </c>
      <c r="E50" t="s">
        <v>2330</v>
      </c>
      <c r="F50" t="s">
        <v>2327</v>
      </c>
      <c r="G50">
        <f>COUNTIF(study_countries!B:B,A50)</f>
        <v>22</v>
      </c>
      <c r="H50" s="81" t="e">
        <f>COUNTIFS(study_countries!B:B,A50,study_countries!#REF!,"subnational")+COUNTIFS(study_countries!B:B,A50,study_countries!#REF!,"national")</f>
        <v>#REF!</v>
      </c>
      <c r="I50" t="s">
        <v>65</v>
      </c>
      <c r="J50" t="s">
        <v>2320</v>
      </c>
      <c r="K50" s="75">
        <v>40</v>
      </c>
      <c r="L50" t="s">
        <v>64</v>
      </c>
      <c r="M50" t="s">
        <v>65</v>
      </c>
    </row>
    <row r="51" spans="1:13">
      <c r="A51" t="s">
        <v>2068</v>
      </c>
      <c r="B51" t="e">
        <f>VLOOKUP(A51,iso_code!B:C,2,"FAUX")</f>
        <v>#VALUE!</v>
      </c>
      <c r="C51" t="s">
        <v>2378</v>
      </c>
      <c r="D51" t="s">
        <v>248</v>
      </c>
      <c r="E51" t="s">
        <v>2325</v>
      </c>
      <c r="F51" t="s">
        <v>229</v>
      </c>
      <c r="G51">
        <f>COUNTIF(study_countries!B:B,A51)</f>
        <v>16</v>
      </c>
      <c r="H51" s="81" t="e">
        <f>COUNTIFS(study_countries!B:B,A51,study_countries!#REF!,"subnational")+COUNTIFS(study_countries!B:B,A51,study_countries!#REF!,"national")</f>
        <v>#REF!</v>
      </c>
      <c r="I51" t="s">
        <v>136</v>
      </c>
      <c r="J51" t="s">
        <v>2320</v>
      </c>
      <c r="K51" s="75">
        <v>55</v>
      </c>
      <c r="L51" t="s">
        <v>64</v>
      </c>
      <c r="M51" t="s">
        <v>64</v>
      </c>
    </row>
    <row r="52" spans="1:13">
      <c r="A52" t="s">
        <v>978</v>
      </c>
      <c r="B52" t="e">
        <f>VLOOKUP(A52,iso_code!B:C,2,"FAUX")</f>
        <v>#VALUE!</v>
      </c>
      <c r="C52" t="s">
        <v>2379</v>
      </c>
      <c r="D52" t="s">
        <v>223</v>
      </c>
      <c r="E52" t="s">
        <v>2318</v>
      </c>
      <c r="F52" t="s">
        <v>2319</v>
      </c>
      <c r="G52">
        <f>COUNTIF(study_countries!B:B,A52)</f>
        <v>19</v>
      </c>
      <c r="H52" s="81" t="e">
        <f>COUNTIFS(study_countries!B:B,A52,study_countries!#REF!,"subnational")+COUNTIFS(study_countries!B:B,A52,study_countries!#REF!,"national")</f>
        <v>#REF!</v>
      </c>
      <c r="I52" t="s">
        <v>136</v>
      </c>
      <c r="J52" t="s">
        <v>2341</v>
      </c>
      <c r="K52" s="75">
        <v>100</v>
      </c>
      <c r="L52" t="s">
        <v>64</v>
      </c>
      <c r="M52" t="s">
        <v>64</v>
      </c>
    </row>
    <row r="53" spans="1:13">
      <c r="A53" t="s">
        <v>1509</v>
      </c>
      <c r="B53" t="e">
        <f>VLOOKUP(A53,iso_code!B:C,2,"FAUX")</f>
        <v>#VALUE!</v>
      </c>
      <c r="C53" t="s">
        <v>2380</v>
      </c>
      <c r="D53" t="s">
        <v>321</v>
      </c>
      <c r="E53" t="s">
        <v>2330</v>
      </c>
      <c r="F53" t="s">
        <v>2327</v>
      </c>
      <c r="G53">
        <f>COUNTIF(study_countries!B:B,A53)</f>
        <v>21</v>
      </c>
      <c r="H53" s="81" t="e">
        <f>COUNTIFS(study_countries!B:B,A53,study_countries!#REF!,"subnational")+COUNTIFS(study_countries!B:B,A53,study_countries!#REF!,"national")</f>
        <v>#REF!</v>
      </c>
      <c r="I53" t="s">
        <v>65</v>
      </c>
      <c r="J53" t="s">
        <v>2320</v>
      </c>
      <c r="K53" s="75">
        <v>42</v>
      </c>
      <c r="L53" t="s">
        <v>64</v>
      </c>
      <c r="M53" t="s">
        <v>65</v>
      </c>
    </row>
    <row r="54" spans="1:13">
      <c r="A54" t="s">
        <v>758</v>
      </c>
      <c r="B54" t="e">
        <f>VLOOKUP(A54,iso_code!B:C,2,"FAUX")</f>
        <v>#VALUE!</v>
      </c>
      <c r="C54" t="s">
        <v>2381</v>
      </c>
      <c r="D54" t="s">
        <v>271</v>
      </c>
      <c r="E54" t="s">
        <v>2322</v>
      </c>
      <c r="F54" t="s">
        <v>2327</v>
      </c>
      <c r="G54">
        <f>COUNTIF(study_countries!B:B,A54)</f>
        <v>21</v>
      </c>
      <c r="H54" s="81" t="e">
        <f>COUNTIFS(study_countries!B:B,A54,study_countries!#REF!,"subnational")+COUNTIFS(study_countries!B:B,A54,study_countries!#REF!,"national")</f>
        <v>#REF!</v>
      </c>
      <c r="I54" t="s">
        <v>136</v>
      </c>
      <c r="J54" t="s">
        <v>2320</v>
      </c>
      <c r="K54" s="75">
        <v>43</v>
      </c>
      <c r="L54" t="s">
        <v>64</v>
      </c>
      <c r="M54" t="s">
        <v>65</v>
      </c>
    </row>
    <row r="55" spans="1:13">
      <c r="A55" t="s">
        <v>2305</v>
      </c>
      <c r="B55" t="e">
        <f>VLOOKUP(A55,iso_code!B:C,2,"FAUX")</f>
        <v>#VALUE!</v>
      </c>
      <c r="C55" t="s">
        <v>2382</v>
      </c>
      <c r="D55" t="s">
        <v>271</v>
      </c>
      <c r="E55" t="s">
        <v>2322</v>
      </c>
      <c r="F55" t="s">
        <v>2327</v>
      </c>
      <c r="G55">
        <f>COUNTIF(study_countries!B:B,A55)</f>
        <v>17</v>
      </c>
      <c r="H55" s="81" t="e">
        <f>COUNTIFS(study_countries!B:B,A55,study_countries!#REF!,"subnational")+COUNTIFS(study_countries!B:B,A55,study_countries!#REF!,"national")</f>
        <v>#REF!</v>
      </c>
      <c r="I55" t="s">
        <v>65</v>
      </c>
      <c r="J55" t="s">
        <v>2320</v>
      </c>
      <c r="K55" s="75">
        <v>50</v>
      </c>
      <c r="L55" t="s">
        <v>64</v>
      </c>
      <c r="M55"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8" t="s">
        <v>2306</v>
      </c>
      <c r="B1" s="38" t="s">
        <v>2383</v>
      </c>
      <c r="C1" s="38" t="s">
        <v>2384</v>
      </c>
      <c r="D1" s="38" t="s">
        <v>2310</v>
      </c>
    </row>
    <row r="2" spans="1:4">
      <c r="A2" t="s">
        <v>248</v>
      </c>
      <c r="B2" t="s">
        <v>2385</v>
      </c>
      <c r="C2" t="s">
        <v>2386</v>
      </c>
      <c r="D2">
        <f>COUNTIF(study_pools!B:B,A2)</f>
        <v>80</v>
      </c>
    </row>
    <row r="3" spans="1:4">
      <c r="A3" t="s">
        <v>321</v>
      </c>
      <c r="B3" t="s">
        <v>2387</v>
      </c>
      <c r="C3" t="s">
        <v>2388</v>
      </c>
      <c r="D3">
        <f>COUNTIF(study_pools!B:B,A3)</f>
        <v>90</v>
      </c>
    </row>
    <row r="4" spans="1:4">
      <c r="A4" t="s">
        <v>284</v>
      </c>
      <c r="B4" t="s">
        <v>2389</v>
      </c>
      <c r="C4" t="s">
        <v>2390</v>
      </c>
      <c r="D4">
        <f>COUNTIF(study_pools!B:B,A4)</f>
        <v>25</v>
      </c>
    </row>
    <row r="5" spans="1:4">
      <c r="A5" t="s">
        <v>271</v>
      </c>
      <c r="B5" t="s">
        <v>2391</v>
      </c>
      <c r="C5" t="s">
        <v>2392</v>
      </c>
      <c r="D5">
        <f>COUNTIF(study_pools!B:B,A5)</f>
        <v>54</v>
      </c>
    </row>
    <row r="6" spans="1:4">
      <c r="A6" t="s">
        <v>223</v>
      </c>
      <c r="B6" t="s">
        <v>2393</v>
      </c>
      <c r="C6" t="s">
        <v>2394</v>
      </c>
      <c r="D6">
        <f>COUNTIF(study_pools!B:B,A6)</f>
        <v>47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3203125" defaultRowHeight="15"/>
  <cols>
    <col min="1" max="1" width="14.33203125" bestFit="1" customWidth="1"/>
    <col min="2" max="2" width="37.33203125" style="23" customWidth="1"/>
    <col min="3" max="3" width="24.1640625" customWidth="1"/>
    <col min="4" max="4" width="16" customWidth="1"/>
    <col min="5" max="5" width="28.33203125" bestFit="1" customWidth="1"/>
    <col min="6" max="6" width="12.1640625" bestFit="1" customWidth="1"/>
    <col min="7" max="7" width="11.1640625" customWidth="1"/>
    <col min="8" max="8" width="21.1640625" customWidth="1"/>
    <col min="9" max="9" width="16.33203125" customWidth="1"/>
    <col min="10" max="10" width="13.33203125" customWidth="1"/>
    <col min="11" max="11" width="18.83203125" customWidth="1"/>
    <col min="12" max="12" width="13.33203125" customWidth="1"/>
    <col min="13" max="13" width="23.33203125" customWidth="1"/>
    <col min="14" max="14" width="21.83203125" customWidth="1"/>
    <col min="15" max="15" width="8.6640625" bestFit="1" customWidth="1"/>
    <col min="16" max="16" width="25" customWidth="1"/>
    <col min="17" max="17" width="33.33203125" customWidth="1"/>
    <col min="18" max="18" width="23.6640625" customWidth="1"/>
    <col min="19" max="19" width="33.33203125" customWidth="1"/>
    <col min="20" max="20" width="54" customWidth="1"/>
    <col min="21" max="21" width="43.33203125" customWidth="1"/>
    <col min="22" max="22" width="34.33203125" customWidth="1"/>
    <col min="23" max="23" width="21.83203125" customWidth="1"/>
  </cols>
  <sheetData>
    <row r="1" spans="1:23" ht="16">
      <c r="A1" s="78" t="s">
        <v>2209</v>
      </c>
      <c r="B1" s="82" t="s">
        <v>2395</v>
      </c>
      <c r="C1" s="79" t="s">
        <v>2396</v>
      </c>
      <c r="D1" s="79" t="s">
        <v>2397</v>
      </c>
      <c r="E1" s="79" t="s">
        <v>2398</v>
      </c>
      <c r="F1" s="79" t="s">
        <v>2399</v>
      </c>
      <c r="G1" s="79" t="s">
        <v>2400</v>
      </c>
      <c r="H1" s="79" t="s">
        <v>2401</v>
      </c>
      <c r="I1" s="79" t="s">
        <v>2402</v>
      </c>
      <c r="J1" s="79" t="s">
        <v>2403</v>
      </c>
      <c r="K1" s="79" t="s">
        <v>2404</v>
      </c>
      <c r="L1" s="79" t="s">
        <v>2405</v>
      </c>
      <c r="M1" s="79" t="s">
        <v>2406</v>
      </c>
      <c r="N1" s="79" t="s">
        <v>2407</v>
      </c>
      <c r="O1" s="79" t="s">
        <v>2408</v>
      </c>
      <c r="P1" s="79" t="s">
        <v>2409</v>
      </c>
      <c r="Q1" s="79" t="s">
        <v>2410</v>
      </c>
      <c r="R1" s="79" t="s">
        <v>2411</v>
      </c>
      <c r="S1" s="79" t="s">
        <v>48</v>
      </c>
      <c r="T1" s="80" t="s">
        <v>2412</v>
      </c>
      <c r="U1" s="80" t="s">
        <v>41</v>
      </c>
      <c r="V1" s="80" t="s">
        <v>2413</v>
      </c>
      <c r="W1" t="s">
        <v>2414</v>
      </c>
    </row>
    <row r="2" spans="1:23" ht="16">
      <c r="A2" s="77" t="s">
        <v>387</v>
      </c>
      <c r="B2" s="83" t="s">
        <v>2415</v>
      </c>
      <c r="C2" s="6" t="s">
        <v>2211</v>
      </c>
      <c r="D2" s="6" t="s">
        <v>2416</v>
      </c>
      <c r="E2" s="6" t="s">
        <v>2417</v>
      </c>
      <c r="F2" s="6" t="s">
        <v>2418</v>
      </c>
      <c r="G2" s="57">
        <v>3000</v>
      </c>
      <c r="H2" s="6" t="s">
        <v>64</v>
      </c>
      <c r="I2" s="6" t="s">
        <v>2419</v>
      </c>
      <c r="J2" s="6" t="s">
        <v>2420</v>
      </c>
      <c r="K2" s="6" t="s">
        <v>64</v>
      </c>
      <c r="L2" s="6" t="s">
        <v>64</v>
      </c>
      <c r="M2" s="6" t="s">
        <v>105</v>
      </c>
      <c r="N2" s="6"/>
      <c r="O2" s="6" t="s">
        <v>2421</v>
      </c>
      <c r="P2" s="58">
        <f>COUNTIF(study_tools!B:B,A2)</f>
        <v>36</v>
      </c>
      <c r="Q2" s="6" t="s">
        <v>2422</v>
      </c>
      <c r="R2" s="58"/>
      <c r="S2" s="6"/>
      <c r="T2" s="59"/>
      <c r="U2" s="59"/>
      <c r="V2" s="59"/>
    </row>
    <row r="3" spans="1:23" ht="16">
      <c r="A3" s="77" t="s">
        <v>269</v>
      </c>
      <c r="B3" s="83" t="s">
        <v>2423</v>
      </c>
      <c r="C3" s="6" t="s">
        <v>2211</v>
      </c>
      <c r="D3" s="6" t="s">
        <v>475</v>
      </c>
      <c r="E3" s="6" t="s">
        <v>2424</v>
      </c>
      <c r="F3" s="6" t="s">
        <v>28</v>
      </c>
      <c r="G3" s="57">
        <v>0</v>
      </c>
      <c r="H3" s="6" t="s">
        <v>64</v>
      </c>
      <c r="I3" s="6" t="s">
        <v>2420</v>
      </c>
      <c r="J3" s="6" t="s">
        <v>2419</v>
      </c>
      <c r="K3" s="6" t="s">
        <v>64</v>
      </c>
      <c r="L3" s="6" t="s">
        <v>64</v>
      </c>
      <c r="M3" s="6" t="s">
        <v>2425</v>
      </c>
      <c r="N3" s="6"/>
      <c r="O3" s="6" t="s">
        <v>2426</v>
      </c>
      <c r="P3" s="58">
        <f>COUNTIF(study_tools!B:B,A3)</f>
        <v>30</v>
      </c>
      <c r="Q3" s="6" t="s">
        <v>2422</v>
      </c>
      <c r="R3" s="58"/>
      <c r="S3" s="6"/>
      <c r="T3" s="59"/>
      <c r="U3" s="59"/>
      <c r="V3" s="59"/>
    </row>
    <row r="4" spans="1:23" ht="16">
      <c r="A4" s="77" t="s">
        <v>795</v>
      </c>
      <c r="B4" s="83" t="s">
        <v>2427</v>
      </c>
      <c r="C4" s="6" t="s">
        <v>2211</v>
      </c>
      <c r="D4" s="6" t="s">
        <v>2428</v>
      </c>
      <c r="E4" s="6" t="s">
        <v>2429</v>
      </c>
      <c r="F4" s="6" t="s">
        <v>28</v>
      </c>
      <c r="G4" s="57">
        <v>0</v>
      </c>
      <c r="H4" s="6" t="s">
        <v>64</v>
      </c>
      <c r="I4" s="6" t="s">
        <v>2420</v>
      </c>
      <c r="J4" s="6" t="s">
        <v>2420</v>
      </c>
      <c r="K4" s="6" t="s">
        <v>64</v>
      </c>
      <c r="L4" s="6" t="s">
        <v>64</v>
      </c>
      <c r="M4" s="6" t="s">
        <v>2425</v>
      </c>
      <c r="N4" s="6"/>
      <c r="O4" s="6" t="s">
        <v>2421</v>
      </c>
      <c r="P4" s="58">
        <f>COUNTIF(study_tools!B:B,A4)</f>
        <v>13</v>
      </c>
      <c r="Q4" s="6" t="s">
        <v>2422</v>
      </c>
      <c r="R4" s="58"/>
      <c r="S4" s="6"/>
      <c r="T4" s="59"/>
      <c r="U4" s="59"/>
      <c r="V4" s="59"/>
    </row>
    <row r="5" spans="1:23" ht="16">
      <c r="A5" s="77" t="s">
        <v>1796</v>
      </c>
      <c r="B5" s="83" t="s">
        <v>2430</v>
      </c>
      <c r="C5" s="6" t="s">
        <v>2211</v>
      </c>
      <c r="D5" s="6" t="s">
        <v>2428</v>
      </c>
      <c r="E5" s="6" t="s">
        <v>2429</v>
      </c>
      <c r="F5" s="6" t="s">
        <v>28</v>
      </c>
      <c r="G5" s="57">
        <v>1</v>
      </c>
      <c r="H5" s="6" t="s">
        <v>64</v>
      </c>
      <c r="I5" s="6" t="s">
        <v>2420</v>
      </c>
      <c r="J5" s="6" t="s">
        <v>2420</v>
      </c>
      <c r="K5" s="6" t="s">
        <v>64</v>
      </c>
      <c r="L5" s="6" t="s">
        <v>64</v>
      </c>
      <c r="M5" s="6" t="s">
        <v>2425</v>
      </c>
      <c r="N5" s="6"/>
      <c r="O5" s="6" t="s">
        <v>2421</v>
      </c>
      <c r="P5" s="58">
        <f>COUNTIF(study_tools!B:B,A5)</f>
        <v>2</v>
      </c>
      <c r="Q5" s="6" t="s">
        <v>2422</v>
      </c>
      <c r="R5" s="58"/>
      <c r="S5" s="6"/>
      <c r="T5" s="59"/>
      <c r="U5" s="59"/>
      <c r="V5" s="59"/>
    </row>
    <row r="6" spans="1:23" ht="32">
      <c r="A6" s="77" t="s">
        <v>375</v>
      </c>
      <c r="B6" s="83" t="s">
        <v>2431</v>
      </c>
      <c r="C6" s="6"/>
      <c r="D6" s="6" t="s">
        <v>2428</v>
      </c>
      <c r="E6" s="6" t="s">
        <v>2432</v>
      </c>
      <c r="F6" s="6" t="s">
        <v>28</v>
      </c>
      <c r="G6" s="57">
        <v>0</v>
      </c>
      <c r="H6" s="6" t="s">
        <v>64</v>
      </c>
      <c r="I6" s="6" t="s">
        <v>2420</v>
      </c>
      <c r="J6" s="6" t="s">
        <v>2419</v>
      </c>
      <c r="K6" s="6" t="s">
        <v>64</v>
      </c>
      <c r="L6" s="6" t="s">
        <v>64</v>
      </c>
      <c r="M6" s="6" t="s">
        <v>2425</v>
      </c>
      <c r="N6" s="6"/>
      <c r="O6" s="6" t="s">
        <v>2426</v>
      </c>
      <c r="P6" s="58">
        <f>COUNTIF(study_tools!B:B,A6)</f>
        <v>8</v>
      </c>
      <c r="Q6" s="6" t="s">
        <v>2433</v>
      </c>
      <c r="R6" s="58"/>
      <c r="S6" s="6"/>
      <c r="T6" s="59"/>
      <c r="U6" s="59"/>
      <c r="V6" s="59"/>
    </row>
    <row r="7" spans="1:23" ht="32">
      <c r="A7" s="77" t="s">
        <v>2434</v>
      </c>
      <c r="B7" s="83" t="s">
        <v>2435</v>
      </c>
      <c r="C7" s="6"/>
      <c r="D7" s="6" t="s">
        <v>2428</v>
      </c>
      <c r="E7" s="6" t="s">
        <v>154</v>
      </c>
      <c r="F7" s="6" t="s">
        <v>28</v>
      </c>
      <c r="G7" s="57">
        <v>0</v>
      </c>
      <c r="H7" s="6" t="s">
        <v>64</v>
      </c>
      <c r="I7" s="6" t="s">
        <v>2420</v>
      </c>
      <c r="J7" s="6" t="s">
        <v>2419</v>
      </c>
      <c r="K7" s="6" t="s">
        <v>64</v>
      </c>
      <c r="L7" s="6" t="s">
        <v>64</v>
      </c>
      <c r="M7" s="6" t="s">
        <v>105</v>
      </c>
      <c r="N7" s="6"/>
      <c r="O7" s="6" t="s">
        <v>2421</v>
      </c>
      <c r="P7" s="58">
        <f>COUNTIF(study_tools!B:B,A7)</f>
        <v>0</v>
      </c>
      <c r="Q7" s="6" t="s">
        <v>2436</v>
      </c>
      <c r="R7" s="58"/>
      <c r="S7" s="6"/>
      <c r="T7" s="59"/>
      <c r="U7" s="59"/>
      <c r="V7" s="59"/>
    </row>
    <row r="8" spans="1:23" ht="16">
      <c r="A8" s="77" t="s">
        <v>2217</v>
      </c>
      <c r="B8" s="83" t="s">
        <v>2437</v>
      </c>
      <c r="C8" s="6"/>
      <c r="D8" s="6" t="s">
        <v>327</v>
      </c>
      <c r="E8" s="6" t="s">
        <v>2438</v>
      </c>
      <c r="F8" s="6" t="s">
        <v>28</v>
      </c>
      <c r="G8" s="57">
        <v>0</v>
      </c>
      <c r="H8" s="6" t="s">
        <v>64</v>
      </c>
      <c r="I8" s="6" t="s">
        <v>2420</v>
      </c>
      <c r="J8" s="6" t="s">
        <v>2420</v>
      </c>
      <c r="K8" s="6" t="s">
        <v>64</v>
      </c>
      <c r="L8" s="6" t="s">
        <v>64</v>
      </c>
      <c r="M8" s="6" t="s">
        <v>2425</v>
      </c>
      <c r="N8" s="6"/>
      <c r="O8" s="6" t="s">
        <v>2426</v>
      </c>
      <c r="P8" s="58">
        <f>COUNTIF(study_tools!B:B,A8)</f>
        <v>3</v>
      </c>
      <c r="Q8" s="6" t="s">
        <v>2422</v>
      </c>
      <c r="R8" s="58"/>
      <c r="S8" s="6"/>
      <c r="T8" s="59"/>
      <c r="U8" s="59"/>
      <c r="V8" s="59"/>
    </row>
    <row r="9" spans="1:23" ht="16">
      <c r="A9" s="77" t="s">
        <v>2216</v>
      </c>
      <c r="B9" s="83" t="s">
        <v>2216</v>
      </c>
      <c r="C9" s="6"/>
      <c r="D9" s="6" t="s">
        <v>2439</v>
      </c>
      <c r="E9" s="6" t="s">
        <v>2440</v>
      </c>
      <c r="F9" s="6" t="s">
        <v>28</v>
      </c>
      <c r="G9" s="57">
        <v>0</v>
      </c>
      <c r="H9" s="6" t="s">
        <v>64</v>
      </c>
      <c r="I9" s="6" t="s">
        <v>2420</v>
      </c>
      <c r="J9" s="6" t="s">
        <v>2420</v>
      </c>
      <c r="K9" s="6" t="s">
        <v>64</v>
      </c>
      <c r="L9" s="6" t="s">
        <v>64</v>
      </c>
      <c r="M9" s="6" t="s">
        <v>2425</v>
      </c>
      <c r="N9" s="6"/>
      <c r="O9" s="6" t="s">
        <v>2426</v>
      </c>
      <c r="P9" s="58">
        <f>COUNTIF(study_tools!B:B,A9)</f>
        <v>2</v>
      </c>
      <c r="Q9" s="6" t="s">
        <v>2422</v>
      </c>
      <c r="R9" s="58"/>
      <c r="S9" s="6"/>
      <c r="T9" s="59"/>
      <c r="U9" s="59"/>
      <c r="V9" s="59"/>
    </row>
    <row r="10" spans="1:23" ht="16">
      <c r="A10" s="77" t="s">
        <v>259</v>
      </c>
      <c r="B10" s="83" t="s">
        <v>2441</v>
      </c>
      <c r="C10" s="6"/>
      <c r="D10" s="6" t="s">
        <v>475</v>
      </c>
      <c r="E10" s="6" t="s">
        <v>2442</v>
      </c>
      <c r="F10" s="6" t="s">
        <v>28</v>
      </c>
      <c r="G10" s="57">
        <v>0</v>
      </c>
      <c r="H10" s="6" t="s">
        <v>64</v>
      </c>
      <c r="I10" s="6" t="s">
        <v>2419</v>
      </c>
      <c r="J10" s="6" t="s">
        <v>2419</v>
      </c>
      <c r="K10" s="6" t="s">
        <v>64</v>
      </c>
      <c r="L10" s="6" t="s">
        <v>64</v>
      </c>
      <c r="M10" s="6" t="s">
        <v>2425</v>
      </c>
      <c r="N10" s="6"/>
      <c r="O10" s="6" t="s">
        <v>2426</v>
      </c>
      <c r="P10" s="58">
        <f>COUNTIF(study_tools!B:B,A10)</f>
        <v>15</v>
      </c>
      <c r="Q10" s="6" t="s">
        <v>2443</v>
      </c>
      <c r="R10" s="58"/>
      <c r="S10" s="6"/>
      <c r="T10" s="59"/>
      <c r="U10" s="59"/>
      <c r="V10" s="59"/>
    </row>
    <row r="11" spans="1:23" ht="86.25" customHeight="1">
      <c r="A11" s="77" t="s">
        <v>2214</v>
      </c>
      <c r="B11" s="83" t="s">
        <v>2444</v>
      </c>
      <c r="C11" s="6" t="s">
        <v>2211</v>
      </c>
      <c r="D11" s="6" t="s">
        <v>2445</v>
      </c>
      <c r="E11" s="6" t="s">
        <v>2446</v>
      </c>
      <c r="F11" s="6" t="s">
        <v>28</v>
      </c>
      <c r="G11" s="57">
        <v>0</v>
      </c>
      <c r="H11" s="6" t="s">
        <v>64</v>
      </c>
      <c r="I11" s="6" t="s">
        <v>2420</v>
      </c>
      <c r="J11" s="6" t="s">
        <v>2419</v>
      </c>
      <c r="K11" s="6" t="s">
        <v>64</v>
      </c>
      <c r="L11" s="6" t="s">
        <v>64</v>
      </c>
      <c r="M11" s="6" t="s">
        <v>2425</v>
      </c>
      <c r="N11" s="6" t="s">
        <v>65</v>
      </c>
      <c r="O11" s="6" t="s">
        <v>2426</v>
      </c>
      <c r="P11" s="58">
        <f>COUNTIF(study_tools!B:B,A11)</f>
        <v>1</v>
      </c>
      <c r="Q11" s="56" t="s">
        <v>2447</v>
      </c>
      <c r="R11" s="58" t="s">
        <v>65</v>
      </c>
      <c r="S11" s="6" t="s">
        <v>2448</v>
      </c>
      <c r="T11" s="76" t="s">
        <v>2449</v>
      </c>
      <c r="U11" s="76" t="s">
        <v>2450</v>
      </c>
      <c r="V11" s="76" t="s">
        <v>2451</v>
      </c>
      <c r="W11" s="76" t="s">
        <v>2452</v>
      </c>
    </row>
    <row r="12" spans="1:23" ht="16">
      <c r="A12" s="77" t="s">
        <v>1757</v>
      </c>
      <c r="B12" s="83" t="s">
        <v>2453</v>
      </c>
      <c r="C12" s="6"/>
      <c r="D12" s="6" t="s">
        <v>2454</v>
      </c>
      <c r="E12" s="6" t="s">
        <v>2455</v>
      </c>
      <c r="F12" s="6" t="s">
        <v>67</v>
      </c>
      <c r="G12" s="57">
        <v>50000</v>
      </c>
      <c r="H12" s="6" t="s">
        <v>65</v>
      </c>
      <c r="I12" s="6" t="s">
        <v>2420</v>
      </c>
      <c r="J12" s="6" t="s">
        <v>2420</v>
      </c>
      <c r="K12" s="6" t="s">
        <v>64</v>
      </c>
      <c r="L12" s="6" t="s">
        <v>64</v>
      </c>
      <c r="M12" s="6" t="s">
        <v>105</v>
      </c>
      <c r="N12" s="6"/>
      <c r="O12" s="6" t="s">
        <v>2421</v>
      </c>
      <c r="P12" s="58">
        <f>COUNTIF(study_tools!B:B,A12)</f>
        <v>3</v>
      </c>
      <c r="Q12" s="6" t="s">
        <v>2456</v>
      </c>
      <c r="R12" s="58"/>
      <c r="S12" s="6"/>
      <c r="T12" s="59"/>
      <c r="U12" s="59"/>
      <c r="V12" s="59"/>
    </row>
    <row r="13" spans="1:23" ht="32">
      <c r="A13" s="77" t="s">
        <v>752</v>
      </c>
      <c r="B13" s="83" t="s">
        <v>2457</v>
      </c>
      <c r="C13" s="6"/>
      <c r="D13" s="6" t="s">
        <v>372</v>
      </c>
      <c r="E13" s="6" t="s">
        <v>2458</v>
      </c>
      <c r="F13" s="6" t="s">
        <v>67</v>
      </c>
      <c r="G13" s="57">
        <v>2000</v>
      </c>
      <c r="H13" s="6" t="s">
        <v>65</v>
      </c>
      <c r="I13" s="6" t="s">
        <v>2419</v>
      </c>
      <c r="J13" s="6" t="s">
        <v>2420</v>
      </c>
      <c r="K13" s="6" t="s">
        <v>64</v>
      </c>
      <c r="L13" s="6" t="s">
        <v>64</v>
      </c>
      <c r="M13" s="6" t="s">
        <v>105</v>
      </c>
      <c r="N13" s="6"/>
      <c r="O13" s="6" t="s">
        <v>2421</v>
      </c>
      <c r="P13" s="58">
        <f>COUNTIF(study_tools!B:B,A13)</f>
        <v>80</v>
      </c>
      <c r="Q13" s="6" t="s">
        <v>2459</v>
      </c>
      <c r="R13" s="58"/>
      <c r="S13" s="6"/>
      <c r="T13" s="59"/>
      <c r="U13" s="59"/>
      <c r="V13" s="59"/>
    </row>
    <row r="14" spans="1:23" ht="16">
      <c r="A14" s="77" t="s">
        <v>1629</v>
      </c>
      <c r="B14" s="83" t="s">
        <v>1629</v>
      </c>
      <c r="C14" s="6"/>
      <c r="D14" s="6" t="s">
        <v>372</v>
      </c>
      <c r="E14" s="6" t="s">
        <v>2460</v>
      </c>
      <c r="F14" s="6" t="s">
        <v>2418</v>
      </c>
      <c r="G14" s="57">
        <v>2000</v>
      </c>
      <c r="H14" s="6" t="s">
        <v>65</v>
      </c>
      <c r="I14" s="6" t="s">
        <v>2419</v>
      </c>
      <c r="J14" s="6" t="s">
        <v>2420</v>
      </c>
      <c r="K14" s="6" t="s">
        <v>64</v>
      </c>
      <c r="L14" s="6" t="s">
        <v>64</v>
      </c>
      <c r="M14" s="6" t="s">
        <v>105</v>
      </c>
      <c r="N14" s="6"/>
      <c r="O14" s="6" t="s">
        <v>2426</v>
      </c>
      <c r="P14" s="58">
        <f>COUNTIF(study_tools!B:B,A14)</f>
        <v>4</v>
      </c>
      <c r="Q14" s="6" t="s">
        <v>2248</v>
      </c>
      <c r="R14" s="58"/>
      <c r="S14" s="6"/>
      <c r="T14" s="59"/>
      <c r="U14" s="59"/>
      <c r="V14" s="59"/>
    </row>
    <row r="15" spans="1:23" ht="16">
      <c r="A15" s="77" t="s">
        <v>2461</v>
      </c>
      <c r="B15" s="83" t="s">
        <v>2461</v>
      </c>
      <c r="C15" s="6"/>
      <c r="D15" s="6" t="s">
        <v>2428</v>
      </c>
      <c r="E15" s="6" t="s">
        <v>2462</v>
      </c>
      <c r="F15" s="6" t="s">
        <v>28</v>
      </c>
      <c r="G15" s="57">
        <v>0</v>
      </c>
      <c r="H15" s="6" t="s">
        <v>64</v>
      </c>
      <c r="I15" s="6" t="s">
        <v>2419</v>
      </c>
      <c r="J15" s="6" t="s">
        <v>2419</v>
      </c>
      <c r="K15" s="6" t="s">
        <v>64</v>
      </c>
      <c r="L15" s="6" t="s">
        <v>64</v>
      </c>
      <c r="M15" s="6" t="s">
        <v>105</v>
      </c>
      <c r="N15" s="6"/>
      <c r="O15" s="6" t="s">
        <v>2421</v>
      </c>
      <c r="P15" s="58">
        <f>COUNTIF(study_tools!B:B,A15)</f>
        <v>3</v>
      </c>
      <c r="Q15" s="6" t="s">
        <v>2456</v>
      </c>
      <c r="R15" s="58"/>
      <c r="S15" s="6"/>
      <c r="T15" s="59"/>
      <c r="U15" s="59"/>
      <c r="V15" s="59"/>
    </row>
    <row r="16" spans="1:23" ht="16">
      <c r="A16" s="77" t="s">
        <v>2228</v>
      </c>
      <c r="B16" s="83" t="s">
        <v>2463</v>
      </c>
      <c r="C16" s="6"/>
      <c r="D16" s="6" t="s">
        <v>2428</v>
      </c>
      <c r="E16" s="6" t="s">
        <v>2464</v>
      </c>
      <c r="F16" s="6" t="s">
        <v>2418</v>
      </c>
      <c r="G16" s="57">
        <v>0</v>
      </c>
      <c r="H16" s="6" t="s">
        <v>64</v>
      </c>
      <c r="I16" s="6" t="s">
        <v>2419</v>
      </c>
      <c r="J16" s="6" t="s">
        <v>2419</v>
      </c>
      <c r="K16" s="6" t="s">
        <v>64</v>
      </c>
      <c r="L16" s="6" t="s">
        <v>64</v>
      </c>
      <c r="M16" s="6" t="s">
        <v>105</v>
      </c>
      <c r="N16" s="6"/>
      <c r="O16" s="6" t="s">
        <v>2421</v>
      </c>
      <c r="P16" s="58">
        <f>COUNTIF(study_tools!B:B,A16)</f>
        <v>1</v>
      </c>
      <c r="Q16" s="6" t="s">
        <v>2465</v>
      </c>
      <c r="R16" s="58"/>
      <c r="S16" s="6"/>
      <c r="T16" s="59"/>
      <c r="U16" s="59"/>
      <c r="V16" s="59"/>
    </row>
    <row r="17" spans="1:22" ht="16">
      <c r="A17" s="77" t="s">
        <v>722</v>
      </c>
      <c r="B17" s="83" t="s">
        <v>722</v>
      </c>
      <c r="C17" s="6"/>
      <c r="D17" s="6" t="s">
        <v>2445</v>
      </c>
      <c r="E17" s="6" t="s">
        <v>2466</v>
      </c>
      <c r="F17" s="6" t="s">
        <v>2418</v>
      </c>
      <c r="G17" s="57">
        <v>0</v>
      </c>
      <c r="H17" s="6" t="s">
        <v>64</v>
      </c>
      <c r="I17" s="6" t="s">
        <v>2419</v>
      </c>
      <c r="J17" s="6" t="s">
        <v>2420</v>
      </c>
      <c r="K17" s="6" t="s">
        <v>64</v>
      </c>
      <c r="L17" s="6" t="s">
        <v>64</v>
      </c>
      <c r="M17" s="6" t="s">
        <v>105</v>
      </c>
      <c r="N17" s="6"/>
      <c r="O17" s="6" t="s">
        <v>2421</v>
      </c>
      <c r="P17" s="58">
        <f>COUNTIF(study_tools!B:B,A17)</f>
        <v>5</v>
      </c>
      <c r="Q17" s="6" t="s">
        <v>2467</v>
      </c>
      <c r="R17" s="58"/>
      <c r="S17" s="6"/>
      <c r="T17" s="59"/>
      <c r="U17" s="59"/>
      <c r="V17" s="59"/>
    </row>
    <row r="18" spans="1:22" ht="16">
      <c r="A18" s="77" t="s">
        <v>2235</v>
      </c>
      <c r="B18" s="83" t="s">
        <v>2468</v>
      </c>
      <c r="C18" s="6"/>
      <c r="D18" s="6" t="s">
        <v>2428</v>
      </c>
      <c r="E18" s="6" t="s">
        <v>2469</v>
      </c>
      <c r="F18" s="6" t="s">
        <v>28</v>
      </c>
      <c r="G18" s="57">
        <v>0</v>
      </c>
      <c r="H18" s="6" t="s">
        <v>64</v>
      </c>
      <c r="I18" s="6" t="s">
        <v>2420</v>
      </c>
      <c r="J18" s="6" t="s">
        <v>2420</v>
      </c>
      <c r="K18" s="6" t="s">
        <v>64</v>
      </c>
      <c r="L18" s="6" t="s">
        <v>64</v>
      </c>
      <c r="M18" s="6" t="s">
        <v>105</v>
      </c>
      <c r="N18" s="6"/>
      <c r="O18" s="6" t="s">
        <v>2426</v>
      </c>
      <c r="P18" s="58">
        <f>COUNTIF(study_tools!B:B,A18)</f>
        <v>4</v>
      </c>
      <c r="Q18" s="6" t="s">
        <v>2470</v>
      </c>
      <c r="R18" s="58"/>
      <c r="S18" s="6"/>
      <c r="T18" s="59"/>
      <c r="U18" s="59"/>
      <c r="V18" s="59"/>
    </row>
    <row r="19" spans="1:22" ht="16">
      <c r="A19" s="77" t="s">
        <v>1154</v>
      </c>
      <c r="B19" s="83" t="s">
        <v>1154</v>
      </c>
      <c r="C19" s="6"/>
      <c r="D19" s="6" t="s">
        <v>372</v>
      </c>
      <c r="E19" s="6" t="s">
        <v>2471</v>
      </c>
      <c r="F19" s="6" t="s">
        <v>67</v>
      </c>
      <c r="G19" s="57">
        <v>1000</v>
      </c>
      <c r="H19" s="6" t="s">
        <v>65</v>
      </c>
      <c r="I19" s="6" t="s">
        <v>2420</v>
      </c>
      <c r="J19" s="6" t="s">
        <v>2420</v>
      </c>
      <c r="K19" s="6" t="s">
        <v>64</v>
      </c>
      <c r="L19" s="6" t="s">
        <v>64</v>
      </c>
      <c r="M19" s="6" t="s">
        <v>105</v>
      </c>
      <c r="N19" s="6"/>
      <c r="O19" s="6" t="s">
        <v>2421</v>
      </c>
      <c r="P19" s="58">
        <f>COUNTIF(study_tools!B:B,A19)</f>
        <v>15</v>
      </c>
      <c r="Q19" s="6" t="s">
        <v>2470</v>
      </c>
      <c r="R19" s="58"/>
      <c r="S19" s="6"/>
      <c r="T19" s="59"/>
      <c r="U19" s="59"/>
      <c r="V19" s="59"/>
    </row>
    <row r="20" spans="1:22" ht="16">
      <c r="A20" s="77" t="s">
        <v>2472</v>
      </c>
      <c r="B20" s="83" t="s">
        <v>2473</v>
      </c>
      <c r="C20" s="6"/>
      <c r="D20" s="6" t="s">
        <v>475</v>
      </c>
      <c r="E20" s="6" t="s">
        <v>2474</v>
      </c>
      <c r="F20" s="6" t="s">
        <v>28</v>
      </c>
      <c r="G20" s="57">
        <v>0</v>
      </c>
      <c r="H20" s="6" t="s">
        <v>64</v>
      </c>
      <c r="I20" s="6" t="s">
        <v>2420</v>
      </c>
      <c r="J20" s="6" t="s">
        <v>2419</v>
      </c>
      <c r="K20" s="6" t="s">
        <v>64</v>
      </c>
      <c r="L20" s="6" t="s">
        <v>64</v>
      </c>
      <c r="M20" s="6" t="s">
        <v>2425</v>
      </c>
      <c r="N20" s="6"/>
      <c r="O20" s="6" t="s">
        <v>2426</v>
      </c>
      <c r="P20" s="58">
        <f>COUNTIF(study_tools!B:B,A20)</f>
        <v>0</v>
      </c>
      <c r="Q20" s="6" t="s">
        <v>2475</v>
      </c>
      <c r="R20" s="58"/>
      <c r="S20" s="6"/>
      <c r="T20" s="59"/>
      <c r="U20" s="59"/>
      <c r="V20" s="59"/>
    </row>
    <row r="21" spans="1:22" ht="16">
      <c r="A21" s="77" t="s">
        <v>2476</v>
      </c>
      <c r="B21" s="83" t="s">
        <v>2477</v>
      </c>
      <c r="C21" s="6"/>
      <c r="D21" s="6" t="s">
        <v>2428</v>
      </c>
      <c r="E21" s="6" t="s">
        <v>2478</v>
      </c>
      <c r="F21" s="6" t="s">
        <v>2418</v>
      </c>
      <c r="G21" s="57">
        <v>0</v>
      </c>
      <c r="H21" s="6" t="s">
        <v>64</v>
      </c>
      <c r="I21" s="6" t="s">
        <v>2420</v>
      </c>
      <c r="J21" s="6" t="s">
        <v>2419</v>
      </c>
      <c r="K21" s="6" t="s">
        <v>64</v>
      </c>
      <c r="L21" s="6" t="s">
        <v>64</v>
      </c>
      <c r="M21" s="6" t="s">
        <v>105</v>
      </c>
      <c r="N21" s="6"/>
      <c r="O21" s="6" t="s">
        <v>2421</v>
      </c>
      <c r="P21" s="58">
        <f>COUNTIF(study_tools!B:B,A21)</f>
        <v>2</v>
      </c>
      <c r="Q21" s="6" t="s">
        <v>2422</v>
      </c>
      <c r="R21" s="58"/>
      <c r="S21" s="6"/>
      <c r="T21" s="59"/>
      <c r="U21" s="59"/>
      <c r="V21" s="59"/>
    </row>
    <row r="22" spans="1:22" ht="16">
      <c r="A22" s="77" t="s">
        <v>2230</v>
      </c>
      <c r="B22" s="83" t="s">
        <v>2479</v>
      </c>
      <c r="C22" s="6"/>
      <c r="D22" s="6" t="s">
        <v>2416</v>
      </c>
      <c r="E22" s="6" t="s">
        <v>2417</v>
      </c>
      <c r="F22" s="6" t="s">
        <v>28</v>
      </c>
      <c r="G22" s="57">
        <v>0</v>
      </c>
      <c r="H22" s="6" t="s">
        <v>64</v>
      </c>
      <c r="I22" s="6" t="s">
        <v>2420</v>
      </c>
      <c r="J22" s="6" t="s">
        <v>2419</v>
      </c>
      <c r="K22" s="6" t="s">
        <v>64</v>
      </c>
      <c r="L22" s="6" t="s">
        <v>64</v>
      </c>
      <c r="M22" s="6" t="s">
        <v>2425</v>
      </c>
      <c r="N22" s="6"/>
      <c r="O22" s="6" t="s">
        <v>2426</v>
      </c>
      <c r="P22" s="58">
        <f>COUNTIF(study_tools!B:B,A22)</f>
        <v>1</v>
      </c>
      <c r="Q22" s="6" t="s">
        <v>2422</v>
      </c>
      <c r="R22" s="58"/>
      <c r="S22" s="6"/>
      <c r="T22" s="59"/>
      <c r="U22" s="59"/>
      <c r="V22" s="59"/>
    </row>
    <row r="23" spans="1:22" ht="16">
      <c r="A23" s="77" t="s">
        <v>2238</v>
      </c>
      <c r="B23" s="83" t="s">
        <v>2480</v>
      </c>
      <c r="C23" s="6"/>
      <c r="D23" s="6" t="s">
        <v>2416</v>
      </c>
      <c r="E23" s="6" t="s">
        <v>2417</v>
      </c>
      <c r="F23" s="6" t="s">
        <v>2418</v>
      </c>
      <c r="G23" s="57">
        <v>3000</v>
      </c>
      <c r="H23" s="6" t="s">
        <v>64</v>
      </c>
      <c r="I23" s="6" t="s">
        <v>2419</v>
      </c>
      <c r="J23" s="6" t="s">
        <v>2420</v>
      </c>
      <c r="K23" s="6" t="s">
        <v>64</v>
      </c>
      <c r="L23" s="6" t="s">
        <v>64</v>
      </c>
      <c r="M23" s="6" t="s">
        <v>105</v>
      </c>
      <c r="N23" s="6"/>
      <c r="O23" s="6" t="s">
        <v>2421</v>
      </c>
      <c r="P23" s="58">
        <f>COUNTIF(study_tools!B:B,A23)</f>
        <v>1</v>
      </c>
      <c r="Q23" s="6" t="s">
        <v>2481</v>
      </c>
      <c r="R23" s="58"/>
      <c r="S23" s="6"/>
      <c r="T23" s="59"/>
      <c r="U23" s="59"/>
      <c r="V23" s="59"/>
    </row>
    <row r="24" spans="1:22" ht="32">
      <c r="A24" s="77" t="s">
        <v>2223</v>
      </c>
      <c r="B24" s="83" t="s">
        <v>2482</v>
      </c>
      <c r="C24" s="6"/>
      <c r="D24" s="6" t="s">
        <v>2483</v>
      </c>
      <c r="E24" s="6" t="s">
        <v>2484</v>
      </c>
      <c r="F24" s="6" t="s">
        <v>28</v>
      </c>
      <c r="G24" s="57">
        <v>0</v>
      </c>
      <c r="H24" s="6" t="s">
        <v>64</v>
      </c>
      <c r="I24" s="6" t="s">
        <v>2420</v>
      </c>
      <c r="J24" s="6" t="s">
        <v>2419</v>
      </c>
      <c r="K24" s="6" t="s">
        <v>64</v>
      </c>
      <c r="L24" s="6" t="s">
        <v>64</v>
      </c>
      <c r="M24" s="6" t="s">
        <v>2425</v>
      </c>
      <c r="N24" s="6"/>
      <c r="O24" s="6" t="s">
        <v>2426</v>
      </c>
      <c r="P24" s="58">
        <f>COUNTIF(study_tools!B:B,A24)</f>
        <v>1</v>
      </c>
      <c r="Q24" s="6" t="s">
        <v>2456</v>
      </c>
      <c r="R24" s="58"/>
      <c r="S24" s="6"/>
      <c r="T24" s="59"/>
      <c r="U24" s="59"/>
      <c r="V24" s="59"/>
    </row>
    <row r="25" spans="1:22" ht="16">
      <c r="A25" s="77" t="s">
        <v>2244</v>
      </c>
      <c r="B25" s="83" t="s">
        <v>2485</v>
      </c>
      <c r="C25" s="6"/>
      <c r="D25" s="6" t="s">
        <v>598</v>
      </c>
      <c r="E25" s="6" t="s">
        <v>2486</v>
      </c>
      <c r="F25" s="6" t="s">
        <v>28</v>
      </c>
      <c r="G25" s="57">
        <v>0</v>
      </c>
      <c r="H25" s="6" t="s">
        <v>64</v>
      </c>
      <c r="I25" s="6" t="s">
        <v>2487</v>
      </c>
      <c r="J25" s="6" t="s">
        <v>2419</v>
      </c>
      <c r="K25" s="6" t="s">
        <v>64</v>
      </c>
      <c r="L25" s="6" t="s">
        <v>65</v>
      </c>
      <c r="M25" s="6" t="s">
        <v>105</v>
      </c>
      <c r="N25" s="6"/>
      <c r="O25" s="6" t="s">
        <v>2426</v>
      </c>
      <c r="P25" s="58">
        <f>COUNTIF(study_tools!B:B,A25)</f>
        <v>1</v>
      </c>
      <c r="Q25" s="6" t="s">
        <v>2422</v>
      </c>
      <c r="R25" s="58"/>
      <c r="S25" s="6"/>
      <c r="T25" s="59"/>
      <c r="U25" s="59"/>
      <c r="V25" s="59"/>
    </row>
    <row r="26" spans="1:22" ht="32">
      <c r="A26" s="77" t="s">
        <v>2231</v>
      </c>
      <c r="B26" s="83" t="s">
        <v>2488</v>
      </c>
      <c r="C26" s="6"/>
      <c r="D26" s="6" t="s">
        <v>372</v>
      </c>
      <c r="E26" s="6" t="s">
        <v>2489</v>
      </c>
      <c r="F26" s="6" t="s">
        <v>28</v>
      </c>
      <c r="G26" s="57">
        <v>0</v>
      </c>
      <c r="H26" s="6" t="s">
        <v>64</v>
      </c>
      <c r="I26" s="6" t="s">
        <v>2420</v>
      </c>
      <c r="J26" s="6" t="s">
        <v>2419</v>
      </c>
      <c r="K26" s="6" t="s">
        <v>64</v>
      </c>
      <c r="L26" s="6" t="s">
        <v>64</v>
      </c>
      <c r="M26" s="6" t="s">
        <v>2425</v>
      </c>
      <c r="N26" s="6"/>
      <c r="O26" s="6" t="s">
        <v>2426</v>
      </c>
      <c r="P26" s="58">
        <f>COUNTIF(study_tools!B:B,A26)</f>
        <v>1</v>
      </c>
      <c r="Q26" s="6" t="s">
        <v>2490</v>
      </c>
      <c r="R26" s="58"/>
      <c r="S26" s="6"/>
      <c r="T26" s="59"/>
      <c r="U26" s="59"/>
      <c r="V26" s="59"/>
    </row>
    <row r="27" spans="1:22" ht="16">
      <c r="A27" s="77" t="s">
        <v>1980</v>
      </c>
      <c r="B27" s="83" t="s">
        <v>2491</v>
      </c>
      <c r="C27" s="6"/>
      <c r="D27" s="6" t="s">
        <v>618</v>
      </c>
      <c r="E27" s="6" t="s">
        <v>2492</v>
      </c>
      <c r="F27" s="6" t="s">
        <v>2418</v>
      </c>
      <c r="G27" s="57">
        <v>5000</v>
      </c>
      <c r="H27" s="6" t="s">
        <v>65</v>
      </c>
      <c r="I27" s="6" t="s">
        <v>2420</v>
      </c>
      <c r="J27" s="6" t="s">
        <v>2419</v>
      </c>
      <c r="K27" s="6" t="s">
        <v>64</v>
      </c>
      <c r="L27" s="6" t="s">
        <v>65</v>
      </c>
      <c r="M27" s="6" t="s">
        <v>2425</v>
      </c>
      <c r="N27" s="6"/>
      <c r="O27" s="6" t="s">
        <v>2421</v>
      </c>
      <c r="P27" s="58">
        <f>COUNTIF(study_tools!B:B,A27)</f>
        <v>0</v>
      </c>
      <c r="Q27" s="6" t="s">
        <v>2422</v>
      </c>
      <c r="R27" s="58"/>
      <c r="S27" s="6"/>
      <c r="T27" s="59"/>
      <c r="U27" s="59"/>
      <c r="V27" s="59"/>
    </row>
    <row r="28" spans="1:22" ht="16">
      <c r="A28" s="77" t="s">
        <v>127</v>
      </c>
      <c r="B28" s="83" t="s">
        <v>2493</v>
      </c>
      <c r="C28" s="6"/>
      <c r="D28" s="6" t="s">
        <v>475</v>
      </c>
      <c r="E28" s="6" t="s">
        <v>2474</v>
      </c>
      <c r="F28" s="6" t="s">
        <v>28</v>
      </c>
      <c r="G28" s="57">
        <v>0</v>
      </c>
      <c r="H28" s="6" t="s">
        <v>64</v>
      </c>
      <c r="I28" s="6" t="s">
        <v>2420</v>
      </c>
      <c r="J28" s="6" t="s">
        <v>2419</v>
      </c>
      <c r="K28" s="6" t="s">
        <v>64</v>
      </c>
      <c r="L28" s="6" t="s">
        <v>64</v>
      </c>
      <c r="M28" s="6" t="s">
        <v>2425</v>
      </c>
      <c r="N28" s="6"/>
      <c r="O28" s="6" t="s">
        <v>2426</v>
      </c>
      <c r="P28" s="58">
        <f>COUNTIF(study_tools!B:B,A28)</f>
        <v>0</v>
      </c>
      <c r="Q28" s="6" t="s">
        <v>2433</v>
      </c>
      <c r="R28" s="58"/>
      <c r="S28" s="6"/>
      <c r="T28" s="59"/>
      <c r="U28" s="59"/>
      <c r="V28" s="59"/>
    </row>
    <row r="29" spans="1:22" ht="32">
      <c r="A29" s="77" t="s">
        <v>2243</v>
      </c>
      <c r="B29" s="83" t="s">
        <v>2494</v>
      </c>
      <c r="C29" s="6"/>
      <c r="D29" s="6" t="s">
        <v>2428</v>
      </c>
      <c r="E29" s="6" t="s">
        <v>2464</v>
      </c>
      <c r="F29" s="6" t="s">
        <v>2418</v>
      </c>
      <c r="G29" s="57">
        <v>0</v>
      </c>
      <c r="H29" s="6" t="s">
        <v>64</v>
      </c>
      <c r="I29" s="6" t="s">
        <v>2419</v>
      </c>
      <c r="J29" s="6" t="s">
        <v>2419</v>
      </c>
      <c r="K29" s="6" t="s">
        <v>64</v>
      </c>
      <c r="L29" s="6" t="s">
        <v>64</v>
      </c>
      <c r="M29" s="6" t="s">
        <v>105</v>
      </c>
      <c r="N29" s="6"/>
      <c r="O29" s="6" t="s">
        <v>2421</v>
      </c>
      <c r="P29" s="58">
        <f>COUNTIF(study_tools!B:B,A29)</f>
        <v>1</v>
      </c>
      <c r="Q29" s="6" t="s">
        <v>2495</v>
      </c>
      <c r="R29" s="58"/>
      <c r="S29" s="6"/>
      <c r="T29" s="59"/>
      <c r="U29" s="59"/>
      <c r="V29" s="59"/>
    </row>
    <row r="30" spans="1:22" ht="32">
      <c r="A30" s="77" t="s">
        <v>2496</v>
      </c>
      <c r="B30" s="83" t="s">
        <v>2497</v>
      </c>
      <c r="C30" s="6"/>
      <c r="D30" s="6" t="s">
        <v>277</v>
      </c>
      <c r="E30" s="6" t="s">
        <v>2498</v>
      </c>
      <c r="F30" s="6" t="s">
        <v>67</v>
      </c>
      <c r="G30" s="57">
        <v>10000</v>
      </c>
      <c r="H30" s="6" t="s">
        <v>65</v>
      </c>
      <c r="I30" s="6" t="s">
        <v>2420</v>
      </c>
      <c r="J30" s="6" t="s">
        <v>2420</v>
      </c>
      <c r="K30" s="6" t="s">
        <v>64</v>
      </c>
      <c r="L30" s="6" t="s">
        <v>64</v>
      </c>
      <c r="M30" s="6" t="s">
        <v>105</v>
      </c>
      <c r="N30" s="6"/>
      <c r="O30" s="6" t="s">
        <v>2421</v>
      </c>
      <c r="P30" s="58">
        <f>COUNTIF(study_tools!B:B,A30)</f>
        <v>0</v>
      </c>
      <c r="Q30" s="6" t="s">
        <v>2495</v>
      </c>
      <c r="R30" s="58"/>
      <c r="S30" s="6"/>
      <c r="T30" s="59"/>
      <c r="U30" s="59"/>
      <c r="V30" s="59"/>
    </row>
    <row r="31" spans="1:22">
      <c r="A31" s="6"/>
      <c r="B31" s="83"/>
      <c r="C31" s="6"/>
      <c r="D31" s="6"/>
      <c r="E31" s="6"/>
      <c r="F31" s="6"/>
      <c r="G31" s="6"/>
      <c r="H31" s="6"/>
      <c r="I31" s="6"/>
      <c r="J31" s="6"/>
      <c r="K31" s="6"/>
      <c r="L31" s="6"/>
      <c r="M31" s="6"/>
      <c r="N31" s="6"/>
      <c r="O31" s="6"/>
      <c r="P31" s="6"/>
      <c r="Q31" s="6"/>
      <c r="R31" s="6"/>
      <c r="S31" s="6"/>
    </row>
    <row r="32" spans="1:22">
      <c r="A32" s="6"/>
      <c r="B32" s="83"/>
      <c r="C32" s="6"/>
      <c r="D32" s="6"/>
      <c r="E32" s="6"/>
      <c r="F32" s="6"/>
      <c r="G32" s="6"/>
      <c r="H32" s="6"/>
      <c r="I32" s="6"/>
      <c r="J32" s="6"/>
      <c r="K32" s="6"/>
      <c r="L32" s="6"/>
      <c r="M32" s="6"/>
      <c r="N32" s="6"/>
      <c r="O32" s="6"/>
      <c r="P32" s="6"/>
      <c r="Q32" s="6"/>
      <c r="R32" s="6"/>
      <c r="S32" s="6"/>
    </row>
    <row r="33" spans="1:19">
      <c r="A33" s="6"/>
      <c r="B33" s="83"/>
      <c r="C33" s="6"/>
      <c r="D33" s="6"/>
      <c r="E33" s="6"/>
      <c r="F33" s="6"/>
      <c r="G33" s="6"/>
      <c r="H33" s="6"/>
      <c r="I33" s="6"/>
      <c r="J33" s="6"/>
      <c r="K33" s="6"/>
      <c r="L33" s="6"/>
      <c r="M33" s="6"/>
      <c r="N33" s="6"/>
      <c r="O33" s="6"/>
      <c r="P33" s="6"/>
      <c r="Q33" s="6"/>
      <c r="R33" s="6"/>
      <c r="S33" s="6"/>
    </row>
    <row r="34" spans="1:19">
      <c r="A34" s="6"/>
      <c r="B34" s="83"/>
      <c r="C34" s="6"/>
      <c r="D34" s="6"/>
      <c r="E34" s="6"/>
      <c r="F34" s="6"/>
      <c r="G34" s="6"/>
      <c r="H34" s="6"/>
      <c r="I34" s="6"/>
      <c r="J34" s="6"/>
      <c r="K34" s="6"/>
      <c r="L34" s="6"/>
      <c r="M34" s="6"/>
      <c r="N34" s="6"/>
      <c r="O34" s="6"/>
      <c r="P34" s="6"/>
      <c r="Q34" s="6"/>
      <c r="R34" s="6"/>
      <c r="S34" s="6"/>
    </row>
    <row r="35" spans="1:19">
      <c r="A35" s="6"/>
      <c r="B35" s="83"/>
      <c r="C35" s="6"/>
      <c r="D35" s="6"/>
      <c r="E35" s="6"/>
      <c r="F35" s="6"/>
      <c r="G35" s="6"/>
      <c r="H35" s="6"/>
      <c r="I35" s="6"/>
      <c r="J35" s="6"/>
      <c r="K35" s="6"/>
      <c r="L35" s="6"/>
      <c r="M35" s="6"/>
      <c r="N35" s="6"/>
      <c r="O35" s="6"/>
      <c r="P35" s="6"/>
      <c r="Q35" s="6"/>
      <c r="R35" s="6"/>
      <c r="S35" s="6"/>
    </row>
    <row r="36" spans="1:19">
      <c r="A36" s="6"/>
      <c r="B36" s="83"/>
      <c r="C36" s="6"/>
      <c r="D36" s="6"/>
      <c r="E36" s="6"/>
      <c r="F36" s="6"/>
      <c r="G36" s="6"/>
      <c r="H36" s="6"/>
      <c r="I36" s="6"/>
      <c r="J36" s="6"/>
      <c r="K36" s="6"/>
      <c r="L36" s="6"/>
      <c r="M36" s="6"/>
      <c r="N36" s="6"/>
      <c r="O36" s="6"/>
      <c r="P36" s="6"/>
      <c r="Q36" s="6"/>
      <c r="R36" s="6"/>
      <c r="S36" s="6"/>
    </row>
    <row r="37" spans="1:19">
      <c r="A37" s="6"/>
      <c r="B37" s="83"/>
      <c r="C37" s="6"/>
      <c r="D37" s="6"/>
      <c r="E37" s="6"/>
      <c r="F37" s="6"/>
      <c r="G37" s="6"/>
      <c r="H37" s="6"/>
      <c r="I37" s="6"/>
      <c r="J37" s="6"/>
      <c r="K37" s="6"/>
      <c r="L37" s="6"/>
      <c r="M37" s="6"/>
      <c r="N37" s="6"/>
      <c r="O37" s="6"/>
      <c r="P37" s="6"/>
      <c r="Q37" s="6"/>
      <c r="R37" s="6"/>
      <c r="S37" s="6"/>
    </row>
    <row r="38" spans="1:19">
      <c r="A38" s="6"/>
      <c r="B38" s="83"/>
      <c r="C38" s="6"/>
      <c r="D38" s="6"/>
      <c r="E38" s="6"/>
      <c r="F38" s="6"/>
      <c r="G38" s="6"/>
      <c r="H38" s="6"/>
      <c r="I38" s="6"/>
      <c r="J38" s="6"/>
      <c r="K38" s="6"/>
      <c r="L38" s="6"/>
      <c r="M38" s="6"/>
      <c r="N38" s="6"/>
      <c r="O38" s="6"/>
      <c r="P38" s="6"/>
      <c r="Q38" s="6"/>
      <c r="R38" s="6"/>
      <c r="S38" s="6"/>
    </row>
    <row r="39" spans="1:19">
      <c r="A39" s="6"/>
      <c r="B39" s="83"/>
      <c r="C39" s="6"/>
      <c r="D39" s="6"/>
      <c r="E39" s="6"/>
      <c r="F39" s="6"/>
      <c r="G39" s="6"/>
      <c r="H39" s="6"/>
      <c r="I39" s="6"/>
      <c r="J39" s="6"/>
      <c r="K39" s="6"/>
      <c r="L39" s="6"/>
      <c r="M39" s="6"/>
      <c r="N39" s="6"/>
      <c r="O39" s="6"/>
      <c r="P39" s="6"/>
      <c r="Q39" s="6"/>
      <c r="R39" s="6"/>
      <c r="S39" s="6"/>
    </row>
    <row r="40" spans="1:19">
      <c r="A40" s="6"/>
      <c r="B40" s="83"/>
      <c r="C40" s="6"/>
      <c r="D40" s="6"/>
      <c r="E40" s="6"/>
      <c r="F40" s="6"/>
      <c r="G40" s="6"/>
      <c r="H40" s="6"/>
      <c r="I40" s="6"/>
      <c r="J40" s="6"/>
      <c r="K40" s="6"/>
      <c r="L40" s="6"/>
      <c r="M40" s="6"/>
      <c r="N40" s="6"/>
      <c r="O40" s="6"/>
      <c r="P40" s="6"/>
      <c r="Q40" s="6"/>
      <c r="R40" s="6"/>
      <c r="S40" s="6"/>
    </row>
    <row r="41" spans="1:19">
      <c r="A41" s="6"/>
      <c r="B41" s="83"/>
      <c r="C41" s="6"/>
      <c r="D41" s="6"/>
      <c r="E41" s="6"/>
      <c r="F41" s="6"/>
      <c r="G41" s="6"/>
      <c r="H41" s="6"/>
      <c r="I41" s="6"/>
      <c r="J41" s="6"/>
      <c r="K41" s="6"/>
      <c r="L41" s="6"/>
      <c r="M41" s="6"/>
      <c r="N41" s="6"/>
      <c r="O41" s="6"/>
      <c r="P41" s="6"/>
      <c r="Q41" s="6"/>
      <c r="R41" s="6"/>
      <c r="S41" s="6"/>
    </row>
    <row r="42" spans="1:19">
      <c r="A42" s="6"/>
      <c r="B42" s="83"/>
      <c r="C42" s="6"/>
      <c r="D42" s="6"/>
      <c r="E42" s="6"/>
      <c r="F42" s="6"/>
      <c r="G42" s="6"/>
      <c r="H42" s="6"/>
      <c r="I42" s="6"/>
      <c r="J42" s="6"/>
      <c r="K42" s="6"/>
      <c r="L42" s="6"/>
      <c r="M42" s="6"/>
      <c r="N42" s="6"/>
      <c r="O42" s="6"/>
      <c r="P42" s="6"/>
      <c r="Q42" s="6"/>
      <c r="R42" s="6"/>
      <c r="S42" s="6"/>
    </row>
    <row r="43" spans="1:19">
      <c r="A43" s="6"/>
      <c r="B43" s="83"/>
      <c r="C43" s="6"/>
      <c r="D43" s="6"/>
      <c r="E43" s="6"/>
      <c r="F43" s="6"/>
      <c r="G43" s="6"/>
      <c r="H43" s="6"/>
      <c r="I43" s="6"/>
      <c r="J43" s="6"/>
      <c r="K43" s="6"/>
      <c r="L43" s="6"/>
      <c r="M43" s="6"/>
      <c r="N43" s="6"/>
      <c r="O43" s="6"/>
      <c r="P43" s="6"/>
      <c r="Q43" s="6"/>
      <c r="R43" s="6"/>
      <c r="S43" s="6"/>
    </row>
    <row r="44" spans="1:19">
      <c r="A44" s="6"/>
      <c r="B44" s="83"/>
      <c r="C44" s="6"/>
      <c r="D44" s="6"/>
      <c r="E44" s="6"/>
      <c r="F44" s="6"/>
      <c r="G44" s="6"/>
      <c r="H44" s="6"/>
      <c r="I44" s="6"/>
      <c r="J44" s="6"/>
      <c r="K44" s="6"/>
      <c r="L44" s="6"/>
      <c r="M44" s="6"/>
      <c r="N44" s="6"/>
      <c r="O44" s="6"/>
      <c r="P44" s="6"/>
      <c r="Q44" s="6"/>
      <c r="R44" s="6"/>
      <c r="S44" s="6"/>
    </row>
    <row r="45" spans="1:19">
      <c r="A45" s="6"/>
      <c r="B45" s="83"/>
      <c r="C45" s="6"/>
      <c r="D45" s="6"/>
      <c r="E45" s="6"/>
      <c r="F45" s="6"/>
      <c r="G45" s="6"/>
      <c r="H45" s="6"/>
      <c r="I45" s="6"/>
      <c r="J45" s="6"/>
      <c r="K45" s="6"/>
      <c r="L45" s="6"/>
      <c r="M45" s="6"/>
      <c r="N45" s="6"/>
      <c r="O45" s="6"/>
      <c r="P45" s="6"/>
      <c r="Q45" s="6"/>
      <c r="R45" s="6"/>
      <c r="S45" s="6"/>
    </row>
    <row r="46" spans="1:19">
      <c r="A46" s="6"/>
      <c r="B46" s="83"/>
      <c r="C46" s="6"/>
      <c r="D46" s="6"/>
      <c r="E46" s="6"/>
      <c r="F46" s="6"/>
      <c r="G46" s="6"/>
      <c r="H46" s="6"/>
      <c r="I46" s="6"/>
      <c r="J46" s="6"/>
      <c r="K46" s="6"/>
      <c r="L46" s="6"/>
      <c r="M46" s="6"/>
      <c r="N46" s="6"/>
      <c r="O46" s="6"/>
      <c r="P46" s="6"/>
      <c r="Q46" s="6"/>
      <c r="R46" s="6"/>
      <c r="S46" s="6"/>
    </row>
    <row r="47" spans="1:19">
      <c r="A47" s="6"/>
      <c r="B47" s="83"/>
      <c r="C47" s="6"/>
      <c r="D47" s="6"/>
      <c r="E47" s="6"/>
      <c r="F47" s="6"/>
      <c r="G47" s="6"/>
      <c r="H47" s="6"/>
      <c r="I47" s="6"/>
      <c r="J47" s="6"/>
      <c r="K47" s="6"/>
      <c r="L47" s="6"/>
      <c r="M47" s="6"/>
      <c r="N47" s="6"/>
      <c r="O47" s="6"/>
      <c r="P47" s="6"/>
      <c r="Q47" s="6"/>
      <c r="R47" s="6"/>
      <c r="S47" s="6"/>
    </row>
    <row r="48" spans="1:19">
      <c r="A48" s="6"/>
      <c r="B48" s="83"/>
      <c r="C48" s="6"/>
      <c r="D48" s="6"/>
      <c r="E48" s="6"/>
      <c r="F48" s="6"/>
      <c r="G48" s="6"/>
      <c r="H48" s="6"/>
      <c r="I48" s="6"/>
      <c r="J48" s="6"/>
      <c r="K48" s="6"/>
      <c r="L48" s="6"/>
      <c r="M48" s="6"/>
      <c r="N48" s="6"/>
      <c r="O48" s="6"/>
      <c r="P48" s="6"/>
      <c r="Q48" s="6"/>
      <c r="R48" s="6"/>
      <c r="S48" s="6"/>
    </row>
    <row r="49" spans="1:19">
      <c r="A49" s="6"/>
      <c r="B49" s="83"/>
      <c r="C49" s="6"/>
      <c r="D49" s="6"/>
      <c r="E49" s="6"/>
      <c r="F49" s="6"/>
      <c r="G49" s="6"/>
      <c r="H49" s="6"/>
      <c r="I49" s="6"/>
      <c r="J49" s="6"/>
      <c r="K49" s="6"/>
      <c r="L49" s="6"/>
      <c r="M49" s="6"/>
      <c r="N49" s="6"/>
      <c r="O49" s="6"/>
      <c r="P49" s="6"/>
      <c r="Q49" s="6"/>
      <c r="R49" s="6"/>
      <c r="S49" s="6"/>
    </row>
    <row r="50" spans="1:19">
      <c r="A50" s="6"/>
      <c r="B50" s="83"/>
      <c r="C50" s="6"/>
      <c r="D50" s="6"/>
      <c r="E50" s="6"/>
      <c r="F50" s="6"/>
      <c r="G50" s="6"/>
      <c r="H50" s="6"/>
      <c r="I50" s="6"/>
      <c r="J50" s="6"/>
      <c r="K50" s="6"/>
      <c r="L50" s="6"/>
      <c r="M50" s="6"/>
      <c r="N50" s="6"/>
      <c r="O50" s="6"/>
      <c r="P50" s="6"/>
      <c r="Q50" s="6"/>
      <c r="R50" s="6"/>
      <c r="S50" s="6"/>
    </row>
    <row r="51" spans="1:19">
      <c r="A51" s="6"/>
      <c r="B51" s="83"/>
      <c r="C51" s="6"/>
      <c r="D51" s="6"/>
      <c r="E51" s="6"/>
      <c r="F51" s="6"/>
      <c r="G51" s="6"/>
      <c r="H51" s="6"/>
      <c r="I51" s="6"/>
      <c r="J51" s="6"/>
      <c r="K51" s="6"/>
      <c r="L51" s="6"/>
      <c r="M51" s="6"/>
      <c r="N51" s="6"/>
      <c r="O51" s="6"/>
      <c r="P51" s="6"/>
      <c r="Q51" s="6"/>
      <c r="R51" s="6"/>
      <c r="S51" s="6"/>
    </row>
    <row r="52" spans="1:19">
      <c r="A52" s="6"/>
      <c r="B52" s="83"/>
      <c r="C52" s="6"/>
      <c r="D52" s="6"/>
      <c r="E52" s="6"/>
      <c r="F52" s="6"/>
      <c r="G52" s="6"/>
      <c r="H52" s="6"/>
      <c r="I52" s="6"/>
      <c r="J52" s="6"/>
      <c r="K52" s="6"/>
      <c r="L52" s="6"/>
      <c r="M52" s="6"/>
      <c r="N52" s="6"/>
      <c r="O52" s="6"/>
      <c r="P52" s="6"/>
      <c r="Q52" s="6"/>
      <c r="R52" s="6"/>
      <c r="S52" s="6"/>
    </row>
    <row r="53" spans="1:19">
      <c r="A53" s="6"/>
      <c r="B53" s="83"/>
      <c r="C53" s="6"/>
      <c r="D53" s="6"/>
      <c r="E53" s="6"/>
      <c r="F53" s="6"/>
      <c r="G53" s="6"/>
      <c r="H53" s="6"/>
      <c r="I53" s="6"/>
      <c r="J53" s="6"/>
      <c r="K53" s="6"/>
      <c r="L53" s="6"/>
      <c r="M53" s="6"/>
      <c r="N53" s="6"/>
      <c r="O53" s="6"/>
      <c r="P53" s="6"/>
      <c r="Q53" s="6"/>
      <c r="R53" s="6"/>
      <c r="S53" s="6"/>
    </row>
    <row r="54" spans="1:19">
      <c r="A54" s="6"/>
      <c r="B54" s="83"/>
      <c r="C54" s="6"/>
      <c r="D54" s="6"/>
      <c r="E54" s="6"/>
      <c r="F54" s="6"/>
      <c r="G54" s="6"/>
      <c r="H54" s="6"/>
      <c r="I54" s="6"/>
      <c r="J54" s="6"/>
      <c r="K54" s="6"/>
      <c r="L54" s="6"/>
      <c r="M54" s="6"/>
      <c r="N54" s="6"/>
      <c r="O54" s="6"/>
      <c r="P54" s="6"/>
      <c r="Q54" s="6"/>
      <c r="R54" s="6"/>
      <c r="S54" s="6"/>
    </row>
    <row r="55" spans="1:19">
      <c r="A55" s="6"/>
      <c r="B55" s="83"/>
      <c r="C55" s="6"/>
      <c r="D55" s="6"/>
      <c r="E55" s="6"/>
      <c r="F55" s="6"/>
      <c r="G55" s="6"/>
      <c r="H55" s="6"/>
      <c r="I55" s="6"/>
      <c r="J55" s="6"/>
      <c r="K55" s="6"/>
      <c r="L55" s="6"/>
      <c r="M55" s="6"/>
      <c r="N55" s="6"/>
      <c r="O55" s="6"/>
      <c r="P55" s="6"/>
      <c r="Q55" s="6"/>
      <c r="R55" s="6"/>
      <c r="S55" s="6"/>
    </row>
    <row r="56" spans="1:19">
      <c r="A56" s="6"/>
      <c r="B56" s="83"/>
      <c r="C56" s="6"/>
      <c r="D56" s="6"/>
      <c r="E56" s="6"/>
      <c r="F56" s="6"/>
      <c r="G56" s="6"/>
      <c r="H56" s="6"/>
      <c r="I56" s="6"/>
      <c r="J56" s="6"/>
      <c r="K56" s="6"/>
      <c r="L56" s="6"/>
      <c r="M56" s="6"/>
      <c r="N56" s="6"/>
      <c r="O56" s="6"/>
      <c r="P56" s="6"/>
      <c r="Q56" s="6"/>
      <c r="R56" s="6"/>
      <c r="S56" s="6"/>
    </row>
    <row r="57" spans="1:19">
      <c r="A57" s="6"/>
      <c r="B57" s="83"/>
      <c r="C57" s="6"/>
      <c r="D57" s="6"/>
      <c r="E57" s="6"/>
      <c r="F57" s="6"/>
      <c r="G57" s="6"/>
      <c r="H57" s="6"/>
      <c r="I57" s="6"/>
      <c r="J57" s="6"/>
      <c r="K57" s="6"/>
      <c r="L57" s="6"/>
      <c r="M57" s="6"/>
      <c r="N57" s="6"/>
      <c r="O57" s="6"/>
      <c r="P57" s="6"/>
      <c r="Q57" s="6"/>
      <c r="R57" s="6"/>
      <c r="S57" s="6"/>
    </row>
    <row r="58" spans="1:19">
      <c r="A58" s="6"/>
      <c r="B58" s="83"/>
      <c r="C58" s="6"/>
      <c r="D58" s="6"/>
      <c r="E58" s="6"/>
      <c r="F58" s="6"/>
      <c r="G58" s="6"/>
      <c r="H58" s="6"/>
      <c r="I58" s="6"/>
      <c r="J58" s="6"/>
      <c r="K58" s="6"/>
      <c r="L58" s="6"/>
      <c r="M58" s="6"/>
      <c r="N58" s="6"/>
      <c r="O58" s="6"/>
      <c r="P58" s="6"/>
      <c r="Q58" s="6"/>
      <c r="R58" s="6"/>
      <c r="S58" s="6"/>
    </row>
    <row r="59" spans="1:19">
      <c r="A59" s="6"/>
      <c r="B59" s="83"/>
      <c r="C59" s="6"/>
      <c r="D59" s="6"/>
      <c r="E59" s="6"/>
      <c r="F59" s="6"/>
      <c r="G59" s="6"/>
      <c r="H59" s="6"/>
      <c r="I59" s="6"/>
      <c r="J59" s="6"/>
      <c r="K59" s="6"/>
      <c r="L59" s="6"/>
      <c r="M59" s="6"/>
      <c r="N59" s="6"/>
      <c r="O59" s="6"/>
      <c r="P59" s="6"/>
      <c r="Q59" s="6"/>
      <c r="R59" s="6"/>
      <c r="S59" s="6"/>
    </row>
    <row r="60" spans="1:19">
      <c r="A60" s="6"/>
      <c r="B60" s="83"/>
      <c r="C60" s="6"/>
      <c r="D60" s="6"/>
      <c r="E60" s="6"/>
      <c r="F60" s="6"/>
      <c r="G60" s="6"/>
      <c r="H60" s="6"/>
      <c r="I60" s="6"/>
      <c r="J60" s="6"/>
      <c r="K60" s="6"/>
      <c r="L60" s="6"/>
      <c r="M60" s="6"/>
      <c r="N60" s="6"/>
      <c r="O60" s="6"/>
      <c r="P60" s="6"/>
      <c r="Q60" s="6"/>
      <c r="R60" s="6"/>
      <c r="S60" s="6"/>
    </row>
    <row r="61" spans="1:19">
      <c r="A61" s="6"/>
      <c r="B61" s="83"/>
      <c r="C61" s="6"/>
      <c r="D61" s="6"/>
      <c r="E61" s="6"/>
      <c r="F61" s="6"/>
      <c r="G61" s="6"/>
      <c r="H61" s="6"/>
      <c r="I61" s="6"/>
      <c r="J61" s="6"/>
      <c r="K61" s="6"/>
      <c r="L61" s="6"/>
      <c r="M61" s="6"/>
      <c r="N61" s="6"/>
      <c r="O61" s="6"/>
      <c r="P61" s="6"/>
      <c r="Q61" s="6"/>
      <c r="R61" s="6"/>
      <c r="S61" s="6"/>
    </row>
    <row r="62" spans="1:19">
      <c r="A62" s="6"/>
      <c r="B62" s="83"/>
      <c r="C62" s="6"/>
      <c r="D62" s="6"/>
      <c r="E62" s="6"/>
      <c r="F62" s="6"/>
      <c r="G62" s="6"/>
      <c r="H62" s="6"/>
      <c r="I62" s="6"/>
      <c r="J62" s="6"/>
      <c r="K62" s="6"/>
      <c r="L62" s="6"/>
      <c r="M62" s="6"/>
      <c r="N62" s="6"/>
      <c r="O62" s="6"/>
      <c r="P62" s="6"/>
      <c r="Q62" s="6"/>
      <c r="R62" s="6"/>
      <c r="S62" s="6"/>
    </row>
    <row r="63" spans="1:19">
      <c r="A63" s="6"/>
      <c r="B63" s="83"/>
      <c r="C63" s="6"/>
      <c r="D63" s="6"/>
      <c r="E63" s="6"/>
      <c r="F63" s="6"/>
      <c r="G63" s="6"/>
      <c r="H63" s="6"/>
      <c r="I63" s="6"/>
      <c r="J63" s="6"/>
      <c r="K63" s="6"/>
      <c r="L63" s="6"/>
      <c r="M63" s="6"/>
      <c r="N63" s="6"/>
      <c r="O63" s="6"/>
      <c r="P63" s="6"/>
      <c r="Q63" s="6"/>
      <c r="R63" s="6"/>
      <c r="S63" s="6"/>
    </row>
    <row r="64" spans="1:19">
      <c r="A64" s="6"/>
      <c r="B64" s="83"/>
      <c r="C64" s="6"/>
      <c r="D64" s="6"/>
      <c r="E64" s="6"/>
      <c r="F64" s="6"/>
      <c r="G64" s="6"/>
      <c r="H64" s="6"/>
      <c r="I64" s="6"/>
      <c r="J64" s="6"/>
      <c r="K64" s="6"/>
      <c r="L64" s="6"/>
      <c r="M64" s="6"/>
      <c r="N64" s="6"/>
      <c r="O64" s="6"/>
      <c r="P64" s="6"/>
      <c r="Q64" s="6"/>
      <c r="R64" s="6"/>
      <c r="S64" s="6"/>
    </row>
    <row r="65" spans="1:19">
      <c r="A65" s="6"/>
      <c r="B65" s="83"/>
      <c r="C65" s="6"/>
      <c r="D65" s="6"/>
      <c r="E65" s="6"/>
      <c r="F65" s="6"/>
      <c r="G65" s="6"/>
      <c r="H65" s="6"/>
      <c r="I65" s="6"/>
      <c r="J65" s="6"/>
      <c r="K65" s="6"/>
      <c r="L65" s="6"/>
      <c r="M65" s="6"/>
      <c r="N65" s="6"/>
      <c r="O65" s="6"/>
      <c r="P65" s="6"/>
      <c r="Q65" s="6"/>
      <c r="R65" s="6"/>
      <c r="S65" s="6"/>
    </row>
    <row r="66" spans="1:19">
      <c r="A66" s="6"/>
      <c r="B66" s="83"/>
      <c r="C66" s="6"/>
      <c r="D66" s="6"/>
      <c r="E66" s="6"/>
      <c r="F66" s="6"/>
      <c r="G66" s="6"/>
      <c r="H66" s="6"/>
      <c r="I66" s="6"/>
      <c r="J66" s="6"/>
      <c r="K66" s="6"/>
      <c r="L66" s="6"/>
      <c r="M66" s="6"/>
      <c r="N66" s="6"/>
      <c r="O66" s="6"/>
      <c r="P66" s="6"/>
      <c r="Q66" s="6"/>
      <c r="R66" s="6"/>
      <c r="S66" s="6"/>
    </row>
    <row r="67" spans="1:19">
      <c r="A67" s="6"/>
      <c r="B67" s="83"/>
      <c r="C67" s="6"/>
      <c r="D67" s="6"/>
      <c r="E67" s="6"/>
      <c r="F67" s="6"/>
      <c r="G67" s="6"/>
      <c r="H67" s="6"/>
      <c r="I67" s="6"/>
      <c r="J67" s="6"/>
      <c r="K67" s="6"/>
      <c r="L67" s="6"/>
      <c r="M67" s="6"/>
      <c r="N67" s="6"/>
      <c r="O67" s="6"/>
      <c r="P67" s="6"/>
      <c r="Q67" s="6"/>
      <c r="R67" s="6"/>
      <c r="S67" s="6"/>
    </row>
    <row r="68" spans="1:19">
      <c r="A68" s="6"/>
      <c r="B68" s="83"/>
      <c r="C68" s="6"/>
      <c r="D68" s="6"/>
      <c r="E68" s="6"/>
      <c r="F68" s="6"/>
      <c r="G68" s="6"/>
      <c r="H68" s="6"/>
      <c r="I68" s="6"/>
      <c r="J68" s="6"/>
      <c r="K68" s="6"/>
      <c r="L68" s="6"/>
      <c r="M68" s="6"/>
      <c r="N68" s="6"/>
      <c r="O68" s="6"/>
      <c r="P68" s="6"/>
      <c r="Q68" s="6"/>
      <c r="R68" s="6"/>
      <c r="S68" s="6"/>
    </row>
    <row r="69" spans="1:19">
      <c r="A69" s="6"/>
      <c r="B69" s="83"/>
      <c r="C69" s="6"/>
      <c r="D69" s="6"/>
      <c r="E69" s="6"/>
      <c r="F69" s="6"/>
      <c r="G69" s="6"/>
      <c r="H69" s="6"/>
      <c r="I69" s="6"/>
      <c r="J69" s="6"/>
      <c r="K69" s="6"/>
      <c r="L69" s="6"/>
      <c r="M69" s="6"/>
      <c r="N69" s="6"/>
      <c r="O69" s="6"/>
      <c r="P69" s="6"/>
      <c r="Q69" s="6"/>
      <c r="R69" s="6"/>
      <c r="S69" s="6"/>
    </row>
    <row r="70" spans="1:19">
      <c r="A70" s="6"/>
      <c r="B70" s="83"/>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72" t="s">
        <v>2499</v>
      </c>
      <c r="B1" s="73" t="s">
        <v>2500</v>
      </c>
      <c r="C1" s="73" t="s">
        <v>2501</v>
      </c>
      <c r="D1" s="74" t="s">
        <v>2502</v>
      </c>
      <c r="G1" s="73" t="s">
        <v>2500</v>
      </c>
      <c r="H1" s="72" t="s">
        <v>2499</v>
      </c>
    </row>
    <row r="2" spans="1:8" ht="18" thickBot="1">
      <c r="A2" s="66" t="s">
        <v>2503</v>
      </c>
      <c r="B2" s="67" t="s">
        <v>2504</v>
      </c>
      <c r="C2" s="67" t="s">
        <v>2505</v>
      </c>
      <c r="D2" s="68">
        <v>4</v>
      </c>
      <c r="G2" s="67" t="s">
        <v>2504</v>
      </c>
      <c r="H2" s="66" t="s">
        <v>2503</v>
      </c>
    </row>
    <row r="3" spans="1:8" ht="35" thickBot="1">
      <c r="A3" s="66" t="s">
        <v>2506</v>
      </c>
      <c r="B3" s="67" t="s">
        <v>2507</v>
      </c>
      <c r="C3" s="67" t="s">
        <v>2508</v>
      </c>
      <c r="D3" s="68">
        <v>248</v>
      </c>
      <c r="G3" s="67" t="s">
        <v>2507</v>
      </c>
      <c r="H3" s="66" t="s">
        <v>2506</v>
      </c>
    </row>
    <row r="4" spans="1:8" ht="18" thickBot="1">
      <c r="A4" s="66" t="s">
        <v>2509</v>
      </c>
      <c r="B4" s="67" t="s">
        <v>2510</v>
      </c>
      <c r="C4" s="67" t="s">
        <v>2511</v>
      </c>
      <c r="D4" s="68">
        <v>8</v>
      </c>
      <c r="G4" s="67" t="s">
        <v>2510</v>
      </c>
      <c r="H4" s="66" t="s">
        <v>2509</v>
      </c>
    </row>
    <row r="5" spans="1:8" ht="18" thickBot="1">
      <c r="A5" s="66" t="s">
        <v>2317</v>
      </c>
      <c r="B5" s="67" t="s">
        <v>812</v>
      </c>
      <c r="C5" s="67" t="s">
        <v>2512</v>
      </c>
      <c r="D5" s="68">
        <v>12</v>
      </c>
      <c r="G5" s="67" t="s">
        <v>812</v>
      </c>
      <c r="H5" s="66" t="s">
        <v>2317</v>
      </c>
    </row>
    <row r="6" spans="1:8" ht="35" thickBot="1">
      <c r="A6" s="66" t="s">
        <v>2513</v>
      </c>
      <c r="B6" s="67" t="s">
        <v>2514</v>
      </c>
      <c r="C6" s="67" t="s">
        <v>2515</v>
      </c>
      <c r="D6" s="68">
        <v>16</v>
      </c>
      <c r="G6" s="67" t="s">
        <v>2514</v>
      </c>
      <c r="H6" s="66" t="s">
        <v>2513</v>
      </c>
    </row>
    <row r="7" spans="1:8" ht="18" thickBot="1">
      <c r="A7" s="66" t="s">
        <v>2516</v>
      </c>
      <c r="B7" s="67" t="s">
        <v>2517</v>
      </c>
      <c r="C7" s="67" t="s">
        <v>2518</v>
      </c>
      <c r="D7" s="68">
        <v>20</v>
      </c>
      <c r="G7" s="67" t="s">
        <v>2517</v>
      </c>
      <c r="H7" s="66" t="s">
        <v>2516</v>
      </c>
    </row>
    <row r="8" spans="1:8" ht="18" thickBot="1">
      <c r="A8" s="66" t="s">
        <v>2321</v>
      </c>
      <c r="B8" s="67" t="s">
        <v>2279</v>
      </c>
      <c r="C8" s="67" t="s">
        <v>2519</v>
      </c>
      <c r="D8" s="68">
        <v>24</v>
      </c>
      <c r="G8" s="67" t="s">
        <v>2279</v>
      </c>
      <c r="H8" s="66" t="s">
        <v>2321</v>
      </c>
    </row>
    <row r="9" spans="1:8" ht="18" thickBot="1">
      <c r="A9" s="66" t="s">
        <v>2520</v>
      </c>
      <c r="B9" s="67" t="s">
        <v>2521</v>
      </c>
      <c r="C9" s="67" t="s">
        <v>2522</v>
      </c>
      <c r="D9" s="68">
        <v>660</v>
      </c>
      <c r="G9" s="67" t="s">
        <v>2521</v>
      </c>
      <c r="H9" s="66" t="s">
        <v>2520</v>
      </c>
    </row>
    <row r="10" spans="1:8" ht="18" thickBot="1">
      <c r="A10" s="66" t="s">
        <v>2523</v>
      </c>
      <c r="B10" s="67" t="s">
        <v>2524</v>
      </c>
      <c r="C10" s="67" t="s">
        <v>2525</v>
      </c>
      <c r="D10" s="68">
        <v>10</v>
      </c>
      <c r="G10" s="67" t="s">
        <v>2524</v>
      </c>
      <c r="H10" s="66" t="s">
        <v>2523</v>
      </c>
    </row>
    <row r="11" spans="1:8" ht="35" thickBot="1">
      <c r="A11" s="66" t="s">
        <v>2526</v>
      </c>
      <c r="B11" s="67" t="s">
        <v>2527</v>
      </c>
      <c r="C11" s="67" t="s">
        <v>2528</v>
      </c>
      <c r="D11" s="68">
        <v>28</v>
      </c>
      <c r="G11" s="67" t="s">
        <v>2527</v>
      </c>
      <c r="H11" s="66" t="s">
        <v>2526</v>
      </c>
    </row>
    <row r="12" spans="1:8" ht="18" thickBot="1">
      <c r="A12" s="66" t="s">
        <v>2529</v>
      </c>
      <c r="B12" s="67" t="s">
        <v>2319</v>
      </c>
      <c r="C12" s="67" t="s">
        <v>2530</v>
      </c>
      <c r="D12" s="68">
        <v>32</v>
      </c>
      <c r="G12" s="67" t="s">
        <v>2319</v>
      </c>
      <c r="H12" s="66" t="s">
        <v>2529</v>
      </c>
    </row>
    <row r="13" spans="1:8" ht="18" thickBot="1">
      <c r="A13" s="66" t="s">
        <v>2531</v>
      </c>
      <c r="B13" s="67" t="s">
        <v>2532</v>
      </c>
      <c r="C13" s="67" t="s">
        <v>2533</v>
      </c>
      <c r="D13" s="68">
        <v>51</v>
      </c>
      <c r="G13" s="67" t="s">
        <v>2532</v>
      </c>
      <c r="H13" s="66" t="s">
        <v>2531</v>
      </c>
    </row>
    <row r="14" spans="1:8" ht="18" thickBot="1">
      <c r="A14" s="66" t="s">
        <v>2534</v>
      </c>
      <c r="B14" s="67" t="s">
        <v>2535</v>
      </c>
      <c r="C14" s="67" t="s">
        <v>2536</v>
      </c>
      <c r="D14" s="68">
        <v>533</v>
      </c>
      <c r="G14" s="67" t="s">
        <v>2535</v>
      </c>
      <c r="H14" s="66" t="s">
        <v>2534</v>
      </c>
    </row>
    <row r="15" spans="1:8" ht="18" thickBot="1">
      <c r="A15" s="66" t="s">
        <v>2537</v>
      </c>
      <c r="B15" s="67" t="s">
        <v>2454</v>
      </c>
      <c r="C15" s="67" t="s">
        <v>2538</v>
      </c>
      <c r="D15" s="68">
        <v>36</v>
      </c>
      <c r="G15" s="67" t="s">
        <v>2454</v>
      </c>
      <c r="H15" s="66" t="s">
        <v>2537</v>
      </c>
    </row>
    <row r="16" spans="1:8" ht="18" thickBot="1">
      <c r="A16" s="66" t="s">
        <v>2539</v>
      </c>
      <c r="B16" s="67" t="s">
        <v>2540</v>
      </c>
      <c r="C16" s="67" t="s">
        <v>2541</v>
      </c>
      <c r="D16" s="68">
        <v>40</v>
      </c>
      <c r="G16" s="67" t="s">
        <v>2540</v>
      </c>
      <c r="H16" s="66" t="s">
        <v>2539</v>
      </c>
    </row>
    <row r="17" spans="1:8" ht="18" thickBot="1">
      <c r="A17" s="66" t="s">
        <v>2542</v>
      </c>
      <c r="B17" s="67" t="s">
        <v>2543</v>
      </c>
      <c r="C17" s="67" t="s">
        <v>2544</v>
      </c>
      <c r="D17" s="68">
        <v>31</v>
      </c>
      <c r="G17" s="67" t="s">
        <v>2543</v>
      </c>
      <c r="H17" s="66" t="s">
        <v>2542</v>
      </c>
    </row>
    <row r="18" spans="1:8" ht="35" thickBot="1">
      <c r="A18" s="66" t="s">
        <v>2545</v>
      </c>
      <c r="B18" s="67" t="s">
        <v>2546</v>
      </c>
      <c r="C18" s="67" t="s">
        <v>2547</v>
      </c>
      <c r="D18" s="68">
        <v>44</v>
      </c>
      <c r="G18" s="67" t="s">
        <v>2546</v>
      </c>
      <c r="H18" s="66" t="s">
        <v>2545</v>
      </c>
    </row>
    <row r="19" spans="1:8" ht="18" thickBot="1">
      <c r="A19" s="66" t="s">
        <v>2548</v>
      </c>
      <c r="B19" s="67" t="s">
        <v>2549</v>
      </c>
      <c r="C19" s="67" t="s">
        <v>2550</v>
      </c>
      <c r="D19" s="68">
        <v>48</v>
      </c>
      <c r="G19" s="67" t="s">
        <v>2549</v>
      </c>
      <c r="H19" s="66" t="s">
        <v>2548</v>
      </c>
    </row>
    <row r="20" spans="1:8" ht="18" thickBot="1">
      <c r="A20" s="66" t="s">
        <v>2551</v>
      </c>
      <c r="B20" s="67" t="s">
        <v>2552</v>
      </c>
      <c r="C20" s="67" t="s">
        <v>2553</v>
      </c>
      <c r="D20" s="68">
        <v>50</v>
      </c>
      <c r="G20" s="67" t="s">
        <v>2552</v>
      </c>
      <c r="H20" s="66" t="s">
        <v>2551</v>
      </c>
    </row>
    <row r="21" spans="1:8" ht="18" thickBot="1">
      <c r="A21" s="66" t="s">
        <v>2554</v>
      </c>
      <c r="B21" s="67" t="s">
        <v>2555</v>
      </c>
      <c r="C21" s="67" t="s">
        <v>2556</v>
      </c>
      <c r="D21" s="68">
        <v>52</v>
      </c>
      <c r="G21" s="67" t="s">
        <v>2555</v>
      </c>
      <c r="H21" s="66" t="s">
        <v>2554</v>
      </c>
    </row>
    <row r="22" spans="1:8" ht="18" thickBot="1">
      <c r="A22" s="66" t="s">
        <v>2557</v>
      </c>
      <c r="B22" s="67" t="s">
        <v>2558</v>
      </c>
      <c r="C22" s="67" t="s">
        <v>2559</v>
      </c>
      <c r="D22" s="68">
        <v>112</v>
      </c>
      <c r="G22" s="67" t="s">
        <v>2558</v>
      </c>
      <c r="H22" s="66" t="s">
        <v>2557</v>
      </c>
    </row>
    <row r="23" spans="1:8" ht="18" thickBot="1">
      <c r="A23" s="66" t="s">
        <v>2560</v>
      </c>
      <c r="B23" s="67" t="s">
        <v>2561</v>
      </c>
      <c r="C23" s="67" t="s">
        <v>2562</v>
      </c>
      <c r="D23" s="68">
        <v>56</v>
      </c>
      <c r="G23" s="67" t="s">
        <v>2561</v>
      </c>
      <c r="H23" s="66" t="s">
        <v>2560</v>
      </c>
    </row>
    <row r="24" spans="1:8" ht="18" thickBot="1">
      <c r="A24" s="66" t="s">
        <v>2563</v>
      </c>
      <c r="B24" s="67" t="s">
        <v>2564</v>
      </c>
      <c r="C24" s="67" t="s">
        <v>2565</v>
      </c>
      <c r="D24" s="68">
        <v>84</v>
      </c>
      <c r="G24" s="67" t="s">
        <v>2564</v>
      </c>
      <c r="H24" s="66" t="s">
        <v>2563</v>
      </c>
    </row>
    <row r="25" spans="1:8" ht="18" thickBot="1">
      <c r="A25" s="66" t="s">
        <v>2324</v>
      </c>
      <c r="B25" s="67" t="s">
        <v>2280</v>
      </c>
      <c r="C25" s="67" t="s">
        <v>2566</v>
      </c>
      <c r="D25" s="68">
        <v>204</v>
      </c>
      <c r="G25" s="67" t="s">
        <v>2280</v>
      </c>
      <c r="H25" s="66" t="s">
        <v>2324</v>
      </c>
    </row>
    <row r="26" spans="1:8" ht="18" thickBot="1">
      <c r="A26" s="66" t="s">
        <v>2567</v>
      </c>
      <c r="B26" s="67" t="s">
        <v>2568</v>
      </c>
      <c r="C26" s="67" t="s">
        <v>2569</v>
      </c>
      <c r="D26" s="68">
        <v>60</v>
      </c>
      <c r="G26" s="67" t="s">
        <v>2568</v>
      </c>
      <c r="H26" s="66" t="s">
        <v>2567</v>
      </c>
    </row>
    <row r="27" spans="1:8" ht="18" thickBot="1">
      <c r="A27" s="66" t="s">
        <v>2570</v>
      </c>
      <c r="B27" s="67" t="s">
        <v>2571</v>
      </c>
      <c r="C27" s="67" t="s">
        <v>2572</v>
      </c>
      <c r="D27" s="68">
        <v>64</v>
      </c>
      <c r="G27" s="67" t="s">
        <v>2571</v>
      </c>
      <c r="H27" s="66" t="s">
        <v>2570</v>
      </c>
    </row>
    <row r="28" spans="1:8" ht="52" thickBot="1">
      <c r="A28" s="66" t="s">
        <v>2573</v>
      </c>
      <c r="B28" s="67" t="s">
        <v>2574</v>
      </c>
      <c r="C28" s="67" t="s">
        <v>2575</v>
      </c>
      <c r="D28" s="68">
        <v>68</v>
      </c>
      <c r="G28" s="67" t="s">
        <v>2574</v>
      </c>
      <c r="H28" s="66" t="s">
        <v>2573</v>
      </c>
    </row>
    <row r="29" spans="1:8" ht="69" thickBot="1">
      <c r="A29" s="66" t="s">
        <v>2576</v>
      </c>
      <c r="B29" s="67" t="s">
        <v>2577</v>
      </c>
      <c r="C29" s="67" t="s">
        <v>2578</v>
      </c>
      <c r="D29" s="68">
        <v>535</v>
      </c>
      <c r="G29" s="67" t="s">
        <v>2577</v>
      </c>
      <c r="H29" s="66" t="s">
        <v>2576</v>
      </c>
    </row>
    <row r="30" spans="1:8" ht="52" thickBot="1">
      <c r="A30" s="66" t="s">
        <v>2579</v>
      </c>
      <c r="B30" s="67" t="s">
        <v>2580</v>
      </c>
      <c r="C30" s="67" t="s">
        <v>2581</v>
      </c>
      <c r="D30" s="68">
        <v>70</v>
      </c>
      <c r="G30" s="67" t="s">
        <v>2580</v>
      </c>
      <c r="H30" s="66" t="s">
        <v>2579</v>
      </c>
    </row>
    <row r="31" spans="1:8" ht="18" thickBot="1">
      <c r="A31" s="66" t="s">
        <v>2326</v>
      </c>
      <c r="B31" s="67" t="s">
        <v>1878</v>
      </c>
      <c r="C31" s="67" t="s">
        <v>2582</v>
      </c>
      <c r="D31" s="68">
        <v>72</v>
      </c>
      <c r="G31" s="67" t="s">
        <v>1878</v>
      </c>
      <c r="H31" s="66" t="s">
        <v>2326</v>
      </c>
    </row>
    <row r="32" spans="1:8" ht="35" thickBot="1">
      <c r="A32" s="66" t="s">
        <v>2583</v>
      </c>
      <c r="B32" s="67" t="s">
        <v>2584</v>
      </c>
      <c r="C32" s="67" t="s">
        <v>2585</v>
      </c>
      <c r="D32" s="68">
        <v>74</v>
      </c>
      <c r="G32" s="67" t="s">
        <v>2584</v>
      </c>
      <c r="H32" s="66" t="s">
        <v>2583</v>
      </c>
    </row>
    <row r="33" spans="1:8" ht="18" thickBot="1">
      <c r="A33" s="66" t="s">
        <v>2586</v>
      </c>
      <c r="B33" s="67" t="s">
        <v>2587</v>
      </c>
      <c r="C33" s="67" t="s">
        <v>2588</v>
      </c>
      <c r="D33" s="68">
        <v>76</v>
      </c>
      <c r="G33" s="67" t="s">
        <v>2587</v>
      </c>
      <c r="H33" s="66" t="s">
        <v>2586</v>
      </c>
    </row>
    <row r="34" spans="1:8" ht="86" thickBot="1">
      <c r="A34" s="66" t="s">
        <v>2589</v>
      </c>
      <c r="B34" s="67" t="s">
        <v>2590</v>
      </c>
      <c r="C34" s="67" t="s">
        <v>2591</v>
      </c>
      <c r="D34" s="68">
        <v>86</v>
      </c>
      <c r="G34" s="67" t="s">
        <v>2590</v>
      </c>
      <c r="H34" s="66" t="s">
        <v>2589</v>
      </c>
    </row>
    <row r="35" spans="1:8" ht="35" thickBot="1">
      <c r="A35" s="66" t="s">
        <v>2592</v>
      </c>
      <c r="B35" s="67" t="s">
        <v>2593</v>
      </c>
      <c r="C35" s="67" t="s">
        <v>2594</v>
      </c>
      <c r="D35" s="68">
        <v>96</v>
      </c>
      <c r="G35" s="67" t="s">
        <v>2593</v>
      </c>
      <c r="H35" s="66" t="s">
        <v>2592</v>
      </c>
    </row>
    <row r="36" spans="1:8" ht="18" thickBot="1">
      <c r="A36" s="66" t="s">
        <v>2595</v>
      </c>
      <c r="B36" s="67" t="s">
        <v>2596</v>
      </c>
      <c r="C36" s="67" t="s">
        <v>2597</v>
      </c>
      <c r="D36" s="68">
        <v>100</v>
      </c>
      <c r="G36" s="67" t="s">
        <v>2596</v>
      </c>
      <c r="H36" s="66" t="s">
        <v>2595</v>
      </c>
    </row>
    <row r="37" spans="1:8" ht="35" thickBot="1">
      <c r="A37" s="66" t="s">
        <v>2328</v>
      </c>
      <c r="B37" s="67" t="s">
        <v>2281</v>
      </c>
      <c r="C37" s="67" t="s">
        <v>2598</v>
      </c>
      <c r="D37" s="68">
        <v>854</v>
      </c>
      <c r="G37" s="67" t="s">
        <v>2281</v>
      </c>
      <c r="H37" s="66" t="s">
        <v>2328</v>
      </c>
    </row>
    <row r="38" spans="1:8" ht="18" thickBot="1">
      <c r="A38" s="66" t="s">
        <v>2329</v>
      </c>
      <c r="B38" s="67" t="s">
        <v>2282</v>
      </c>
      <c r="C38" s="67" t="s">
        <v>2599</v>
      </c>
      <c r="D38" s="68">
        <v>108</v>
      </c>
      <c r="G38" s="67" t="s">
        <v>2282</v>
      </c>
      <c r="H38" s="66" t="s">
        <v>2329</v>
      </c>
    </row>
    <row r="39" spans="1:8" ht="18" thickBot="1">
      <c r="A39" s="66" t="s">
        <v>2600</v>
      </c>
      <c r="B39" s="67" t="s">
        <v>1679</v>
      </c>
      <c r="C39" s="67" t="s">
        <v>2601</v>
      </c>
      <c r="D39" s="68">
        <v>132</v>
      </c>
      <c r="G39" s="67" t="s">
        <v>1679</v>
      </c>
      <c r="H39" s="66" t="s">
        <v>2600</v>
      </c>
    </row>
    <row r="40" spans="1:8" ht="18" thickBot="1">
      <c r="A40" s="66" t="s">
        <v>2602</v>
      </c>
      <c r="B40" s="67" t="s">
        <v>2603</v>
      </c>
      <c r="C40" s="67" t="s">
        <v>2604</v>
      </c>
      <c r="D40" s="68">
        <v>116</v>
      </c>
      <c r="G40" s="67" t="s">
        <v>2603</v>
      </c>
      <c r="H40" s="66" t="s">
        <v>2602</v>
      </c>
    </row>
    <row r="41" spans="1:8" ht="18" thickBot="1">
      <c r="A41" s="66" t="s">
        <v>2332</v>
      </c>
      <c r="B41" s="67" t="s">
        <v>290</v>
      </c>
      <c r="C41" s="67" t="s">
        <v>2605</v>
      </c>
      <c r="D41" s="68">
        <v>120</v>
      </c>
      <c r="G41" s="67" t="s">
        <v>290</v>
      </c>
      <c r="H41" s="66" t="s">
        <v>2332</v>
      </c>
    </row>
    <row r="42" spans="1:8" ht="18" thickBot="1">
      <c r="A42" s="66" t="s">
        <v>2606</v>
      </c>
      <c r="B42" s="67" t="s">
        <v>2607</v>
      </c>
      <c r="C42" s="67" t="s">
        <v>2608</v>
      </c>
      <c r="D42" s="68">
        <v>124</v>
      </c>
      <c r="G42" s="67" t="s">
        <v>2607</v>
      </c>
      <c r="H42" s="66" t="s">
        <v>2606</v>
      </c>
    </row>
    <row r="43" spans="1:8" ht="35" thickBot="1">
      <c r="A43" s="66" t="s">
        <v>2609</v>
      </c>
      <c r="B43" s="67" t="s">
        <v>2610</v>
      </c>
      <c r="C43" s="67" t="s">
        <v>2611</v>
      </c>
      <c r="D43" s="68">
        <v>136</v>
      </c>
      <c r="G43" s="67" t="s">
        <v>2610</v>
      </c>
      <c r="H43" s="66" t="s">
        <v>2609</v>
      </c>
    </row>
    <row r="44" spans="1:8" ht="69" thickBot="1">
      <c r="A44" s="66" t="s">
        <v>2612</v>
      </c>
      <c r="B44" s="67" t="s">
        <v>1712</v>
      </c>
      <c r="C44" s="67" t="s">
        <v>2613</v>
      </c>
      <c r="D44" s="68">
        <v>140</v>
      </c>
      <c r="G44" s="67" t="s">
        <v>1712</v>
      </c>
      <c r="H44" s="66" t="s">
        <v>2612</v>
      </c>
    </row>
    <row r="45" spans="1:8" ht="18" thickBot="1">
      <c r="A45" s="66" t="s">
        <v>2335</v>
      </c>
      <c r="B45" s="67" t="s">
        <v>2283</v>
      </c>
      <c r="C45" s="67" t="s">
        <v>2614</v>
      </c>
      <c r="D45" s="68">
        <v>148</v>
      </c>
      <c r="G45" s="67" t="s">
        <v>2283</v>
      </c>
      <c r="H45" s="66" t="s">
        <v>2335</v>
      </c>
    </row>
    <row r="46" spans="1:8" ht="18" thickBot="1">
      <c r="A46" s="66" t="s">
        <v>2615</v>
      </c>
      <c r="B46" s="67" t="s">
        <v>2616</v>
      </c>
      <c r="C46" s="67" t="s">
        <v>2617</v>
      </c>
      <c r="D46" s="68">
        <v>152</v>
      </c>
      <c r="G46" s="67" t="s">
        <v>2616</v>
      </c>
      <c r="H46" s="66" t="s">
        <v>2615</v>
      </c>
    </row>
    <row r="47" spans="1:8" ht="18" thickBot="1">
      <c r="A47" s="66" t="s">
        <v>2618</v>
      </c>
      <c r="B47" s="67" t="s">
        <v>1095</v>
      </c>
      <c r="C47" s="67" t="s">
        <v>2619</v>
      </c>
      <c r="D47" s="68">
        <v>156</v>
      </c>
      <c r="G47" s="67" t="s">
        <v>1095</v>
      </c>
      <c r="H47" s="66" t="s">
        <v>2618</v>
      </c>
    </row>
    <row r="48" spans="1:8" ht="35" thickBot="1">
      <c r="A48" s="66" t="s">
        <v>2620</v>
      </c>
      <c r="B48" s="67" t="s">
        <v>2621</v>
      </c>
      <c r="C48" s="67" t="s">
        <v>2622</v>
      </c>
      <c r="D48" s="68">
        <v>162</v>
      </c>
      <c r="G48" s="67" t="s">
        <v>2621</v>
      </c>
      <c r="H48" s="66" t="s">
        <v>2620</v>
      </c>
    </row>
    <row r="49" spans="1:8" ht="52" thickBot="1">
      <c r="A49" s="66" t="s">
        <v>2623</v>
      </c>
      <c r="B49" s="67" t="s">
        <v>2624</v>
      </c>
      <c r="C49" s="67" t="s">
        <v>2625</v>
      </c>
      <c r="D49" s="68">
        <v>166</v>
      </c>
      <c r="G49" s="67" t="s">
        <v>2624</v>
      </c>
      <c r="H49" s="66" t="s">
        <v>2623</v>
      </c>
    </row>
    <row r="50" spans="1:8" ht="18" thickBot="1">
      <c r="A50" s="66" t="s">
        <v>2626</v>
      </c>
      <c r="B50" s="67" t="s">
        <v>2627</v>
      </c>
      <c r="C50" s="67" t="s">
        <v>2628</v>
      </c>
      <c r="D50" s="68">
        <v>170</v>
      </c>
      <c r="G50" s="67" t="s">
        <v>2627</v>
      </c>
      <c r="H50" s="66" t="s">
        <v>2626</v>
      </c>
    </row>
    <row r="51" spans="1:8" ht="35" thickBot="1">
      <c r="A51" s="66" t="s">
        <v>2629</v>
      </c>
      <c r="B51" s="67" t="s">
        <v>2284</v>
      </c>
      <c r="C51" s="67" t="s">
        <v>2630</v>
      </c>
      <c r="D51" s="68">
        <v>174</v>
      </c>
      <c r="G51" s="67" t="s">
        <v>2284</v>
      </c>
      <c r="H51" s="66" t="s">
        <v>2629</v>
      </c>
    </row>
    <row r="52" spans="1:8" ht="69" thickBot="1">
      <c r="A52" s="66" t="s">
        <v>2631</v>
      </c>
      <c r="B52" s="67" t="s">
        <v>2076</v>
      </c>
      <c r="C52" s="67" t="s">
        <v>2632</v>
      </c>
      <c r="D52" s="68">
        <v>180</v>
      </c>
      <c r="G52" s="67" t="s">
        <v>2076</v>
      </c>
      <c r="H52" s="66" t="s">
        <v>2631</v>
      </c>
    </row>
    <row r="53" spans="1:8" ht="18" thickBot="1">
      <c r="A53" s="66" t="s">
        <v>2633</v>
      </c>
      <c r="B53" s="67" t="s">
        <v>2285</v>
      </c>
      <c r="C53" s="67" t="s">
        <v>2634</v>
      </c>
      <c r="D53" s="68">
        <v>178</v>
      </c>
      <c r="G53" s="67" t="s">
        <v>2285</v>
      </c>
      <c r="H53" s="66" t="s">
        <v>2633</v>
      </c>
    </row>
    <row r="54" spans="1:8" ht="35" thickBot="1">
      <c r="A54" s="66" t="s">
        <v>2635</v>
      </c>
      <c r="B54" s="67" t="s">
        <v>2636</v>
      </c>
      <c r="C54" s="67" t="s">
        <v>2637</v>
      </c>
      <c r="D54" s="68">
        <v>184</v>
      </c>
      <c r="G54" s="67" t="s">
        <v>2636</v>
      </c>
      <c r="H54" s="66" t="s">
        <v>2635</v>
      </c>
    </row>
    <row r="55" spans="1:8" ht="18" thickBot="1">
      <c r="A55" s="66" t="s">
        <v>2638</v>
      </c>
      <c r="B55" s="67" t="s">
        <v>2639</v>
      </c>
      <c r="C55" s="67" t="s">
        <v>2640</v>
      </c>
      <c r="D55" s="68">
        <v>188</v>
      </c>
      <c r="G55" s="67" t="s">
        <v>2639</v>
      </c>
      <c r="H55" s="66" t="s">
        <v>2638</v>
      </c>
    </row>
    <row r="56" spans="1:8" ht="35" thickBot="1">
      <c r="A56" s="66" t="s">
        <v>2641</v>
      </c>
      <c r="B56" s="67" t="s">
        <v>2293</v>
      </c>
      <c r="C56" s="67" t="s">
        <v>2642</v>
      </c>
      <c r="D56" s="68">
        <v>384</v>
      </c>
      <c r="G56" s="67" t="s">
        <v>2293</v>
      </c>
      <c r="H56" s="66" t="s">
        <v>2641</v>
      </c>
    </row>
    <row r="57" spans="1:8" ht="18" thickBot="1">
      <c r="A57" s="66" t="s">
        <v>2643</v>
      </c>
      <c r="B57" s="67" t="s">
        <v>2644</v>
      </c>
      <c r="C57" s="67" t="s">
        <v>2645</v>
      </c>
      <c r="D57" s="68">
        <v>191</v>
      </c>
      <c r="G57" s="67" t="s">
        <v>2644</v>
      </c>
      <c r="H57" s="66" t="s">
        <v>2643</v>
      </c>
    </row>
    <row r="58" spans="1:8" ht="18" thickBot="1">
      <c r="A58" s="66" t="s">
        <v>2646</v>
      </c>
      <c r="B58" s="67" t="s">
        <v>2647</v>
      </c>
      <c r="C58" s="67" t="s">
        <v>2648</v>
      </c>
      <c r="D58" s="68">
        <v>192</v>
      </c>
      <c r="G58" s="67" t="s">
        <v>2647</v>
      </c>
      <c r="H58" s="66" t="s">
        <v>2646</v>
      </c>
    </row>
    <row r="59" spans="1:8" ht="18" thickBot="1">
      <c r="A59" s="66" t="s">
        <v>2649</v>
      </c>
      <c r="B59" s="67" t="s">
        <v>2650</v>
      </c>
      <c r="C59" s="67" t="s">
        <v>2651</v>
      </c>
      <c r="D59" s="68">
        <v>531</v>
      </c>
      <c r="G59" s="67" t="s">
        <v>2650</v>
      </c>
      <c r="H59" s="66" t="s">
        <v>2649</v>
      </c>
    </row>
    <row r="60" spans="1:8" ht="18" thickBot="1">
      <c r="A60" s="66" t="s">
        <v>2652</v>
      </c>
      <c r="B60" s="67" t="s">
        <v>2653</v>
      </c>
      <c r="C60" s="67" t="s">
        <v>2654</v>
      </c>
      <c r="D60" s="68">
        <v>196</v>
      </c>
      <c r="G60" s="67" t="s">
        <v>2653</v>
      </c>
      <c r="H60" s="66" t="s">
        <v>2652</v>
      </c>
    </row>
    <row r="61" spans="1:8" ht="18" thickBot="1">
      <c r="A61" s="66" t="s">
        <v>2655</v>
      </c>
      <c r="B61" s="67" t="s">
        <v>2656</v>
      </c>
      <c r="C61" s="67" t="s">
        <v>2657</v>
      </c>
      <c r="D61" s="68">
        <v>203</v>
      </c>
      <c r="G61" s="67" t="s">
        <v>2656</v>
      </c>
      <c r="H61" s="66" t="s">
        <v>2655</v>
      </c>
    </row>
    <row r="62" spans="1:8" ht="18" thickBot="1">
      <c r="A62" s="66" t="s">
        <v>2658</v>
      </c>
      <c r="B62" s="67" t="s">
        <v>2445</v>
      </c>
      <c r="C62" s="67" t="s">
        <v>2659</v>
      </c>
      <c r="D62" s="68">
        <v>208</v>
      </c>
      <c r="G62" s="67" t="s">
        <v>2445</v>
      </c>
      <c r="H62" s="66" t="s">
        <v>2658</v>
      </c>
    </row>
    <row r="63" spans="1:8" ht="18" thickBot="1">
      <c r="A63" s="66" t="s">
        <v>2339</v>
      </c>
      <c r="B63" s="67" t="s">
        <v>2286</v>
      </c>
      <c r="C63" s="67" t="s">
        <v>2660</v>
      </c>
      <c r="D63" s="68">
        <v>262</v>
      </c>
      <c r="G63" s="67" t="s">
        <v>2286</v>
      </c>
      <c r="H63" s="66" t="s">
        <v>2339</v>
      </c>
    </row>
    <row r="64" spans="1:8" ht="18" thickBot="1">
      <c r="A64" s="66" t="s">
        <v>2661</v>
      </c>
      <c r="B64" s="67" t="s">
        <v>2662</v>
      </c>
      <c r="C64" s="67" t="s">
        <v>2663</v>
      </c>
      <c r="D64" s="68">
        <v>212</v>
      </c>
      <c r="G64" s="67" t="s">
        <v>2662</v>
      </c>
      <c r="H64" s="66" t="s">
        <v>2661</v>
      </c>
    </row>
    <row r="65" spans="1:8" ht="52" thickBot="1">
      <c r="A65" s="66" t="s">
        <v>2664</v>
      </c>
      <c r="B65" s="67" t="s">
        <v>2665</v>
      </c>
      <c r="C65" s="67" t="s">
        <v>2666</v>
      </c>
      <c r="D65" s="68">
        <v>214</v>
      </c>
      <c r="G65" s="67" t="s">
        <v>2665</v>
      </c>
      <c r="H65" s="66" t="s">
        <v>2664</v>
      </c>
    </row>
    <row r="66" spans="1:8" ht="18" thickBot="1">
      <c r="A66" s="66" t="s">
        <v>2667</v>
      </c>
      <c r="B66" s="67" t="s">
        <v>2668</v>
      </c>
      <c r="C66" s="67" t="s">
        <v>2669</v>
      </c>
      <c r="D66" s="68">
        <v>218</v>
      </c>
      <c r="G66" s="67" t="s">
        <v>2668</v>
      </c>
      <c r="H66" s="66" t="s">
        <v>2667</v>
      </c>
    </row>
    <row r="67" spans="1:8" ht="18" thickBot="1">
      <c r="A67" s="66" t="s">
        <v>2340</v>
      </c>
      <c r="B67" s="67" t="s">
        <v>874</v>
      </c>
      <c r="C67" s="67" t="s">
        <v>2670</v>
      </c>
      <c r="D67" s="68">
        <v>818</v>
      </c>
      <c r="G67" s="67" t="s">
        <v>874</v>
      </c>
      <c r="H67" s="66" t="s">
        <v>2340</v>
      </c>
    </row>
    <row r="68" spans="1:8" ht="18" thickBot="1">
      <c r="A68" s="66" t="s">
        <v>2671</v>
      </c>
      <c r="B68" s="67" t="s">
        <v>2672</v>
      </c>
      <c r="C68" s="67" t="s">
        <v>2673</v>
      </c>
      <c r="D68" s="68">
        <v>222</v>
      </c>
      <c r="G68" s="67" t="s">
        <v>2672</v>
      </c>
      <c r="H68" s="66" t="s">
        <v>2671</v>
      </c>
    </row>
    <row r="69" spans="1:8" ht="35" thickBot="1">
      <c r="A69" s="66" t="s">
        <v>2342</v>
      </c>
      <c r="B69" s="67" t="s">
        <v>2287</v>
      </c>
      <c r="C69" s="67" t="s">
        <v>2674</v>
      </c>
      <c r="D69" s="68">
        <v>226</v>
      </c>
      <c r="G69" s="67" t="s">
        <v>2287</v>
      </c>
      <c r="H69" s="66" t="s">
        <v>2342</v>
      </c>
    </row>
    <row r="70" spans="1:8" ht="18" thickBot="1">
      <c r="A70" s="66" t="s">
        <v>2344</v>
      </c>
      <c r="B70" s="67" t="s">
        <v>2288</v>
      </c>
      <c r="C70" s="67" t="s">
        <v>2675</v>
      </c>
      <c r="D70" s="68">
        <v>232</v>
      </c>
      <c r="G70" s="67" t="s">
        <v>2288</v>
      </c>
      <c r="H70" s="66" t="s">
        <v>2344</v>
      </c>
    </row>
    <row r="71" spans="1:8" ht="18" thickBot="1">
      <c r="A71" s="66" t="s">
        <v>2676</v>
      </c>
      <c r="B71" s="67" t="s">
        <v>2677</v>
      </c>
      <c r="C71" s="67" t="s">
        <v>2678</v>
      </c>
      <c r="D71" s="68">
        <v>233</v>
      </c>
      <c r="G71" s="67" t="s">
        <v>2677</v>
      </c>
      <c r="H71" s="66" t="s">
        <v>2676</v>
      </c>
    </row>
    <row r="72" spans="1:8" ht="18" thickBot="1">
      <c r="A72" s="66" t="s">
        <v>2346</v>
      </c>
      <c r="B72" s="67" t="s">
        <v>2304</v>
      </c>
      <c r="C72" s="67" t="s">
        <v>2679</v>
      </c>
      <c r="D72" s="68">
        <v>748</v>
      </c>
      <c r="G72" s="67" t="s">
        <v>2304</v>
      </c>
      <c r="H72" s="66" t="s">
        <v>2346</v>
      </c>
    </row>
    <row r="73" spans="1:8" ht="18" thickBot="1">
      <c r="A73" s="66" t="s">
        <v>2347</v>
      </c>
      <c r="B73" s="67" t="s">
        <v>199</v>
      </c>
      <c r="C73" s="67" t="s">
        <v>2680</v>
      </c>
      <c r="D73" s="68">
        <v>231</v>
      </c>
      <c r="G73" s="67" t="s">
        <v>199</v>
      </c>
      <c r="H73" s="66" t="s">
        <v>2347</v>
      </c>
    </row>
    <row r="74" spans="1:8" ht="52" thickBot="1">
      <c r="A74" s="66" t="s">
        <v>2681</v>
      </c>
      <c r="B74" s="67" t="s">
        <v>2682</v>
      </c>
      <c r="C74" s="67" t="s">
        <v>2683</v>
      </c>
      <c r="D74" s="68">
        <v>238</v>
      </c>
      <c r="G74" s="67" t="s">
        <v>2682</v>
      </c>
      <c r="H74" s="66" t="s">
        <v>2681</v>
      </c>
    </row>
    <row r="75" spans="1:8" ht="35" thickBot="1">
      <c r="A75" s="66" t="s">
        <v>2684</v>
      </c>
      <c r="B75" s="67" t="s">
        <v>2685</v>
      </c>
      <c r="C75" s="67" t="s">
        <v>2686</v>
      </c>
      <c r="D75" s="68">
        <v>234</v>
      </c>
      <c r="G75" s="67" t="s">
        <v>2685</v>
      </c>
      <c r="H75" s="66" t="s">
        <v>2684</v>
      </c>
    </row>
    <row r="76" spans="1:8" ht="18" thickBot="1">
      <c r="A76" s="66" t="s">
        <v>2687</v>
      </c>
      <c r="B76" s="67" t="s">
        <v>2688</v>
      </c>
      <c r="C76" s="67" t="s">
        <v>2689</v>
      </c>
      <c r="D76" s="68">
        <v>242</v>
      </c>
      <c r="G76" s="67" t="s">
        <v>2688</v>
      </c>
      <c r="H76" s="66" t="s">
        <v>2687</v>
      </c>
    </row>
    <row r="77" spans="1:8" ht="18" thickBot="1">
      <c r="A77" s="66" t="s">
        <v>2690</v>
      </c>
      <c r="B77" s="67" t="s">
        <v>538</v>
      </c>
      <c r="C77" s="67" t="s">
        <v>2691</v>
      </c>
      <c r="D77" s="68">
        <v>246</v>
      </c>
      <c r="G77" s="67" t="s">
        <v>538</v>
      </c>
      <c r="H77" s="66" t="s">
        <v>2690</v>
      </c>
    </row>
    <row r="78" spans="1:8" ht="18" thickBot="1">
      <c r="A78" s="66" t="s">
        <v>2692</v>
      </c>
      <c r="B78" s="67" t="s">
        <v>229</v>
      </c>
      <c r="C78" s="67" t="s">
        <v>2693</v>
      </c>
      <c r="D78" s="68">
        <v>250</v>
      </c>
      <c r="G78" s="67" t="s">
        <v>229</v>
      </c>
      <c r="H78" s="66" t="s">
        <v>2692</v>
      </c>
    </row>
    <row r="79" spans="1:8" ht="35" thickBot="1">
      <c r="A79" s="66" t="s">
        <v>2694</v>
      </c>
      <c r="B79" s="67" t="s">
        <v>2695</v>
      </c>
      <c r="C79" s="67" t="s">
        <v>2696</v>
      </c>
      <c r="D79" s="68">
        <v>254</v>
      </c>
      <c r="G79" s="67" t="s">
        <v>2695</v>
      </c>
      <c r="H79" s="66" t="s">
        <v>2694</v>
      </c>
    </row>
    <row r="80" spans="1:8" ht="35" thickBot="1">
      <c r="A80" s="66" t="s">
        <v>2697</v>
      </c>
      <c r="B80" s="67" t="s">
        <v>2698</v>
      </c>
      <c r="C80" s="67" t="s">
        <v>2699</v>
      </c>
      <c r="D80" s="68">
        <v>258</v>
      </c>
      <c r="G80" s="67" t="s">
        <v>2698</v>
      </c>
      <c r="H80" s="66" t="s">
        <v>2697</v>
      </c>
    </row>
    <row r="81" spans="1:8" ht="69" thickBot="1">
      <c r="A81" s="66" t="s">
        <v>2700</v>
      </c>
      <c r="B81" s="67" t="s">
        <v>2701</v>
      </c>
      <c r="C81" s="67" t="s">
        <v>2702</v>
      </c>
      <c r="D81" s="68">
        <v>260</v>
      </c>
      <c r="G81" s="67" t="s">
        <v>2701</v>
      </c>
      <c r="H81" s="66" t="s">
        <v>2700</v>
      </c>
    </row>
    <row r="82" spans="1:8" ht="18" thickBot="1">
      <c r="A82" s="66" t="s">
        <v>2348</v>
      </c>
      <c r="B82" s="67" t="s">
        <v>2289</v>
      </c>
      <c r="C82" s="67" t="s">
        <v>2703</v>
      </c>
      <c r="D82" s="68">
        <v>266</v>
      </c>
      <c r="G82" s="67" t="s">
        <v>2289</v>
      </c>
      <c r="H82" s="66" t="s">
        <v>2348</v>
      </c>
    </row>
    <row r="83" spans="1:8" ht="35" thickBot="1">
      <c r="A83" s="66" t="s">
        <v>2704</v>
      </c>
      <c r="B83" s="67" t="s">
        <v>2290</v>
      </c>
      <c r="C83" s="67" t="s">
        <v>2705</v>
      </c>
      <c r="D83" s="68">
        <v>270</v>
      </c>
      <c r="G83" s="67" t="s">
        <v>2290</v>
      </c>
      <c r="H83" s="66" t="s">
        <v>2704</v>
      </c>
    </row>
    <row r="84" spans="1:8" ht="18" thickBot="1">
      <c r="A84" s="66" t="s">
        <v>2706</v>
      </c>
      <c r="B84" s="67" t="s">
        <v>2707</v>
      </c>
      <c r="C84" s="67" t="s">
        <v>2708</v>
      </c>
      <c r="D84" s="68">
        <v>268</v>
      </c>
      <c r="G84" s="67" t="s">
        <v>2707</v>
      </c>
      <c r="H84" s="66" t="s">
        <v>2706</v>
      </c>
    </row>
    <row r="85" spans="1:8" ht="18" thickBot="1">
      <c r="A85" s="66" t="s">
        <v>2709</v>
      </c>
      <c r="B85" s="67" t="s">
        <v>327</v>
      </c>
      <c r="C85" s="67" t="s">
        <v>2710</v>
      </c>
      <c r="D85" s="68">
        <v>276</v>
      </c>
      <c r="G85" s="67" t="s">
        <v>327</v>
      </c>
      <c r="H85" s="66" t="s">
        <v>2709</v>
      </c>
    </row>
    <row r="86" spans="1:8" ht="18" thickBot="1">
      <c r="A86" s="66" t="s">
        <v>2350</v>
      </c>
      <c r="B86" s="67" t="s">
        <v>255</v>
      </c>
      <c r="C86" s="67" t="s">
        <v>2711</v>
      </c>
      <c r="D86" s="68">
        <v>288</v>
      </c>
      <c r="G86" s="67" t="s">
        <v>255</v>
      </c>
      <c r="H86" s="66" t="s">
        <v>2350</v>
      </c>
    </row>
    <row r="87" spans="1:8" ht="18" thickBot="1">
      <c r="A87" s="66" t="s">
        <v>2712</v>
      </c>
      <c r="B87" s="67" t="s">
        <v>2713</v>
      </c>
      <c r="C87" s="67" t="s">
        <v>2714</v>
      </c>
      <c r="D87" s="68">
        <v>292</v>
      </c>
      <c r="G87" s="67" t="s">
        <v>2713</v>
      </c>
      <c r="H87" s="66" t="s">
        <v>2712</v>
      </c>
    </row>
    <row r="88" spans="1:8" ht="18" thickBot="1">
      <c r="A88" s="66" t="s">
        <v>2715</v>
      </c>
      <c r="B88" s="67" t="s">
        <v>2716</v>
      </c>
      <c r="C88" s="67" t="s">
        <v>2717</v>
      </c>
      <c r="D88" s="68">
        <v>300</v>
      </c>
      <c r="G88" s="67" t="s">
        <v>2716</v>
      </c>
      <c r="H88" s="66" t="s">
        <v>2715</v>
      </c>
    </row>
    <row r="89" spans="1:8" ht="18" thickBot="1">
      <c r="A89" s="66" t="s">
        <v>2718</v>
      </c>
      <c r="B89" s="67" t="s">
        <v>2719</v>
      </c>
      <c r="C89" s="67" t="s">
        <v>2720</v>
      </c>
      <c r="D89" s="68">
        <v>304</v>
      </c>
      <c r="G89" s="67" t="s">
        <v>2719</v>
      </c>
      <c r="H89" s="66" t="s">
        <v>2718</v>
      </c>
    </row>
    <row r="90" spans="1:8" ht="18" thickBot="1">
      <c r="A90" s="66" t="s">
        <v>2721</v>
      </c>
      <c r="B90" s="67" t="s">
        <v>2722</v>
      </c>
      <c r="C90" s="67" t="s">
        <v>2723</v>
      </c>
      <c r="D90" s="68">
        <v>308</v>
      </c>
      <c r="G90" s="67" t="s">
        <v>2722</v>
      </c>
      <c r="H90" s="66" t="s">
        <v>2721</v>
      </c>
    </row>
    <row r="91" spans="1:8" ht="18" thickBot="1">
      <c r="A91" s="66" t="s">
        <v>2724</v>
      </c>
      <c r="B91" s="67" t="s">
        <v>2725</v>
      </c>
      <c r="C91" s="67" t="s">
        <v>2726</v>
      </c>
      <c r="D91" s="68">
        <v>312</v>
      </c>
      <c r="G91" s="67" t="s">
        <v>2725</v>
      </c>
      <c r="H91" s="66" t="s">
        <v>2724</v>
      </c>
    </row>
    <row r="92" spans="1:8" ht="18" thickBot="1">
      <c r="A92" s="66" t="s">
        <v>2727</v>
      </c>
      <c r="B92" s="67" t="s">
        <v>2728</v>
      </c>
      <c r="C92" s="67" t="s">
        <v>2729</v>
      </c>
      <c r="D92" s="68">
        <v>316</v>
      </c>
      <c r="G92" s="67" t="s">
        <v>2728</v>
      </c>
      <c r="H92" s="66" t="s">
        <v>2727</v>
      </c>
    </row>
    <row r="93" spans="1:8" ht="18" thickBot="1">
      <c r="A93" s="66" t="s">
        <v>2730</v>
      </c>
      <c r="B93" s="67" t="s">
        <v>2731</v>
      </c>
      <c r="C93" s="67" t="s">
        <v>2732</v>
      </c>
      <c r="D93" s="68">
        <v>320</v>
      </c>
      <c r="G93" s="67" t="s">
        <v>2731</v>
      </c>
      <c r="H93" s="66" t="s">
        <v>2730</v>
      </c>
    </row>
    <row r="94" spans="1:8" ht="18" thickBot="1">
      <c r="A94" s="66" t="s">
        <v>2733</v>
      </c>
      <c r="B94" s="67" t="s">
        <v>2734</v>
      </c>
      <c r="C94" s="67" t="s">
        <v>2735</v>
      </c>
      <c r="D94" s="68">
        <v>831</v>
      </c>
      <c r="G94" s="67" t="s">
        <v>2734</v>
      </c>
      <c r="H94" s="66" t="s">
        <v>2733</v>
      </c>
    </row>
    <row r="95" spans="1:8" ht="18" thickBot="1">
      <c r="A95" s="66" t="s">
        <v>2351</v>
      </c>
      <c r="B95" s="67" t="s">
        <v>2291</v>
      </c>
      <c r="C95" s="67" t="s">
        <v>2736</v>
      </c>
      <c r="D95" s="68">
        <v>324</v>
      </c>
      <c r="G95" s="67" t="s">
        <v>2291</v>
      </c>
      <c r="H95" s="66" t="s">
        <v>2351</v>
      </c>
    </row>
    <row r="96" spans="1:8" ht="35" thickBot="1">
      <c r="A96" s="66" t="s">
        <v>2352</v>
      </c>
      <c r="B96" s="67" t="s">
        <v>2292</v>
      </c>
      <c r="C96" s="67" t="s">
        <v>2737</v>
      </c>
      <c r="D96" s="68">
        <v>624</v>
      </c>
      <c r="G96" s="67" t="s">
        <v>2292</v>
      </c>
      <c r="H96" s="66" t="s">
        <v>2352</v>
      </c>
    </row>
    <row r="97" spans="1:8" ht="18" thickBot="1">
      <c r="A97" s="66" t="s">
        <v>2738</v>
      </c>
      <c r="B97" s="67" t="s">
        <v>2739</v>
      </c>
      <c r="C97" s="67" t="s">
        <v>2740</v>
      </c>
      <c r="D97" s="68">
        <v>328</v>
      </c>
      <c r="G97" s="67" t="s">
        <v>2739</v>
      </c>
      <c r="H97" s="66" t="s">
        <v>2738</v>
      </c>
    </row>
    <row r="98" spans="1:8" ht="18" thickBot="1">
      <c r="A98" s="66" t="s">
        <v>2741</v>
      </c>
      <c r="B98" s="67" t="s">
        <v>2742</v>
      </c>
      <c r="C98" s="67" t="s">
        <v>2743</v>
      </c>
      <c r="D98" s="68">
        <v>332</v>
      </c>
      <c r="G98" s="67" t="s">
        <v>2742</v>
      </c>
      <c r="H98" s="66" t="s">
        <v>2741</v>
      </c>
    </row>
    <row r="99" spans="1:8" ht="69" thickBot="1">
      <c r="A99" s="66" t="s">
        <v>2744</v>
      </c>
      <c r="B99" s="67" t="s">
        <v>2745</v>
      </c>
      <c r="C99" s="67" t="s">
        <v>2746</v>
      </c>
      <c r="D99" s="68">
        <v>334</v>
      </c>
      <c r="G99" s="67" t="s">
        <v>2745</v>
      </c>
      <c r="H99" s="66" t="s">
        <v>2744</v>
      </c>
    </row>
    <row r="100" spans="1:8" ht="35" thickBot="1">
      <c r="A100" s="66" t="s">
        <v>2747</v>
      </c>
      <c r="B100" s="67" t="s">
        <v>2748</v>
      </c>
      <c r="C100" s="67" t="s">
        <v>2749</v>
      </c>
      <c r="D100" s="68">
        <v>336</v>
      </c>
      <c r="G100" s="67" t="s">
        <v>2748</v>
      </c>
      <c r="H100" s="66" t="s">
        <v>2747</v>
      </c>
    </row>
    <row r="101" spans="1:8" ht="18" thickBot="1">
      <c r="A101" s="66" t="s">
        <v>2750</v>
      </c>
      <c r="B101" s="67" t="s">
        <v>2751</v>
      </c>
      <c r="C101" s="67" t="s">
        <v>2752</v>
      </c>
      <c r="D101" s="68">
        <v>340</v>
      </c>
      <c r="G101" s="67" t="s">
        <v>2751</v>
      </c>
      <c r="H101" s="66" t="s">
        <v>2750</v>
      </c>
    </row>
    <row r="102" spans="1:8" ht="18" thickBot="1">
      <c r="A102" s="66" t="s">
        <v>2753</v>
      </c>
      <c r="B102" s="67" t="s">
        <v>2754</v>
      </c>
      <c r="C102" s="67" t="s">
        <v>2755</v>
      </c>
      <c r="D102" s="68">
        <v>344</v>
      </c>
      <c r="G102" s="67" t="s">
        <v>2754</v>
      </c>
      <c r="H102" s="66" t="s">
        <v>2753</v>
      </c>
    </row>
    <row r="103" spans="1:8" ht="18" thickBot="1">
      <c r="A103" s="66" t="s">
        <v>2756</v>
      </c>
      <c r="B103" s="67" t="s">
        <v>2757</v>
      </c>
      <c r="C103" s="67" t="s">
        <v>2758</v>
      </c>
      <c r="D103" s="68">
        <v>348</v>
      </c>
      <c r="G103" s="67" t="s">
        <v>2757</v>
      </c>
      <c r="H103" s="66" t="s">
        <v>2756</v>
      </c>
    </row>
    <row r="104" spans="1:8" ht="18" thickBot="1">
      <c r="A104" s="66" t="s">
        <v>2759</v>
      </c>
      <c r="B104" s="67" t="s">
        <v>2760</v>
      </c>
      <c r="C104" s="67" t="s">
        <v>2761</v>
      </c>
      <c r="D104" s="68">
        <v>352</v>
      </c>
      <c r="G104" s="67" t="s">
        <v>2760</v>
      </c>
      <c r="H104" s="66" t="s">
        <v>2759</v>
      </c>
    </row>
    <row r="105" spans="1:8" ht="18" thickBot="1">
      <c r="A105" s="66" t="s">
        <v>2762</v>
      </c>
      <c r="B105" s="67" t="s">
        <v>2763</v>
      </c>
      <c r="C105" s="67" t="s">
        <v>2764</v>
      </c>
      <c r="D105" s="68">
        <v>356</v>
      </c>
      <c r="G105" s="67" t="s">
        <v>2763</v>
      </c>
      <c r="H105" s="66" t="s">
        <v>2762</v>
      </c>
    </row>
    <row r="106" spans="1:8" ht="18" thickBot="1">
      <c r="A106" s="66" t="s">
        <v>2765</v>
      </c>
      <c r="B106" s="67" t="s">
        <v>2766</v>
      </c>
      <c r="C106" s="67" t="s">
        <v>2767</v>
      </c>
      <c r="D106" s="68">
        <v>360</v>
      </c>
      <c r="G106" s="67" t="s">
        <v>2766</v>
      </c>
      <c r="H106" s="66" t="s">
        <v>2765</v>
      </c>
    </row>
    <row r="107" spans="1:8" ht="52" thickBot="1">
      <c r="A107" s="66" t="s">
        <v>2768</v>
      </c>
      <c r="B107" s="67" t="s">
        <v>2769</v>
      </c>
      <c r="C107" s="67" t="s">
        <v>2770</v>
      </c>
      <c r="D107" s="68">
        <v>364</v>
      </c>
      <c r="G107" s="67" t="s">
        <v>2769</v>
      </c>
      <c r="H107" s="66" t="s">
        <v>2768</v>
      </c>
    </row>
    <row r="108" spans="1:8" ht="18" thickBot="1">
      <c r="A108" s="66" t="s">
        <v>2771</v>
      </c>
      <c r="B108" s="67" t="s">
        <v>2772</v>
      </c>
      <c r="C108" s="67" t="s">
        <v>2773</v>
      </c>
      <c r="D108" s="68">
        <v>368</v>
      </c>
      <c r="G108" s="67" t="s">
        <v>2772</v>
      </c>
      <c r="H108" s="66" t="s">
        <v>2771</v>
      </c>
    </row>
    <row r="109" spans="1:8" ht="18" thickBot="1">
      <c r="A109" s="66" t="s">
        <v>2774</v>
      </c>
      <c r="B109" s="67" t="s">
        <v>1865</v>
      </c>
      <c r="C109" s="67" t="s">
        <v>2775</v>
      </c>
      <c r="D109" s="68">
        <v>372</v>
      </c>
      <c r="G109" s="67" t="s">
        <v>1865</v>
      </c>
      <c r="H109" s="66" t="s">
        <v>2774</v>
      </c>
    </row>
    <row r="110" spans="1:8" ht="18" thickBot="1">
      <c r="A110" s="66" t="s">
        <v>2776</v>
      </c>
      <c r="B110" s="67" t="s">
        <v>2777</v>
      </c>
      <c r="C110" s="67" t="s">
        <v>2778</v>
      </c>
      <c r="D110" s="68">
        <v>833</v>
      </c>
      <c r="G110" s="67" t="s">
        <v>2777</v>
      </c>
      <c r="H110" s="66" t="s">
        <v>2776</v>
      </c>
    </row>
    <row r="111" spans="1:8" ht="18" thickBot="1">
      <c r="A111" s="66" t="s">
        <v>2779</v>
      </c>
      <c r="B111" s="67" t="s">
        <v>2780</v>
      </c>
      <c r="C111" s="67" t="s">
        <v>2781</v>
      </c>
      <c r="D111" s="68">
        <v>376</v>
      </c>
      <c r="G111" s="67" t="s">
        <v>2780</v>
      </c>
      <c r="H111" s="66" t="s">
        <v>2779</v>
      </c>
    </row>
    <row r="112" spans="1:8" ht="18" thickBot="1">
      <c r="A112" s="66" t="s">
        <v>2782</v>
      </c>
      <c r="B112" s="67" t="s">
        <v>109</v>
      </c>
      <c r="C112" s="67" t="s">
        <v>2783</v>
      </c>
      <c r="D112" s="68">
        <v>380</v>
      </c>
      <c r="G112" s="67" t="s">
        <v>109</v>
      </c>
      <c r="H112" s="66" t="s">
        <v>2782</v>
      </c>
    </row>
    <row r="113" spans="1:8" ht="18" thickBot="1">
      <c r="A113" s="66" t="s">
        <v>2784</v>
      </c>
      <c r="B113" s="67" t="s">
        <v>2785</v>
      </c>
      <c r="C113" s="67" t="s">
        <v>2786</v>
      </c>
      <c r="D113" s="68">
        <v>388</v>
      </c>
      <c r="G113" s="67" t="s">
        <v>2785</v>
      </c>
      <c r="H113" s="66" t="s">
        <v>2784</v>
      </c>
    </row>
    <row r="114" spans="1:8" ht="18" thickBot="1">
      <c r="A114" s="66" t="s">
        <v>2787</v>
      </c>
      <c r="B114" s="67" t="s">
        <v>2788</v>
      </c>
      <c r="C114" s="67" t="s">
        <v>2789</v>
      </c>
      <c r="D114" s="68">
        <v>392</v>
      </c>
      <c r="G114" s="67" t="s">
        <v>2788</v>
      </c>
      <c r="H114" s="66" t="s">
        <v>2787</v>
      </c>
    </row>
    <row r="115" spans="1:8" ht="18" thickBot="1">
      <c r="A115" s="66" t="s">
        <v>2790</v>
      </c>
      <c r="B115" s="67" t="s">
        <v>2791</v>
      </c>
      <c r="C115" s="67" t="s">
        <v>2792</v>
      </c>
      <c r="D115" s="68">
        <v>832</v>
      </c>
      <c r="G115" s="67" t="s">
        <v>2791</v>
      </c>
      <c r="H115" s="66" t="s">
        <v>2790</v>
      </c>
    </row>
    <row r="116" spans="1:8" ht="18" thickBot="1">
      <c r="A116" s="66" t="s">
        <v>2793</v>
      </c>
      <c r="B116" s="67" t="s">
        <v>2794</v>
      </c>
      <c r="C116" s="67" t="s">
        <v>2795</v>
      </c>
      <c r="D116" s="68">
        <v>400</v>
      </c>
      <c r="G116" s="67" t="s">
        <v>2794</v>
      </c>
      <c r="H116" s="66" t="s">
        <v>2793</v>
      </c>
    </row>
    <row r="117" spans="1:8" ht="18" thickBot="1">
      <c r="A117" s="66" t="s">
        <v>2796</v>
      </c>
      <c r="B117" s="67" t="s">
        <v>2797</v>
      </c>
      <c r="C117" s="67" t="s">
        <v>2798</v>
      </c>
      <c r="D117" s="68">
        <v>398</v>
      </c>
      <c r="G117" s="67" t="s">
        <v>2797</v>
      </c>
      <c r="H117" s="66" t="s">
        <v>2796</v>
      </c>
    </row>
    <row r="118" spans="1:8" ht="18" thickBot="1">
      <c r="A118" s="66" t="s">
        <v>2354</v>
      </c>
      <c r="B118" s="67" t="s">
        <v>434</v>
      </c>
      <c r="C118" s="67" t="s">
        <v>2799</v>
      </c>
      <c r="D118" s="68">
        <v>404</v>
      </c>
      <c r="G118" s="67" t="s">
        <v>434</v>
      </c>
      <c r="H118" s="66" t="s">
        <v>2354</v>
      </c>
    </row>
    <row r="119" spans="1:8" ht="18" thickBot="1">
      <c r="A119" s="66" t="s">
        <v>2800</v>
      </c>
      <c r="B119" s="67" t="s">
        <v>2801</v>
      </c>
      <c r="C119" s="67" t="s">
        <v>2802</v>
      </c>
      <c r="D119" s="68">
        <v>296</v>
      </c>
      <c r="G119" s="67" t="s">
        <v>2801</v>
      </c>
      <c r="H119" s="66" t="s">
        <v>2800</v>
      </c>
    </row>
    <row r="120" spans="1:8" ht="69" thickBot="1">
      <c r="A120" s="66" t="s">
        <v>2803</v>
      </c>
      <c r="B120" s="67" t="s">
        <v>2804</v>
      </c>
      <c r="C120" s="67" t="s">
        <v>2805</v>
      </c>
      <c r="D120" s="68">
        <v>408</v>
      </c>
      <c r="G120" s="67" t="s">
        <v>2804</v>
      </c>
      <c r="H120" s="66" t="s">
        <v>2803</v>
      </c>
    </row>
    <row r="121" spans="1:8" ht="35" thickBot="1">
      <c r="A121" s="66" t="s">
        <v>2806</v>
      </c>
      <c r="B121" s="67" t="s">
        <v>568</v>
      </c>
      <c r="C121" s="67" t="s">
        <v>2807</v>
      </c>
      <c r="D121" s="68">
        <v>410</v>
      </c>
      <c r="G121" s="67" t="s">
        <v>568</v>
      </c>
      <c r="H121" s="66" t="s">
        <v>2806</v>
      </c>
    </row>
    <row r="122" spans="1:8" ht="18" thickBot="1">
      <c r="A122" s="66" t="s">
        <v>2808</v>
      </c>
      <c r="B122" s="67" t="s">
        <v>2809</v>
      </c>
      <c r="C122" s="67" t="s">
        <v>2810</v>
      </c>
      <c r="D122" s="68">
        <v>414</v>
      </c>
      <c r="G122" s="67" t="s">
        <v>2809</v>
      </c>
      <c r="H122" s="66" t="s">
        <v>2808</v>
      </c>
    </row>
    <row r="123" spans="1:8" ht="18" thickBot="1">
      <c r="A123" s="66" t="s">
        <v>2811</v>
      </c>
      <c r="B123" s="67" t="s">
        <v>2812</v>
      </c>
      <c r="C123" s="67" t="s">
        <v>2813</v>
      </c>
      <c r="D123" s="68">
        <v>417</v>
      </c>
      <c r="G123" s="67" t="s">
        <v>2812</v>
      </c>
      <c r="H123" s="66" t="s">
        <v>2811</v>
      </c>
    </row>
    <row r="124" spans="1:8" ht="86" thickBot="1">
      <c r="A124" s="66" t="s">
        <v>2814</v>
      </c>
      <c r="B124" s="67" t="s">
        <v>2815</v>
      </c>
      <c r="C124" s="67" t="s">
        <v>2816</v>
      </c>
      <c r="D124" s="68">
        <v>418</v>
      </c>
      <c r="G124" s="67" t="s">
        <v>2815</v>
      </c>
      <c r="H124" s="66" t="s">
        <v>2814</v>
      </c>
    </row>
    <row r="125" spans="1:8" ht="18" thickBot="1">
      <c r="A125" s="66" t="s">
        <v>2817</v>
      </c>
      <c r="B125" s="67" t="s">
        <v>2818</v>
      </c>
      <c r="C125" s="67" t="s">
        <v>2819</v>
      </c>
      <c r="D125" s="68">
        <v>428</v>
      </c>
      <c r="G125" s="67" t="s">
        <v>2818</v>
      </c>
      <c r="H125" s="66" t="s">
        <v>2817</v>
      </c>
    </row>
    <row r="126" spans="1:8" ht="18" thickBot="1">
      <c r="A126" s="66" t="s">
        <v>2820</v>
      </c>
      <c r="B126" s="67" t="s">
        <v>2821</v>
      </c>
      <c r="C126" s="67" t="s">
        <v>2822</v>
      </c>
      <c r="D126" s="68">
        <v>422</v>
      </c>
      <c r="G126" s="67" t="s">
        <v>2821</v>
      </c>
      <c r="H126" s="66" t="s">
        <v>2820</v>
      </c>
    </row>
    <row r="127" spans="1:8" ht="18" thickBot="1">
      <c r="A127" s="66" t="s">
        <v>2355</v>
      </c>
      <c r="B127" s="67" t="s">
        <v>2294</v>
      </c>
      <c r="C127" s="67" t="s">
        <v>2823</v>
      </c>
      <c r="D127" s="68">
        <v>426</v>
      </c>
      <c r="G127" s="67" t="s">
        <v>2294</v>
      </c>
      <c r="H127" s="66" t="s">
        <v>2355</v>
      </c>
    </row>
    <row r="128" spans="1:8" ht="18" thickBot="1">
      <c r="A128" s="66" t="s">
        <v>2356</v>
      </c>
      <c r="B128" s="67" t="s">
        <v>2295</v>
      </c>
      <c r="C128" s="67" t="s">
        <v>2824</v>
      </c>
      <c r="D128" s="68">
        <v>430</v>
      </c>
      <c r="G128" s="67" t="s">
        <v>2295</v>
      </c>
      <c r="H128" s="66" t="s">
        <v>2356</v>
      </c>
    </row>
    <row r="129" spans="1:8" ht="18" thickBot="1">
      <c r="A129" s="66" t="s">
        <v>2357</v>
      </c>
      <c r="B129" s="67" t="s">
        <v>2044</v>
      </c>
      <c r="C129" s="67" t="s">
        <v>2825</v>
      </c>
      <c r="D129" s="68">
        <v>434</v>
      </c>
      <c r="G129" s="67" t="s">
        <v>2044</v>
      </c>
      <c r="H129" s="66" t="s">
        <v>2357</v>
      </c>
    </row>
    <row r="130" spans="1:8" ht="35" thickBot="1">
      <c r="A130" s="66" t="s">
        <v>2826</v>
      </c>
      <c r="B130" s="67" t="s">
        <v>2827</v>
      </c>
      <c r="C130" s="67" t="s">
        <v>2828</v>
      </c>
      <c r="D130" s="68">
        <v>438</v>
      </c>
      <c r="G130" s="67" t="s">
        <v>2827</v>
      </c>
      <c r="H130" s="66" t="s">
        <v>2826</v>
      </c>
    </row>
    <row r="131" spans="1:8" ht="18" thickBot="1">
      <c r="A131" s="66" t="s">
        <v>2829</v>
      </c>
      <c r="B131" s="67" t="s">
        <v>2830</v>
      </c>
      <c r="C131" s="67" t="s">
        <v>2831</v>
      </c>
      <c r="D131" s="68">
        <v>440</v>
      </c>
      <c r="G131" s="67" t="s">
        <v>2830</v>
      </c>
      <c r="H131" s="66" t="s">
        <v>2829</v>
      </c>
    </row>
    <row r="132" spans="1:8" ht="35" thickBot="1">
      <c r="A132" s="66" t="s">
        <v>2832</v>
      </c>
      <c r="B132" s="67" t="s">
        <v>2833</v>
      </c>
      <c r="C132" s="67" t="s">
        <v>2834</v>
      </c>
      <c r="D132" s="68">
        <v>442</v>
      </c>
      <c r="G132" s="67" t="s">
        <v>2833</v>
      </c>
      <c r="H132" s="66" t="s">
        <v>2832</v>
      </c>
    </row>
    <row r="133" spans="1:8" ht="18" thickBot="1">
      <c r="A133" s="66" t="s">
        <v>2835</v>
      </c>
      <c r="B133" s="67" t="s">
        <v>2836</v>
      </c>
      <c r="C133" s="67" t="s">
        <v>2837</v>
      </c>
      <c r="D133" s="68">
        <v>446</v>
      </c>
      <c r="G133" s="67" t="s">
        <v>2836</v>
      </c>
      <c r="H133" s="66" t="s">
        <v>2835</v>
      </c>
    </row>
    <row r="134" spans="1:8" ht="18" thickBot="1">
      <c r="A134" s="66" t="s">
        <v>2358</v>
      </c>
      <c r="B134" s="67" t="s">
        <v>2296</v>
      </c>
      <c r="C134" s="67" t="s">
        <v>2838</v>
      </c>
      <c r="D134" s="68">
        <v>450</v>
      </c>
      <c r="G134" s="67" t="s">
        <v>2296</v>
      </c>
      <c r="H134" s="66" t="s">
        <v>2358</v>
      </c>
    </row>
    <row r="135" spans="1:8" ht="18" thickBot="1">
      <c r="A135" s="66" t="s">
        <v>2359</v>
      </c>
      <c r="B135" s="67" t="s">
        <v>1191</v>
      </c>
      <c r="C135" s="67" t="s">
        <v>2839</v>
      </c>
      <c r="D135" s="68">
        <v>454</v>
      </c>
      <c r="G135" s="67" t="s">
        <v>1191</v>
      </c>
      <c r="H135" s="66" t="s">
        <v>2359</v>
      </c>
    </row>
    <row r="136" spans="1:8" ht="18" thickBot="1">
      <c r="A136" s="66" t="s">
        <v>2840</v>
      </c>
      <c r="B136" s="67" t="s">
        <v>2841</v>
      </c>
      <c r="C136" s="67" t="s">
        <v>2842</v>
      </c>
      <c r="D136" s="68">
        <v>458</v>
      </c>
      <c r="G136" s="67" t="s">
        <v>2841</v>
      </c>
      <c r="H136" s="66" t="s">
        <v>2840</v>
      </c>
    </row>
    <row r="137" spans="1:8" ht="18" thickBot="1">
      <c r="A137" s="66" t="s">
        <v>2843</v>
      </c>
      <c r="B137" s="67" t="s">
        <v>2844</v>
      </c>
      <c r="C137" s="67" t="s">
        <v>2845</v>
      </c>
      <c r="D137" s="68">
        <v>462</v>
      </c>
      <c r="G137" s="67" t="s">
        <v>2844</v>
      </c>
      <c r="H137" s="66" t="s">
        <v>2843</v>
      </c>
    </row>
    <row r="138" spans="1:8" ht="18" thickBot="1">
      <c r="A138" s="66" t="s">
        <v>2360</v>
      </c>
      <c r="B138" s="67" t="s">
        <v>2297</v>
      </c>
      <c r="C138" s="67" t="s">
        <v>2846</v>
      </c>
      <c r="D138" s="68">
        <v>466</v>
      </c>
      <c r="G138" s="67" t="s">
        <v>2297</v>
      </c>
      <c r="H138" s="66" t="s">
        <v>2360</v>
      </c>
    </row>
    <row r="139" spans="1:8" ht="18" thickBot="1">
      <c r="A139" s="66" t="s">
        <v>2847</v>
      </c>
      <c r="B139" s="67" t="s">
        <v>2848</v>
      </c>
      <c r="C139" s="67" t="s">
        <v>2849</v>
      </c>
      <c r="D139" s="68">
        <v>470</v>
      </c>
      <c r="G139" s="67" t="s">
        <v>2848</v>
      </c>
      <c r="H139" s="66" t="s">
        <v>2847</v>
      </c>
    </row>
    <row r="140" spans="1:8" ht="35" thickBot="1">
      <c r="A140" s="66" t="s">
        <v>2850</v>
      </c>
      <c r="B140" s="67" t="s">
        <v>2851</v>
      </c>
      <c r="C140" s="67" t="s">
        <v>2852</v>
      </c>
      <c r="D140" s="68">
        <v>584</v>
      </c>
      <c r="G140" s="67" t="s">
        <v>2851</v>
      </c>
      <c r="H140" s="66" t="s">
        <v>2850</v>
      </c>
    </row>
    <row r="141" spans="1:8" ht="18" thickBot="1">
      <c r="A141" s="66" t="s">
        <v>2853</v>
      </c>
      <c r="B141" s="67" t="s">
        <v>2854</v>
      </c>
      <c r="C141" s="67" t="s">
        <v>2855</v>
      </c>
      <c r="D141" s="68">
        <v>474</v>
      </c>
      <c r="G141" s="67" t="s">
        <v>2854</v>
      </c>
      <c r="H141" s="66" t="s">
        <v>2853</v>
      </c>
    </row>
    <row r="142" spans="1:8" ht="18" thickBot="1">
      <c r="A142" s="66" t="s">
        <v>2361</v>
      </c>
      <c r="B142" s="67" t="s">
        <v>2162</v>
      </c>
      <c r="C142" s="67" t="s">
        <v>2856</v>
      </c>
      <c r="D142" s="68">
        <v>478</v>
      </c>
      <c r="G142" s="67" t="s">
        <v>2162</v>
      </c>
      <c r="H142" s="66" t="s">
        <v>2361</v>
      </c>
    </row>
    <row r="143" spans="1:8" ht="18" thickBot="1">
      <c r="A143" s="66" t="s">
        <v>2362</v>
      </c>
      <c r="B143" s="67" t="s">
        <v>996</v>
      </c>
      <c r="C143" s="67" t="s">
        <v>2857</v>
      </c>
      <c r="D143" s="68">
        <v>480</v>
      </c>
      <c r="G143" s="67" t="s">
        <v>996</v>
      </c>
      <c r="H143" s="66" t="s">
        <v>2362</v>
      </c>
    </row>
    <row r="144" spans="1:8" ht="18" thickBot="1">
      <c r="A144" s="66" t="s">
        <v>2858</v>
      </c>
      <c r="B144" s="67" t="s">
        <v>2859</v>
      </c>
      <c r="C144" s="67" t="s">
        <v>2860</v>
      </c>
      <c r="D144" s="68">
        <v>175</v>
      </c>
      <c r="G144" s="67" t="s">
        <v>2859</v>
      </c>
      <c r="H144" s="66" t="s">
        <v>2858</v>
      </c>
    </row>
    <row r="145" spans="1:8" ht="18" thickBot="1">
      <c r="A145" s="66" t="s">
        <v>2861</v>
      </c>
      <c r="B145" s="67" t="s">
        <v>2862</v>
      </c>
      <c r="C145" s="67" t="s">
        <v>2863</v>
      </c>
      <c r="D145" s="68">
        <v>484</v>
      </c>
      <c r="G145" s="67" t="s">
        <v>2862</v>
      </c>
      <c r="H145" s="66" t="s">
        <v>2861</v>
      </c>
    </row>
    <row r="146" spans="1:8" ht="52" thickBot="1">
      <c r="A146" s="66" t="s">
        <v>2864</v>
      </c>
      <c r="B146" s="67" t="s">
        <v>2865</v>
      </c>
      <c r="C146" s="67" t="s">
        <v>2866</v>
      </c>
      <c r="D146" s="68">
        <v>583</v>
      </c>
      <c r="G146" s="67" t="s">
        <v>2865</v>
      </c>
      <c r="H146" s="66" t="s">
        <v>2864</v>
      </c>
    </row>
    <row r="147" spans="1:8" ht="52" thickBot="1">
      <c r="A147" s="66" t="s">
        <v>2867</v>
      </c>
      <c r="B147" s="67" t="s">
        <v>2868</v>
      </c>
      <c r="C147" s="67" t="s">
        <v>2869</v>
      </c>
      <c r="D147" s="68">
        <v>498</v>
      </c>
      <c r="G147" s="67" t="s">
        <v>2868</v>
      </c>
      <c r="H147" s="66" t="s">
        <v>2867</v>
      </c>
    </row>
    <row r="148" spans="1:8" ht="18" thickBot="1">
      <c r="A148" s="66" t="s">
        <v>2870</v>
      </c>
      <c r="B148" s="67" t="s">
        <v>2871</v>
      </c>
      <c r="C148" s="67" t="s">
        <v>2872</v>
      </c>
      <c r="D148" s="68">
        <v>492</v>
      </c>
      <c r="G148" s="67" t="s">
        <v>2871</v>
      </c>
      <c r="H148" s="66" t="s">
        <v>2870</v>
      </c>
    </row>
    <row r="149" spans="1:8" ht="18" thickBot="1">
      <c r="A149" s="66" t="s">
        <v>2873</v>
      </c>
      <c r="B149" s="67" t="s">
        <v>2874</v>
      </c>
      <c r="C149" s="67" t="s">
        <v>2875</v>
      </c>
      <c r="D149" s="68">
        <v>496</v>
      </c>
      <c r="G149" s="67" t="s">
        <v>2874</v>
      </c>
      <c r="H149" s="66" t="s">
        <v>2873</v>
      </c>
    </row>
    <row r="150" spans="1:8" ht="18" thickBot="1">
      <c r="A150" s="66" t="s">
        <v>2876</v>
      </c>
      <c r="B150" s="67" t="s">
        <v>2877</v>
      </c>
      <c r="C150" s="67" t="s">
        <v>2878</v>
      </c>
      <c r="D150" s="68">
        <v>499</v>
      </c>
      <c r="G150" s="67" t="s">
        <v>2877</v>
      </c>
      <c r="H150" s="66" t="s">
        <v>2876</v>
      </c>
    </row>
    <row r="151" spans="1:8" ht="18" thickBot="1">
      <c r="A151" s="66" t="s">
        <v>2879</v>
      </c>
      <c r="B151" s="67" t="s">
        <v>2880</v>
      </c>
      <c r="C151" s="67" t="s">
        <v>2881</v>
      </c>
      <c r="D151" s="68">
        <v>500</v>
      </c>
      <c r="G151" s="67" t="s">
        <v>2880</v>
      </c>
      <c r="H151" s="66" t="s">
        <v>2879</v>
      </c>
    </row>
    <row r="152" spans="1:8" ht="18" thickBot="1">
      <c r="A152" s="66" t="s">
        <v>2363</v>
      </c>
      <c r="B152" s="67" t="s">
        <v>519</v>
      </c>
      <c r="C152" s="67" t="s">
        <v>2882</v>
      </c>
      <c r="D152" s="68">
        <v>504</v>
      </c>
      <c r="G152" s="67" t="s">
        <v>519</v>
      </c>
      <c r="H152" s="66" t="s">
        <v>2363</v>
      </c>
    </row>
    <row r="153" spans="1:8" ht="35" thickBot="1">
      <c r="A153" s="66" t="s">
        <v>2364</v>
      </c>
      <c r="B153" s="67" t="s">
        <v>1497</v>
      </c>
      <c r="C153" s="67" t="s">
        <v>2883</v>
      </c>
      <c r="D153" s="68">
        <v>508</v>
      </c>
      <c r="G153" s="67" t="s">
        <v>1497</v>
      </c>
      <c r="H153" s="66" t="s">
        <v>2364</v>
      </c>
    </row>
    <row r="154" spans="1:8" ht="18" thickBot="1">
      <c r="A154" s="66" t="s">
        <v>2884</v>
      </c>
      <c r="B154" s="67" t="s">
        <v>2885</v>
      </c>
      <c r="C154" s="67" t="s">
        <v>2886</v>
      </c>
      <c r="D154" s="68">
        <v>104</v>
      </c>
      <c r="G154" s="67" t="s">
        <v>2885</v>
      </c>
      <c r="H154" s="66" t="s">
        <v>2884</v>
      </c>
    </row>
    <row r="155" spans="1:8" ht="18" thickBot="1">
      <c r="A155" s="66" t="s">
        <v>2365</v>
      </c>
      <c r="B155" s="67" t="s">
        <v>2122</v>
      </c>
      <c r="C155" s="67" t="s">
        <v>2887</v>
      </c>
      <c r="D155" s="68">
        <v>516</v>
      </c>
      <c r="G155" s="67" t="s">
        <v>2122</v>
      </c>
      <c r="H155" s="66" t="s">
        <v>2365</v>
      </c>
    </row>
    <row r="156" spans="1:8" ht="18" thickBot="1">
      <c r="A156" s="66" t="s">
        <v>2888</v>
      </c>
      <c r="B156" s="67" t="s">
        <v>2889</v>
      </c>
      <c r="C156" s="67" t="s">
        <v>2890</v>
      </c>
      <c r="D156" s="68">
        <v>520</v>
      </c>
      <c r="G156" s="67" t="s">
        <v>2889</v>
      </c>
      <c r="H156" s="66" t="s">
        <v>2888</v>
      </c>
    </row>
    <row r="157" spans="1:8" ht="18" thickBot="1">
      <c r="A157" s="66" t="s">
        <v>2891</v>
      </c>
      <c r="B157" s="67" t="s">
        <v>2892</v>
      </c>
      <c r="C157" s="67" t="s">
        <v>2893</v>
      </c>
      <c r="D157" s="68">
        <v>524</v>
      </c>
      <c r="G157" s="67" t="s">
        <v>2892</v>
      </c>
      <c r="H157" s="66" t="s">
        <v>2891</v>
      </c>
    </row>
    <row r="158" spans="1:8" ht="35" thickBot="1">
      <c r="A158" s="66" t="s">
        <v>2894</v>
      </c>
      <c r="B158" s="67" t="s">
        <v>866</v>
      </c>
      <c r="C158" s="67" t="s">
        <v>2895</v>
      </c>
      <c r="D158" s="68">
        <v>528</v>
      </c>
      <c r="G158" s="67" t="s">
        <v>866</v>
      </c>
      <c r="H158" s="66" t="s">
        <v>2894</v>
      </c>
    </row>
    <row r="159" spans="1:8" ht="35" thickBot="1">
      <c r="A159" s="66" t="s">
        <v>2896</v>
      </c>
      <c r="B159" s="67" t="s">
        <v>2897</v>
      </c>
      <c r="C159" s="67" t="s">
        <v>2898</v>
      </c>
      <c r="D159" s="68">
        <v>540</v>
      </c>
      <c r="G159" s="67" t="s">
        <v>2897</v>
      </c>
      <c r="H159" s="66" t="s">
        <v>2896</v>
      </c>
    </row>
    <row r="160" spans="1:8" ht="35" thickBot="1">
      <c r="A160" s="66" t="s">
        <v>2899</v>
      </c>
      <c r="B160" s="67" t="s">
        <v>2900</v>
      </c>
      <c r="C160" s="67" t="s">
        <v>2901</v>
      </c>
      <c r="D160" s="68">
        <v>554</v>
      </c>
      <c r="G160" s="67" t="s">
        <v>2900</v>
      </c>
      <c r="H160" s="66" t="s">
        <v>2899</v>
      </c>
    </row>
    <row r="161" spans="1:8" ht="18" thickBot="1">
      <c r="A161" s="66" t="s">
        <v>2902</v>
      </c>
      <c r="B161" s="67" t="s">
        <v>2903</v>
      </c>
      <c r="C161" s="67" t="s">
        <v>2904</v>
      </c>
      <c r="D161" s="68">
        <v>558</v>
      </c>
      <c r="G161" s="67" t="s">
        <v>2903</v>
      </c>
      <c r="H161" s="66" t="s">
        <v>2902</v>
      </c>
    </row>
    <row r="162" spans="1:8" ht="18" thickBot="1">
      <c r="A162" s="66" t="s">
        <v>2905</v>
      </c>
      <c r="B162" s="67" t="s">
        <v>1031</v>
      </c>
      <c r="C162" s="67" t="s">
        <v>2906</v>
      </c>
      <c r="D162" s="68">
        <v>562</v>
      </c>
      <c r="G162" s="67" t="s">
        <v>1031</v>
      </c>
      <c r="H162" s="66" t="s">
        <v>2905</v>
      </c>
    </row>
    <row r="163" spans="1:8" ht="18" thickBot="1">
      <c r="A163" s="66" t="s">
        <v>2367</v>
      </c>
      <c r="B163" s="67" t="s">
        <v>1264</v>
      </c>
      <c r="C163" s="67" t="s">
        <v>2907</v>
      </c>
      <c r="D163" s="68">
        <v>566</v>
      </c>
      <c r="G163" s="67" t="s">
        <v>1264</v>
      </c>
      <c r="H163" s="66" t="s">
        <v>2367</v>
      </c>
    </row>
    <row r="164" spans="1:8" ht="18" thickBot="1">
      <c r="A164" s="66" t="s">
        <v>2908</v>
      </c>
      <c r="B164" s="67" t="s">
        <v>2909</v>
      </c>
      <c r="C164" s="67" t="s">
        <v>2910</v>
      </c>
      <c r="D164" s="68">
        <v>570</v>
      </c>
      <c r="G164" s="67" t="s">
        <v>2909</v>
      </c>
      <c r="H164" s="66" t="s">
        <v>2908</v>
      </c>
    </row>
    <row r="165" spans="1:8" ht="35" thickBot="1">
      <c r="A165" s="66" t="s">
        <v>2911</v>
      </c>
      <c r="B165" s="67" t="s">
        <v>2912</v>
      </c>
      <c r="C165" s="67" t="s">
        <v>2913</v>
      </c>
      <c r="D165" s="68">
        <v>574</v>
      </c>
      <c r="G165" s="67" t="s">
        <v>2912</v>
      </c>
      <c r="H165" s="66" t="s">
        <v>2911</v>
      </c>
    </row>
    <row r="166" spans="1:8" ht="52" thickBot="1">
      <c r="A166" s="66" t="s">
        <v>2914</v>
      </c>
      <c r="B166" s="67" t="s">
        <v>2915</v>
      </c>
      <c r="C166" s="67" t="s">
        <v>2916</v>
      </c>
      <c r="D166" s="68">
        <v>580</v>
      </c>
      <c r="G166" s="67" t="s">
        <v>2915</v>
      </c>
      <c r="H166" s="66" t="s">
        <v>2914</v>
      </c>
    </row>
    <row r="167" spans="1:8" ht="18" thickBot="1">
      <c r="A167" s="66" t="s">
        <v>2917</v>
      </c>
      <c r="B167" s="67" t="s">
        <v>93</v>
      </c>
      <c r="C167" s="67" t="s">
        <v>2918</v>
      </c>
      <c r="D167" s="68">
        <v>578</v>
      </c>
      <c r="G167" s="67" t="s">
        <v>93</v>
      </c>
      <c r="H167" s="66" t="s">
        <v>2917</v>
      </c>
    </row>
    <row r="168" spans="1:8" ht="18" thickBot="1">
      <c r="A168" s="66" t="s">
        <v>2919</v>
      </c>
      <c r="B168" s="67" t="s">
        <v>2920</v>
      </c>
      <c r="C168" s="67" t="s">
        <v>2921</v>
      </c>
      <c r="D168" s="68">
        <v>512</v>
      </c>
      <c r="G168" s="67" t="s">
        <v>2920</v>
      </c>
      <c r="H168" s="66" t="s">
        <v>2919</v>
      </c>
    </row>
    <row r="169" spans="1:8" ht="18" thickBot="1">
      <c r="A169" s="66" t="s">
        <v>2922</v>
      </c>
      <c r="B169" s="67" t="s">
        <v>2923</v>
      </c>
      <c r="C169" s="67" t="s">
        <v>2924</v>
      </c>
      <c r="D169" s="68">
        <v>586</v>
      </c>
      <c r="G169" s="67" t="s">
        <v>2923</v>
      </c>
      <c r="H169" s="66" t="s">
        <v>2922</v>
      </c>
    </row>
    <row r="170" spans="1:8" ht="18" thickBot="1">
      <c r="A170" s="66" t="s">
        <v>2925</v>
      </c>
      <c r="B170" s="67" t="s">
        <v>2926</v>
      </c>
      <c r="C170" s="67" t="s">
        <v>2927</v>
      </c>
      <c r="D170" s="68">
        <v>585</v>
      </c>
      <c r="G170" s="67" t="s">
        <v>2926</v>
      </c>
      <c r="H170" s="66" t="s">
        <v>2925</v>
      </c>
    </row>
    <row r="171" spans="1:8" ht="35" thickBot="1">
      <c r="A171" s="66" t="s">
        <v>2928</v>
      </c>
      <c r="B171" s="67" t="s">
        <v>2929</v>
      </c>
      <c r="C171" s="67" t="s">
        <v>2930</v>
      </c>
      <c r="D171" s="68">
        <v>275</v>
      </c>
      <c r="G171" s="67" t="s">
        <v>2929</v>
      </c>
      <c r="H171" s="66" t="s">
        <v>2928</v>
      </c>
    </row>
    <row r="172" spans="1:8" ht="18" thickBot="1">
      <c r="A172" s="66" t="s">
        <v>2931</v>
      </c>
      <c r="B172" s="67" t="s">
        <v>2932</v>
      </c>
      <c r="C172" s="67" t="s">
        <v>2933</v>
      </c>
      <c r="D172" s="68">
        <v>591</v>
      </c>
      <c r="G172" s="67" t="s">
        <v>2932</v>
      </c>
      <c r="H172" s="66" t="s">
        <v>2931</v>
      </c>
    </row>
    <row r="173" spans="1:8" ht="35" thickBot="1">
      <c r="A173" s="66" t="s">
        <v>2934</v>
      </c>
      <c r="B173" s="67" t="s">
        <v>2935</v>
      </c>
      <c r="C173" s="67" t="s">
        <v>2936</v>
      </c>
      <c r="D173" s="68">
        <v>598</v>
      </c>
      <c r="G173" s="67" t="s">
        <v>2935</v>
      </c>
      <c r="H173" s="66" t="s">
        <v>2934</v>
      </c>
    </row>
    <row r="174" spans="1:8" ht="18" thickBot="1">
      <c r="A174" s="66" t="s">
        <v>2937</v>
      </c>
      <c r="B174" s="67" t="s">
        <v>2938</v>
      </c>
      <c r="C174" s="67" t="s">
        <v>2939</v>
      </c>
      <c r="D174" s="68">
        <v>600</v>
      </c>
      <c r="G174" s="67" t="s">
        <v>2938</v>
      </c>
      <c r="H174" s="66" t="s">
        <v>2937</v>
      </c>
    </row>
    <row r="175" spans="1:8" ht="18" thickBot="1">
      <c r="A175" s="66" t="s">
        <v>2940</v>
      </c>
      <c r="B175" s="67" t="s">
        <v>2941</v>
      </c>
      <c r="C175" s="67" t="s">
        <v>2942</v>
      </c>
      <c r="D175" s="68">
        <v>604</v>
      </c>
      <c r="G175" s="67" t="s">
        <v>2941</v>
      </c>
      <c r="H175" s="66" t="s">
        <v>2940</v>
      </c>
    </row>
    <row r="176" spans="1:8" ht="35" thickBot="1">
      <c r="A176" s="66" t="s">
        <v>2943</v>
      </c>
      <c r="B176" s="67" t="s">
        <v>2944</v>
      </c>
      <c r="C176" s="67" t="s">
        <v>2945</v>
      </c>
      <c r="D176" s="68">
        <v>608</v>
      </c>
      <c r="G176" s="67" t="s">
        <v>2944</v>
      </c>
      <c r="H176" s="66" t="s">
        <v>2943</v>
      </c>
    </row>
    <row r="177" spans="1:8" ht="18" thickBot="1">
      <c r="A177" s="66" t="s">
        <v>2946</v>
      </c>
      <c r="B177" s="67" t="s">
        <v>2947</v>
      </c>
      <c r="C177" s="67" t="s">
        <v>2948</v>
      </c>
      <c r="D177" s="68">
        <v>612</v>
      </c>
      <c r="G177" s="67" t="s">
        <v>2947</v>
      </c>
      <c r="H177" s="66" t="s">
        <v>2946</v>
      </c>
    </row>
    <row r="178" spans="1:8" ht="18" thickBot="1">
      <c r="A178" s="66" t="s">
        <v>2949</v>
      </c>
      <c r="B178" s="67" t="s">
        <v>2950</v>
      </c>
      <c r="C178" s="67" t="s">
        <v>2951</v>
      </c>
      <c r="D178" s="68">
        <v>616</v>
      </c>
      <c r="G178" s="67" t="s">
        <v>2950</v>
      </c>
      <c r="H178" s="66" t="s">
        <v>2949</v>
      </c>
    </row>
    <row r="179" spans="1:8" ht="18" thickBot="1">
      <c r="A179" s="66" t="s">
        <v>2952</v>
      </c>
      <c r="B179" s="67" t="s">
        <v>265</v>
      </c>
      <c r="C179" s="67" t="s">
        <v>2953</v>
      </c>
      <c r="D179" s="68">
        <v>620</v>
      </c>
      <c r="G179" s="67" t="s">
        <v>265</v>
      </c>
      <c r="H179" s="66" t="s">
        <v>2952</v>
      </c>
    </row>
    <row r="180" spans="1:8" ht="18" thickBot="1">
      <c r="A180" s="66" t="s">
        <v>2954</v>
      </c>
      <c r="B180" s="67" t="s">
        <v>2955</v>
      </c>
      <c r="C180" s="67" t="s">
        <v>2956</v>
      </c>
      <c r="D180" s="68">
        <v>630</v>
      </c>
      <c r="G180" s="67" t="s">
        <v>2955</v>
      </c>
      <c r="H180" s="66" t="s">
        <v>2954</v>
      </c>
    </row>
    <row r="181" spans="1:8" ht="18" thickBot="1">
      <c r="A181" s="66" t="s">
        <v>2957</v>
      </c>
      <c r="B181" s="67" t="s">
        <v>2958</v>
      </c>
      <c r="C181" s="67" t="s">
        <v>2959</v>
      </c>
      <c r="D181" s="68">
        <v>634</v>
      </c>
      <c r="G181" s="67" t="s">
        <v>2958</v>
      </c>
      <c r="H181" s="66" t="s">
        <v>2957</v>
      </c>
    </row>
    <row r="182" spans="1:8" ht="52" thickBot="1">
      <c r="A182" s="66" t="s">
        <v>2960</v>
      </c>
      <c r="B182" s="67" t="s">
        <v>2961</v>
      </c>
      <c r="C182" s="67" t="s">
        <v>2962</v>
      </c>
      <c r="D182" s="68">
        <v>807</v>
      </c>
      <c r="G182" s="67" t="s">
        <v>2961</v>
      </c>
      <c r="H182" s="66" t="s">
        <v>2960</v>
      </c>
    </row>
    <row r="183" spans="1:8" ht="18" thickBot="1">
      <c r="A183" s="66" t="s">
        <v>2963</v>
      </c>
      <c r="B183" s="67" t="s">
        <v>2964</v>
      </c>
      <c r="C183" s="67" t="s">
        <v>2965</v>
      </c>
      <c r="D183" s="68">
        <v>638</v>
      </c>
      <c r="G183" s="67" t="s">
        <v>2964</v>
      </c>
      <c r="H183" s="66" t="s">
        <v>2963</v>
      </c>
    </row>
    <row r="184" spans="1:8" ht="18" thickBot="1">
      <c r="A184" s="66" t="s">
        <v>2966</v>
      </c>
      <c r="B184" s="67" t="s">
        <v>2967</v>
      </c>
      <c r="C184" s="67" t="s">
        <v>2968</v>
      </c>
      <c r="D184" s="68">
        <v>642</v>
      </c>
      <c r="G184" s="67" t="s">
        <v>2967</v>
      </c>
      <c r="H184" s="66" t="s">
        <v>2966</v>
      </c>
    </row>
    <row r="185" spans="1:8" ht="52" thickBot="1">
      <c r="A185" s="66" t="s">
        <v>2969</v>
      </c>
      <c r="B185" s="67" t="s">
        <v>2970</v>
      </c>
      <c r="C185" s="67" t="s">
        <v>2971</v>
      </c>
      <c r="D185" s="68">
        <v>643</v>
      </c>
      <c r="G185" s="67" t="s">
        <v>2970</v>
      </c>
      <c r="H185" s="66" t="s">
        <v>2969</v>
      </c>
    </row>
    <row r="186" spans="1:8" ht="18" thickBot="1">
      <c r="A186" s="66" t="s">
        <v>2368</v>
      </c>
      <c r="B186" s="67" t="s">
        <v>2298</v>
      </c>
      <c r="C186" s="67" t="s">
        <v>2972</v>
      </c>
      <c r="D186" s="68">
        <v>646</v>
      </c>
      <c r="G186" s="67" t="s">
        <v>2298</v>
      </c>
      <c r="H186" s="66" t="s">
        <v>2368</v>
      </c>
    </row>
    <row r="187" spans="1:8" ht="35" thickBot="1">
      <c r="A187" s="66" t="s">
        <v>2973</v>
      </c>
      <c r="B187" s="67" t="s">
        <v>2974</v>
      </c>
      <c r="C187" s="67" t="s">
        <v>2975</v>
      </c>
      <c r="D187" s="68">
        <v>652</v>
      </c>
      <c r="G187" s="67" t="s">
        <v>2974</v>
      </c>
      <c r="H187" s="66" t="s">
        <v>2973</v>
      </c>
    </row>
    <row r="188" spans="1:8" ht="86" thickBot="1">
      <c r="A188" s="66" t="s">
        <v>2976</v>
      </c>
      <c r="B188" s="67" t="s">
        <v>2977</v>
      </c>
      <c r="C188" s="67" t="s">
        <v>2978</v>
      </c>
      <c r="D188" s="68">
        <v>654</v>
      </c>
      <c r="G188" s="67" t="s">
        <v>2977</v>
      </c>
      <c r="H188" s="66" t="s">
        <v>2976</v>
      </c>
    </row>
    <row r="189" spans="1:8" ht="35" thickBot="1">
      <c r="A189" s="66" t="s">
        <v>2979</v>
      </c>
      <c r="B189" s="67" t="s">
        <v>2980</v>
      </c>
      <c r="C189" s="67" t="s">
        <v>2981</v>
      </c>
      <c r="D189" s="68">
        <v>659</v>
      </c>
      <c r="G189" s="67" t="s">
        <v>2980</v>
      </c>
      <c r="H189" s="66" t="s">
        <v>2979</v>
      </c>
    </row>
    <row r="190" spans="1:8" ht="18" thickBot="1">
      <c r="A190" s="66" t="s">
        <v>2982</v>
      </c>
      <c r="B190" s="67" t="s">
        <v>2983</v>
      </c>
      <c r="C190" s="67" t="s">
        <v>2984</v>
      </c>
      <c r="D190" s="68">
        <v>662</v>
      </c>
      <c r="G190" s="67" t="s">
        <v>2983</v>
      </c>
      <c r="H190" s="66" t="s">
        <v>2982</v>
      </c>
    </row>
    <row r="191" spans="1:8" ht="52" thickBot="1">
      <c r="A191" s="66" t="s">
        <v>2985</v>
      </c>
      <c r="B191" s="67" t="s">
        <v>2986</v>
      </c>
      <c r="C191" s="67" t="s">
        <v>2987</v>
      </c>
      <c r="D191" s="68">
        <v>663</v>
      </c>
      <c r="G191" s="67" t="s">
        <v>2986</v>
      </c>
      <c r="H191" s="66" t="s">
        <v>2985</v>
      </c>
    </row>
    <row r="192" spans="1:8" ht="52" thickBot="1">
      <c r="A192" s="66" t="s">
        <v>2988</v>
      </c>
      <c r="B192" s="67" t="s">
        <v>2989</v>
      </c>
      <c r="C192" s="67" t="s">
        <v>2990</v>
      </c>
      <c r="D192" s="68">
        <v>666</v>
      </c>
      <c r="G192" s="67" t="s">
        <v>2989</v>
      </c>
      <c r="H192" s="66" t="s">
        <v>2988</v>
      </c>
    </row>
    <row r="193" spans="1:8" ht="69" thickBot="1">
      <c r="A193" s="66" t="s">
        <v>2991</v>
      </c>
      <c r="B193" s="67" t="s">
        <v>2992</v>
      </c>
      <c r="C193" s="67" t="s">
        <v>2993</v>
      </c>
      <c r="D193" s="68">
        <v>670</v>
      </c>
      <c r="G193" s="67" t="s">
        <v>2992</v>
      </c>
      <c r="H193" s="66" t="s">
        <v>2991</v>
      </c>
    </row>
    <row r="194" spans="1:8" ht="18" thickBot="1">
      <c r="A194" s="66" t="s">
        <v>2994</v>
      </c>
      <c r="B194" s="67" t="s">
        <v>2995</v>
      </c>
      <c r="C194" s="67" t="s">
        <v>2996</v>
      </c>
      <c r="D194" s="68">
        <v>882</v>
      </c>
      <c r="G194" s="67" t="s">
        <v>2995</v>
      </c>
      <c r="H194" s="66" t="s">
        <v>2994</v>
      </c>
    </row>
    <row r="195" spans="1:8" ht="18" thickBot="1">
      <c r="A195" s="66" t="s">
        <v>2997</v>
      </c>
      <c r="B195" s="67" t="s">
        <v>2998</v>
      </c>
      <c r="C195" s="67" t="s">
        <v>2999</v>
      </c>
      <c r="D195" s="68">
        <v>674</v>
      </c>
      <c r="G195" s="67" t="s">
        <v>2998</v>
      </c>
      <c r="H195" s="66" t="s">
        <v>2997</v>
      </c>
    </row>
    <row r="196" spans="1:8" ht="35" thickBot="1">
      <c r="A196" s="66" t="s">
        <v>2369</v>
      </c>
      <c r="B196" s="67" t="s">
        <v>2299</v>
      </c>
      <c r="C196" s="67" t="s">
        <v>3000</v>
      </c>
      <c r="D196" s="68">
        <v>678</v>
      </c>
      <c r="G196" s="67" t="s">
        <v>2299</v>
      </c>
      <c r="H196" s="66" t="s">
        <v>2369</v>
      </c>
    </row>
    <row r="197" spans="1:8" ht="35" thickBot="1">
      <c r="A197" s="66" t="s">
        <v>3001</v>
      </c>
      <c r="B197" s="67" t="s">
        <v>1022</v>
      </c>
      <c r="C197" s="67" t="s">
        <v>3002</v>
      </c>
      <c r="D197" s="68">
        <v>682</v>
      </c>
      <c r="G197" s="67" t="s">
        <v>1022</v>
      </c>
      <c r="H197" s="66" t="s">
        <v>3001</v>
      </c>
    </row>
    <row r="198" spans="1:8" ht="18" thickBot="1">
      <c r="A198" s="66" t="s">
        <v>2370</v>
      </c>
      <c r="B198" s="67" t="s">
        <v>1737</v>
      </c>
      <c r="C198" s="67" t="s">
        <v>3003</v>
      </c>
      <c r="D198" s="68">
        <v>686</v>
      </c>
      <c r="G198" s="67" t="s">
        <v>1737</v>
      </c>
      <c r="H198" s="66" t="s">
        <v>2370</v>
      </c>
    </row>
    <row r="199" spans="1:8" ht="18" thickBot="1">
      <c r="A199" s="66" t="s">
        <v>3004</v>
      </c>
      <c r="B199" s="67" t="s">
        <v>3005</v>
      </c>
      <c r="C199" s="67" t="s">
        <v>3006</v>
      </c>
      <c r="D199" s="68">
        <v>688</v>
      </c>
      <c r="G199" s="67" t="s">
        <v>3005</v>
      </c>
      <c r="H199" s="66" t="s">
        <v>3004</v>
      </c>
    </row>
    <row r="200" spans="1:8" ht="18" thickBot="1">
      <c r="A200" s="66" t="s">
        <v>2371</v>
      </c>
      <c r="B200" s="67" t="s">
        <v>2300</v>
      </c>
      <c r="C200" s="67" t="s">
        <v>3007</v>
      </c>
      <c r="D200" s="68">
        <v>690</v>
      </c>
      <c r="G200" s="67" t="s">
        <v>2300</v>
      </c>
      <c r="H200" s="66" t="s">
        <v>2371</v>
      </c>
    </row>
    <row r="201" spans="1:8" ht="35" thickBot="1">
      <c r="A201" s="66" t="s">
        <v>2372</v>
      </c>
      <c r="B201" s="67" t="s">
        <v>2146</v>
      </c>
      <c r="C201" s="67" t="s">
        <v>3008</v>
      </c>
      <c r="D201" s="68">
        <v>694</v>
      </c>
      <c r="G201" s="67" t="s">
        <v>2146</v>
      </c>
      <c r="H201" s="66" t="s">
        <v>2372</v>
      </c>
    </row>
    <row r="202" spans="1:8" ht="18" thickBot="1">
      <c r="A202" s="66" t="s">
        <v>3009</v>
      </c>
      <c r="B202" s="67" t="s">
        <v>3010</v>
      </c>
      <c r="C202" s="67" t="s">
        <v>3011</v>
      </c>
      <c r="D202" s="68">
        <v>702</v>
      </c>
      <c r="G202" s="67" t="s">
        <v>3010</v>
      </c>
      <c r="H202" s="66" t="s">
        <v>3009</v>
      </c>
    </row>
    <row r="203" spans="1:8" ht="52" thickBot="1">
      <c r="A203" s="66" t="s">
        <v>3012</v>
      </c>
      <c r="B203" s="67" t="s">
        <v>3013</v>
      </c>
      <c r="C203" s="67" t="s">
        <v>3014</v>
      </c>
      <c r="D203" s="68">
        <v>534</v>
      </c>
      <c r="G203" s="67" t="s">
        <v>3013</v>
      </c>
      <c r="H203" s="66" t="s">
        <v>3012</v>
      </c>
    </row>
    <row r="204" spans="1:8" ht="18" thickBot="1">
      <c r="A204" s="66" t="s">
        <v>3015</v>
      </c>
      <c r="B204" s="67" t="s">
        <v>3016</v>
      </c>
      <c r="C204" s="67" t="s">
        <v>3017</v>
      </c>
      <c r="D204" s="68">
        <v>703</v>
      </c>
      <c r="G204" s="67" t="s">
        <v>3016</v>
      </c>
      <c r="H204" s="66" t="s">
        <v>3015</v>
      </c>
    </row>
    <row r="205" spans="1:8" ht="18" thickBot="1">
      <c r="A205" s="66" t="s">
        <v>3018</v>
      </c>
      <c r="B205" s="67" t="s">
        <v>3019</v>
      </c>
      <c r="C205" s="67" t="s">
        <v>3020</v>
      </c>
      <c r="D205" s="68">
        <v>705</v>
      </c>
      <c r="G205" s="67" t="s">
        <v>3019</v>
      </c>
      <c r="H205" s="66" t="s">
        <v>3018</v>
      </c>
    </row>
    <row r="206" spans="1:8" ht="35" thickBot="1">
      <c r="A206" s="66" t="s">
        <v>3021</v>
      </c>
      <c r="B206" s="67" t="s">
        <v>3022</v>
      </c>
      <c r="C206" s="67" t="s">
        <v>3023</v>
      </c>
      <c r="D206" s="68">
        <v>90</v>
      </c>
      <c r="G206" s="67" t="s">
        <v>3022</v>
      </c>
      <c r="H206" s="66" t="s">
        <v>3021</v>
      </c>
    </row>
    <row r="207" spans="1:8" ht="18" thickBot="1">
      <c r="A207" s="66" t="s">
        <v>2373</v>
      </c>
      <c r="B207" s="67" t="s">
        <v>2301</v>
      </c>
      <c r="C207" s="67" t="s">
        <v>3024</v>
      </c>
      <c r="D207" s="68">
        <v>706</v>
      </c>
      <c r="G207" s="67" t="s">
        <v>2301</v>
      </c>
      <c r="H207" s="66" t="s">
        <v>2373</v>
      </c>
    </row>
    <row r="208" spans="1:8" ht="35" thickBot="1">
      <c r="A208" s="66" t="s">
        <v>2374</v>
      </c>
      <c r="B208" s="67" t="s">
        <v>618</v>
      </c>
      <c r="C208" s="67" t="s">
        <v>3025</v>
      </c>
      <c r="D208" s="68">
        <v>710</v>
      </c>
      <c r="G208" s="67" t="s">
        <v>618</v>
      </c>
      <c r="H208" s="66" t="s">
        <v>2374</v>
      </c>
    </row>
    <row r="209" spans="1:8" ht="86" thickBot="1">
      <c r="A209" s="66" t="s">
        <v>3026</v>
      </c>
      <c r="B209" s="67" t="s">
        <v>3027</v>
      </c>
      <c r="C209" s="67" t="s">
        <v>3028</v>
      </c>
      <c r="D209" s="68">
        <v>239</v>
      </c>
      <c r="G209" s="67" t="s">
        <v>3027</v>
      </c>
      <c r="H209" s="66" t="s">
        <v>3026</v>
      </c>
    </row>
    <row r="210" spans="1:8" ht="35" thickBot="1">
      <c r="A210" s="66" t="s">
        <v>2375</v>
      </c>
      <c r="B210" s="67" t="s">
        <v>2302</v>
      </c>
      <c r="C210" s="67" t="s">
        <v>3029</v>
      </c>
      <c r="D210" s="68">
        <v>728</v>
      </c>
      <c r="G210" s="67" t="s">
        <v>2302</v>
      </c>
      <c r="H210" s="66" t="s">
        <v>2375</v>
      </c>
    </row>
    <row r="211" spans="1:8" ht="18" thickBot="1">
      <c r="A211" s="66" t="s">
        <v>3030</v>
      </c>
      <c r="B211" s="67" t="s">
        <v>2343</v>
      </c>
      <c r="C211" s="67" t="s">
        <v>3031</v>
      </c>
      <c r="D211" s="68">
        <v>724</v>
      </c>
      <c r="G211" s="67" t="s">
        <v>2343</v>
      </c>
      <c r="H211" s="66" t="s">
        <v>3030</v>
      </c>
    </row>
    <row r="212" spans="1:8" ht="18" thickBot="1">
      <c r="A212" s="66" t="s">
        <v>3032</v>
      </c>
      <c r="B212" s="67" t="s">
        <v>3033</v>
      </c>
      <c r="C212" s="67" t="s">
        <v>3034</v>
      </c>
      <c r="D212" s="68">
        <v>144</v>
      </c>
      <c r="G212" s="67" t="s">
        <v>3033</v>
      </c>
      <c r="H212" s="66" t="s">
        <v>3032</v>
      </c>
    </row>
    <row r="213" spans="1:8" ht="18" thickBot="1">
      <c r="A213" s="66" t="s">
        <v>3035</v>
      </c>
      <c r="B213" s="67" t="s">
        <v>2303</v>
      </c>
      <c r="C213" s="67" t="s">
        <v>3036</v>
      </c>
      <c r="D213" s="68">
        <v>729</v>
      </c>
      <c r="G213" s="67" t="s">
        <v>2303</v>
      </c>
      <c r="H213" s="66" t="s">
        <v>3035</v>
      </c>
    </row>
    <row r="214" spans="1:8" ht="18" thickBot="1">
      <c r="A214" s="66" t="s">
        <v>3037</v>
      </c>
      <c r="B214" s="67" t="s">
        <v>3038</v>
      </c>
      <c r="C214" s="67" t="s">
        <v>3039</v>
      </c>
      <c r="D214" s="68">
        <v>740</v>
      </c>
      <c r="G214" s="67" t="s">
        <v>3038</v>
      </c>
      <c r="H214" s="66" t="s">
        <v>3037</v>
      </c>
    </row>
    <row r="215" spans="1:8" ht="52" thickBot="1">
      <c r="A215" s="66" t="s">
        <v>3040</v>
      </c>
      <c r="B215" s="67" t="s">
        <v>3041</v>
      </c>
      <c r="C215" s="67" t="s">
        <v>3042</v>
      </c>
      <c r="D215" s="68">
        <v>744</v>
      </c>
      <c r="G215" s="67" t="s">
        <v>3041</v>
      </c>
      <c r="H215" s="66" t="s">
        <v>3040</v>
      </c>
    </row>
    <row r="216" spans="1:8" ht="18" thickBot="1">
      <c r="A216" s="66" t="s">
        <v>3043</v>
      </c>
      <c r="B216" s="67" t="s">
        <v>475</v>
      </c>
      <c r="C216" s="67" t="s">
        <v>3044</v>
      </c>
      <c r="D216" s="68">
        <v>752</v>
      </c>
      <c r="G216" s="67" t="s">
        <v>475</v>
      </c>
      <c r="H216" s="66" t="s">
        <v>3043</v>
      </c>
    </row>
    <row r="217" spans="1:8" ht="18" thickBot="1">
      <c r="A217" s="66" t="s">
        <v>3045</v>
      </c>
      <c r="B217" s="67" t="s">
        <v>3046</v>
      </c>
      <c r="C217" s="67" t="s">
        <v>3047</v>
      </c>
      <c r="D217" s="68">
        <v>756</v>
      </c>
      <c r="G217" s="67" t="s">
        <v>3046</v>
      </c>
      <c r="H217" s="66" t="s">
        <v>3045</v>
      </c>
    </row>
    <row r="218" spans="1:8" ht="35" thickBot="1">
      <c r="A218" s="66" t="s">
        <v>3048</v>
      </c>
      <c r="B218" s="67" t="s">
        <v>3049</v>
      </c>
      <c r="C218" s="67" t="s">
        <v>3050</v>
      </c>
      <c r="D218" s="68">
        <v>760</v>
      </c>
      <c r="G218" s="67" t="s">
        <v>3049</v>
      </c>
      <c r="H218" s="66" t="s">
        <v>3048</v>
      </c>
    </row>
    <row r="219" spans="1:8" ht="52" thickBot="1">
      <c r="A219" s="66" t="s">
        <v>3051</v>
      </c>
      <c r="B219" s="67" t="s">
        <v>3052</v>
      </c>
      <c r="C219" s="67" t="s">
        <v>3053</v>
      </c>
      <c r="D219" s="68">
        <v>158</v>
      </c>
      <c r="G219" s="67" t="s">
        <v>3052</v>
      </c>
      <c r="H219" s="66" t="s">
        <v>3051</v>
      </c>
    </row>
    <row r="220" spans="1:8" ht="18" thickBot="1">
      <c r="A220" s="66" t="s">
        <v>3054</v>
      </c>
      <c r="B220" s="67" t="s">
        <v>3055</v>
      </c>
      <c r="C220" s="67" t="s">
        <v>3056</v>
      </c>
      <c r="D220" s="68">
        <v>762</v>
      </c>
      <c r="G220" s="67" t="s">
        <v>3055</v>
      </c>
      <c r="H220" s="66" t="s">
        <v>3054</v>
      </c>
    </row>
    <row r="221" spans="1:8" ht="52" thickBot="1">
      <c r="A221" s="66" t="s">
        <v>3057</v>
      </c>
      <c r="B221" s="67" t="s">
        <v>884</v>
      </c>
      <c r="C221" s="67" t="s">
        <v>3058</v>
      </c>
      <c r="D221" s="68">
        <v>834</v>
      </c>
      <c r="G221" s="67" t="s">
        <v>884</v>
      </c>
      <c r="H221" s="66" t="s">
        <v>3057</v>
      </c>
    </row>
    <row r="222" spans="1:8" ht="18" thickBot="1">
      <c r="A222" s="66" t="s">
        <v>3059</v>
      </c>
      <c r="B222" s="67" t="s">
        <v>383</v>
      </c>
      <c r="C222" s="67" t="s">
        <v>3060</v>
      </c>
      <c r="D222" s="68">
        <v>764</v>
      </c>
      <c r="G222" s="67" t="s">
        <v>383</v>
      </c>
      <c r="H222" s="66" t="s">
        <v>3059</v>
      </c>
    </row>
    <row r="223" spans="1:8" ht="18" thickBot="1">
      <c r="A223" s="66" t="s">
        <v>3061</v>
      </c>
      <c r="B223" s="67" t="s">
        <v>3062</v>
      </c>
      <c r="C223" s="67" t="s">
        <v>3063</v>
      </c>
      <c r="D223" s="68">
        <v>626</v>
      </c>
      <c r="G223" s="67" t="s">
        <v>3062</v>
      </c>
      <c r="H223" s="66" t="s">
        <v>3061</v>
      </c>
    </row>
    <row r="224" spans="1:8" ht="18" thickBot="1">
      <c r="A224" s="66" t="s">
        <v>2378</v>
      </c>
      <c r="B224" s="67" t="s">
        <v>2068</v>
      </c>
      <c r="C224" s="67" t="s">
        <v>3064</v>
      </c>
      <c r="D224" s="68">
        <v>768</v>
      </c>
      <c r="G224" s="67" t="s">
        <v>2068</v>
      </c>
      <c r="H224" s="66" t="s">
        <v>2378</v>
      </c>
    </row>
    <row r="225" spans="1:8" ht="18" thickBot="1">
      <c r="A225" s="66" t="s">
        <v>3065</v>
      </c>
      <c r="B225" s="67" t="s">
        <v>3066</v>
      </c>
      <c r="C225" s="67" t="s">
        <v>3067</v>
      </c>
      <c r="D225" s="68">
        <v>772</v>
      </c>
      <c r="G225" s="67" t="s">
        <v>3066</v>
      </c>
      <c r="H225" s="66" t="s">
        <v>3065</v>
      </c>
    </row>
    <row r="226" spans="1:8" ht="18" thickBot="1">
      <c r="A226" s="66" t="s">
        <v>3068</v>
      </c>
      <c r="B226" s="67" t="s">
        <v>3069</v>
      </c>
      <c r="C226" s="67" t="s">
        <v>3070</v>
      </c>
      <c r="D226" s="68">
        <v>776</v>
      </c>
      <c r="G226" s="67" t="s">
        <v>3069</v>
      </c>
      <c r="H226" s="66" t="s">
        <v>3068</v>
      </c>
    </row>
    <row r="227" spans="1:8" ht="35" thickBot="1">
      <c r="A227" s="66" t="s">
        <v>3071</v>
      </c>
      <c r="B227" s="67" t="s">
        <v>3072</v>
      </c>
      <c r="C227" s="67" t="s">
        <v>3073</v>
      </c>
      <c r="D227" s="68">
        <v>780</v>
      </c>
      <c r="G227" s="67" t="s">
        <v>3072</v>
      </c>
      <c r="H227" s="66" t="s">
        <v>3071</v>
      </c>
    </row>
    <row r="228" spans="1:8" ht="18" thickBot="1">
      <c r="A228" s="66" t="s">
        <v>2379</v>
      </c>
      <c r="B228" s="67" t="s">
        <v>978</v>
      </c>
      <c r="C228" s="67" t="s">
        <v>3074</v>
      </c>
      <c r="D228" s="68">
        <v>788</v>
      </c>
      <c r="G228" s="67" t="s">
        <v>978</v>
      </c>
      <c r="H228" s="66" t="s">
        <v>2379</v>
      </c>
    </row>
    <row r="229" spans="1:8" ht="18" thickBot="1">
      <c r="A229" s="66" t="s">
        <v>3075</v>
      </c>
      <c r="B229" s="67" t="s">
        <v>727</v>
      </c>
      <c r="C229" s="67" t="s">
        <v>3076</v>
      </c>
      <c r="D229" s="68">
        <v>792</v>
      </c>
      <c r="G229" s="67" t="s">
        <v>727</v>
      </c>
      <c r="H229" s="66" t="s">
        <v>3075</v>
      </c>
    </row>
    <row r="230" spans="1:8" ht="35" thickBot="1">
      <c r="A230" s="66" t="s">
        <v>3077</v>
      </c>
      <c r="B230" s="67" t="s">
        <v>3078</v>
      </c>
      <c r="C230" s="67" t="s">
        <v>3079</v>
      </c>
      <c r="D230" s="68">
        <v>795</v>
      </c>
      <c r="G230" s="67" t="s">
        <v>3078</v>
      </c>
      <c r="H230" s="66" t="s">
        <v>3077</v>
      </c>
    </row>
    <row r="231" spans="1:8" ht="52" thickBot="1">
      <c r="A231" s="66" t="s">
        <v>3080</v>
      </c>
      <c r="B231" s="67" t="s">
        <v>3081</v>
      </c>
      <c r="C231" s="67" t="s">
        <v>3082</v>
      </c>
      <c r="D231" s="68">
        <v>796</v>
      </c>
      <c r="G231" s="67" t="s">
        <v>3081</v>
      </c>
      <c r="H231" s="66" t="s">
        <v>3080</v>
      </c>
    </row>
    <row r="232" spans="1:8" ht="18" thickBot="1">
      <c r="A232" s="66" t="s">
        <v>3083</v>
      </c>
      <c r="B232" s="67" t="s">
        <v>3084</v>
      </c>
      <c r="C232" s="67" t="s">
        <v>3085</v>
      </c>
      <c r="D232" s="68">
        <v>798</v>
      </c>
      <c r="G232" s="67" t="s">
        <v>3084</v>
      </c>
      <c r="H232" s="66" t="s">
        <v>3083</v>
      </c>
    </row>
    <row r="233" spans="1:8" ht="18" thickBot="1">
      <c r="A233" s="66" t="s">
        <v>2380</v>
      </c>
      <c r="B233" s="67" t="s">
        <v>1509</v>
      </c>
      <c r="C233" s="67" t="s">
        <v>3086</v>
      </c>
      <c r="D233" s="68">
        <v>800</v>
      </c>
      <c r="G233" s="67" t="s">
        <v>1509</v>
      </c>
      <c r="H233" s="66" t="s">
        <v>2380</v>
      </c>
    </row>
    <row r="234" spans="1:8" ht="18" thickBot="1">
      <c r="A234" s="66" t="s">
        <v>3087</v>
      </c>
      <c r="B234" s="67" t="s">
        <v>3088</v>
      </c>
      <c r="C234" s="67" t="s">
        <v>3089</v>
      </c>
      <c r="D234" s="68">
        <v>804</v>
      </c>
      <c r="G234" s="67" t="s">
        <v>3088</v>
      </c>
      <c r="H234" s="66" t="s">
        <v>3087</v>
      </c>
    </row>
    <row r="235" spans="1:8" ht="52" thickBot="1">
      <c r="A235" s="66" t="s">
        <v>3090</v>
      </c>
      <c r="B235" s="67" t="s">
        <v>164</v>
      </c>
      <c r="C235" s="67" t="s">
        <v>3091</v>
      </c>
      <c r="D235" s="68">
        <v>784</v>
      </c>
      <c r="G235" s="67" t="s">
        <v>164</v>
      </c>
      <c r="H235" s="66" t="s">
        <v>3090</v>
      </c>
    </row>
    <row r="236" spans="1:8" ht="103" thickBot="1">
      <c r="A236" s="66" t="s">
        <v>3092</v>
      </c>
      <c r="B236" s="67" t="s">
        <v>277</v>
      </c>
      <c r="C236" s="67" t="s">
        <v>3093</v>
      </c>
      <c r="D236" s="68">
        <v>826</v>
      </c>
      <c r="G236" s="67" t="s">
        <v>277</v>
      </c>
      <c r="H236" s="66" t="s">
        <v>3092</v>
      </c>
    </row>
    <row r="237" spans="1:8" ht="86" thickBot="1">
      <c r="A237" s="66" t="s">
        <v>3094</v>
      </c>
      <c r="B237" s="67" t="s">
        <v>3095</v>
      </c>
      <c r="C237" s="67" t="s">
        <v>3096</v>
      </c>
      <c r="D237" s="68">
        <v>581</v>
      </c>
      <c r="G237" s="67" t="s">
        <v>3095</v>
      </c>
      <c r="H237" s="66" t="s">
        <v>3094</v>
      </c>
    </row>
    <row r="238" spans="1:8" ht="69" thickBot="1">
      <c r="A238" s="66" t="s">
        <v>3097</v>
      </c>
      <c r="B238" s="67" t="s">
        <v>372</v>
      </c>
      <c r="C238" s="67" t="s">
        <v>3098</v>
      </c>
      <c r="D238" s="68">
        <v>840</v>
      </c>
      <c r="G238" s="67" t="s">
        <v>372</v>
      </c>
      <c r="H238" s="66" t="s">
        <v>3097</v>
      </c>
    </row>
    <row r="239" spans="1:8" ht="18" thickBot="1">
      <c r="A239" s="66" t="s">
        <v>3099</v>
      </c>
      <c r="B239" s="67" t="s">
        <v>3100</v>
      </c>
      <c r="C239" s="67" t="s">
        <v>3101</v>
      </c>
      <c r="D239" s="68">
        <v>858</v>
      </c>
      <c r="G239" s="67" t="s">
        <v>3100</v>
      </c>
      <c r="H239" s="66" t="s">
        <v>3099</v>
      </c>
    </row>
    <row r="240" spans="1:8" ht="18" thickBot="1">
      <c r="A240" s="66" t="s">
        <v>3102</v>
      </c>
      <c r="B240" s="67" t="s">
        <v>3103</v>
      </c>
      <c r="C240" s="67" t="s">
        <v>3104</v>
      </c>
      <c r="D240" s="68">
        <v>860</v>
      </c>
      <c r="G240" s="67" t="s">
        <v>3103</v>
      </c>
      <c r="H240" s="66" t="s">
        <v>3102</v>
      </c>
    </row>
    <row r="241" spans="1:8" ht="18" thickBot="1">
      <c r="A241" s="66" t="s">
        <v>3105</v>
      </c>
      <c r="B241" s="67" t="s">
        <v>3106</v>
      </c>
      <c r="C241" s="67" t="s">
        <v>3107</v>
      </c>
      <c r="D241" s="68">
        <v>548</v>
      </c>
      <c r="G241" s="67" t="s">
        <v>3106</v>
      </c>
      <c r="H241" s="66" t="s">
        <v>3105</v>
      </c>
    </row>
    <row r="242" spans="1:8" ht="52" thickBot="1">
      <c r="A242" s="66" t="s">
        <v>3108</v>
      </c>
      <c r="B242" s="67" t="s">
        <v>3109</v>
      </c>
      <c r="C242" s="67" t="s">
        <v>3110</v>
      </c>
      <c r="D242" s="68">
        <v>862</v>
      </c>
      <c r="G242" s="67" t="s">
        <v>3109</v>
      </c>
      <c r="H242" s="66" t="s">
        <v>3108</v>
      </c>
    </row>
    <row r="243" spans="1:8" ht="18" thickBot="1">
      <c r="A243" s="66" t="s">
        <v>3111</v>
      </c>
      <c r="B243" s="67" t="s">
        <v>1653</v>
      </c>
      <c r="C243" s="67" t="s">
        <v>3112</v>
      </c>
      <c r="D243" s="68">
        <v>704</v>
      </c>
      <c r="G243" s="67" t="s">
        <v>1653</v>
      </c>
      <c r="H243" s="66" t="s">
        <v>3111</v>
      </c>
    </row>
    <row r="244" spans="1:8" ht="52" thickBot="1">
      <c r="A244" s="66" t="s">
        <v>3113</v>
      </c>
      <c r="B244" s="67" t="s">
        <v>3114</v>
      </c>
      <c r="C244" s="67" t="s">
        <v>3115</v>
      </c>
      <c r="D244" s="68">
        <v>92</v>
      </c>
      <c r="G244" s="67" t="s">
        <v>3114</v>
      </c>
      <c r="H244" s="66" t="s">
        <v>3113</v>
      </c>
    </row>
    <row r="245" spans="1:8" ht="52" thickBot="1">
      <c r="A245" s="66" t="s">
        <v>3116</v>
      </c>
      <c r="B245" s="67" t="s">
        <v>3117</v>
      </c>
      <c r="C245" s="67" t="s">
        <v>3118</v>
      </c>
      <c r="D245" s="68">
        <v>850</v>
      </c>
      <c r="G245" s="67" t="s">
        <v>3117</v>
      </c>
      <c r="H245" s="66" t="s">
        <v>3116</v>
      </c>
    </row>
    <row r="246" spans="1:8" ht="35" thickBot="1">
      <c r="A246" s="66" t="s">
        <v>3119</v>
      </c>
      <c r="B246" s="67" t="s">
        <v>3120</v>
      </c>
      <c r="C246" s="67" t="s">
        <v>3121</v>
      </c>
      <c r="D246" s="68">
        <v>876</v>
      </c>
      <c r="G246" s="67" t="s">
        <v>3120</v>
      </c>
      <c r="H246" s="66" t="s">
        <v>3119</v>
      </c>
    </row>
    <row r="247" spans="1:8" ht="35" thickBot="1">
      <c r="A247" s="66" t="s">
        <v>3122</v>
      </c>
      <c r="B247" s="67" t="s">
        <v>3123</v>
      </c>
      <c r="C247" s="67" t="s">
        <v>3124</v>
      </c>
      <c r="D247" s="68">
        <v>732</v>
      </c>
      <c r="G247" s="67" t="s">
        <v>3123</v>
      </c>
      <c r="H247" s="66" t="s">
        <v>3122</v>
      </c>
    </row>
    <row r="248" spans="1:8" ht="18" thickBot="1">
      <c r="A248" s="66" t="s">
        <v>3125</v>
      </c>
      <c r="B248" s="67" t="s">
        <v>3126</v>
      </c>
      <c r="C248" s="67" t="s">
        <v>3127</v>
      </c>
      <c r="D248" s="68">
        <v>887</v>
      </c>
      <c r="G248" s="67" t="s">
        <v>3126</v>
      </c>
      <c r="H248" s="66" t="s">
        <v>3125</v>
      </c>
    </row>
    <row r="249" spans="1:8" ht="18" thickBot="1">
      <c r="A249" s="66" t="s">
        <v>2381</v>
      </c>
      <c r="B249" s="67" t="s">
        <v>758</v>
      </c>
      <c r="C249" s="67" t="s">
        <v>3128</v>
      </c>
      <c r="D249" s="68">
        <v>894</v>
      </c>
      <c r="G249" s="67" t="s">
        <v>758</v>
      </c>
      <c r="H249" s="66" t="s">
        <v>2381</v>
      </c>
    </row>
    <row r="250" spans="1:8" ht="17">
      <c r="A250" s="69" t="s">
        <v>2382</v>
      </c>
      <c r="B250" s="70" t="s">
        <v>2305</v>
      </c>
      <c r="C250" s="70" t="s">
        <v>3129</v>
      </c>
      <c r="D250" s="71">
        <v>716</v>
      </c>
      <c r="G250" s="70" t="s">
        <v>2305</v>
      </c>
      <c r="H250" s="69" t="s">
        <v>2382</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4" customWidth="1"/>
    <col min="2" max="2" width="32.6640625" style="45" customWidth="1"/>
    <col min="3" max="3" width="21" style="45" customWidth="1"/>
    <col min="4" max="4" width="23.1640625" style="45" customWidth="1"/>
    <col min="5" max="5" width="23.33203125" style="45" customWidth="1"/>
    <col min="6" max="6" width="33" style="45" customWidth="1"/>
    <col min="7" max="7" width="26.83203125" style="45" customWidth="1"/>
    <col min="8" max="8" width="25.33203125" style="45" customWidth="1"/>
    <col min="9" max="9" width="44.33203125" style="45" customWidth="1"/>
    <col min="10" max="10" width="27.33203125" style="45" customWidth="1"/>
    <col min="11" max="11" width="20.33203125" style="45" customWidth="1"/>
    <col min="12" max="12" width="25.6640625" style="45" customWidth="1"/>
    <col min="13" max="16384" width="11.33203125" style="45"/>
  </cols>
  <sheetData>
    <row r="1" spans="1:12" ht="35" customHeight="1">
      <c r="A1" s="49" t="s">
        <v>3130</v>
      </c>
      <c r="B1" s="50" t="s">
        <v>3131</v>
      </c>
      <c r="C1" s="50" t="s">
        <v>3132</v>
      </c>
      <c r="D1" s="50" t="s">
        <v>3133</v>
      </c>
      <c r="E1" s="50" t="s">
        <v>3134</v>
      </c>
      <c r="F1" s="50" t="s">
        <v>3135</v>
      </c>
      <c r="G1" s="50" t="s">
        <v>3136</v>
      </c>
      <c r="H1" s="50" t="s">
        <v>3137</v>
      </c>
      <c r="I1" s="50" t="s">
        <v>3138</v>
      </c>
      <c r="J1" s="50" t="s">
        <v>3139</v>
      </c>
      <c r="K1" s="50" t="s">
        <v>3140</v>
      </c>
      <c r="L1" s="50" t="s">
        <v>3141</v>
      </c>
    </row>
    <row r="2" spans="1:12" ht="98.25" customHeight="1">
      <c r="A2" s="47" t="s">
        <v>3142</v>
      </c>
      <c r="B2" s="43" t="s">
        <v>3143</v>
      </c>
      <c r="C2" s="44">
        <f>COUNTIF(models_list_studies!B:B,"*LEAP*")</f>
        <v>13</v>
      </c>
      <c r="D2" s="44" t="s">
        <v>3144</v>
      </c>
      <c r="E2" s="44" t="s">
        <v>3145</v>
      </c>
      <c r="F2" s="44" t="s">
        <v>3146</v>
      </c>
      <c r="G2" s="44" t="s">
        <v>3147</v>
      </c>
      <c r="H2" s="44" t="s">
        <v>3148</v>
      </c>
      <c r="I2" s="44" t="s">
        <v>3149</v>
      </c>
      <c r="J2" s="44" t="s">
        <v>3150</v>
      </c>
      <c r="K2" s="45" t="s">
        <v>3151</v>
      </c>
      <c r="L2" s="45" t="s">
        <v>3152</v>
      </c>
    </row>
    <row r="3" spans="1:12" ht="87" customHeight="1">
      <c r="A3" s="47" t="s">
        <v>269</v>
      </c>
      <c r="B3" s="43" t="s">
        <v>3153</v>
      </c>
      <c r="C3" s="44">
        <f>COUNTIF(models_list_studies!B:B,"*OSeMOSYS*")</f>
        <v>17</v>
      </c>
      <c r="D3" s="44" t="s">
        <v>3154</v>
      </c>
      <c r="E3" s="44" t="s">
        <v>3145</v>
      </c>
      <c r="F3" s="44" t="s">
        <v>3155</v>
      </c>
      <c r="G3" s="44" t="s">
        <v>3148</v>
      </c>
      <c r="H3" s="44" t="s">
        <v>3156</v>
      </c>
      <c r="I3" s="44" t="s">
        <v>3157</v>
      </c>
      <c r="J3" s="44" t="s">
        <v>3158</v>
      </c>
      <c r="K3" s="44" t="s">
        <v>3159</v>
      </c>
      <c r="L3" s="44" t="s">
        <v>3160</v>
      </c>
    </row>
    <row r="4" spans="1:12" ht="102" customHeight="1">
      <c r="A4" s="47" t="s">
        <v>3161</v>
      </c>
      <c r="B4" s="43" t="s">
        <v>3162</v>
      </c>
      <c r="C4" s="44">
        <f>COUNTIF(models_list_studies!B:B,"*TIMES*")+COUNTIF(models_list_studies!B:B,"*MARKAL*")</f>
        <v>7</v>
      </c>
      <c r="D4" s="44" t="s">
        <v>3163</v>
      </c>
      <c r="E4" s="53" t="s">
        <v>3145</v>
      </c>
      <c r="F4" s="44" t="s">
        <v>3164</v>
      </c>
      <c r="G4" s="44" t="s">
        <v>3148</v>
      </c>
      <c r="H4" s="44" t="s">
        <v>3148</v>
      </c>
      <c r="I4" s="44" t="s">
        <v>3165</v>
      </c>
      <c r="J4" s="44" t="s">
        <v>3166</v>
      </c>
      <c r="K4" s="44" t="s">
        <v>3151</v>
      </c>
      <c r="L4" s="44" t="s">
        <v>3167</v>
      </c>
    </row>
    <row r="5" spans="1:12" ht="95.25" customHeight="1">
      <c r="A5" s="47" t="s">
        <v>375</v>
      </c>
      <c r="B5" s="43" t="s">
        <v>3168</v>
      </c>
      <c r="C5" s="44">
        <f>COUNTIF(models_list_studies!B:B,"*MESSAGE*")</f>
        <v>5</v>
      </c>
      <c r="D5" s="44" t="s">
        <v>3169</v>
      </c>
      <c r="E5" s="44" t="s">
        <v>3145</v>
      </c>
      <c r="F5" s="44" t="s">
        <v>3170</v>
      </c>
      <c r="G5" s="44" t="s">
        <v>3148</v>
      </c>
      <c r="H5" s="44" t="s">
        <v>3156</v>
      </c>
      <c r="I5" s="44" t="s">
        <v>3171</v>
      </c>
      <c r="J5" s="44" t="s">
        <v>3172</v>
      </c>
      <c r="K5" s="44" t="s">
        <v>3159</v>
      </c>
      <c r="L5" s="44" t="s">
        <v>3173</v>
      </c>
    </row>
    <row r="6" spans="1:12" ht="87.75" customHeight="1">
      <c r="A6" s="47" t="s">
        <v>2434</v>
      </c>
      <c r="B6" s="43" t="s">
        <v>3174</v>
      </c>
      <c r="C6" s="44">
        <f>COUNTIF(models_list_studies!B:B,"*SPLAT*")</f>
        <v>2</v>
      </c>
      <c r="D6" s="44" t="s">
        <v>3175</v>
      </c>
      <c r="E6" s="44" t="s">
        <v>3145</v>
      </c>
      <c r="F6" s="44" t="s">
        <v>3176</v>
      </c>
      <c r="G6" s="44" t="s">
        <v>3148</v>
      </c>
      <c r="H6" s="44" t="s">
        <v>3156</v>
      </c>
      <c r="I6" s="44" t="s">
        <v>3177</v>
      </c>
      <c r="J6" s="44" t="s">
        <v>3178</v>
      </c>
      <c r="K6" s="44" t="s">
        <v>3151</v>
      </c>
      <c r="L6" s="44" t="s">
        <v>3179</v>
      </c>
    </row>
    <row r="7" spans="1:12" ht="58.5" customHeight="1">
      <c r="A7" s="48" t="s">
        <v>3180</v>
      </c>
      <c r="B7" s="43" t="s">
        <v>3181</v>
      </c>
      <c r="C7" s="44">
        <f>COUNTIF(models_list_studies!B:B,"*PyPSA*")</f>
        <v>2</v>
      </c>
      <c r="D7" s="44" t="s">
        <v>3182</v>
      </c>
      <c r="E7" s="44" t="s">
        <v>3145</v>
      </c>
      <c r="F7" s="44" t="s">
        <v>3155</v>
      </c>
      <c r="G7" s="44" t="s">
        <v>3148</v>
      </c>
      <c r="H7" s="44" t="s">
        <v>3148</v>
      </c>
      <c r="I7" s="44" t="s">
        <v>3183</v>
      </c>
      <c r="J7" s="44" t="s">
        <v>3158</v>
      </c>
      <c r="K7" s="44" t="s">
        <v>3159</v>
      </c>
      <c r="L7" s="44" t="s">
        <v>3184</v>
      </c>
    </row>
    <row r="8" spans="1:12" ht="54.75" customHeight="1">
      <c r="A8" s="48" t="s">
        <v>2216</v>
      </c>
      <c r="B8" s="43" t="s">
        <v>3185</v>
      </c>
      <c r="C8" s="44">
        <f>COUNTIF(models_list_studies!B:B,"*Calliope*")</f>
        <v>1</v>
      </c>
      <c r="D8" s="44" t="s">
        <v>3186</v>
      </c>
      <c r="E8" s="44" t="s">
        <v>3145</v>
      </c>
      <c r="F8" s="44" t="s">
        <v>3155</v>
      </c>
      <c r="G8" s="44" t="s">
        <v>3187</v>
      </c>
      <c r="H8" s="44" t="s">
        <v>3148</v>
      </c>
      <c r="I8" s="44" t="s">
        <v>3188</v>
      </c>
      <c r="J8" s="44" t="s">
        <v>3158</v>
      </c>
      <c r="K8" s="44" t="s">
        <v>3159</v>
      </c>
      <c r="L8" s="44" t="s">
        <v>3189</v>
      </c>
    </row>
    <row r="9" spans="1:12" ht="32">
      <c r="A9" s="48" t="s">
        <v>3190</v>
      </c>
      <c r="B9" s="43" t="s">
        <v>3191</v>
      </c>
      <c r="C9" s="44">
        <f>COUNTIF(models_list_studies!B:B,"*ONSSET*")</f>
        <v>6</v>
      </c>
      <c r="D9" s="44" t="s">
        <v>3192</v>
      </c>
      <c r="E9" s="44" t="s">
        <v>3145</v>
      </c>
      <c r="F9" s="44" t="s">
        <v>3155</v>
      </c>
      <c r="G9" s="44" t="s">
        <v>3147</v>
      </c>
      <c r="H9" s="44" t="s">
        <v>3156</v>
      </c>
      <c r="I9" s="44" t="s">
        <v>3193</v>
      </c>
      <c r="J9" s="44" t="s">
        <v>3158</v>
      </c>
      <c r="K9" s="44" t="s">
        <v>3159</v>
      </c>
      <c r="L9" s="44" t="s">
        <v>3194</v>
      </c>
    </row>
    <row r="10" spans="1:12" ht="55.5" customHeight="1">
      <c r="A10" s="47" t="s">
        <v>2214</v>
      </c>
      <c r="B10" s="43" t="s">
        <v>3195</v>
      </c>
      <c r="C10" s="44">
        <f>COUNTIF(models_list_studies!B:B,"*Balmorel*")</f>
        <v>1</v>
      </c>
      <c r="D10" s="44" t="s">
        <v>3196</v>
      </c>
      <c r="E10" s="44" t="s">
        <v>3145</v>
      </c>
      <c r="F10" s="44" t="s">
        <v>3155</v>
      </c>
      <c r="G10" s="44" t="s">
        <v>3148</v>
      </c>
      <c r="H10" s="44" t="s">
        <v>3156</v>
      </c>
      <c r="I10" s="44" t="s">
        <v>3197</v>
      </c>
      <c r="J10" s="44" t="s">
        <v>3198</v>
      </c>
      <c r="K10" s="44" t="s">
        <v>3159</v>
      </c>
      <c r="L10" s="44" t="s">
        <v>3199</v>
      </c>
    </row>
    <row r="11" spans="1:12" ht="39.75" customHeight="1">
      <c r="A11" s="47" t="s">
        <v>1757</v>
      </c>
      <c r="B11" s="44" t="s">
        <v>3200</v>
      </c>
      <c r="C11" s="44">
        <f>COUNTIF(models_list_studies!B:B,"*PLEXOS*")</f>
        <v>2</v>
      </c>
      <c r="D11" s="44" t="s">
        <v>3201</v>
      </c>
      <c r="E11" s="44" t="s">
        <v>3145</v>
      </c>
      <c r="F11" s="44" t="s">
        <v>3202</v>
      </c>
      <c r="G11" s="44" t="s">
        <v>3148</v>
      </c>
      <c r="H11" s="44" t="s">
        <v>3148</v>
      </c>
      <c r="I11" s="44" t="s">
        <v>3203</v>
      </c>
      <c r="J11" s="44" t="s">
        <v>3204</v>
      </c>
      <c r="K11" s="44" t="s">
        <v>3151</v>
      </c>
      <c r="L11" s="44" t="s">
        <v>3152</v>
      </c>
    </row>
    <row r="12" spans="1:12" ht="16">
      <c r="A12" s="48" t="s">
        <v>3205</v>
      </c>
      <c r="B12" s="44" t="s">
        <v>3206</v>
      </c>
      <c r="C12" s="44">
        <f>COUNTIF(models_list_studies!B:B,"*HOMER*")+COUNTIF(models_list_studies!B:B,"*Homer*")</f>
        <v>4</v>
      </c>
      <c r="D12" s="44" t="s">
        <v>3207</v>
      </c>
      <c r="E12" s="44" t="s">
        <v>3145</v>
      </c>
      <c r="F12" s="44" t="s">
        <v>3202</v>
      </c>
      <c r="G12" s="44" t="s">
        <v>3147</v>
      </c>
      <c r="H12" s="44" t="s">
        <v>3148</v>
      </c>
      <c r="I12" s="44" t="s">
        <v>3208</v>
      </c>
      <c r="J12" s="44" t="s">
        <v>3209</v>
      </c>
      <c r="K12" s="44" t="s">
        <v>3151</v>
      </c>
      <c r="L12" s="44" t="s">
        <v>3152</v>
      </c>
    </row>
    <row r="13" spans="1:12" ht="32">
      <c r="A13" s="48" t="s">
        <v>1629</v>
      </c>
      <c r="B13" s="43" t="s">
        <v>3210</v>
      </c>
      <c r="C13" s="44">
        <f>COUNTIF(models_list_studies!B:B,"*Vensim*")</f>
        <v>1</v>
      </c>
      <c r="D13" s="44" t="s">
        <v>3211</v>
      </c>
      <c r="E13" s="44" t="s">
        <v>3145</v>
      </c>
      <c r="F13" s="44" t="s">
        <v>3202</v>
      </c>
      <c r="G13" s="44" t="s">
        <v>3147</v>
      </c>
      <c r="H13" s="44" t="s">
        <v>3148</v>
      </c>
      <c r="I13" s="44" t="s">
        <v>3212</v>
      </c>
      <c r="J13" s="44" t="s">
        <v>3213</v>
      </c>
      <c r="K13" s="44" t="s">
        <v>3214</v>
      </c>
      <c r="L13" s="44" t="s">
        <v>3215</v>
      </c>
    </row>
    <row r="14" spans="1:12" ht="50.25" customHeight="1">
      <c r="A14" s="48" t="s">
        <v>2461</v>
      </c>
      <c r="B14" s="44" t="s">
        <v>3216</v>
      </c>
      <c r="C14" s="44">
        <f>COUNTIF(models_list_studies!B:B,"*FlexTool*")+COUNTIF(models_list_studies!B:B,"*Flextool*")</f>
        <v>6</v>
      </c>
      <c r="D14" s="44" t="s">
        <v>3175</v>
      </c>
      <c r="E14" s="44" t="s">
        <v>3145</v>
      </c>
      <c r="F14" s="44" t="s">
        <v>3176</v>
      </c>
      <c r="G14" s="44" t="s">
        <v>3147</v>
      </c>
      <c r="H14" s="44" t="s">
        <v>3156</v>
      </c>
      <c r="I14" s="44" t="s">
        <v>3217</v>
      </c>
      <c r="J14" s="44" t="s">
        <v>3178</v>
      </c>
      <c r="K14" s="44" t="s">
        <v>3151</v>
      </c>
      <c r="L14" s="44" t="s">
        <v>3218</v>
      </c>
    </row>
    <row r="15" spans="1:12" ht="16">
      <c r="A15" s="47" t="s">
        <v>2228</v>
      </c>
      <c r="B15" s="44" t="s">
        <v>3219</v>
      </c>
      <c r="C15" s="44">
        <f>COUNTIF(models_list_studies!B:B,"*MAED*")</f>
        <v>1</v>
      </c>
      <c r="D15" s="44" t="s">
        <v>3169</v>
      </c>
      <c r="E15" s="44" t="s">
        <v>3145</v>
      </c>
      <c r="F15" s="44" t="s">
        <v>3170</v>
      </c>
      <c r="G15" s="44" t="s">
        <v>3147</v>
      </c>
      <c r="H15" s="44" t="s">
        <v>3156</v>
      </c>
      <c r="I15" s="44" t="s">
        <v>3220</v>
      </c>
      <c r="J15" s="44" t="s">
        <v>3221</v>
      </c>
      <c r="K15" s="44" t="s">
        <v>3151</v>
      </c>
      <c r="L15" s="44" t="s">
        <v>3152</v>
      </c>
    </row>
    <row r="16" spans="1:12" ht="32">
      <c r="A16" s="47" t="s">
        <v>722</v>
      </c>
      <c r="B16" s="44" t="s">
        <v>3222</v>
      </c>
      <c r="C16" s="44">
        <f>COUNTIF(models_list_studies!B:B,"*EnergyPLAN*")</f>
        <v>1</v>
      </c>
      <c r="D16" s="44" t="s">
        <v>3223</v>
      </c>
      <c r="E16" s="44" t="s">
        <v>3145</v>
      </c>
      <c r="F16" s="44" t="s">
        <v>3224</v>
      </c>
      <c r="G16" s="44" t="s">
        <v>3147</v>
      </c>
      <c r="H16" s="44" t="s">
        <v>3148</v>
      </c>
      <c r="I16" s="44" t="s">
        <v>3225</v>
      </c>
      <c r="J16" s="44" t="s">
        <v>3226</v>
      </c>
      <c r="K16" s="44" t="s">
        <v>3151</v>
      </c>
      <c r="L16" s="44" t="s">
        <v>3152</v>
      </c>
    </row>
    <row r="17" spans="1:12" ht="16">
      <c r="A17" s="47" t="s">
        <v>2235</v>
      </c>
      <c r="B17" s="44" t="s">
        <v>3227</v>
      </c>
      <c r="C17" s="44">
        <f>COUNTIF(models_list_studies!B:B,"*QGIS*")</f>
        <v>1</v>
      </c>
      <c r="D17" s="44" t="s">
        <v>3228</v>
      </c>
      <c r="E17" s="44" t="s">
        <v>3145</v>
      </c>
      <c r="F17" s="44" t="s">
        <v>3155</v>
      </c>
      <c r="G17" s="44" t="s">
        <v>3187</v>
      </c>
      <c r="H17" s="44" t="s">
        <v>3148</v>
      </c>
      <c r="I17" s="44" t="s">
        <v>3229</v>
      </c>
      <c r="J17" s="44" t="s">
        <v>3158</v>
      </c>
      <c r="K17" s="44" t="s">
        <v>3159</v>
      </c>
      <c r="L17" s="44" t="s">
        <v>3230</v>
      </c>
    </row>
    <row r="18" spans="1:12" ht="16">
      <c r="A18" s="47" t="s">
        <v>1154</v>
      </c>
      <c r="B18" s="44" t="s">
        <v>3227</v>
      </c>
      <c r="C18" s="44">
        <f>COUNTIF(models_list_studies!B:B,"*ArcGIS*")</f>
        <v>0</v>
      </c>
      <c r="D18" s="44" t="s">
        <v>3231</v>
      </c>
      <c r="E18" s="44" t="s">
        <v>3145</v>
      </c>
      <c r="F18" s="44" t="s">
        <v>3202</v>
      </c>
      <c r="G18" s="44" t="s">
        <v>3148</v>
      </c>
      <c r="H18" s="44" t="s">
        <v>3148</v>
      </c>
      <c r="I18" s="44" t="s">
        <v>3232</v>
      </c>
      <c r="J18" s="44" t="s">
        <v>3233</v>
      </c>
      <c r="K18" s="44" t="s">
        <v>3151</v>
      </c>
      <c r="L18" s="44" t="s">
        <v>3234</v>
      </c>
    </row>
    <row r="19" spans="1:12" ht="16">
      <c r="A19" s="47" t="s">
        <v>2472</v>
      </c>
      <c r="B19" s="44" t="s">
        <v>3235</v>
      </c>
      <c r="C19" s="44">
        <f>COUNTIF(models_list_studies!B:B,"*CLEW*")</f>
        <v>1</v>
      </c>
      <c r="D19" s="44" t="s">
        <v>3236</v>
      </c>
      <c r="E19" s="44" t="s">
        <v>3145</v>
      </c>
      <c r="F19" s="44" t="s">
        <v>3155</v>
      </c>
      <c r="G19" s="44" t="s">
        <v>3148</v>
      </c>
      <c r="H19" s="44" t="s">
        <v>3156</v>
      </c>
      <c r="I19" s="44" t="s">
        <v>3237</v>
      </c>
      <c r="J19" s="44" t="s">
        <v>3158</v>
      </c>
      <c r="K19" s="44" t="s">
        <v>3159</v>
      </c>
      <c r="L19" s="44" t="s">
        <v>3238</v>
      </c>
    </row>
    <row r="20" spans="1:12" ht="16">
      <c r="A20" s="47" t="s">
        <v>2476</v>
      </c>
      <c r="B20" s="44" t="s">
        <v>3239</v>
      </c>
      <c r="C20" s="44">
        <f>COUNTIF(models_list_studies!B:B,"*WASP*")</f>
        <v>0</v>
      </c>
      <c r="D20" s="44" t="s">
        <v>3169</v>
      </c>
      <c r="E20" s="44" t="s">
        <v>3145</v>
      </c>
      <c r="F20" s="44" t="s">
        <v>3170</v>
      </c>
      <c r="G20" s="44" t="s">
        <v>3148</v>
      </c>
      <c r="H20" s="44" t="s">
        <v>3240</v>
      </c>
      <c r="I20" s="44" t="s">
        <v>3241</v>
      </c>
      <c r="J20" s="44" t="s">
        <v>3221</v>
      </c>
      <c r="K20" s="44" t="s">
        <v>3151</v>
      </c>
      <c r="L20" s="44" t="s">
        <v>3152</v>
      </c>
    </row>
    <row r="21" spans="1:12" ht="16">
      <c r="A21" s="47" t="s">
        <v>2230</v>
      </c>
      <c r="B21" s="44" t="s">
        <v>3242</v>
      </c>
      <c r="C21" s="44">
        <f>COUNTIF(models_list_studies!B:B,"*NEMO*")</f>
        <v>1</v>
      </c>
      <c r="D21" s="44" t="s">
        <v>3243</v>
      </c>
      <c r="E21" s="44" t="s">
        <v>3145</v>
      </c>
      <c r="F21" s="44" t="s">
        <v>3244</v>
      </c>
      <c r="G21" s="44" t="s">
        <v>3148</v>
      </c>
      <c r="H21" s="44" t="s">
        <v>3156</v>
      </c>
      <c r="I21" s="44" t="s">
        <v>3245</v>
      </c>
      <c r="J21" s="44" t="s">
        <v>3158</v>
      </c>
      <c r="K21" s="44" t="s">
        <v>3159</v>
      </c>
      <c r="L21" s="44" t="s">
        <v>3246</v>
      </c>
    </row>
    <row r="22" spans="1:12" ht="32">
      <c r="A22" s="47" t="s">
        <v>2238</v>
      </c>
      <c r="B22" s="44" t="s">
        <v>3247</v>
      </c>
      <c r="C22" s="44">
        <f>COUNTIF(models_list_studies!B:B,"*WEAP*")</f>
        <v>1</v>
      </c>
      <c r="D22" s="44" t="s">
        <v>3248</v>
      </c>
      <c r="E22" s="44" t="s">
        <v>3145</v>
      </c>
      <c r="F22" s="44" t="s">
        <v>3146</v>
      </c>
      <c r="G22" s="44" t="s">
        <v>3147</v>
      </c>
      <c r="H22" s="44" t="s">
        <v>3148</v>
      </c>
      <c r="I22" s="44" t="s">
        <v>3245</v>
      </c>
      <c r="J22" s="44" t="s">
        <v>3249</v>
      </c>
      <c r="K22" s="44" t="s">
        <v>3151</v>
      </c>
      <c r="L22" s="44" t="s">
        <v>3152</v>
      </c>
    </row>
    <row r="23" spans="1:12" ht="16">
      <c r="A23" s="47" t="s">
        <v>2223</v>
      </c>
      <c r="B23" s="44" t="s">
        <v>3250</v>
      </c>
      <c r="C23" s="44">
        <f>COUNTIF(models_list_studies!B:B,"*Dispa-SET*")</f>
        <v>1</v>
      </c>
      <c r="D23" s="44" t="s">
        <v>3251</v>
      </c>
      <c r="E23" s="44" t="s">
        <v>3145</v>
      </c>
      <c r="F23" s="44" t="s">
        <v>3155</v>
      </c>
      <c r="G23" s="44" t="s">
        <v>3148</v>
      </c>
      <c r="H23" s="44" t="s">
        <v>3156</v>
      </c>
      <c r="I23" s="44" t="s">
        <v>3252</v>
      </c>
      <c r="J23" s="44" t="s">
        <v>3158</v>
      </c>
      <c r="K23" s="44" t="s">
        <v>3159</v>
      </c>
      <c r="L23" s="44" t="s">
        <v>3238</v>
      </c>
    </row>
    <row r="24" spans="1:12" ht="32">
      <c r="A24" s="47" t="s">
        <v>2244</v>
      </c>
      <c r="B24" s="44" t="s">
        <v>3253</v>
      </c>
      <c r="C24" s="44">
        <f>COUNTIF(models_list_studies!B:B,"*NECAL2050*")</f>
        <v>1</v>
      </c>
      <c r="D24" s="44" t="s">
        <v>3254</v>
      </c>
      <c r="E24" s="44" t="s">
        <v>3255</v>
      </c>
      <c r="F24" s="44" t="s">
        <v>3255</v>
      </c>
      <c r="G24" s="44" t="s">
        <v>3256</v>
      </c>
      <c r="H24" s="44" t="s">
        <v>3147</v>
      </c>
      <c r="I24" s="44" t="s">
        <v>3257</v>
      </c>
      <c r="J24" s="44" t="s">
        <v>3258</v>
      </c>
      <c r="K24" s="44" t="s">
        <v>3259</v>
      </c>
      <c r="L24" s="44" t="s">
        <v>3260</v>
      </c>
    </row>
    <row r="25" spans="1:12" ht="16">
      <c r="A25" s="47" t="s">
        <v>2231</v>
      </c>
      <c r="B25" s="44" t="s">
        <v>3261</v>
      </c>
      <c r="C25" s="44">
        <f>COUNTIF(models_list_studies!B:B,"*SWITCH*")</f>
        <v>1</v>
      </c>
      <c r="D25" s="44" t="s">
        <v>3262</v>
      </c>
      <c r="E25" s="44" t="s">
        <v>3145</v>
      </c>
      <c r="F25" s="44" t="s">
        <v>3155</v>
      </c>
      <c r="G25" s="44" t="s">
        <v>3148</v>
      </c>
      <c r="H25" s="44" t="s">
        <v>3156</v>
      </c>
      <c r="I25" s="44" t="s">
        <v>3263</v>
      </c>
      <c r="J25" s="44" t="s">
        <v>3158</v>
      </c>
      <c r="K25" s="44" t="s">
        <v>3159</v>
      </c>
      <c r="L25" s="44" t="s">
        <v>3264</v>
      </c>
    </row>
    <row r="26" spans="1:12" ht="16">
      <c r="A26" s="47" t="s">
        <v>1980</v>
      </c>
      <c r="B26" s="44" t="s">
        <v>3265</v>
      </c>
      <c r="C26" s="44">
        <f>COUNTIF(models_list_studies!B:B,"*SATIM*")</f>
        <v>1</v>
      </c>
      <c r="D26" s="44" t="s">
        <v>3266</v>
      </c>
      <c r="E26" s="44" t="s">
        <v>3255</v>
      </c>
      <c r="F26" s="44" t="s">
        <v>3255</v>
      </c>
      <c r="G26" s="44" t="s">
        <v>3148</v>
      </c>
      <c r="H26" s="44" t="s">
        <v>3147</v>
      </c>
      <c r="I26" s="44" t="s">
        <v>3267</v>
      </c>
      <c r="J26" s="44" t="s">
        <v>3268</v>
      </c>
      <c r="K26" s="44" t="s">
        <v>3151</v>
      </c>
      <c r="L26" s="44" t="s">
        <v>3269</v>
      </c>
    </row>
    <row r="27" spans="1:12" ht="16">
      <c r="A27" s="47" t="s">
        <v>127</v>
      </c>
      <c r="B27" s="44" t="s">
        <v>3270</v>
      </c>
      <c r="C27" s="44">
        <f>COUNTIF(models_list_studies!B:B,"*TEMBA*")</f>
        <v>1</v>
      </c>
      <c r="D27" s="44" t="s">
        <v>3271</v>
      </c>
      <c r="E27" s="44" t="s">
        <v>3145</v>
      </c>
      <c r="F27" s="44" t="s">
        <v>3155</v>
      </c>
      <c r="G27" s="44" t="s">
        <v>3148</v>
      </c>
      <c r="H27" s="44" t="s">
        <v>3147</v>
      </c>
      <c r="I27" s="44" t="s">
        <v>3237</v>
      </c>
      <c r="J27" s="44" t="s">
        <v>3272</v>
      </c>
      <c r="K27" s="44" t="s">
        <v>3159</v>
      </c>
      <c r="L27" s="44" t="s">
        <v>3238</v>
      </c>
    </row>
    <row r="28" spans="1:12" ht="33.75" customHeight="1">
      <c r="A28" s="51" t="s">
        <v>2243</v>
      </c>
      <c r="B28" s="52" t="s">
        <v>3273</v>
      </c>
      <c r="C28" s="52">
        <f>COUNTIF(models_list_studies!B:B,"*SIMPACTS*")</f>
        <v>1</v>
      </c>
      <c r="D28" s="52" t="s">
        <v>3169</v>
      </c>
      <c r="E28" s="52" t="s">
        <v>3145</v>
      </c>
      <c r="F28" s="52" t="s">
        <v>3170</v>
      </c>
      <c r="G28" s="52" t="s">
        <v>3147</v>
      </c>
      <c r="H28" s="52" t="s">
        <v>3147</v>
      </c>
      <c r="I28" s="52" t="s">
        <v>3274</v>
      </c>
      <c r="J28" s="52" t="s">
        <v>3221</v>
      </c>
      <c r="K28" s="52" t="s">
        <v>3151</v>
      </c>
      <c r="L28" s="52" t="s">
        <v>3152</v>
      </c>
    </row>
    <row r="29" spans="1:12" ht="16">
      <c r="A29" s="51" t="s">
        <v>2496</v>
      </c>
      <c r="B29" s="52" t="s">
        <v>3275</v>
      </c>
      <c r="C29" s="52">
        <f>COUNTIF(models_list_studies!B:B,"*CERC*")</f>
        <v>1</v>
      </c>
      <c r="D29" s="52" t="s">
        <v>3276</v>
      </c>
      <c r="E29" s="52" t="s">
        <v>3145</v>
      </c>
      <c r="F29" s="52" t="s">
        <v>3202</v>
      </c>
      <c r="G29" s="52" t="s">
        <v>3187</v>
      </c>
      <c r="H29" s="52" t="s">
        <v>3148</v>
      </c>
      <c r="I29" s="52" t="s">
        <v>3277</v>
      </c>
      <c r="J29" s="52" t="s">
        <v>3278</v>
      </c>
      <c r="K29" s="52" t="s">
        <v>3151</v>
      </c>
      <c r="L29" s="52" t="s">
        <v>3152</v>
      </c>
    </row>
    <row r="30" spans="1:12">
      <c r="A30" s="42"/>
      <c r="B30" s="44"/>
      <c r="C30" s="44"/>
      <c r="D30" s="44"/>
      <c r="E30" s="44"/>
      <c r="F30" s="44"/>
      <c r="G30" s="44"/>
      <c r="H30" s="44"/>
      <c r="I30" s="44"/>
      <c r="J30" s="44"/>
      <c r="K30" s="44"/>
      <c r="L30" s="44"/>
    </row>
    <row r="31" spans="1:12">
      <c r="A31" s="42"/>
      <c r="B31" s="44"/>
      <c r="C31" s="44"/>
      <c r="D31" s="44"/>
      <c r="E31" s="44"/>
      <c r="F31" s="44"/>
      <c r="G31" s="44"/>
      <c r="H31" s="44"/>
      <c r="I31" s="44"/>
      <c r="J31" s="44"/>
      <c r="K31" s="44"/>
      <c r="L31" s="44"/>
    </row>
    <row r="32" spans="1:12">
      <c r="A32" s="42"/>
      <c r="B32" s="44"/>
      <c r="C32" s="44"/>
      <c r="D32" s="44"/>
      <c r="E32" s="44"/>
      <c r="F32" s="44"/>
      <c r="G32" s="44"/>
      <c r="H32" s="44"/>
      <c r="I32" s="44"/>
      <c r="J32" s="44"/>
      <c r="K32" s="44"/>
      <c r="L32" s="44"/>
    </row>
    <row r="33" spans="1:12">
      <c r="A33" s="42"/>
      <c r="B33" s="44"/>
      <c r="C33" s="44"/>
      <c r="D33" s="44"/>
      <c r="E33" s="44"/>
      <c r="F33" s="44"/>
      <c r="G33" s="44"/>
      <c r="H33" s="44"/>
      <c r="I33" s="44"/>
      <c r="J33" s="44"/>
      <c r="K33" s="44"/>
      <c r="L33" s="44"/>
    </row>
    <row r="34" spans="1:12">
      <c r="A34" s="42"/>
      <c r="B34" s="44"/>
      <c r="C34" s="44"/>
      <c r="D34" s="44"/>
      <c r="E34" s="44"/>
      <c r="F34" s="44"/>
      <c r="G34" s="44"/>
      <c r="H34" s="44"/>
      <c r="I34" s="44"/>
      <c r="J34" s="44"/>
      <c r="K34" s="44"/>
      <c r="L34" s="44"/>
    </row>
    <row r="35" spans="1:12">
      <c r="A35" s="42"/>
      <c r="B35" s="44"/>
      <c r="C35" s="44"/>
      <c r="D35" s="44"/>
      <c r="E35" s="44"/>
      <c r="F35" s="44"/>
      <c r="G35" s="44"/>
      <c r="H35" s="44"/>
      <c r="I35" s="44"/>
      <c r="J35" s="44"/>
      <c r="K35" s="44"/>
      <c r="L35" s="44"/>
    </row>
    <row r="36" spans="1:12">
      <c r="A36" s="42"/>
      <c r="B36" s="44"/>
      <c r="C36" s="44"/>
      <c r="D36" s="44"/>
      <c r="E36" s="44"/>
      <c r="F36" s="44"/>
      <c r="G36" s="44"/>
      <c r="H36" s="44"/>
      <c r="I36" s="44"/>
      <c r="J36" s="44"/>
      <c r="K36" s="44"/>
      <c r="L36" s="44"/>
    </row>
    <row r="37" spans="1:12">
      <c r="A37" s="42"/>
      <c r="B37" s="44"/>
      <c r="C37" s="44"/>
      <c r="D37" s="44"/>
      <c r="E37" s="44"/>
      <c r="F37" s="44"/>
      <c r="G37" s="44"/>
      <c r="H37" s="44"/>
      <c r="I37" s="44"/>
      <c r="J37" s="44"/>
      <c r="K37" s="44"/>
      <c r="L37" s="44"/>
    </row>
    <row r="38" spans="1:12">
      <c r="A38" s="42"/>
      <c r="B38" s="44"/>
      <c r="C38" s="44"/>
      <c r="D38" s="44"/>
      <c r="E38" s="44"/>
      <c r="F38" s="44"/>
      <c r="G38" s="44"/>
      <c r="H38" s="44"/>
      <c r="I38" s="44"/>
      <c r="J38" s="44"/>
      <c r="K38" s="44"/>
      <c r="L38" s="44"/>
    </row>
    <row r="39" spans="1:12">
      <c r="A39" s="42"/>
      <c r="B39" s="44"/>
      <c r="C39" s="44"/>
      <c r="D39" s="44"/>
      <c r="E39" s="44"/>
      <c r="F39" s="44"/>
      <c r="G39" s="44"/>
      <c r="H39" s="44"/>
      <c r="I39" s="44"/>
      <c r="J39" s="44"/>
      <c r="K39" s="44"/>
      <c r="L39" s="44"/>
    </row>
    <row r="40" spans="1:12">
      <c r="A40" s="42"/>
      <c r="B40" s="44"/>
      <c r="C40" s="44"/>
      <c r="D40" s="44"/>
      <c r="E40" s="44"/>
      <c r="F40" s="44"/>
      <c r="G40" s="44"/>
      <c r="H40" s="44"/>
      <c r="I40" s="44"/>
      <c r="J40" s="44"/>
      <c r="K40" s="44"/>
      <c r="L40" s="44"/>
    </row>
    <row r="41" spans="1:12">
      <c r="A41" s="46"/>
      <c r="B41" s="44"/>
      <c r="C41" s="44"/>
      <c r="D41" s="44"/>
      <c r="E41" s="44"/>
      <c r="F41" s="44"/>
      <c r="G41" s="44"/>
      <c r="H41" s="44"/>
      <c r="I41" s="44"/>
      <c r="J41" s="44"/>
      <c r="K41" s="44"/>
      <c r="L41" s="44"/>
    </row>
    <row r="42" spans="1:12">
      <c r="A42" s="46"/>
      <c r="B42" s="44"/>
      <c r="C42" s="44"/>
      <c r="D42" s="44"/>
      <c r="E42" s="44"/>
      <c r="F42" s="44"/>
      <c r="G42" s="44"/>
      <c r="H42" s="44"/>
      <c r="I42" s="44"/>
      <c r="J42" s="44"/>
      <c r="K42" s="44"/>
      <c r="L42" s="44"/>
    </row>
    <row r="43" spans="1:12">
      <c r="A43" s="46"/>
      <c r="B43" s="44"/>
      <c r="C43" s="44"/>
      <c r="D43" s="44"/>
      <c r="E43" s="44"/>
      <c r="F43" s="44"/>
      <c r="G43" s="44"/>
      <c r="H43" s="44"/>
      <c r="I43" s="44"/>
      <c r="J43" s="44"/>
      <c r="K43" s="44"/>
      <c r="L43" s="44"/>
    </row>
    <row r="44" spans="1:12">
      <c r="A44" s="42"/>
      <c r="B44" s="44"/>
      <c r="C44" s="44"/>
      <c r="D44" s="44"/>
      <c r="E44" s="44"/>
      <c r="F44" s="44"/>
      <c r="G44" s="44"/>
      <c r="H44" s="44"/>
      <c r="I44" s="44"/>
      <c r="J44" s="44"/>
      <c r="K44" s="44"/>
      <c r="L44" s="44"/>
    </row>
    <row r="45" spans="1:12">
      <c r="A45" s="42"/>
      <c r="B45" s="44"/>
      <c r="C45" s="44"/>
      <c r="D45" s="44"/>
      <c r="E45" s="44"/>
      <c r="F45" s="44"/>
      <c r="G45" s="44"/>
      <c r="H45" s="44"/>
      <c r="I45" s="44"/>
      <c r="J45" s="44"/>
      <c r="K45" s="44"/>
      <c r="L45" s="44"/>
    </row>
    <row r="46" spans="1:12">
      <c r="A46" s="42"/>
      <c r="B46" s="44"/>
      <c r="C46" s="44"/>
      <c r="D46" s="44"/>
      <c r="E46" s="44"/>
      <c r="F46" s="44"/>
      <c r="G46" s="44"/>
      <c r="H46" s="44"/>
      <c r="I46" s="44"/>
      <c r="J46" s="44"/>
      <c r="K46" s="44"/>
      <c r="L46" s="44"/>
    </row>
    <row r="47" spans="1:12">
      <c r="A47" s="42"/>
      <c r="B47" s="44"/>
      <c r="C47" s="44"/>
      <c r="D47" s="44"/>
      <c r="E47" s="44"/>
      <c r="F47" s="44"/>
      <c r="G47" s="44"/>
      <c r="H47" s="44"/>
      <c r="I47" s="44"/>
      <c r="J47" s="44"/>
      <c r="K47" s="44"/>
      <c r="L47" s="44"/>
    </row>
    <row r="48" spans="1:12">
      <c r="A48" s="42"/>
      <c r="B48" s="44"/>
      <c r="C48" s="44"/>
      <c r="D48" s="44"/>
      <c r="E48" s="44"/>
      <c r="F48" s="44"/>
      <c r="G48" s="44"/>
      <c r="H48" s="44"/>
      <c r="I48" s="44"/>
      <c r="J48" s="44"/>
      <c r="K48" s="44"/>
      <c r="L48" s="44"/>
    </row>
    <row r="49" spans="1:12">
      <c r="A49" s="42"/>
      <c r="B49" s="44"/>
      <c r="C49" s="44"/>
      <c r="D49" s="44"/>
      <c r="E49" s="44"/>
      <c r="F49" s="44"/>
      <c r="G49" s="44"/>
      <c r="H49" s="44"/>
      <c r="I49" s="44"/>
      <c r="J49" s="44"/>
      <c r="K49" s="44"/>
      <c r="L49" s="44"/>
    </row>
    <row r="50" spans="1:12">
      <c r="A50" s="42"/>
      <c r="B50" s="44"/>
      <c r="C50" s="44"/>
      <c r="D50" s="44"/>
      <c r="E50" s="44"/>
      <c r="F50" s="44"/>
      <c r="G50" s="44"/>
      <c r="H50" s="44"/>
      <c r="I50" s="44"/>
      <c r="J50" s="44"/>
      <c r="K50" s="44"/>
      <c r="L50" s="44"/>
    </row>
    <row r="51" spans="1:12">
      <c r="A51" s="42"/>
      <c r="B51" s="44"/>
      <c r="C51" s="44"/>
      <c r="D51" s="44"/>
      <c r="E51" s="44"/>
      <c r="F51" s="44"/>
      <c r="G51" s="44"/>
      <c r="H51" s="44"/>
      <c r="I51" s="44"/>
      <c r="J51" s="44"/>
      <c r="K51" s="44"/>
      <c r="L51" s="44"/>
    </row>
    <row r="52" spans="1:12">
      <c r="A52" s="42"/>
      <c r="B52" s="44"/>
      <c r="C52" s="44"/>
      <c r="D52" s="44"/>
      <c r="E52" s="44"/>
      <c r="F52" s="44"/>
      <c r="G52" s="44"/>
      <c r="H52" s="44"/>
      <c r="I52" s="44"/>
      <c r="J52" s="44"/>
      <c r="K52" s="44"/>
      <c r="L52" s="44"/>
    </row>
    <row r="53" spans="1:12">
      <c r="A53" s="42"/>
      <c r="B53" s="44"/>
      <c r="C53" s="44"/>
      <c r="D53" s="44"/>
      <c r="E53" s="44"/>
      <c r="F53" s="44"/>
      <c r="G53" s="44"/>
      <c r="H53" s="44"/>
      <c r="I53" s="44"/>
      <c r="J53" s="44"/>
      <c r="K53" s="44"/>
      <c r="L53" s="44"/>
    </row>
    <row r="54" spans="1:12">
      <c r="A54" s="42"/>
      <c r="B54" s="44"/>
      <c r="C54" s="44"/>
      <c r="D54" s="44"/>
      <c r="E54" s="44"/>
      <c r="F54" s="44"/>
      <c r="G54" s="44"/>
      <c r="H54" s="44"/>
      <c r="I54" s="44"/>
      <c r="J54" s="44"/>
      <c r="K54" s="44"/>
      <c r="L54" s="44"/>
    </row>
    <row r="55" spans="1:12">
      <c r="A55" s="42"/>
      <c r="B55" s="44"/>
      <c r="C55" s="44"/>
      <c r="D55" s="44"/>
      <c r="E55" s="44"/>
      <c r="F55" s="44"/>
      <c r="G55" s="44"/>
      <c r="H55" s="44"/>
      <c r="I55" s="44"/>
      <c r="J55" s="44"/>
      <c r="K55" s="44"/>
      <c r="L55" s="44"/>
    </row>
    <row r="56" spans="1:12">
      <c r="A56" s="42"/>
      <c r="B56" s="44"/>
      <c r="C56" s="44"/>
      <c r="D56" s="44"/>
      <c r="E56" s="44"/>
      <c r="F56" s="44"/>
      <c r="G56" s="44"/>
      <c r="H56" s="44"/>
      <c r="I56" s="44"/>
      <c r="J56" s="44"/>
      <c r="K56" s="44"/>
      <c r="L56" s="44"/>
    </row>
    <row r="57" spans="1:12">
      <c r="A57" s="42"/>
      <c r="B57" s="44"/>
      <c r="C57" s="44"/>
      <c r="D57" s="44"/>
      <c r="E57" s="44"/>
      <c r="F57" s="44"/>
      <c r="G57" s="44"/>
      <c r="H57" s="44"/>
      <c r="I57" s="44"/>
      <c r="J57" s="44"/>
      <c r="K57" s="44"/>
      <c r="L57" s="44"/>
    </row>
    <row r="58" spans="1:12">
      <c r="A58" s="42"/>
      <c r="B58" s="44"/>
      <c r="C58" s="44"/>
      <c r="D58" s="44"/>
      <c r="E58" s="44"/>
      <c r="F58" s="44"/>
      <c r="G58" s="44"/>
      <c r="H58" s="44"/>
      <c r="I58" s="44"/>
      <c r="J58" s="44"/>
      <c r="K58" s="44"/>
      <c r="L58" s="44"/>
    </row>
    <row r="59" spans="1:12">
      <c r="A59" s="42"/>
      <c r="B59" s="44"/>
      <c r="C59" s="44"/>
      <c r="D59" s="44"/>
      <c r="E59" s="44"/>
      <c r="F59" s="44"/>
      <c r="G59" s="44"/>
      <c r="H59" s="44"/>
      <c r="I59" s="44"/>
      <c r="J59" s="44"/>
      <c r="K59" s="44"/>
      <c r="L59" s="44"/>
    </row>
    <row r="60" spans="1:12">
      <c r="A60" s="42"/>
      <c r="B60" s="44"/>
      <c r="C60" s="44"/>
      <c r="D60" s="44"/>
      <c r="E60" s="44"/>
      <c r="F60" s="44"/>
      <c r="G60" s="44"/>
      <c r="H60" s="44"/>
      <c r="I60" s="44"/>
      <c r="J60" s="44"/>
      <c r="K60" s="44"/>
      <c r="L60" s="44"/>
    </row>
    <row r="61" spans="1:12">
      <c r="A61" s="42"/>
      <c r="B61" s="44"/>
      <c r="C61" s="44"/>
      <c r="D61" s="44"/>
      <c r="E61" s="44"/>
      <c r="F61" s="44"/>
      <c r="G61" s="44"/>
      <c r="H61" s="44"/>
      <c r="I61" s="44"/>
      <c r="J61" s="44"/>
      <c r="K61" s="44"/>
      <c r="L61" s="44"/>
    </row>
    <row r="62" spans="1:12">
      <c r="A62" s="42"/>
      <c r="B62" s="44"/>
      <c r="C62" s="44"/>
      <c r="D62" s="44"/>
      <c r="E62" s="44"/>
      <c r="F62" s="44"/>
      <c r="G62" s="44"/>
      <c r="H62" s="44"/>
      <c r="I62" s="44"/>
      <c r="J62" s="44"/>
      <c r="K62" s="44"/>
      <c r="L62" s="44"/>
    </row>
    <row r="63" spans="1:12">
      <c r="A63" s="42"/>
      <c r="B63" s="44"/>
      <c r="C63" s="44"/>
      <c r="D63" s="44"/>
      <c r="E63" s="44"/>
      <c r="F63" s="44"/>
      <c r="G63" s="44"/>
      <c r="H63" s="44"/>
      <c r="I63" s="44"/>
      <c r="J63" s="44"/>
      <c r="K63" s="44"/>
      <c r="L63" s="44"/>
    </row>
    <row r="64" spans="1:12">
      <c r="A64" s="42"/>
      <c r="B64" s="44"/>
      <c r="C64" s="44"/>
      <c r="D64" s="44"/>
      <c r="E64" s="44"/>
      <c r="F64" s="44"/>
      <c r="G64" s="44"/>
      <c r="H64" s="44"/>
      <c r="I64" s="44"/>
      <c r="J64" s="44"/>
      <c r="K64" s="44"/>
      <c r="L64" s="44"/>
    </row>
    <row r="65" spans="1:12">
      <c r="A65" s="42"/>
      <c r="B65" s="44"/>
      <c r="C65" s="44"/>
      <c r="D65" s="44"/>
      <c r="E65" s="44"/>
      <c r="F65" s="44"/>
      <c r="G65" s="44"/>
      <c r="H65" s="44"/>
      <c r="I65" s="44"/>
      <c r="J65" s="44"/>
      <c r="K65" s="44"/>
      <c r="L65" s="44"/>
    </row>
    <row r="66" spans="1:12">
      <c r="A66" s="42"/>
      <c r="B66" s="44"/>
      <c r="C66" s="44"/>
      <c r="D66" s="44"/>
      <c r="E66" s="44"/>
      <c r="F66" s="44"/>
      <c r="G66" s="44"/>
      <c r="H66" s="44"/>
      <c r="I66" s="44"/>
      <c r="J66" s="44"/>
      <c r="K66" s="44"/>
      <c r="L66" s="44"/>
    </row>
    <row r="67" spans="1:12">
      <c r="A67" s="42"/>
      <c r="B67" s="44"/>
      <c r="C67" s="44"/>
      <c r="D67" s="44"/>
      <c r="E67" s="44"/>
      <c r="F67" s="44"/>
      <c r="G67" s="44"/>
      <c r="H67" s="44"/>
      <c r="I67" s="44"/>
      <c r="J67" s="44"/>
      <c r="K67" s="44"/>
      <c r="L67" s="44"/>
    </row>
    <row r="68" spans="1:12">
      <c r="A68" s="42"/>
      <c r="B68" s="44"/>
      <c r="C68" s="44"/>
      <c r="D68" s="44"/>
      <c r="E68" s="44"/>
      <c r="F68" s="44"/>
      <c r="G68" s="44"/>
      <c r="H68" s="44"/>
      <c r="I68" s="44"/>
      <c r="J68" s="44"/>
      <c r="K68" s="44"/>
      <c r="L68" s="44"/>
    </row>
    <row r="69" spans="1:12">
      <c r="A69" s="42"/>
      <c r="B69" s="44"/>
      <c r="C69" s="44"/>
      <c r="D69" s="44"/>
      <c r="E69" s="44"/>
      <c r="F69" s="44"/>
      <c r="G69" s="44"/>
      <c r="H69" s="44"/>
      <c r="I69" s="44"/>
      <c r="J69" s="44"/>
      <c r="K69" s="44"/>
      <c r="L69" s="4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3279</v>
      </c>
      <c r="B1" s="30" t="s">
        <v>3280</v>
      </c>
      <c r="C1" s="30" t="s">
        <v>3281</v>
      </c>
      <c r="D1" s="30" t="s">
        <v>3282</v>
      </c>
      <c r="E1" s="30" t="s">
        <v>3283</v>
      </c>
      <c r="F1" s="30" t="s">
        <v>3284</v>
      </c>
      <c r="G1" s="30" t="s">
        <v>3285</v>
      </c>
      <c r="H1" s="30" t="s">
        <v>18</v>
      </c>
      <c r="I1" s="30" t="s">
        <v>3286</v>
      </c>
      <c r="J1" s="30" t="s">
        <v>20</v>
      </c>
      <c r="K1" s="30" t="s">
        <v>21</v>
      </c>
      <c r="L1" s="30" t="s">
        <v>3287</v>
      </c>
      <c r="M1" s="30" t="s">
        <v>3288</v>
      </c>
      <c r="N1" s="30" t="s">
        <v>3289</v>
      </c>
      <c r="O1" s="30" t="s">
        <v>3290</v>
      </c>
      <c r="P1" s="30" t="s">
        <v>26</v>
      </c>
      <c r="Q1" s="30" t="s">
        <v>3291</v>
      </c>
      <c r="R1" s="30" t="s">
        <v>3292</v>
      </c>
      <c r="S1" s="30" t="s">
        <v>3293</v>
      </c>
      <c r="T1" s="30" t="s">
        <v>3294</v>
      </c>
      <c r="U1" s="30" t="s">
        <v>3295</v>
      </c>
      <c r="V1" s="30" t="s">
        <v>3296</v>
      </c>
      <c r="W1" s="30" t="s">
        <v>3297</v>
      </c>
      <c r="X1" s="30" t="s">
        <v>3298</v>
      </c>
      <c r="Y1" s="30" t="s">
        <v>3299</v>
      </c>
      <c r="Z1" s="30" t="s">
        <v>3300</v>
      </c>
      <c r="AA1" s="30" t="s">
        <v>3301</v>
      </c>
      <c r="AB1" s="30" t="s">
        <v>3302</v>
      </c>
      <c r="AC1" s="30" t="s">
        <v>3303</v>
      </c>
      <c r="AD1" s="30" t="s">
        <v>3304</v>
      </c>
    </row>
    <row r="2" spans="1:30" s="1" customFormat="1" ht="189.75" customHeight="1">
      <c r="A2" s="8" t="s">
        <v>3305</v>
      </c>
      <c r="B2" s="8" t="s">
        <v>53</v>
      </c>
      <c r="C2" s="8" t="s">
        <v>3306</v>
      </c>
      <c r="D2" s="8" t="s">
        <v>59</v>
      </c>
      <c r="E2" s="8" t="s">
        <v>3307</v>
      </c>
      <c r="F2" s="8">
        <v>2050</v>
      </c>
      <c r="G2" s="8" t="s">
        <v>3308</v>
      </c>
      <c r="H2" s="8" t="s">
        <v>3145</v>
      </c>
      <c r="I2" s="8" t="s">
        <v>3145</v>
      </c>
      <c r="J2" s="8" t="s">
        <v>3145</v>
      </c>
      <c r="K2" s="8" t="s">
        <v>3255</v>
      </c>
      <c r="L2" s="8" t="s">
        <v>3255</v>
      </c>
      <c r="M2" s="8" t="s">
        <v>3255</v>
      </c>
      <c r="N2" s="8" t="s">
        <v>3145</v>
      </c>
      <c r="O2" s="8" t="s">
        <v>3255</v>
      </c>
      <c r="P2" s="8" t="s">
        <v>3255</v>
      </c>
      <c r="Q2" s="8" t="s">
        <v>3309</v>
      </c>
      <c r="R2" s="8" t="s">
        <v>3310</v>
      </c>
      <c r="S2" s="8" t="s">
        <v>3311</v>
      </c>
      <c r="T2" s="8" t="s">
        <v>3312</v>
      </c>
      <c r="U2" s="8" t="s">
        <v>3313</v>
      </c>
      <c r="V2" s="8" t="s">
        <v>3255</v>
      </c>
      <c r="W2" s="8" t="s">
        <v>3314</v>
      </c>
      <c r="X2" s="8" t="s">
        <v>3315</v>
      </c>
      <c r="Y2" s="8" t="s">
        <v>3316</v>
      </c>
      <c r="Z2" s="8" t="s">
        <v>3317</v>
      </c>
      <c r="AA2" s="8" t="s">
        <v>3316</v>
      </c>
      <c r="AB2" s="8" t="s">
        <v>3318</v>
      </c>
      <c r="AC2" s="9" t="s">
        <v>3319</v>
      </c>
      <c r="AD2" s="10" t="s">
        <v>3320</v>
      </c>
    </row>
    <row r="3" spans="1:30" s="1" customFormat="1" ht="158" customHeight="1">
      <c r="A3" s="8" t="s">
        <v>3321</v>
      </c>
      <c r="B3" s="8" t="s">
        <v>3322</v>
      </c>
      <c r="C3" s="8" t="s">
        <v>3306</v>
      </c>
      <c r="D3" s="8" t="s">
        <v>3323</v>
      </c>
      <c r="E3" s="8" t="s">
        <v>3324</v>
      </c>
      <c r="F3" s="8">
        <v>2060</v>
      </c>
      <c r="G3" s="8" t="s">
        <v>3325</v>
      </c>
      <c r="H3" s="8" t="s">
        <v>3145</v>
      </c>
      <c r="I3" s="8" t="s">
        <v>3145</v>
      </c>
      <c r="J3" s="8" t="s">
        <v>3145</v>
      </c>
      <c r="K3" s="8" t="s">
        <v>3145</v>
      </c>
      <c r="L3" s="8" t="s">
        <v>3145</v>
      </c>
      <c r="M3" s="8" t="s">
        <v>3255</v>
      </c>
      <c r="N3" s="8" t="s">
        <v>3145</v>
      </c>
      <c r="O3" s="8" t="s">
        <v>3145</v>
      </c>
      <c r="P3" s="8" t="s">
        <v>3145</v>
      </c>
      <c r="Q3" s="8" t="s">
        <v>3326</v>
      </c>
      <c r="R3" s="8" t="s">
        <v>3327</v>
      </c>
      <c r="S3" s="8" t="s">
        <v>3328</v>
      </c>
      <c r="T3" s="8" t="s">
        <v>3329</v>
      </c>
      <c r="U3" s="8" t="s">
        <v>3313</v>
      </c>
      <c r="V3" s="8" t="s">
        <v>3255</v>
      </c>
      <c r="W3" s="8" t="s">
        <v>3330</v>
      </c>
      <c r="X3" s="8" t="s">
        <v>3331</v>
      </c>
      <c r="Y3" s="8" t="s">
        <v>3316</v>
      </c>
      <c r="Z3" s="8" t="s">
        <v>3332</v>
      </c>
      <c r="AA3" s="8" t="s">
        <v>3333</v>
      </c>
      <c r="AB3" s="8" t="s">
        <v>3334</v>
      </c>
      <c r="AC3" s="9" t="s">
        <v>96</v>
      </c>
      <c r="AD3" s="9" t="s">
        <v>3335</v>
      </c>
    </row>
    <row r="4" spans="1:30" s="1" customFormat="1" ht="138" customHeight="1">
      <c r="A4" s="8" t="s">
        <v>3336</v>
      </c>
      <c r="B4" s="8" t="s">
        <v>98</v>
      </c>
      <c r="C4" s="8" t="s">
        <v>3337</v>
      </c>
      <c r="D4" s="8" t="s">
        <v>102</v>
      </c>
      <c r="E4" s="8" t="s">
        <v>3338</v>
      </c>
      <c r="F4" s="8">
        <v>2030</v>
      </c>
      <c r="G4" s="8" t="s">
        <v>3339</v>
      </c>
      <c r="H4" s="8" t="s">
        <v>3145</v>
      </c>
      <c r="I4" s="8" t="s">
        <v>3145</v>
      </c>
      <c r="J4" s="8" t="s">
        <v>3145</v>
      </c>
      <c r="K4" s="8" t="s">
        <v>3255</v>
      </c>
      <c r="L4" s="8" t="s">
        <v>3255</v>
      </c>
      <c r="M4" s="8" t="s">
        <v>3255</v>
      </c>
      <c r="N4" s="8" t="s">
        <v>3255</v>
      </c>
      <c r="O4" s="8" t="s">
        <v>3255</v>
      </c>
      <c r="P4" s="8" t="s">
        <v>3255</v>
      </c>
      <c r="Q4" s="8" t="s">
        <v>3340</v>
      </c>
      <c r="R4" s="8" t="s">
        <v>3341</v>
      </c>
      <c r="S4" s="8" t="s">
        <v>3342</v>
      </c>
      <c r="T4" s="8" t="s">
        <v>3343</v>
      </c>
      <c r="U4" s="8" t="s">
        <v>3344</v>
      </c>
      <c r="V4" s="8" t="s">
        <v>3255</v>
      </c>
      <c r="W4" s="8" t="s">
        <v>3345</v>
      </c>
      <c r="X4" s="8" t="s">
        <v>3346</v>
      </c>
      <c r="Y4" s="8" t="s">
        <v>3316</v>
      </c>
      <c r="Z4" s="8" t="s">
        <v>3347</v>
      </c>
      <c r="AA4" s="8" t="s">
        <v>3348</v>
      </c>
      <c r="AB4" s="8" t="s">
        <v>3349</v>
      </c>
      <c r="AC4" s="9" t="s">
        <v>3350</v>
      </c>
      <c r="AD4" s="9" t="s">
        <v>112</v>
      </c>
    </row>
    <row r="5" spans="1:30" s="2" customFormat="1" ht="236.25" customHeight="1">
      <c r="A5" s="8" t="s">
        <v>3351</v>
      </c>
      <c r="B5" s="8" t="s">
        <v>3352</v>
      </c>
      <c r="C5" s="8" t="s">
        <v>3306</v>
      </c>
      <c r="D5" s="8" t="s">
        <v>117</v>
      </c>
      <c r="E5" s="8" t="s">
        <v>3307</v>
      </c>
      <c r="F5" s="8">
        <v>2050</v>
      </c>
      <c r="G5" s="8" t="s">
        <v>3353</v>
      </c>
      <c r="H5" s="8" t="s">
        <v>3145</v>
      </c>
      <c r="I5" s="8" t="s">
        <v>3145</v>
      </c>
      <c r="J5" s="8" t="s">
        <v>3145</v>
      </c>
      <c r="K5" s="8" t="s">
        <v>3255</v>
      </c>
      <c r="L5" s="8" t="s">
        <v>3255</v>
      </c>
      <c r="M5" s="8" t="s">
        <v>3255</v>
      </c>
      <c r="N5" s="8" t="s">
        <v>3145</v>
      </c>
      <c r="O5" s="8" t="s">
        <v>3145</v>
      </c>
      <c r="P5" s="8" t="s">
        <v>3255</v>
      </c>
      <c r="Q5" s="8" t="s">
        <v>3354</v>
      </c>
      <c r="R5" s="8" t="s">
        <v>3355</v>
      </c>
      <c r="S5" s="8" t="s">
        <v>3356</v>
      </c>
      <c r="T5" s="8" t="s">
        <v>3357</v>
      </c>
      <c r="U5" s="8" t="s">
        <v>3358</v>
      </c>
      <c r="V5" s="8" t="s">
        <v>3255</v>
      </c>
      <c r="W5" s="8" t="s">
        <v>3359</v>
      </c>
      <c r="X5" s="8" t="s">
        <v>3360</v>
      </c>
      <c r="Y5" s="8" t="s">
        <v>3316</v>
      </c>
      <c r="Z5" s="8" t="s">
        <v>3316</v>
      </c>
      <c r="AA5" s="8" t="s">
        <v>3361</v>
      </c>
      <c r="AB5" s="8" t="s">
        <v>3362</v>
      </c>
      <c r="AC5" s="9" t="s">
        <v>3363</v>
      </c>
      <c r="AD5" s="9" t="s">
        <v>3364</v>
      </c>
    </row>
    <row r="6" spans="1:30" s="2" customFormat="1" ht="213" customHeight="1">
      <c r="A6" s="11" t="s">
        <v>3365</v>
      </c>
      <c r="B6" s="11" t="s">
        <v>3366</v>
      </c>
      <c r="C6" s="8" t="s">
        <v>3367</v>
      </c>
      <c r="D6" s="11" t="s">
        <v>3368</v>
      </c>
      <c r="E6" s="11" t="s">
        <v>3369</v>
      </c>
      <c r="F6" s="11">
        <v>2040</v>
      </c>
      <c r="G6" s="11" t="s">
        <v>3370</v>
      </c>
      <c r="H6" s="12" t="s">
        <v>3145</v>
      </c>
      <c r="I6" s="12" t="s">
        <v>3145</v>
      </c>
      <c r="J6" s="12" t="s">
        <v>3145</v>
      </c>
      <c r="K6" s="12" t="s">
        <v>3145</v>
      </c>
      <c r="L6" s="11" t="s">
        <v>3145</v>
      </c>
      <c r="M6" s="11" t="s">
        <v>3255</v>
      </c>
      <c r="N6" s="8" t="s">
        <v>64</v>
      </c>
      <c r="O6" s="11" t="s">
        <v>3255</v>
      </c>
      <c r="P6" s="11" t="s">
        <v>3145</v>
      </c>
      <c r="Q6" s="11" t="s">
        <v>3371</v>
      </c>
      <c r="R6" s="11" t="s">
        <v>3372</v>
      </c>
      <c r="S6" s="11" t="s">
        <v>3373</v>
      </c>
      <c r="T6" s="11" t="s">
        <v>3374</v>
      </c>
      <c r="U6" s="11" t="s">
        <v>3375</v>
      </c>
      <c r="V6" s="11" t="s">
        <v>3255</v>
      </c>
      <c r="W6" s="11" t="s">
        <v>3376</v>
      </c>
      <c r="X6" s="11" t="s">
        <v>3377</v>
      </c>
      <c r="Y6" s="8" t="s">
        <v>3316</v>
      </c>
      <c r="Z6" s="11" t="s">
        <v>3378</v>
      </c>
      <c r="AA6" s="11" t="s">
        <v>3379</v>
      </c>
      <c r="AB6" s="11" t="s">
        <v>3380</v>
      </c>
      <c r="AC6" s="9" t="s">
        <v>3381</v>
      </c>
      <c r="AD6" s="9" t="s">
        <v>139</v>
      </c>
    </row>
    <row r="7" spans="1:30" s="2" customFormat="1" ht="214.5" customHeight="1">
      <c r="A7" s="11" t="s">
        <v>3382</v>
      </c>
      <c r="B7" s="11" t="s">
        <v>3383</v>
      </c>
      <c r="C7" s="8" t="s">
        <v>3384</v>
      </c>
      <c r="D7" s="11" t="s">
        <v>144</v>
      </c>
      <c r="E7" s="11" t="s">
        <v>3385</v>
      </c>
      <c r="F7" s="11">
        <v>2065</v>
      </c>
      <c r="G7" s="11" t="s">
        <v>3386</v>
      </c>
      <c r="H7" s="12" t="s">
        <v>3145</v>
      </c>
      <c r="I7" s="12" t="s">
        <v>3145</v>
      </c>
      <c r="J7" s="12" t="s">
        <v>3145</v>
      </c>
      <c r="K7" s="12" t="s">
        <v>3145</v>
      </c>
      <c r="L7" s="12" t="s">
        <v>3145</v>
      </c>
      <c r="M7" s="12" t="s">
        <v>3255</v>
      </c>
      <c r="N7" s="12" t="s">
        <v>3145</v>
      </c>
      <c r="O7" s="11" t="s">
        <v>3255</v>
      </c>
      <c r="P7" s="11" t="s">
        <v>3145</v>
      </c>
      <c r="Q7" s="11" t="s">
        <v>3387</v>
      </c>
      <c r="R7" s="11" t="s">
        <v>3388</v>
      </c>
      <c r="S7" s="8" t="s">
        <v>3389</v>
      </c>
      <c r="T7" s="11" t="s">
        <v>3390</v>
      </c>
      <c r="U7" s="8" t="s">
        <v>3313</v>
      </c>
      <c r="V7" s="8" t="s">
        <v>3255</v>
      </c>
      <c r="W7" s="8" t="s">
        <v>3391</v>
      </c>
      <c r="X7" s="8" t="s">
        <v>3392</v>
      </c>
      <c r="Y7" s="8" t="s">
        <v>3316</v>
      </c>
      <c r="Z7" s="8" t="s">
        <v>3393</v>
      </c>
      <c r="AA7" s="8" t="s">
        <v>3394</v>
      </c>
      <c r="AB7" s="11" t="s">
        <v>3395</v>
      </c>
      <c r="AC7" s="9" t="s">
        <v>152</v>
      </c>
      <c r="AD7" s="9" t="s">
        <v>153</v>
      </c>
    </row>
    <row r="8" spans="1:30" s="2" customFormat="1" ht="261" customHeight="1">
      <c r="A8" s="11" t="s">
        <v>3396</v>
      </c>
      <c r="B8" s="11" t="s">
        <v>3397</v>
      </c>
      <c r="C8" s="8" t="s">
        <v>3398</v>
      </c>
      <c r="D8" s="11" t="s">
        <v>3399</v>
      </c>
      <c r="E8" s="11" t="s">
        <v>3400</v>
      </c>
      <c r="F8" s="11">
        <v>2040</v>
      </c>
      <c r="G8" s="11" t="s">
        <v>3401</v>
      </c>
      <c r="H8" s="12" t="s">
        <v>3145</v>
      </c>
      <c r="I8" s="12" t="s">
        <v>3145</v>
      </c>
      <c r="J8" s="12" t="s">
        <v>3145</v>
      </c>
      <c r="K8" s="12" t="s">
        <v>3145</v>
      </c>
      <c r="L8" s="11" t="s">
        <v>3145</v>
      </c>
      <c r="M8" s="8" t="s">
        <v>64</v>
      </c>
      <c r="N8" s="8" t="s">
        <v>64</v>
      </c>
      <c r="O8" s="11" t="s">
        <v>3145</v>
      </c>
      <c r="P8" s="8" t="s">
        <v>64</v>
      </c>
      <c r="Q8" s="11" t="s">
        <v>3402</v>
      </c>
      <c r="R8" s="11" t="s">
        <v>3403</v>
      </c>
      <c r="S8" s="11" t="s">
        <v>3404</v>
      </c>
      <c r="T8" s="11" t="s">
        <v>3405</v>
      </c>
      <c r="U8" s="11" t="s">
        <v>3358</v>
      </c>
      <c r="V8" s="11" t="s">
        <v>3406</v>
      </c>
      <c r="W8" s="11" t="s">
        <v>3407</v>
      </c>
      <c r="X8" s="11" t="s">
        <v>3408</v>
      </c>
      <c r="Y8" s="8" t="s">
        <v>3316</v>
      </c>
      <c r="Z8" s="11" t="s">
        <v>3409</v>
      </c>
      <c r="AA8" s="11" t="s">
        <v>3410</v>
      </c>
      <c r="AB8" s="11" t="s">
        <v>3411</v>
      </c>
      <c r="AC8" s="9" t="s">
        <v>3412</v>
      </c>
      <c r="AD8" s="11" t="s">
        <v>154</v>
      </c>
    </row>
    <row r="9" spans="1:30" s="2" customFormat="1" ht="201" customHeight="1">
      <c r="A9" s="8" t="s">
        <v>3413</v>
      </c>
      <c r="B9" s="8" t="s">
        <v>2232</v>
      </c>
      <c r="C9" s="8" t="s">
        <v>3414</v>
      </c>
      <c r="D9" s="8" t="s">
        <v>3415</v>
      </c>
      <c r="E9" s="8" t="s">
        <v>3316</v>
      </c>
      <c r="F9" s="8" t="s">
        <v>3316</v>
      </c>
      <c r="G9" s="8" t="s">
        <v>3416</v>
      </c>
      <c r="H9" s="8" t="s">
        <v>3145</v>
      </c>
      <c r="I9" s="8" t="s">
        <v>3145</v>
      </c>
      <c r="J9" s="8" t="s">
        <v>3145</v>
      </c>
      <c r="K9" s="8" t="s">
        <v>3145</v>
      </c>
      <c r="L9" s="8" t="s">
        <v>3145</v>
      </c>
      <c r="M9" s="8" t="s">
        <v>3145</v>
      </c>
      <c r="N9" s="8" t="s">
        <v>3145</v>
      </c>
      <c r="O9" s="8" t="s">
        <v>3145</v>
      </c>
      <c r="P9" s="8" t="s">
        <v>3145</v>
      </c>
      <c r="Q9" s="8" t="s">
        <v>3417</v>
      </c>
      <c r="R9" s="8" t="s">
        <v>3418</v>
      </c>
      <c r="S9" s="8" t="s">
        <v>3419</v>
      </c>
      <c r="T9" s="8" t="s">
        <v>3420</v>
      </c>
      <c r="U9" s="8" t="s">
        <v>3358</v>
      </c>
      <c r="V9" s="8" t="s">
        <v>3255</v>
      </c>
      <c r="W9" s="8" t="s">
        <v>3145</v>
      </c>
      <c r="X9" s="8" t="s">
        <v>3408</v>
      </c>
      <c r="Y9" s="8" t="s">
        <v>3316</v>
      </c>
      <c r="Z9" s="8" t="s">
        <v>3421</v>
      </c>
      <c r="AA9" s="8" t="s">
        <v>3422</v>
      </c>
      <c r="AB9" s="8" t="s">
        <v>3423</v>
      </c>
      <c r="AC9" s="9" t="s">
        <v>3424</v>
      </c>
      <c r="AD9" s="9" t="s">
        <v>3425</v>
      </c>
    </row>
    <row r="10" spans="1:30" s="1" customFormat="1" ht="208.25" customHeight="1">
      <c r="A10" s="8" t="s">
        <v>3426</v>
      </c>
      <c r="B10" s="8" t="s">
        <v>188</v>
      </c>
      <c r="C10" s="8" t="s">
        <v>3427</v>
      </c>
      <c r="D10" s="8" t="s">
        <v>191</v>
      </c>
      <c r="E10" s="8" t="s">
        <v>3428</v>
      </c>
      <c r="F10" s="8">
        <v>2040</v>
      </c>
      <c r="G10" s="8" t="s">
        <v>3429</v>
      </c>
      <c r="H10" s="8" t="s">
        <v>3145</v>
      </c>
      <c r="I10" s="12" t="s">
        <v>3145</v>
      </c>
      <c r="J10" s="12" t="s">
        <v>3145</v>
      </c>
      <c r="K10" s="8" t="s">
        <v>3145</v>
      </c>
      <c r="L10" s="8" t="s">
        <v>3255</v>
      </c>
      <c r="M10" s="8" t="s">
        <v>3255</v>
      </c>
      <c r="N10" s="8" t="s">
        <v>3145</v>
      </c>
      <c r="O10" s="8" t="s">
        <v>3255</v>
      </c>
      <c r="P10" s="8" t="s">
        <v>3145</v>
      </c>
      <c r="Q10" s="8" t="s">
        <v>3316</v>
      </c>
      <c r="R10" s="8" t="s">
        <v>3388</v>
      </c>
      <c r="S10" s="11" t="s">
        <v>3430</v>
      </c>
      <c r="T10" s="11" t="s">
        <v>3431</v>
      </c>
      <c r="U10" s="11" t="s">
        <v>3313</v>
      </c>
      <c r="V10" s="11" t="s">
        <v>3255</v>
      </c>
      <c r="W10" s="11" t="s">
        <v>3145</v>
      </c>
      <c r="X10" s="11" t="s">
        <v>3432</v>
      </c>
      <c r="Y10" s="11" t="s">
        <v>3433</v>
      </c>
      <c r="Z10" s="8" t="s">
        <v>3316</v>
      </c>
      <c r="AA10" s="8" t="s">
        <v>3434</v>
      </c>
      <c r="AB10" s="8" t="s">
        <v>3435</v>
      </c>
      <c r="AC10" s="9" t="s">
        <v>3436</v>
      </c>
      <c r="AD10" s="9" t="s">
        <v>3437</v>
      </c>
    </row>
    <row r="11" spans="1:30" s="2" customFormat="1" ht="215.25" customHeight="1">
      <c r="A11" s="11" t="s">
        <v>3438</v>
      </c>
      <c r="B11" s="11" t="s">
        <v>204</v>
      </c>
      <c r="C11" s="8" t="s">
        <v>3439</v>
      </c>
      <c r="D11" s="11" t="s">
        <v>3440</v>
      </c>
      <c r="E11" s="11" t="s">
        <v>3441</v>
      </c>
      <c r="F11" s="11">
        <v>2025</v>
      </c>
      <c r="G11" s="11" t="s">
        <v>3442</v>
      </c>
      <c r="H11" s="11" t="s">
        <v>3443</v>
      </c>
      <c r="I11" s="12" t="s">
        <v>3145</v>
      </c>
      <c r="J11" s="12" t="s">
        <v>3145</v>
      </c>
      <c r="K11" s="11" t="s">
        <v>3145</v>
      </c>
      <c r="L11" s="11" t="s">
        <v>3255</v>
      </c>
      <c r="M11" s="11" t="s">
        <v>3145</v>
      </c>
      <c r="N11" s="11" t="s">
        <v>3145</v>
      </c>
      <c r="O11" s="11" t="s">
        <v>3255</v>
      </c>
      <c r="P11" s="11" t="s">
        <v>3145</v>
      </c>
      <c r="Q11" s="11" t="s">
        <v>3444</v>
      </c>
      <c r="R11" s="11" t="s">
        <v>3445</v>
      </c>
      <c r="S11" s="8" t="s">
        <v>3446</v>
      </c>
      <c r="T11" s="8" t="s">
        <v>3343</v>
      </c>
      <c r="U11" s="8" t="s">
        <v>3447</v>
      </c>
      <c r="V11" s="8" t="s">
        <v>3255</v>
      </c>
      <c r="W11" s="8" t="s">
        <v>3448</v>
      </c>
      <c r="X11" s="8" t="s">
        <v>3449</v>
      </c>
      <c r="Y11" s="8" t="s">
        <v>3316</v>
      </c>
      <c r="Z11" s="8" t="s">
        <v>3450</v>
      </c>
      <c r="AA11" s="8" t="s">
        <v>3451</v>
      </c>
      <c r="AB11" s="11" t="s">
        <v>3452</v>
      </c>
      <c r="AC11" s="9" t="s">
        <v>3453</v>
      </c>
      <c r="AD11" s="9" t="s">
        <v>218</v>
      </c>
    </row>
    <row r="12" spans="1:30" s="2" customFormat="1" ht="215.25" customHeight="1">
      <c r="A12" s="11" t="s">
        <v>3454</v>
      </c>
      <c r="B12" s="11" t="s">
        <v>220</v>
      </c>
      <c r="C12" s="8" t="s">
        <v>3455</v>
      </c>
      <c r="D12" s="11" t="s">
        <v>3456</v>
      </c>
      <c r="E12" s="11" t="s">
        <v>3457</v>
      </c>
      <c r="F12" s="11">
        <v>2070</v>
      </c>
      <c r="G12" s="11" t="s">
        <v>3458</v>
      </c>
      <c r="H12" s="11" t="s">
        <v>3145</v>
      </c>
      <c r="I12" s="11" t="s">
        <v>3459</v>
      </c>
      <c r="J12" s="11" t="s">
        <v>3145</v>
      </c>
      <c r="K12" s="11" t="s">
        <v>3145</v>
      </c>
      <c r="L12" s="11" t="s">
        <v>3145</v>
      </c>
      <c r="M12" s="11" t="s">
        <v>3255</v>
      </c>
      <c r="N12" s="11" t="s">
        <v>3460</v>
      </c>
      <c r="O12" s="11" t="s">
        <v>3461</v>
      </c>
      <c r="P12" s="11" t="s">
        <v>3255</v>
      </c>
      <c r="Q12" s="11" t="s">
        <v>3462</v>
      </c>
      <c r="R12" s="11" t="s">
        <v>3341</v>
      </c>
      <c r="S12" s="8" t="s">
        <v>3463</v>
      </c>
      <c r="T12" s="8" t="s">
        <v>3464</v>
      </c>
      <c r="U12" s="8" t="s">
        <v>3465</v>
      </c>
      <c r="V12" s="8" t="s">
        <v>3466</v>
      </c>
      <c r="W12" s="8" t="s">
        <v>3467</v>
      </c>
      <c r="X12" s="8" t="s">
        <v>3468</v>
      </c>
      <c r="Y12" s="8" t="s">
        <v>3316</v>
      </c>
      <c r="Z12" s="8" t="s">
        <v>3469</v>
      </c>
      <c r="AA12" s="8" t="s">
        <v>3470</v>
      </c>
      <c r="AB12" s="11" t="s">
        <v>3471</v>
      </c>
      <c r="AC12" s="9" t="s">
        <v>3472</v>
      </c>
      <c r="AD12" s="9" t="s">
        <v>3473</v>
      </c>
    </row>
    <row r="13" spans="1:30" s="2" customFormat="1" ht="215.25" customHeight="1">
      <c r="A13" s="11" t="s">
        <v>3474</v>
      </c>
      <c r="B13" s="11" t="s">
        <v>3475</v>
      </c>
      <c r="C13" s="8" t="s">
        <v>2317</v>
      </c>
      <c r="D13" s="11" t="s">
        <v>3476</v>
      </c>
      <c r="E13" s="11" t="s">
        <v>3477</v>
      </c>
      <c r="F13" s="11"/>
      <c r="G13" s="11" t="s">
        <v>3478</v>
      </c>
      <c r="H13" s="11" t="s">
        <v>3255</v>
      </c>
      <c r="I13" s="11" t="s">
        <v>3255</v>
      </c>
      <c r="J13" s="11" t="s">
        <v>3145</v>
      </c>
      <c r="K13" s="11" t="s">
        <v>3255</v>
      </c>
      <c r="L13" s="11" t="s">
        <v>3255</v>
      </c>
      <c r="M13" s="11" t="s">
        <v>3255</v>
      </c>
      <c r="N13" s="11" t="s">
        <v>3145</v>
      </c>
      <c r="O13" s="11" t="s">
        <v>3145</v>
      </c>
      <c r="P13" s="11" t="s">
        <v>3255</v>
      </c>
      <c r="Q13" s="11" t="s">
        <v>3479</v>
      </c>
      <c r="R13" s="11" t="s">
        <v>3480</v>
      </c>
      <c r="S13" s="8" t="s">
        <v>3481</v>
      </c>
      <c r="T13" s="8" t="s">
        <v>3482</v>
      </c>
      <c r="U13" s="8" t="s">
        <v>3313</v>
      </c>
      <c r="V13" s="8" t="s">
        <v>3483</v>
      </c>
      <c r="W13" s="8" t="s">
        <v>3484</v>
      </c>
      <c r="X13" s="8" t="s">
        <v>3485</v>
      </c>
      <c r="Y13" s="8" t="s">
        <v>3255</v>
      </c>
      <c r="Z13" s="8" t="s">
        <v>3486</v>
      </c>
      <c r="AA13" s="8" t="s">
        <v>3487</v>
      </c>
      <c r="AB13" s="11" t="s">
        <v>3488</v>
      </c>
      <c r="AC13" s="9" t="s">
        <v>3489</v>
      </c>
      <c r="AD13" s="9" t="s">
        <v>3490</v>
      </c>
    </row>
    <row r="14" spans="1:30" s="2" customFormat="1" ht="147" customHeight="1">
      <c r="A14" s="8" t="s">
        <v>3491</v>
      </c>
      <c r="B14" s="8" t="s">
        <v>3492</v>
      </c>
      <c r="C14" s="8" t="s">
        <v>2324</v>
      </c>
      <c r="D14" s="8" t="s">
        <v>249</v>
      </c>
      <c r="E14" s="8" t="s">
        <v>3493</v>
      </c>
      <c r="F14" s="8">
        <v>2050</v>
      </c>
      <c r="G14" s="8" t="s">
        <v>3494</v>
      </c>
      <c r="H14" s="8" t="s">
        <v>3145</v>
      </c>
      <c r="I14" s="12" t="s">
        <v>3145</v>
      </c>
      <c r="J14" s="12" t="s">
        <v>3145</v>
      </c>
      <c r="K14" s="8" t="s">
        <v>3145</v>
      </c>
      <c r="L14" s="8" t="s">
        <v>3255</v>
      </c>
      <c r="M14" s="8" t="s">
        <v>3255</v>
      </c>
      <c r="N14" s="8" t="s">
        <v>3145</v>
      </c>
      <c r="O14" s="8" t="s">
        <v>3255</v>
      </c>
      <c r="P14" s="8" t="s">
        <v>3145</v>
      </c>
      <c r="Q14" s="8" t="s">
        <v>3316</v>
      </c>
      <c r="R14" s="8" t="s">
        <v>3495</v>
      </c>
      <c r="S14" s="11" t="s">
        <v>3496</v>
      </c>
      <c r="T14" s="11" t="s">
        <v>3497</v>
      </c>
      <c r="U14" s="11" t="s">
        <v>3465</v>
      </c>
      <c r="V14" s="11" t="s">
        <v>3498</v>
      </c>
      <c r="W14" s="11" t="s">
        <v>3499</v>
      </c>
      <c r="X14" s="11" t="s">
        <v>3500</v>
      </c>
      <c r="Y14" s="11" t="s">
        <v>3316</v>
      </c>
      <c r="Z14" s="11" t="s">
        <v>3501</v>
      </c>
      <c r="AA14" s="11" t="s">
        <v>3502</v>
      </c>
      <c r="AB14" s="8" t="s">
        <v>3503</v>
      </c>
      <c r="AC14" s="24" t="s">
        <v>3504</v>
      </c>
      <c r="AD14" s="24" t="s">
        <v>257</v>
      </c>
    </row>
    <row r="15" spans="1:30" s="2" customFormat="1" ht="140.5" customHeight="1">
      <c r="A15" s="8" t="s">
        <v>3505</v>
      </c>
      <c r="B15" s="8" t="s">
        <v>3506</v>
      </c>
      <c r="C15" s="8" t="s">
        <v>2328</v>
      </c>
      <c r="D15" s="8" t="s">
        <v>3507</v>
      </c>
      <c r="E15" s="8" t="s">
        <v>3338</v>
      </c>
      <c r="F15" s="8">
        <v>2030</v>
      </c>
      <c r="G15" s="8" t="s">
        <v>3508</v>
      </c>
      <c r="H15" s="8" t="s">
        <v>3145</v>
      </c>
      <c r="I15" s="11" t="s">
        <v>64</v>
      </c>
      <c r="J15" s="11" t="s">
        <v>65</v>
      </c>
      <c r="K15" s="8" t="s">
        <v>65</v>
      </c>
      <c r="L15" s="8" t="s">
        <v>65</v>
      </c>
      <c r="M15" s="8" t="s">
        <v>65</v>
      </c>
      <c r="N15" s="8" t="s">
        <v>64</v>
      </c>
      <c r="O15" s="8" t="s">
        <v>65</v>
      </c>
      <c r="P15" s="8" t="s">
        <v>65</v>
      </c>
      <c r="Q15" s="8" t="s">
        <v>3509</v>
      </c>
      <c r="R15" s="8" t="s">
        <v>66</v>
      </c>
      <c r="S15" s="11" t="s">
        <v>3510</v>
      </c>
      <c r="T15" s="8" t="s">
        <v>3511</v>
      </c>
      <c r="U15" s="11" t="s">
        <v>3358</v>
      </c>
      <c r="V15" s="8" t="s">
        <v>3512</v>
      </c>
      <c r="W15" s="11" t="s">
        <v>3513</v>
      </c>
      <c r="X15" s="11" t="s">
        <v>3514</v>
      </c>
      <c r="Y15" s="11" t="s">
        <v>3515</v>
      </c>
      <c r="Z15" s="11" t="s">
        <v>3516</v>
      </c>
      <c r="AA15" s="8" t="s">
        <v>3517</v>
      </c>
      <c r="AB15" s="8" t="s">
        <v>3518</v>
      </c>
      <c r="AC15" s="9" t="s">
        <v>3519</v>
      </c>
      <c r="AD15" s="9" t="s">
        <v>3520</v>
      </c>
    </row>
    <row r="16" spans="1:30" s="2" customFormat="1" ht="108.75" customHeight="1">
      <c r="A16" s="8" t="s">
        <v>3521</v>
      </c>
      <c r="B16" s="8" t="s">
        <v>259</v>
      </c>
      <c r="C16" s="8" t="s">
        <v>3522</v>
      </c>
      <c r="D16" s="8" t="s">
        <v>3523</v>
      </c>
      <c r="E16" s="8" t="s">
        <v>3338</v>
      </c>
      <c r="F16" s="8">
        <v>2030</v>
      </c>
      <c r="G16" s="8" t="s">
        <v>3524</v>
      </c>
      <c r="H16" s="8" t="s">
        <v>3145</v>
      </c>
      <c r="I16" s="11" t="s">
        <v>3145</v>
      </c>
      <c r="J16" s="11" t="s">
        <v>3145</v>
      </c>
      <c r="K16" s="8" t="s">
        <v>3255</v>
      </c>
      <c r="L16" s="8" t="s">
        <v>3255</v>
      </c>
      <c r="M16" s="8" t="s">
        <v>3255</v>
      </c>
      <c r="N16" s="8" t="s">
        <v>3145</v>
      </c>
      <c r="O16" s="8" t="s">
        <v>3255</v>
      </c>
      <c r="P16" s="8" t="s">
        <v>3255</v>
      </c>
      <c r="Q16" s="8" t="s">
        <v>3509</v>
      </c>
      <c r="R16" s="8" t="s">
        <v>3525</v>
      </c>
      <c r="S16" s="11" t="s">
        <v>3526</v>
      </c>
      <c r="T16" s="8" t="s">
        <v>3527</v>
      </c>
      <c r="U16" s="11" t="s">
        <v>3358</v>
      </c>
      <c r="V16" s="8" t="s">
        <v>3316</v>
      </c>
      <c r="W16" s="11" t="s">
        <v>3528</v>
      </c>
      <c r="X16" s="11" t="s">
        <v>3529</v>
      </c>
      <c r="Y16" s="11" t="s">
        <v>3255</v>
      </c>
      <c r="Z16" s="11" t="s">
        <v>3530</v>
      </c>
      <c r="AA16" s="8" t="s">
        <v>3531</v>
      </c>
      <c r="AB16" s="8" t="s">
        <v>3532</v>
      </c>
      <c r="AC16" s="9" t="s">
        <v>3533</v>
      </c>
      <c r="AD16" s="9" t="s">
        <v>3534</v>
      </c>
    </row>
    <row r="17" spans="1:30" s="2" customFormat="1" ht="161.25" customHeight="1">
      <c r="A17" s="13" t="s">
        <v>3535</v>
      </c>
      <c r="B17" s="8" t="s">
        <v>3536</v>
      </c>
      <c r="C17" s="13" t="s">
        <v>2326</v>
      </c>
      <c r="D17" s="8" t="s">
        <v>272</v>
      </c>
      <c r="E17" s="13" t="s">
        <v>3537</v>
      </c>
      <c r="F17" s="13">
        <v>2050</v>
      </c>
      <c r="G17" s="8" t="s">
        <v>3538</v>
      </c>
      <c r="H17" s="8" t="s">
        <v>3145</v>
      </c>
      <c r="I17" s="12" t="s">
        <v>3145</v>
      </c>
      <c r="J17" s="12" t="s">
        <v>3145</v>
      </c>
      <c r="K17" s="8" t="s">
        <v>3145</v>
      </c>
      <c r="L17" s="8" t="s">
        <v>3255</v>
      </c>
      <c r="M17" s="8" t="s">
        <v>64</v>
      </c>
      <c r="N17" s="8" t="s">
        <v>3145</v>
      </c>
      <c r="O17" s="8" t="s">
        <v>3255</v>
      </c>
      <c r="P17" s="8" t="s">
        <v>3145</v>
      </c>
      <c r="Q17" s="8" t="s">
        <v>3539</v>
      </c>
      <c r="R17" s="13" t="s">
        <v>3388</v>
      </c>
      <c r="S17" s="11" t="s">
        <v>3540</v>
      </c>
      <c r="T17" s="11" t="s">
        <v>3316</v>
      </c>
      <c r="U17" s="11" t="s">
        <v>3541</v>
      </c>
      <c r="V17" s="11" t="s">
        <v>3542</v>
      </c>
      <c r="W17" s="11" t="s">
        <v>3543</v>
      </c>
      <c r="X17" s="8" t="s">
        <v>3544</v>
      </c>
      <c r="Y17" s="11" t="s">
        <v>3316</v>
      </c>
      <c r="Z17" s="11" t="s">
        <v>3545</v>
      </c>
      <c r="AA17" s="11" t="s">
        <v>3546</v>
      </c>
      <c r="AB17" s="8" t="s">
        <v>3547</v>
      </c>
      <c r="AC17" s="9" t="s">
        <v>3548</v>
      </c>
      <c r="AD17" s="9" t="s">
        <v>280</v>
      </c>
    </row>
    <row r="18" spans="1:30" s="1" customFormat="1" ht="197.25" customHeight="1">
      <c r="A18" s="8" t="s">
        <v>3549</v>
      </c>
      <c r="B18" s="8" t="s">
        <v>282</v>
      </c>
      <c r="C18" s="8" t="s">
        <v>2332</v>
      </c>
      <c r="D18" s="8" t="s">
        <v>3550</v>
      </c>
      <c r="E18" s="8" t="s">
        <v>3551</v>
      </c>
      <c r="F18" s="8">
        <v>2035</v>
      </c>
      <c r="G18" s="8" t="s">
        <v>3552</v>
      </c>
      <c r="H18" s="8" t="s">
        <v>3145</v>
      </c>
      <c r="I18" s="12" t="s">
        <v>3145</v>
      </c>
      <c r="J18" s="12" t="s">
        <v>3145</v>
      </c>
      <c r="K18" s="11" t="s">
        <v>3145</v>
      </c>
      <c r="L18" s="8" t="s">
        <v>3255</v>
      </c>
      <c r="M18" s="8" t="s">
        <v>3255</v>
      </c>
      <c r="N18" s="8" t="s">
        <v>3145</v>
      </c>
      <c r="O18" s="8" t="s">
        <v>3255</v>
      </c>
      <c r="P18" s="8" t="s">
        <v>3255</v>
      </c>
      <c r="Q18" s="8" t="s">
        <v>3553</v>
      </c>
      <c r="R18" s="8" t="s">
        <v>3341</v>
      </c>
      <c r="S18" s="11" t="s">
        <v>3554</v>
      </c>
      <c r="T18" s="11" t="s">
        <v>3316</v>
      </c>
      <c r="U18" s="11" t="s">
        <v>3465</v>
      </c>
      <c r="V18" s="11" t="s">
        <v>65</v>
      </c>
      <c r="W18" s="11" t="s">
        <v>3555</v>
      </c>
      <c r="X18" s="11" t="s">
        <v>3556</v>
      </c>
      <c r="Y18" s="11" t="s">
        <v>3316</v>
      </c>
      <c r="Z18" s="11" t="s">
        <v>3557</v>
      </c>
      <c r="AA18" s="11" t="s">
        <v>3558</v>
      </c>
      <c r="AB18" s="8" t="s">
        <v>3559</v>
      </c>
      <c r="AC18" s="9" t="s">
        <v>3560</v>
      </c>
      <c r="AD18" s="9" t="s">
        <v>293</v>
      </c>
    </row>
    <row r="19" spans="1:30" s="1" customFormat="1" ht="141.75" customHeight="1">
      <c r="A19" s="8" t="s">
        <v>3561</v>
      </c>
      <c r="B19" s="8" t="s">
        <v>295</v>
      </c>
      <c r="C19" s="8" t="s">
        <v>2332</v>
      </c>
      <c r="D19" s="8" t="s">
        <v>298</v>
      </c>
      <c r="E19" s="8" t="s">
        <v>3562</v>
      </c>
      <c r="F19" s="8">
        <v>2035</v>
      </c>
      <c r="G19" s="8" t="s">
        <v>3563</v>
      </c>
      <c r="H19" s="12" t="s">
        <v>3145</v>
      </c>
      <c r="I19" s="12" t="s">
        <v>3145</v>
      </c>
      <c r="J19" s="12" t="s">
        <v>3145</v>
      </c>
      <c r="K19" s="11" t="s">
        <v>3255</v>
      </c>
      <c r="L19" s="11" t="s">
        <v>3255</v>
      </c>
      <c r="M19" s="11" t="s">
        <v>3255</v>
      </c>
      <c r="N19" s="8" t="s">
        <v>3564</v>
      </c>
      <c r="O19" s="8" t="s">
        <v>3255</v>
      </c>
      <c r="P19" s="8" t="s">
        <v>3255</v>
      </c>
      <c r="Q19" s="8" t="s">
        <v>3565</v>
      </c>
      <c r="R19" s="8" t="s">
        <v>66</v>
      </c>
      <c r="S19" s="11" t="s">
        <v>3566</v>
      </c>
      <c r="T19" s="11" t="s">
        <v>3316</v>
      </c>
      <c r="U19" s="11" t="s">
        <v>3313</v>
      </c>
      <c r="V19" s="11" t="s">
        <v>3255</v>
      </c>
      <c r="W19" s="11" t="s">
        <v>3567</v>
      </c>
      <c r="X19" s="11" t="s">
        <v>3568</v>
      </c>
      <c r="Y19" s="11" t="s">
        <v>3316</v>
      </c>
      <c r="Z19" s="11" t="s">
        <v>3569</v>
      </c>
      <c r="AA19" s="11" t="s">
        <v>3570</v>
      </c>
      <c r="AB19" s="8" t="s">
        <v>3571</v>
      </c>
      <c r="AC19" s="9" t="s">
        <v>3572</v>
      </c>
      <c r="AD19" s="9" t="s">
        <v>303</v>
      </c>
    </row>
    <row r="20" spans="1:30" s="1" customFormat="1" ht="141.75" customHeight="1">
      <c r="A20" s="8" t="s">
        <v>3573</v>
      </c>
      <c r="B20" s="8" t="s">
        <v>3574</v>
      </c>
      <c r="C20" s="8" t="s">
        <v>2332</v>
      </c>
      <c r="D20" s="8" t="s">
        <v>3575</v>
      </c>
      <c r="E20" s="8" t="s">
        <v>3307</v>
      </c>
      <c r="F20" s="8">
        <v>2050</v>
      </c>
      <c r="G20" s="8" t="s">
        <v>3576</v>
      </c>
      <c r="H20" s="11" t="s">
        <v>3145</v>
      </c>
      <c r="I20" s="11" t="s">
        <v>3145</v>
      </c>
      <c r="J20" s="11" t="s">
        <v>3145</v>
      </c>
      <c r="K20" s="11" t="s">
        <v>3145</v>
      </c>
      <c r="L20" s="11" t="s">
        <v>3255</v>
      </c>
      <c r="M20" s="11" t="s">
        <v>3145</v>
      </c>
      <c r="N20" s="8" t="s">
        <v>3145</v>
      </c>
      <c r="O20" s="8" t="s">
        <v>3255</v>
      </c>
      <c r="P20" s="8" t="s">
        <v>3255</v>
      </c>
      <c r="Q20" s="8" t="s">
        <v>3577</v>
      </c>
      <c r="R20" s="8" t="s">
        <v>3341</v>
      </c>
      <c r="S20" s="11" t="s">
        <v>3578</v>
      </c>
      <c r="T20" s="8" t="s">
        <v>3579</v>
      </c>
      <c r="U20" s="11" t="s">
        <v>3316</v>
      </c>
      <c r="V20" s="8" t="s">
        <v>3580</v>
      </c>
      <c r="W20" s="11" t="s">
        <v>3581</v>
      </c>
      <c r="X20" s="11" t="s">
        <v>3582</v>
      </c>
      <c r="Y20" s="11" t="s">
        <v>3316</v>
      </c>
      <c r="Z20" s="11" t="s">
        <v>3583</v>
      </c>
      <c r="AA20" s="8" t="s">
        <v>3584</v>
      </c>
      <c r="AB20" s="8" t="s">
        <v>3585</v>
      </c>
      <c r="AC20" s="9" t="s">
        <v>3586</v>
      </c>
      <c r="AD20" s="8" t="s">
        <v>3316</v>
      </c>
    </row>
    <row r="21" spans="1:30" s="28" customFormat="1" ht="127.5" customHeight="1">
      <c r="A21" s="25" t="s">
        <v>3587</v>
      </c>
      <c r="B21" s="25" t="s">
        <v>3588</v>
      </c>
      <c r="C21" s="25" t="s">
        <v>3589</v>
      </c>
      <c r="D21" s="25" t="s">
        <v>3590</v>
      </c>
      <c r="E21" s="25" t="s">
        <v>3591</v>
      </c>
      <c r="F21" s="25">
        <v>2050</v>
      </c>
      <c r="G21" s="25" t="s">
        <v>3592</v>
      </c>
      <c r="H21" s="26" t="s">
        <v>3145</v>
      </c>
      <c r="I21" s="26" t="s">
        <v>3145</v>
      </c>
      <c r="J21" s="26" t="s">
        <v>3145</v>
      </c>
      <c r="K21" s="26" t="s">
        <v>3145</v>
      </c>
      <c r="L21" s="26" t="s">
        <v>3255</v>
      </c>
      <c r="M21" s="26" t="s">
        <v>3255</v>
      </c>
      <c r="N21" s="25" t="s">
        <v>3145</v>
      </c>
      <c r="O21" s="25" t="s">
        <v>3255</v>
      </c>
      <c r="P21" s="25" t="s">
        <v>3145</v>
      </c>
      <c r="Q21" s="25" t="s">
        <v>3593</v>
      </c>
      <c r="R21" s="25" t="s">
        <v>3341</v>
      </c>
      <c r="S21" s="25" t="s">
        <v>3594</v>
      </c>
      <c r="T21" s="25" t="s">
        <v>3343</v>
      </c>
      <c r="U21" s="25" t="s">
        <v>3313</v>
      </c>
      <c r="V21" s="25" t="s">
        <v>3595</v>
      </c>
      <c r="W21" s="25" t="s">
        <v>3596</v>
      </c>
      <c r="X21" s="25" t="s">
        <v>3597</v>
      </c>
      <c r="Y21" s="25" t="s">
        <v>3598</v>
      </c>
      <c r="Z21" s="25" t="s">
        <v>3599</v>
      </c>
      <c r="AA21" s="25" t="s">
        <v>3600</v>
      </c>
      <c r="AB21" s="25" t="s">
        <v>3601</v>
      </c>
      <c r="AC21" s="27" t="s">
        <v>3602</v>
      </c>
      <c r="AD21" s="27" t="s">
        <v>3603</v>
      </c>
    </row>
    <row r="22" spans="1:30" s="1" customFormat="1" ht="183" customHeight="1">
      <c r="A22" s="8" t="s">
        <v>3604</v>
      </c>
      <c r="B22" s="8" t="s">
        <v>269</v>
      </c>
      <c r="C22" s="8" t="s">
        <v>2340</v>
      </c>
      <c r="D22" s="8" t="s">
        <v>3605</v>
      </c>
      <c r="E22" s="8" t="s">
        <v>3606</v>
      </c>
      <c r="F22" s="8">
        <v>2042</v>
      </c>
      <c r="G22" s="8" t="s">
        <v>3607</v>
      </c>
      <c r="H22" s="8" t="s">
        <v>3145</v>
      </c>
      <c r="I22" s="8" t="s">
        <v>3145</v>
      </c>
      <c r="J22" s="8" t="s">
        <v>3145</v>
      </c>
      <c r="K22" s="8" t="s">
        <v>3255</v>
      </c>
      <c r="L22" s="8" t="s">
        <v>3145</v>
      </c>
      <c r="M22" s="8" t="s">
        <v>3255</v>
      </c>
      <c r="N22" s="8" t="s">
        <v>3145</v>
      </c>
      <c r="O22" s="8" t="s">
        <v>3255</v>
      </c>
      <c r="P22" s="8" t="s">
        <v>3145</v>
      </c>
      <c r="Q22" s="8" t="s">
        <v>3255</v>
      </c>
      <c r="R22" s="8" t="s">
        <v>3341</v>
      </c>
      <c r="S22" s="8" t="s">
        <v>3608</v>
      </c>
      <c r="T22" s="8" t="s">
        <v>3343</v>
      </c>
      <c r="U22" s="8" t="s">
        <v>3316</v>
      </c>
      <c r="V22" s="8" t="s">
        <v>3609</v>
      </c>
      <c r="W22" s="8" t="s">
        <v>3610</v>
      </c>
      <c r="X22" s="8" t="s">
        <v>3611</v>
      </c>
      <c r="Y22" s="8" t="s">
        <v>3316</v>
      </c>
      <c r="Z22" s="8" t="s">
        <v>3612</v>
      </c>
      <c r="AA22" s="8" t="s">
        <v>3613</v>
      </c>
      <c r="AB22" s="8" t="s">
        <v>3614</v>
      </c>
      <c r="AC22" s="9" t="s">
        <v>3615</v>
      </c>
      <c r="AD22" s="9" t="s">
        <v>3616</v>
      </c>
    </row>
    <row r="23" spans="1:30" s="1" customFormat="1" ht="173.25" customHeight="1">
      <c r="A23" s="8" t="s">
        <v>3617</v>
      </c>
      <c r="B23" s="8" t="s">
        <v>331</v>
      </c>
      <c r="C23" s="8" t="s">
        <v>3618</v>
      </c>
      <c r="D23" s="8" t="s">
        <v>3619</v>
      </c>
      <c r="E23" s="8" t="s">
        <v>3620</v>
      </c>
      <c r="F23" s="8">
        <v>2040</v>
      </c>
      <c r="G23" s="8" t="s">
        <v>3621</v>
      </c>
      <c r="H23" s="8" t="s">
        <v>3145</v>
      </c>
      <c r="I23" s="8" t="s">
        <v>3145</v>
      </c>
      <c r="J23" s="8" t="s">
        <v>3145</v>
      </c>
      <c r="K23" s="8" t="s">
        <v>3255</v>
      </c>
      <c r="L23" s="8" t="s">
        <v>3145</v>
      </c>
      <c r="M23" s="8" t="s">
        <v>3255</v>
      </c>
      <c r="N23" s="8" t="s">
        <v>3145</v>
      </c>
      <c r="O23" s="8" t="s">
        <v>3255</v>
      </c>
      <c r="P23" s="8" t="s">
        <v>3145</v>
      </c>
      <c r="Q23" s="8" t="s">
        <v>3622</v>
      </c>
      <c r="R23" s="8" t="s">
        <v>3341</v>
      </c>
      <c r="S23" s="8" t="s">
        <v>3419</v>
      </c>
      <c r="T23" s="8" t="s">
        <v>3623</v>
      </c>
      <c r="U23" s="8" t="s">
        <v>3316</v>
      </c>
      <c r="V23" s="8" t="s">
        <v>3624</v>
      </c>
      <c r="W23" s="8" t="s">
        <v>3625</v>
      </c>
      <c r="X23" s="8" t="s">
        <v>3626</v>
      </c>
      <c r="Y23" s="8" t="s">
        <v>3316</v>
      </c>
      <c r="Z23" s="8" t="s">
        <v>3627</v>
      </c>
      <c r="AA23" s="8" t="s">
        <v>3628</v>
      </c>
      <c r="AB23" s="8" t="s">
        <v>3629</v>
      </c>
      <c r="AC23" s="9" t="s">
        <v>3630</v>
      </c>
      <c r="AD23" s="8" t="s">
        <v>3631</v>
      </c>
    </row>
    <row r="24" spans="1:30" s="1" customFormat="1" ht="173.25" customHeight="1">
      <c r="A24" s="8" t="s">
        <v>3632</v>
      </c>
      <c r="B24" s="8" t="s">
        <v>3633</v>
      </c>
      <c r="C24" s="8" t="s">
        <v>3618</v>
      </c>
      <c r="D24" s="8" t="s">
        <v>344</v>
      </c>
      <c r="E24" s="8" t="s">
        <v>3634</v>
      </c>
      <c r="F24" s="8">
        <v>2050</v>
      </c>
      <c r="G24" s="8" t="s">
        <v>3635</v>
      </c>
      <c r="H24" s="8" t="s">
        <v>3145</v>
      </c>
      <c r="I24" s="8" t="s">
        <v>3145</v>
      </c>
      <c r="J24" s="8" t="s">
        <v>3145</v>
      </c>
      <c r="K24" s="8" t="s">
        <v>3145</v>
      </c>
      <c r="L24" s="8" t="s">
        <v>3636</v>
      </c>
      <c r="M24" s="8" t="s">
        <v>3145</v>
      </c>
      <c r="N24" s="8" t="s">
        <v>3145</v>
      </c>
      <c r="O24" s="8" t="s">
        <v>3255</v>
      </c>
      <c r="P24" s="8" t="s">
        <v>3255</v>
      </c>
      <c r="Q24" s="8" t="s">
        <v>3637</v>
      </c>
      <c r="R24" s="8" t="s">
        <v>3638</v>
      </c>
      <c r="S24" s="8" t="s">
        <v>3639</v>
      </c>
      <c r="T24" s="8" t="s">
        <v>3640</v>
      </c>
      <c r="U24" s="8" t="s">
        <v>3465</v>
      </c>
      <c r="V24" s="8" t="s">
        <v>3145</v>
      </c>
      <c r="W24" s="8" t="s">
        <v>3641</v>
      </c>
      <c r="X24" s="8" t="s">
        <v>3642</v>
      </c>
      <c r="Y24" s="8" t="s">
        <v>3255</v>
      </c>
      <c r="Z24" s="8" t="s">
        <v>3643</v>
      </c>
      <c r="AA24" s="8" t="s">
        <v>3644</v>
      </c>
      <c r="AB24" s="8" t="s">
        <v>3645</v>
      </c>
      <c r="AC24" s="9" t="s">
        <v>3646</v>
      </c>
      <c r="AD24" s="9" t="s">
        <v>352</v>
      </c>
    </row>
    <row r="25" spans="1:30" s="1" customFormat="1" ht="127.5" customHeight="1">
      <c r="A25" s="13" t="s">
        <v>3647</v>
      </c>
      <c r="B25" s="8" t="s">
        <v>354</v>
      </c>
      <c r="C25" s="13" t="s">
        <v>2347</v>
      </c>
      <c r="D25" s="8" t="s">
        <v>3648</v>
      </c>
      <c r="E25" s="13" t="s">
        <v>3649</v>
      </c>
      <c r="F25" s="13">
        <v>2050</v>
      </c>
      <c r="G25" s="13" t="s">
        <v>3650</v>
      </c>
      <c r="H25" s="8" t="s">
        <v>3145</v>
      </c>
      <c r="I25" s="8" t="s">
        <v>3145</v>
      </c>
      <c r="J25" s="8" t="s">
        <v>3145</v>
      </c>
      <c r="K25" s="12" t="s">
        <v>3145</v>
      </c>
      <c r="L25" s="12" t="s">
        <v>3145</v>
      </c>
      <c r="M25" s="8" t="s">
        <v>3145</v>
      </c>
      <c r="N25" s="8" t="s">
        <v>3145</v>
      </c>
      <c r="O25" s="8" t="s">
        <v>3255</v>
      </c>
      <c r="P25" s="8" t="s">
        <v>3255</v>
      </c>
      <c r="Q25" s="8" t="s">
        <v>3651</v>
      </c>
      <c r="R25" s="8" t="s">
        <v>3652</v>
      </c>
      <c r="S25" s="8" t="s">
        <v>3419</v>
      </c>
      <c r="T25" s="8" t="s">
        <v>3653</v>
      </c>
      <c r="U25" s="8" t="s">
        <v>3465</v>
      </c>
      <c r="V25" s="8" t="s">
        <v>3654</v>
      </c>
      <c r="W25" s="8" t="s">
        <v>3655</v>
      </c>
      <c r="X25" s="8" t="s">
        <v>3656</v>
      </c>
      <c r="Y25" s="8" t="s">
        <v>3657</v>
      </c>
      <c r="Z25" s="8" t="s">
        <v>3658</v>
      </c>
      <c r="AA25" s="8" t="s">
        <v>3659</v>
      </c>
      <c r="AB25" s="8" t="s">
        <v>3660</v>
      </c>
      <c r="AC25" s="9" t="s">
        <v>3661</v>
      </c>
      <c r="AD25" s="9" t="s">
        <v>362</v>
      </c>
    </row>
    <row r="26" spans="1:30" s="1" customFormat="1" ht="177" customHeight="1">
      <c r="A26" s="8" t="s">
        <v>3662</v>
      </c>
      <c r="B26" s="8" t="s">
        <v>3663</v>
      </c>
      <c r="C26" s="13" t="s">
        <v>2347</v>
      </c>
      <c r="D26" s="8" t="s">
        <v>3664</v>
      </c>
      <c r="E26" s="8" t="s">
        <v>3665</v>
      </c>
      <c r="F26" s="8">
        <v>2045</v>
      </c>
      <c r="G26" s="8" t="s">
        <v>3666</v>
      </c>
      <c r="H26" s="8" t="s">
        <v>3145</v>
      </c>
      <c r="I26" s="8" t="s">
        <v>3145</v>
      </c>
      <c r="J26" s="8" t="s">
        <v>3145</v>
      </c>
      <c r="K26" s="11" t="s">
        <v>3255</v>
      </c>
      <c r="L26" s="11" t="s">
        <v>3255</v>
      </c>
      <c r="M26" s="8" t="s">
        <v>3145</v>
      </c>
      <c r="N26" s="8" t="s">
        <v>3145</v>
      </c>
      <c r="O26" s="8" t="s">
        <v>3255</v>
      </c>
      <c r="P26" s="8" t="s">
        <v>3145</v>
      </c>
      <c r="Q26" s="8" t="s">
        <v>3667</v>
      </c>
      <c r="R26" s="8" t="s">
        <v>3668</v>
      </c>
      <c r="S26" s="8" t="s">
        <v>3669</v>
      </c>
      <c r="T26" s="8" t="s">
        <v>3670</v>
      </c>
      <c r="U26" s="8" t="s">
        <v>3465</v>
      </c>
      <c r="V26" s="8" t="s">
        <v>3671</v>
      </c>
      <c r="W26" s="8" t="s">
        <v>3672</v>
      </c>
      <c r="X26" s="8" t="s">
        <v>3673</v>
      </c>
      <c r="Y26" s="8" t="s">
        <v>3316</v>
      </c>
      <c r="Z26" s="8" t="s">
        <v>3674</v>
      </c>
      <c r="AA26" s="8" t="s">
        <v>3675</v>
      </c>
      <c r="AB26" s="8" t="s">
        <v>3676</v>
      </c>
      <c r="AC26" s="9" t="s">
        <v>3677</v>
      </c>
      <c r="AD26" s="9" t="s">
        <v>352</v>
      </c>
    </row>
    <row r="27" spans="1:30" s="1" customFormat="1" ht="127.5" customHeight="1">
      <c r="A27" s="8" t="s">
        <v>3678</v>
      </c>
      <c r="B27" s="8" t="s">
        <v>375</v>
      </c>
      <c r="C27" s="8" t="s">
        <v>2349</v>
      </c>
      <c r="D27" s="8" t="s">
        <v>377</v>
      </c>
      <c r="E27" s="8" t="s">
        <v>3679</v>
      </c>
      <c r="F27" s="8">
        <v>2030</v>
      </c>
      <c r="G27" s="8" t="s">
        <v>3680</v>
      </c>
      <c r="H27" s="8" t="s">
        <v>3145</v>
      </c>
      <c r="I27" s="8" t="s">
        <v>3145</v>
      </c>
      <c r="J27" s="8" t="s">
        <v>3145</v>
      </c>
      <c r="K27" s="8" t="s">
        <v>3145</v>
      </c>
      <c r="L27" s="11" t="s">
        <v>3255</v>
      </c>
      <c r="M27" s="11" t="s">
        <v>3255</v>
      </c>
      <c r="N27" s="8" t="s">
        <v>3145</v>
      </c>
      <c r="O27" s="8" t="s">
        <v>3255</v>
      </c>
      <c r="P27" s="8" t="s">
        <v>3145</v>
      </c>
      <c r="Q27" s="8" t="s">
        <v>3316</v>
      </c>
      <c r="R27" s="8" t="s">
        <v>3681</v>
      </c>
      <c r="S27" s="8" t="s">
        <v>3316</v>
      </c>
      <c r="T27" s="8" t="s">
        <v>3343</v>
      </c>
      <c r="U27" s="8" t="s">
        <v>3682</v>
      </c>
      <c r="V27" s="8" t="s">
        <v>3683</v>
      </c>
      <c r="W27" s="8" t="s">
        <v>3684</v>
      </c>
      <c r="X27" s="8" t="s">
        <v>3685</v>
      </c>
      <c r="Y27" s="8" t="s">
        <v>3316</v>
      </c>
      <c r="Z27" s="8" t="s">
        <v>3686</v>
      </c>
      <c r="AA27" s="8" t="s">
        <v>3687</v>
      </c>
      <c r="AB27" s="8" t="s">
        <v>3688</v>
      </c>
      <c r="AC27" s="9" t="s">
        <v>3689</v>
      </c>
      <c r="AD27" s="8" t="s">
        <v>3690</v>
      </c>
    </row>
    <row r="28" spans="1:30" s="1" customFormat="1" ht="220.25" customHeight="1">
      <c r="A28" s="8" t="s">
        <v>386</v>
      </c>
      <c r="B28" s="8" t="s">
        <v>387</v>
      </c>
      <c r="C28" s="8" t="s">
        <v>2350</v>
      </c>
      <c r="D28" s="8" t="s">
        <v>389</v>
      </c>
      <c r="E28" s="8" t="s">
        <v>3691</v>
      </c>
      <c r="F28" s="8">
        <v>2030</v>
      </c>
      <c r="G28" s="8" t="s">
        <v>3692</v>
      </c>
      <c r="H28" s="8" t="s">
        <v>3145</v>
      </c>
      <c r="I28" s="8" t="s">
        <v>3443</v>
      </c>
      <c r="J28" s="8" t="s">
        <v>3145</v>
      </c>
      <c r="K28" s="8" t="s">
        <v>3145</v>
      </c>
      <c r="L28" s="11" t="s">
        <v>3255</v>
      </c>
      <c r="M28" s="11" t="s">
        <v>3145</v>
      </c>
      <c r="N28" s="8" t="s">
        <v>3145</v>
      </c>
      <c r="O28" s="8" t="s">
        <v>3255</v>
      </c>
      <c r="P28" s="8" t="s">
        <v>3255</v>
      </c>
      <c r="Q28" s="8" t="s">
        <v>3316</v>
      </c>
      <c r="R28" s="8" t="s">
        <v>3693</v>
      </c>
      <c r="S28" s="8" t="s">
        <v>3694</v>
      </c>
      <c r="T28" s="8" t="s">
        <v>3343</v>
      </c>
      <c r="U28" s="8" t="s">
        <v>3313</v>
      </c>
      <c r="V28" s="8" t="s">
        <v>3695</v>
      </c>
      <c r="W28" s="8" t="s">
        <v>3696</v>
      </c>
      <c r="X28" s="8" t="s">
        <v>3697</v>
      </c>
      <c r="Y28" s="8" t="s">
        <v>3698</v>
      </c>
      <c r="Z28" s="8" t="s">
        <v>3699</v>
      </c>
      <c r="AA28" s="8" t="s">
        <v>3700</v>
      </c>
      <c r="AB28" s="8" t="s">
        <v>3701</v>
      </c>
      <c r="AC28" s="9" t="s">
        <v>3702</v>
      </c>
      <c r="AD28" s="9" t="s">
        <v>394</v>
      </c>
    </row>
    <row r="29" spans="1:30" s="1" customFormat="1" ht="127.5" customHeight="1">
      <c r="A29" s="8" t="s">
        <v>395</v>
      </c>
      <c r="B29" s="8" t="s">
        <v>375</v>
      </c>
      <c r="C29" s="8" t="s">
        <v>2350</v>
      </c>
      <c r="D29" s="8" t="s">
        <v>3703</v>
      </c>
      <c r="E29" s="8" t="s">
        <v>3704</v>
      </c>
      <c r="F29" s="8">
        <v>2048</v>
      </c>
      <c r="G29" s="8" t="s">
        <v>3705</v>
      </c>
      <c r="H29" s="8" t="s">
        <v>3145</v>
      </c>
      <c r="I29" s="8" t="s">
        <v>3145</v>
      </c>
      <c r="J29" s="8" t="s">
        <v>3145</v>
      </c>
      <c r="K29" s="8" t="s">
        <v>3255</v>
      </c>
      <c r="L29" s="8" t="s">
        <v>3145</v>
      </c>
      <c r="M29" s="11" t="s">
        <v>3255</v>
      </c>
      <c r="N29" s="8" t="s">
        <v>3145</v>
      </c>
      <c r="O29" s="8" t="s">
        <v>3255</v>
      </c>
      <c r="P29" s="8" t="s">
        <v>3145</v>
      </c>
      <c r="Q29" s="8" t="s">
        <v>3316</v>
      </c>
      <c r="R29" s="8" t="s">
        <v>3706</v>
      </c>
      <c r="S29" s="8" t="s">
        <v>3707</v>
      </c>
      <c r="T29" s="8" t="s">
        <v>3431</v>
      </c>
      <c r="U29" s="8" t="s">
        <v>3465</v>
      </c>
      <c r="V29" s="8" t="s">
        <v>3145</v>
      </c>
      <c r="W29" s="8" t="s">
        <v>3708</v>
      </c>
      <c r="X29" s="8" t="s">
        <v>3709</v>
      </c>
      <c r="Y29" s="8" t="s">
        <v>3710</v>
      </c>
      <c r="Z29" s="8" t="s">
        <v>3316</v>
      </c>
      <c r="AA29" s="8" t="s">
        <v>3711</v>
      </c>
      <c r="AB29" s="8" t="s">
        <v>3316</v>
      </c>
      <c r="AC29" s="9" t="s">
        <v>3712</v>
      </c>
      <c r="AD29" s="9" t="s">
        <v>401</v>
      </c>
    </row>
    <row r="30" spans="1:30" s="1" customFormat="1" ht="127.5" customHeight="1">
      <c r="A30" s="8" t="s">
        <v>402</v>
      </c>
      <c r="B30" s="8" t="s">
        <v>403</v>
      </c>
      <c r="C30" s="8" t="s">
        <v>2350</v>
      </c>
      <c r="D30" s="8" t="s">
        <v>405</v>
      </c>
      <c r="E30" s="8" t="s">
        <v>3428</v>
      </c>
      <c r="F30" s="8">
        <v>2040</v>
      </c>
      <c r="G30" s="8" t="s">
        <v>3713</v>
      </c>
      <c r="H30" s="12" t="s">
        <v>3145</v>
      </c>
      <c r="I30" s="12" t="s">
        <v>3145</v>
      </c>
      <c r="J30" s="12" t="s">
        <v>3145</v>
      </c>
      <c r="K30" s="8" t="s">
        <v>3145</v>
      </c>
      <c r="L30" s="11" t="s">
        <v>3255</v>
      </c>
      <c r="M30" s="11" t="s">
        <v>3255</v>
      </c>
      <c r="N30" s="8" t="s">
        <v>3145</v>
      </c>
      <c r="O30" s="8" t="s">
        <v>3255</v>
      </c>
      <c r="P30" s="8" t="s">
        <v>3255</v>
      </c>
      <c r="Q30" s="8" t="s">
        <v>3316</v>
      </c>
      <c r="R30" s="8" t="s">
        <v>3714</v>
      </c>
      <c r="S30" s="8" t="s">
        <v>3419</v>
      </c>
      <c r="T30" s="8" t="s">
        <v>3343</v>
      </c>
      <c r="U30" s="8" t="s">
        <v>3715</v>
      </c>
      <c r="V30" s="8" t="s">
        <v>3145</v>
      </c>
      <c r="W30" s="8" t="s">
        <v>3716</v>
      </c>
      <c r="X30" s="8" t="s">
        <v>3717</v>
      </c>
      <c r="Y30" s="8" t="s">
        <v>3698</v>
      </c>
      <c r="Z30" s="8" t="s">
        <v>3718</v>
      </c>
      <c r="AA30" s="8" t="s">
        <v>3719</v>
      </c>
      <c r="AB30" s="8" t="s">
        <v>3720</v>
      </c>
      <c r="AC30" s="9" t="s">
        <v>3721</v>
      </c>
      <c r="AD30" s="9" t="s">
        <v>414</v>
      </c>
    </row>
    <row r="31" spans="1:30" s="1" customFormat="1" ht="110.25" customHeight="1">
      <c r="A31" s="8" t="s">
        <v>3722</v>
      </c>
      <c r="B31" s="13" t="s">
        <v>416</v>
      </c>
      <c r="C31" s="13" t="s">
        <v>2354</v>
      </c>
      <c r="D31" s="8" t="s">
        <v>418</v>
      </c>
      <c r="E31" s="13" t="s">
        <v>3723</v>
      </c>
      <c r="F31" s="13">
        <v>2045</v>
      </c>
      <c r="G31" s="8" t="s">
        <v>3724</v>
      </c>
      <c r="H31" s="12" t="s">
        <v>3145</v>
      </c>
      <c r="I31" s="12" t="s">
        <v>3145</v>
      </c>
      <c r="J31" s="12" t="s">
        <v>3145</v>
      </c>
      <c r="K31" s="12" t="s">
        <v>3255</v>
      </c>
      <c r="L31" s="12" t="s">
        <v>3145</v>
      </c>
      <c r="M31" s="12" t="s">
        <v>3145</v>
      </c>
      <c r="N31" s="12" t="s">
        <v>3145</v>
      </c>
      <c r="O31" s="8" t="s">
        <v>3255</v>
      </c>
      <c r="P31" s="8" t="s">
        <v>64</v>
      </c>
      <c r="Q31" s="8" t="s">
        <v>3316</v>
      </c>
      <c r="R31" s="8" t="s">
        <v>3714</v>
      </c>
      <c r="S31" s="8" t="s">
        <v>3725</v>
      </c>
      <c r="T31" s="8" t="s">
        <v>3343</v>
      </c>
      <c r="U31" s="8" t="s">
        <v>3726</v>
      </c>
      <c r="V31" s="8" t="s">
        <v>3727</v>
      </c>
      <c r="W31" s="8" t="s">
        <v>3728</v>
      </c>
      <c r="X31" s="8" t="s">
        <v>3729</v>
      </c>
      <c r="Y31" s="8" t="s">
        <v>3316</v>
      </c>
      <c r="Z31" s="8" t="s">
        <v>3730</v>
      </c>
      <c r="AA31" s="8" t="s">
        <v>3731</v>
      </c>
      <c r="AB31" s="8" t="s">
        <v>3732</v>
      </c>
      <c r="AC31" s="9" t="s">
        <v>3733</v>
      </c>
      <c r="AD31" s="9" t="s">
        <v>426</v>
      </c>
    </row>
    <row r="32" spans="1:30" s="1" customFormat="1" ht="135.75" customHeight="1">
      <c r="A32" s="13" t="s">
        <v>3734</v>
      </c>
      <c r="B32" s="8" t="s">
        <v>3735</v>
      </c>
      <c r="C32" s="13" t="s">
        <v>2354</v>
      </c>
      <c r="D32" s="8" t="s">
        <v>3736</v>
      </c>
      <c r="E32" s="13" t="s">
        <v>3737</v>
      </c>
      <c r="F32" s="13">
        <v>2037</v>
      </c>
      <c r="G32" s="8" t="s">
        <v>3738</v>
      </c>
      <c r="H32" s="12" t="s">
        <v>3145</v>
      </c>
      <c r="I32" s="12" t="s">
        <v>3145</v>
      </c>
      <c r="J32" s="12" t="s">
        <v>3145</v>
      </c>
      <c r="K32" s="12" t="s">
        <v>3255</v>
      </c>
      <c r="L32" s="12" t="s">
        <v>3145</v>
      </c>
      <c r="M32" s="12" t="s">
        <v>3145</v>
      </c>
      <c r="N32" s="12" t="s">
        <v>3145</v>
      </c>
      <c r="O32" s="8" t="s">
        <v>3255</v>
      </c>
      <c r="P32" s="8" t="s">
        <v>64</v>
      </c>
      <c r="Q32" s="8" t="s">
        <v>3739</v>
      </c>
      <c r="R32" s="8" t="s">
        <v>3740</v>
      </c>
      <c r="S32" s="8" t="s">
        <v>3741</v>
      </c>
      <c r="T32" s="8" t="s">
        <v>3343</v>
      </c>
      <c r="U32" s="8" t="s">
        <v>3465</v>
      </c>
      <c r="V32" s="8" t="s">
        <v>3742</v>
      </c>
      <c r="W32" s="8" t="s">
        <v>3743</v>
      </c>
      <c r="X32" s="8" t="s">
        <v>3744</v>
      </c>
      <c r="Y32" s="8" t="s">
        <v>3316</v>
      </c>
      <c r="Z32" s="8" t="s">
        <v>3745</v>
      </c>
      <c r="AA32" s="8" t="s">
        <v>3746</v>
      </c>
      <c r="AB32" s="8" t="s">
        <v>3747</v>
      </c>
      <c r="AC32" s="9" t="s">
        <v>3748</v>
      </c>
      <c r="AD32" s="9" t="s">
        <v>436</v>
      </c>
    </row>
    <row r="33" spans="1:39" s="1" customFormat="1" ht="135.75" customHeight="1">
      <c r="A33" s="8" t="s">
        <v>3749</v>
      </c>
      <c r="B33" s="8" t="s">
        <v>387</v>
      </c>
      <c r="C33" s="13" t="s">
        <v>2354</v>
      </c>
      <c r="D33" s="8" t="s">
        <v>3750</v>
      </c>
      <c r="E33" s="8" t="s">
        <v>3751</v>
      </c>
      <c r="F33" s="8">
        <v>2030</v>
      </c>
      <c r="G33" s="8" t="s">
        <v>3752</v>
      </c>
      <c r="H33" s="12" t="s">
        <v>3145</v>
      </c>
      <c r="I33" s="12" t="s">
        <v>3145</v>
      </c>
      <c r="J33" s="12" t="s">
        <v>3145</v>
      </c>
      <c r="K33" s="11" t="s">
        <v>3145</v>
      </c>
      <c r="L33" s="11" t="s">
        <v>3145</v>
      </c>
      <c r="M33" s="11" t="s">
        <v>64</v>
      </c>
      <c r="N33" s="11" t="s">
        <v>3145</v>
      </c>
      <c r="O33" s="8" t="s">
        <v>3255</v>
      </c>
      <c r="P33" s="8" t="s">
        <v>3145</v>
      </c>
      <c r="Q33" s="8" t="s">
        <v>3753</v>
      </c>
      <c r="R33" s="8" t="s">
        <v>3341</v>
      </c>
      <c r="S33" s="8" t="s">
        <v>3754</v>
      </c>
      <c r="T33" s="8" t="s">
        <v>3343</v>
      </c>
      <c r="U33" s="8" t="s">
        <v>3465</v>
      </c>
      <c r="V33" s="8" t="s">
        <v>3255</v>
      </c>
      <c r="W33" s="8" t="s">
        <v>3755</v>
      </c>
      <c r="X33" s="8" t="s">
        <v>3756</v>
      </c>
      <c r="Y33" s="8" t="s">
        <v>3316</v>
      </c>
      <c r="Z33" s="8" t="s">
        <v>3757</v>
      </c>
      <c r="AA33" s="8" t="s">
        <v>3758</v>
      </c>
      <c r="AB33" s="8" t="s">
        <v>3759</v>
      </c>
      <c r="AC33" s="9" t="s">
        <v>443</v>
      </c>
      <c r="AD33" s="9" t="s">
        <v>3760</v>
      </c>
    </row>
    <row r="34" spans="1:39" s="1" customFormat="1" ht="147.75" customHeight="1">
      <c r="A34" s="8" t="s">
        <v>3761</v>
      </c>
      <c r="B34" s="8" t="s">
        <v>3762</v>
      </c>
      <c r="C34" s="8" t="s">
        <v>2354</v>
      </c>
      <c r="D34" s="8" t="s">
        <v>448</v>
      </c>
      <c r="E34" s="8" t="s">
        <v>3763</v>
      </c>
      <c r="F34" s="8">
        <v>2035</v>
      </c>
      <c r="G34" s="8" t="s">
        <v>3764</v>
      </c>
      <c r="H34" s="11" t="s">
        <v>3765</v>
      </c>
      <c r="I34" s="12" t="s">
        <v>3145</v>
      </c>
      <c r="J34" s="12" t="s">
        <v>3145</v>
      </c>
      <c r="K34" s="11" t="s">
        <v>3255</v>
      </c>
      <c r="L34" s="11" t="s">
        <v>3255</v>
      </c>
      <c r="M34" s="11" t="s">
        <v>3145</v>
      </c>
      <c r="N34" s="11" t="s">
        <v>3145</v>
      </c>
      <c r="O34" s="8" t="s">
        <v>3255</v>
      </c>
      <c r="P34" s="8" t="s">
        <v>3145</v>
      </c>
      <c r="Q34" s="8" t="s">
        <v>3766</v>
      </c>
      <c r="R34" s="8" t="s">
        <v>3341</v>
      </c>
      <c r="S34" s="8" t="s">
        <v>3767</v>
      </c>
      <c r="T34" s="8" t="s">
        <v>3343</v>
      </c>
      <c r="U34" s="8" t="s">
        <v>3768</v>
      </c>
      <c r="V34" s="8" t="s">
        <v>3769</v>
      </c>
      <c r="W34" s="8" t="s">
        <v>3770</v>
      </c>
      <c r="X34" s="8" t="s">
        <v>3771</v>
      </c>
      <c r="Y34" s="8" t="s">
        <v>3316</v>
      </c>
      <c r="Z34" s="8" t="s">
        <v>3772</v>
      </c>
      <c r="AA34" s="8" t="s">
        <v>3773</v>
      </c>
      <c r="AB34" s="8" t="s">
        <v>3316</v>
      </c>
      <c r="AC34" s="9" t="s">
        <v>3774</v>
      </c>
      <c r="AD34" s="9" t="s">
        <v>454</v>
      </c>
    </row>
    <row r="35" spans="1:39" s="1" customFormat="1" ht="202.5" customHeight="1">
      <c r="A35" s="8" t="s">
        <v>3775</v>
      </c>
      <c r="B35" s="8" t="s">
        <v>3776</v>
      </c>
      <c r="C35" s="8" t="s">
        <v>2354</v>
      </c>
      <c r="D35" s="8" t="s">
        <v>3777</v>
      </c>
      <c r="E35" s="8" t="s">
        <v>3778</v>
      </c>
      <c r="F35" s="8">
        <v>2041</v>
      </c>
      <c r="G35" s="8" t="s">
        <v>3779</v>
      </c>
      <c r="H35" s="11" t="s">
        <v>3145</v>
      </c>
      <c r="I35" s="11" t="s">
        <v>3145</v>
      </c>
      <c r="J35" s="11" t="s">
        <v>3145</v>
      </c>
      <c r="K35" s="11" t="s">
        <v>3255</v>
      </c>
      <c r="L35" s="11" t="s">
        <v>3145</v>
      </c>
      <c r="M35" s="11" t="s">
        <v>3145</v>
      </c>
      <c r="N35" s="11" t="s">
        <v>3780</v>
      </c>
      <c r="O35" s="8" t="s">
        <v>3255</v>
      </c>
      <c r="P35" s="8" t="s">
        <v>3145</v>
      </c>
      <c r="Q35" s="8" t="s">
        <v>3781</v>
      </c>
      <c r="R35" s="8" t="s">
        <v>3341</v>
      </c>
      <c r="S35" s="8" t="s">
        <v>3782</v>
      </c>
      <c r="T35" s="8" t="s">
        <v>3783</v>
      </c>
      <c r="U35" s="8" t="s">
        <v>3358</v>
      </c>
      <c r="V35" s="8" t="s">
        <v>3784</v>
      </c>
      <c r="W35" s="8" t="s">
        <v>3785</v>
      </c>
      <c r="X35" s="8" t="s">
        <v>3786</v>
      </c>
      <c r="Y35" s="8" t="s">
        <v>3255</v>
      </c>
      <c r="Z35" s="8" t="s">
        <v>3787</v>
      </c>
      <c r="AA35" s="8" t="s">
        <v>3788</v>
      </c>
      <c r="AB35" s="8" t="s">
        <v>3789</v>
      </c>
      <c r="AC35" s="9" t="s">
        <v>3790</v>
      </c>
      <c r="AD35" s="9" t="s">
        <v>465</v>
      </c>
    </row>
    <row r="36" spans="1:39" s="1" customFormat="1" ht="160.5" customHeight="1">
      <c r="A36" s="8" t="s">
        <v>3791</v>
      </c>
      <c r="B36" s="8" t="s">
        <v>467</v>
      </c>
      <c r="C36" s="8" t="s">
        <v>2354</v>
      </c>
      <c r="D36" s="8" t="s">
        <v>470</v>
      </c>
      <c r="E36" s="8" t="s">
        <v>3792</v>
      </c>
      <c r="F36" s="8">
        <v>2030</v>
      </c>
      <c r="G36" s="8" t="s">
        <v>3793</v>
      </c>
      <c r="H36" s="12" t="s">
        <v>3145</v>
      </c>
      <c r="I36" s="12" t="s">
        <v>3145</v>
      </c>
      <c r="J36" s="12" t="s">
        <v>3145</v>
      </c>
      <c r="K36" s="12" t="s">
        <v>3145</v>
      </c>
      <c r="L36" s="12" t="s">
        <v>3255</v>
      </c>
      <c r="M36" s="12" t="s">
        <v>3145</v>
      </c>
      <c r="N36" s="12" t="s">
        <v>3145</v>
      </c>
      <c r="O36" s="8" t="s">
        <v>3255</v>
      </c>
      <c r="P36" s="8" t="s">
        <v>64</v>
      </c>
      <c r="Q36" s="8" t="s">
        <v>3509</v>
      </c>
      <c r="R36" s="8" t="s">
        <v>3794</v>
      </c>
      <c r="S36" s="8" t="s">
        <v>3419</v>
      </c>
      <c r="T36" s="8" t="s">
        <v>3343</v>
      </c>
      <c r="U36" s="8" t="s">
        <v>3358</v>
      </c>
      <c r="V36" s="8" t="s">
        <v>3795</v>
      </c>
      <c r="W36" s="8" t="s">
        <v>3796</v>
      </c>
      <c r="X36" s="8" t="s">
        <v>3797</v>
      </c>
      <c r="Y36" s="8" t="s">
        <v>3316</v>
      </c>
      <c r="Z36" s="8" t="s">
        <v>3798</v>
      </c>
      <c r="AA36" s="8" t="s">
        <v>3799</v>
      </c>
      <c r="AB36" s="8" t="s">
        <v>3800</v>
      </c>
      <c r="AC36" s="9" t="s">
        <v>3801</v>
      </c>
      <c r="AD36" s="9" t="s">
        <v>477</v>
      </c>
    </row>
    <row r="37" spans="1:39" s="1" customFormat="1" ht="160.5" customHeight="1">
      <c r="A37" s="8" t="s">
        <v>3802</v>
      </c>
      <c r="B37" s="8" t="s">
        <v>479</v>
      </c>
      <c r="C37" s="8" t="s">
        <v>3803</v>
      </c>
      <c r="D37" s="8" t="s">
        <v>3804</v>
      </c>
      <c r="E37" s="8" t="s">
        <v>3805</v>
      </c>
      <c r="F37" s="8">
        <v>2025</v>
      </c>
      <c r="G37" s="8" t="s">
        <v>3806</v>
      </c>
      <c r="H37" s="11" t="s">
        <v>3145</v>
      </c>
      <c r="I37" s="11" t="s">
        <v>3145</v>
      </c>
      <c r="J37" s="11" t="s">
        <v>3145</v>
      </c>
      <c r="K37" s="11" t="s">
        <v>3255</v>
      </c>
      <c r="L37" s="11" t="s">
        <v>3255</v>
      </c>
      <c r="M37" s="11" t="s">
        <v>3255</v>
      </c>
      <c r="N37" s="11" t="s">
        <v>3145</v>
      </c>
      <c r="O37" s="8" t="s">
        <v>3255</v>
      </c>
      <c r="P37" s="8" t="s">
        <v>3145</v>
      </c>
      <c r="Q37" s="8" t="s">
        <v>3807</v>
      </c>
      <c r="R37" s="8" t="s">
        <v>3808</v>
      </c>
      <c r="S37" s="8" t="s">
        <v>3809</v>
      </c>
      <c r="T37" s="8" t="s">
        <v>3343</v>
      </c>
      <c r="U37" s="8" t="s">
        <v>3316</v>
      </c>
      <c r="V37" s="8" t="s">
        <v>3316</v>
      </c>
      <c r="W37" s="8" t="s">
        <v>3810</v>
      </c>
      <c r="X37" s="8" t="s">
        <v>3811</v>
      </c>
      <c r="Y37" s="8" t="s">
        <v>3255</v>
      </c>
      <c r="Z37" s="8" t="s">
        <v>3812</v>
      </c>
      <c r="AA37" s="8" t="s">
        <v>3813</v>
      </c>
      <c r="AB37" s="8" t="s">
        <v>3814</v>
      </c>
      <c r="AC37" s="9" t="s">
        <v>3815</v>
      </c>
      <c r="AD37" s="9" t="s">
        <v>487</v>
      </c>
    </row>
    <row r="38" spans="1:39" s="1" customFormat="1" ht="160.5" customHeight="1">
      <c r="A38" s="8" t="s">
        <v>3816</v>
      </c>
      <c r="B38" s="8" t="s">
        <v>489</v>
      </c>
      <c r="C38" s="8" t="s">
        <v>2360</v>
      </c>
      <c r="D38" s="8" t="s">
        <v>491</v>
      </c>
      <c r="E38" s="8" t="s">
        <v>3817</v>
      </c>
      <c r="F38" s="8">
        <v>2050</v>
      </c>
      <c r="G38" s="8" t="s">
        <v>3818</v>
      </c>
      <c r="H38" s="11" t="s">
        <v>3145</v>
      </c>
      <c r="I38" s="11" t="s">
        <v>3145</v>
      </c>
      <c r="J38" s="11" t="s">
        <v>3145</v>
      </c>
      <c r="K38" s="11" t="s">
        <v>3145</v>
      </c>
      <c r="L38" s="11" t="s">
        <v>3255</v>
      </c>
      <c r="M38" s="11" t="s">
        <v>3255</v>
      </c>
      <c r="N38" s="11" t="s">
        <v>3145</v>
      </c>
      <c r="O38" s="8" t="s">
        <v>3255</v>
      </c>
      <c r="P38" s="8" t="s">
        <v>3255</v>
      </c>
      <c r="Q38" s="8" t="s">
        <v>3819</v>
      </c>
      <c r="R38" s="8" t="s">
        <v>3820</v>
      </c>
      <c r="S38" s="8" t="s">
        <v>3821</v>
      </c>
      <c r="T38" s="8" t="s">
        <v>3343</v>
      </c>
      <c r="U38" s="8" t="s">
        <v>3822</v>
      </c>
      <c r="V38" s="8" t="s">
        <v>3316</v>
      </c>
      <c r="W38" s="8" t="s">
        <v>3823</v>
      </c>
      <c r="X38" s="8" t="s">
        <v>3824</v>
      </c>
      <c r="Y38" s="8" t="s">
        <v>3255</v>
      </c>
      <c r="Z38" s="8" t="s">
        <v>3825</v>
      </c>
      <c r="AA38" s="8" t="s">
        <v>3826</v>
      </c>
      <c r="AB38" s="8" t="s">
        <v>3316</v>
      </c>
      <c r="AC38" s="22" t="s">
        <v>3827</v>
      </c>
      <c r="AD38" s="22" t="s">
        <v>499</v>
      </c>
    </row>
    <row r="39" spans="1:39" s="1" customFormat="1" ht="160.5" customHeight="1">
      <c r="A39" s="8" t="s">
        <v>3828</v>
      </c>
      <c r="B39" s="8" t="s">
        <v>3829</v>
      </c>
      <c r="C39" s="8" t="s">
        <v>3830</v>
      </c>
      <c r="D39" s="8" t="s">
        <v>3831</v>
      </c>
      <c r="E39" s="8" t="s">
        <v>3832</v>
      </c>
      <c r="F39" s="8">
        <v>2030</v>
      </c>
      <c r="G39" s="8" t="s">
        <v>3833</v>
      </c>
      <c r="H39" s="11" t="s">
        <v>3145</v>
      </c>
      <c r="I39" s="11" t="s">
        <v>3255</v>
      </c>
      <c r="J39" s="11" t="s">
        <v>3145</v>
      </c>
      <c r="K39" s="11" t="s">
        <v>3145</v>
      </c>
      <c r="L39" s="11" t="s">
        <v>3255</v>
      </c>
      <c r="M39" s="11" t="s">
        <v>3255</v>
      </c>
      <c r="N39" s="11" t="s">
        <v>3145</v>
      </c>
      <c r="O39" s="8" t="s">
        <v>3255</v>
      </c>
      <c r="P39" s="8" t="s">
        <v>3145</v>
      </c>
      <c r="Q39" s="8" t="s">
        <v>3834</v>
      </c>
      <c r="R39" s="8" t="s">
        <v>3835</v>
      </c>
      <c r="S39" s="8" t="s">
        <v>3836</v>
      </c>
      <c r="T39" s="8" t="s">
        <v>172</v>
      </c>
      <c r="U39" s="8" t="s">
        <v>3837</v>
      </c>
      <c r="V39" s="8" t="s">
        <v>3255</v>
      </c>
      <c r="W39" s="8" t="s">
        <v>3838</v>
      </c>
      <c r="X39" s="8" t="s">
        <v>3839</v>
      </c>
      <c r="Y39" s="8" t="s">
        <v>3316</v>
      </c>
      <c r="Z39" s="8" t="s">
        <v>3840</v>
      </c>
      <c r="AA39" s="8" t="s">
        <v>3841</v>
      </c>
      <c r="AB39" s="8" t="s">
        <v>3842</v>
      </c>
      <c r="AC39" s="9" t="s">
        <v>3843</v>
      </c>
      <c r="AD39" s="9" t="s">
        <v>510</v>
      </c>
    </row>
    <row r="40" spans="1:39" s="1" customFormat="1" ht="124.5" customHeight="1">
      <c r="A40" s="11" t="s">
        <v>3844</v>
      </c>
      <c r="B40" s="11" t="s">
        <v>512</v>
      </c>
      <c r="C40" s="11" t="s">
        <v>3845</v>
      </c>
      <c r="D40" s="11" t="s">
        <v>514</v>
      </c>
      <c r="E40" s="11" t="s">
        <v>3846</v>
      </c>
      <c r="F40" s="11">
        <v>2050</v>
      </c>
      <c r="G40" s="11" t="s">
        <v>3847</v>
      </c>
      <c r="H40" s="12" t="s">
        <v>3145</v>
      </c>
      <c r="I40" s="12" t="s">
        <v>3145</v>
      </c>
      <c r="J40" s="12" t="s">
        <v>3145</v>
      </c>
      <c r="K40" s="11" t="s">
        <v>3255</v>
      </c>
      <c r="L40" s="11" t="s">
        <v>3255</v>
      </c>
      <c r="M40" s="11" t="s">
        <v>3255</v>
      </c>
      <c r="N40" s="8" t="s">
        <v>64</v>
      </c>
      <c r="O40" s="11" t="s">
        <v>3255</v>
      </c>
      <c r="P40" s="8" t="s">
        <v>64</v>
      </c>
      <c r="Q40" s="11" t="s">
        <v>3316</v>
      </c>
      <c r="R40" s="11" t="s">
        <v>3341</v>
      </c>
      <c r="S40" s="8" t="s">
        <v>3419</v>
      </c>
      <c r="T40" s="8" t="s">
        <v>3343</v>
      </c>
      <c r="U40" s="8" t="s">
        <v>3465</v>
      </c>
      <c r="V40" s="8" t="s">
        <v>3316</v>
      </c>
      <c r="W40" s="8" t="s">
        <v>3848</v>
      </c>
      <c r="X40" s="8" t="s">
        <v>3849</v>
      </c>
      <c r="Y40" s="8" t="s">
        <v>3850</v>
      </c>
      <c r="Z40" s="8" t="s">
        <v>3851</v>
      </c>
      <c r="AA40" s="8" t="s">
        <v>3852</v>
      </c>
      <c r="AB40" s="11" t="s">
        <v>3853</v>
      </c>
      <c r="AC40" s="9" t="s">
        <v>3854</v>
      </c>
      <c r="AD40" s="9" t="s">
        <v>521</v>
      </c>
    </row>
    <row r="41" spans="1:39" s="1" customFormat="1" ht="124.5" customHeight="1">
      <c r="A41" s="11" t="s">
        <v>3855</v>
      </c>
      <c r="B41" s="11" t="s">
        <v>3856</v>
      </c>
      <c r="C41" s="11" t="s">
        <v>3845</v>
      </c>
      <c r="D41" s="11" t="s">
        <v>3857</v>
      </c>
      <c r="E41" s="11" t="s">
        <v>3858</v>
      </c>
      <c r="F41" s="11">
        <v>2050</v>
      </c>
      <c r="G41" s="11" t="s">
        <v>3859</v>
      </c>
      <c r="H41" s="11" t="s">
        <v>3255</v>
      </c>
      <c r="I41" s="11" t="s">
        <v>3145</v>
      </c>
      <c r="J41" s="11" t="s">
        <v>3255</v>
      </c>
      <c r="K41" s="11" t="s">
        <v>3255</v>
      </c>
      <c r="L41" s="11" t="s">
        <v>3255</v>
      </c>
      <c r="M41" s="11" t="s">
        <v>3255</v>
      </c>
      <c r="N41" s="11" t="s">
        <v>3255</v>
      </c>
      <c r="O41" s="11" t="s">
        <v>3860</v>
      </c>
      <c r="P41" s="8" t="s">
        <v>3255</v>
      </c>
      <c r="Q41" s="11" t="s">
        <v>3861</v>
      </c>
      <c r="R41" s="11" t="s">
        <v>3862</v>
      </c>
      <c r="S41" s="8" t="s">
        <v>3863</v>
      </c>
      <c r="T41" s="8" t="s">
        <v>3783</v>
      </c>
      <c r="U41" s="8" t="s">
        <v>3864</v>
      </c>
      <c r="V41" s="8" t="s">
        <v>3865</v>
      </c>
      <c r="W41" s="8" t="s">
        <v>3866</v>
      </c>
      <c r="X41" s="8" t="s">
        <v>3867</v>
      </c>
      <c r="Y41" s="8" t="s">
        <v>3255</v>
      </c>
      <c r="Z41" s="8" t="s">
        <v>3868</v>
      </c>
      <c r="AA41" s="8" t="s">
        <v>3869</v>
      </c>
      <c r="AB41" s="11" t="s">
        <v>3870</v>
      </c>
      <c r="AC41" s="9" t="s">
        <v>3871</v>
      </c>
      <c r="AD41" s="9" t="s">
        <v>530</v>
      </c>
    </row>
    <row r="42" spans="1:39" s="1" customFormat="1" ht="124.5" customHeight="1">
      <c r="A42" s="11" t="s">
        <v>3872</v>
      </c>
      <c r="B42" s="11" t="s">
        <v>532</v>
      </c>
      <c r="C42" s="11" t="s">
        <v>2364</v>
      </c>
      <c r="D42" s="11" t="s">
        <v>3873</v>
      </c>
      <c r="E42" s="11" t="s">
        <v>3874</v>
      </c>
      <c r="F42" s="11">
        <v>2032</v>
      </c>
      <c r="G42" s="11" t="s">
        <v>3752</v>
      </c>
      <c r="H42" s="11" t="s">
        <v>3145</v>
      </c>
      <c r="I42" s="11" t="s">
        <v>3145</v>
      </c>
      <c r="J42" s="11" t="s">
        <v>3145</v>
      </c>
      <c r="K42" s="11" t="s">
        <v>3255</v>
      </c>
      <c r="L42" s="11" t="s">
        <v>3255</v>
      </c>
      <c r="M42" s="11" t="s">
        <v>3255</v>
      </c>
      <c r="N42" s="11" t="s">
        <v>3145</v>
      </c>
      <c r="O42" s="11" t="s">
        <v>3145</v>
      </c>
      <c r="P42" s="8" t="s">
        <v>3255</v>
      </c>
      <c r="Q42" s="11" t="s">
        <v>3875</v>
      </c>
      <c r="R42" s="11" t="s">
        <v>3341</v>
      </c>
      <c r="S42" s="8" t="s">
        <v>3876</v>
      </c>
      <c r="T42" s="8" t="s">
        <v>3312</v>
      </c>
      <c r="U42" s="8" t="s">
        <v>3358</v>
      </c>
      <c r="V42" s="8" t="s">
        <v>3255</v>
      </c>
      <c r="W42" s="8" t="s">
        <v>3877</v>
      </c>
      <c r="X42" s="8" t="s">
        <v>3878</v>
      </c>
      <c r="Y42" s="8" t="s">
        <v>3255</v>
      </c>
      <c r="Z42" s="8" t="s">
        <v>3879</v>
      </c>
      <c r="AA42" s="8" t="s">
        <v>3880</v>
      </c>
      <c r="AB42" s="11" t="s">
        <v>3881</v>
      </c>
      <c r="AC42" s="9" t="s">
        <v>540</v>
      </c>
      <c r="AD42" s="9" t="s">
        <v>541</v>
      </c>
    </row>
    <row r="43" spans="1:39" s="1" customFormat="1" ht="105" customHeight="1">
      <c r="A43" s="13" t="s">
        <v>3882</v>
      </c>
      <c r="B43" s="13" t="s">
        <v>3883</v>
      </c>
      <c r="C43" s="13" t="s">
        <v>2367</v>
      </c>
      <c r="D43" s="8" t="s">
        <v>3884</v>
      </c>
      <c r="E43" s="13" t="s">
        <v>3885</v>
      </c>
      <c r="F43" s="13">
        <v>2040</v>
      </c>
      <c r="G43" s="8" t="s">
        <v>3886</v>
      </c>
      <c r="H43" s="12" t="s">
        <v>3145</v>
      </c>
      <c r="I43" s="12" t="s">
        <v>3145</v>
      </c>
      <c r="J43" s="12" t="s">
        <v>3145</v>
      </c>
      <c r="K43" s="12" t="s">
        <v>3145</v>
      </c>
      <c r="L43" s="12" t="s">
        <v>3145</v>
      </c>
      <c r="M43" s="8" t="s">
        <v>3255</v>
      </c>
      <c r="N43" s="12" t="s">
        <v>3145</v>
      </c>
      <c r="O43" s="8" t="s">
        <v>3255</v>
      </c>
      <c r="P43" s="8" t="s">
        <v>64</v>
      </c>
      <c r="Q43" s="8" t="s">
        <v>3316</v>
      </c>
      <c r="R43" s="13" t="s">
        <v>3887</v>
      </c>
      <c r="S43" s="8" t="s">
        <v>3888</v>
      </c>
      <c r="T43" s="8" t="s">
        <v>3343</v>
      </c>
      <c r="U43" s="8" t="s">
        <v>3358</v>
      </c>
      <c r="V43" s="8" t="s">
        <v>3889</v>
      </c>
      <c r="W43" s="8" t="s">
        <v>3890</v>
      </c>
      <c r="X43" s="8" t="s">
        <v>3891</v>
      </c>
      <c r="Y43" s="8" t="s">
        <v>3316</v>
      </c>
      <c r="Z43" s="8" t="s">
        <v>3892</v>
      </c>
      <c r="AA43" s="8" t="s">
        <v>3893</v>
      </c>
      <c r="AB43" s="8" t="s">
        <v>3894</v>
      </c>
      <c r="AC43" s="9" t="s">
        <v>3895</v>
      </c>
      <c r="AD43" s="9" t="s">
        <v>3896</v>
      </c>
    </row>
    <row r="44" spans="1:39" s="1" customFormat="1" ht="171.75" customHeight="1">
      <c r="A44" s="8" t="s">
        <v>3897</v>
      </c>
      <c r="B44" s="8" t="s">
        <v>387</v>
      </c>
      <c r="C44" s="13" t="s">
        <v>2367</v>
      </c>
      <c r="D44" s="8" t="s">
        <v>3898</v>
      </c>
      <c r="E44" s="8" t="s">
        <v>3899</v>
      </c>
      <c r="F44" s="8">
        <v>2040</v>
      </c>
      <c r="G44" s="8" t="s">
        <v>3900</v>
      </c>
      <c r="H44" s="12" t="s">
        <v>3145</v>
      </c>
      <c r="I44" s="12" t="s">
        <v>3145</v>
      </c>
      <c r="J44" s="12" t="s">
        <v>3145</v>
      </c>
      <c r="K44" s="12" t="s">
        <v>3145</v>
      </c>
      <c r="L44" s="12" t="s">
        <v>3145</v>
      </c>
      <c r="M44" s="8" t="s">
        <v>64</v>
      </c>
      <c r="N44" s="12" t="s">
        <v>3145</v>
      </c>
      <c r="O44" s="8" t="s">
        <v>3255</v>
      </c>
      <c r="P44" s="8" t="s">
        <v>3145</v>
      </c>
      <c r="Q44" s="8" t="s">
        <v>3316</v>
      </c>
      <c r="R44" s="8" t="s">
        <v>3388</v>
      </c>
      <c r="S44" s="8" t="s">
        <v>3901</v>
      </c>
      <c r="T44" s="8" t="s">
        <v>3343</v>
      </c>
      <c r="U44" s="8" t="s">
        <v>3902</v>
      </c>
      <c r="V44" s="8" t="s">
        <v>3316</v>
      </c>
      <c r="W44" s="8" t="s">
        <v>3903</v>
      </c>
      <c r="X44" s="8" t="s">
        <v>3904</v>
      </c>
      <c r="Y44" s="8" t="s">
        <v>3316</v>
      </c>
      <c r="Z44" s="8" t="s">
        <v>3905</v>
      </c>
      <c r="AA44" s="8" t="s">
        <v>3906</v>
      </c>
      <c r="AB44" s="8" t="s">
        <v>3907</v>
      </c>
      <c r="AC44" s="9" t="s">
        <v>3908</v>
      </c>
      <c r="AD44" s="9" t="s">
        <v>559</v>
      </c>
    </row>
    <row r="45" spans="1:39" s="1" customFormat="1" ht="171.75" customHeight="1">
      <c r="A45" s="8" t="s">
        <v>3909</v>
      </c>
      <c r="B45" s="8" t="s">
        <v>561</v>
      </c>
      <c r="C45" s="8" t="s">
        <v>2367</v>
      </c>
      <c r="D45" s="8" t="s">
        <v>3910</v>
      </c>
      <c r="E45" s="8" t="s">
        <v>3911</v>
      </c>
      <c r="F45" s="8">
        <v>2060</v>
      </c>
      <c r="G45" s="8" t="s">
        <v>3912</v>
      </c>
      <c r="H45" s="12" t="s">
        <v>3145</v>
      </c>
      <c r="I45" s="12" t="s">
        <v>3145</v>
      </c>
      <c r="J45" s="12" t="s">
        <v>3145</v>
      </c>
      <c r="K45" s="11" t="s">
        <v>3255</v>
      </c>
      <c r="L45" s="11" t="s">
        <v>3145</v>
      </c>
      <c r="M45" s="8" t="s">
        <v>3255</v>
      </c>
      <c r="N45" s="11" t="s">
        <v>3145</v>
      </c>
      <c r="O45" s="8" t="s">
        <v>3255</v>
      </c>
      <c r="P45" s="8" t="s">
        <v>3145</v>
      </c>
      <c r="Q45" s="8" t="s">
        <v>3913</v>
      </c>
      <c r="R45" s="8" t="s">
        <v>3341</v>
      </c>
      <c r="S45" s="8" t="s">
        <v>3914</v>
      </c>
      <c r="T45" s="8" t="s">
        <v>3343</v>
      </c>
      <c r="U45" s="8" t="s">
        <v>3915</v>
      </c>
      <c r="V45" s="8" t="s">
        <v>3916</v>
      </c>
      <c r="W45" s="8" t="s">
        <v>3917</v>
      </c>
      <c r="X45" s="8" t="s">
        <v>3918</v>
      </c>
      <c r="Y45" s="8" t="s">
        <v>3316</v>
      </c>
      <c r="Z45" s="8" t="s">
        <v>3919</v>
      </c>
      <c r="AA45" s="8" t="s">
        <v>3920</v>
      </c>
      <c r="AB45" s="8" t="s">
        <v>3921</v>
      </c>
      <c r="AC45" s="9" t="s">
        <v>3922</v>
      </c>
      <c r="AD45" s="9" t="s">
        <v>570</v>
      </c>
    </row>
    <row r="46" spans="1:39" s="1" customFormat="1" ht="171.75" customHeight="1">
      <c r="A46" s="8" t="s">
        <v>3923</v>
      </c>
      <c r="B46" s="8" t="s">
        <v>3924</v>
      </c>
      <c r="C46" s="8" t="s">
        <v>2367</v>
      </c>
      <c r="D46" s="8" t="s">
        <v>3925</v>
      </c>
      <c r="E46" s="8" t="s">
        <v>3307</v>
      </c>
      <c r="F46" s="8">
        <v>2050</v>
      </c>
      <c r="G46" s="8" t="s">
        <v>3926</v>
      </c>
      <c r="H46" s="12" t="s">
        <v>3145</v>
      </c>
      <c r="I46" s="12" t="s">
        <v>3145</v>
      </c>
      <c r="J46" s="12" t="s">
        <v>3145</v>
      </c>
      <c r="K46" s="12" t="s">
        <v>3145</v>
      </c>
      <c r="L46" s="12" t="s">
        <v>3145</v>
      </c>
      <c r="M46" s="8" t="s">
        <v>3255</v>
      </c>
      <c r="N46" s="11" t="s">
        <v>3145</v>
      </c>
      <c r="O46" s="8" t="s">
        <v>3255</v>
      </c>
      <c r="P46" s="8" t="s">
        <v>3145</v>
      </c>
      <c r="Q46" s="8" t="s">
        <v>3927</v>
      </c>
      <c r="R46" s="8" t="s">
        <v>3928</v>
      </c>
      <c r="S46" s="8" t="s">
        <v>3929</v>
      </c>
      <c r="T46" s="8" t="s">
        <v>3405</v>
      </c>
      <c r="U46" s="8" t="s">
        <v>3465</v>
      </c>
      <c r="V46" s="8" t="s">
        <v>3145</v>
      </c>
      <c r="W46" s="8" t="s">
        <v>3930</v>
      </c>
      <c r="X46" s="8" t="s">
        <v>3931</v>
      </c>
      <c r="Y46" s="8" t="s">
        <v>3316</v>
      </c>
      <c r="Z46" s="8" t="s">
        <v>3932</v>
      </c>
      <c r="AA46" s="8" t="s">
        <v>3933</v>
      </c>
      <c r="AB46" s="8" t="s">
        <v>3934</v>
      </c>
      <c r="AC46" s="9" t="s">
        <v>3935</v>
      </c>
      <c r="AD46" s="9" t="s">
        <v>579</v>
      </c>
    </row>
    <row r="47" spans="1:39" s="1" customFormat="1" ht="105" customHeight="1">
      <c r="A47" s="8" t="s">
        <v>3936</v>
      </c>
      <c r="B47" s="8" t="s">
        <v>581</v>
      </c>
      <c r="C47" s="8" t="s">
        <v>3937</v>
      </c>
      <c r="D47" s="8" t="s">
        <v>583</v>
      </c>
      <c r="E47" s="8" t="s">
        <v>3938</v>
      </c>
      <c r="F47" s="8">
        <v>2040</v>
      </c>
      <c r="G47" s="8" t="s">
        <v>3939</v>
      </c>
      <c r="H47" s="11" t="s">
        <v>3255</v>
      </c>
      <c r="I47" s="12" t="s">
        <v>3145</v>
      </c>
      <c r="J47" s="11" t="s">
        <v>3255</v>
      </c>
      <c r="K47" s="11" t="s">
        <v>3145</v>
      </c>
      <c r="L47" s="11" t="s">
        <v>3255</v>
      </c>
      <c r="M47" s="11" t="s">
        <v>3255</v>
      </c>
      <c r="N47" s="11" t="s">
        <v>3255</v>
      </c>
      <c r="O47" s="11" t="s">
        <v>3255</v>
      </c>
      <c r="P47" s="11" t="s">
        <v>3255</v>
      </c>
      <c r="Q47" s="8" t="s">
        <v>3940</v>
      </c>
      <c r="R47" s="8" t="s">
        <v>3941</v>
      </c>
      <c r="S47" s="8" t="s">
        <v>3419</v>
      </c>
      <c r="T47" s="8" t="s">
        <v>3343</v>
      </c>
      <c r="U47" s="8" t="s">
        <v>3465</v>
      </c>
      <c r="V47" s="8" t="s">
        <v>3316</v>
      </c>
      <c r="W47" s="8" t="s">
        <v>3942</v>
      </c>
      <c r="X47" s="8" t="s">
        <v>3943</v>
      </c>
      <c r="Y47" s="8" t="s">
        <v>3316</v>
      </c>
      <c r="Z47" s="8" t="s">
        <v>3944</v>
      </c>
      <c r="AA47" s="8" t="s">
        <v>3945</v>
      </c>
      <c r="AB47" s="8" t="s">
        <v>3946</v>
      </c>
      <c r="AC47" s="9" t="s">
        <v>3947</v>
      </c>
      <c r="AD47" s="9" t="s">
        <v>590</v>
      </c>
      <c r="AM47" s="1" t="s">
        <v>3948</v>
      </c>
    </row>
    <row r="48" spans="1:39" s="1" customFormat="1" ht="105" customHeight="1">
      <c r="A48" s="8" t="s">
        <v>3949</v>
      </c>
      <c r="B48" s="8" t="s">
        <v>592</v>
      </c>
      <c r="C48" s="8" t="s">
        <v>3950</v>
      </c>
      <c r="D48" s="8" t="s">
        <v>595</v>
      </c>
      <c r="E48" s="8" t="s">
        <v>3951</v>
      </c>
      <c r="F48" s="8">
        <v>2030</v>
      </c>
      <c r="G48" s="8" t="s">
        <v>3952</v>
      </c>
      <c r="H48" s="12" t="s">
        <v>3145</v>
      </c>
      <c r="I48" s="12" t="s">
        <v>3145</v>
      </c>
      <c r="J48" s="11" t="s">
        <v>3255</v>
      </c>
      <c r="K48" s="11" t="s">
        <v>3255</v>
      </c>
      <c r="L48" s="11" t="s">
        <v>3255</v>
      </c>
      <c r="M48" s="11" t="s">
        <v>3255</v>
      </c>
      <c r="N48" s="11" t="s">
        <v>3255</v>
      </c>
      <c r="O48" s="11" t="s">
        <v>3255</v>
      </c>
      <c r="P48" s="11" t="s">
        <v>3255</v>
      </c>
      <c r="Q48" s="8" t="s">
        <v>3509</v>
      </c>
      <c r="R48" s="8" t="s">
        <v>3953</v>
      </c>
      <c r="S48" s="8" t="s">
        <v>3419</v>
      </c>
      <c r="T48" s="8" t="s">
        <v>3312</v>
      </c>
      <c r="U48" s="8" t="s">
        <v>3465</v>
      </c>
      <c r="V48" s="8" t="s">
        <v>3316</v>
      </c>
      <c r="W48" s="8" t="s">
        <v>3954</v>
      </c>
      <c r="X48" s="8" t="s">
        <v>3955</v>
      </c>
      <c r="Y48" s="8" t="s">
        <v>3316</v>
      </c>
      <c r="Z48" s="8" t="s">
        <v>3956</v>
      </c>
      <c r="AA48" s="8" t="s">
        <v>3957</v>
      </c>
      <c r="AB48" s="8" t="s">
        <v>3958</v>
      </c>
      <c r="AC48" s="9" t="s">
        <v>3959</v>
      </c>
      <c r="AD48" s="9" t="s">
        <v>600</v>
      </c>
    </row>
    <row r="49" spans="1:30" s="1" customFormat="1" ht="174" customHeight="1">
      <c r="A49" s="8" t="s">
        <v>3960</v>
      </c>
      <c r="B49" s="8" t="s">
        <v>3961</v>
      </c>
      <c r="C49" s="8" t="s">
        <v>3962</v>
      </c>
      <c r="D49" s="8" t="s">
        <v>3963</v>
      </c>
      <c r="E49" s="8" t="s">
        <v>3964</v>
      </c>
      <c r="F49" s="8">
        <v>2040</v>
      </c>
      <c r="G49" s="8" t="s">
        <v>3965</v>
      </c>
      <c r="H49" s="11" t="s">
        <v>3966</v>
      </c>
      <c r="I49" s="11" t="s">
        <v>3145</v>
      </c>
      <c r="J49" s="11" t="s">
        <v>3145</v>
      </c>
      <c r="K49" s="11" t="s">
        <v>3967</v>
      </c>
      <c r="L49" s="11" t="s">
        <v>3968</v>
      </c>
      <c r="M49" s="11" t="s">
        <v>3145</v>
      </c>
      <c r="N49" s="11" t="s">
        <v>3969</v>
      </c>
      <c r="O49" s="11" t="s">
        <v>3970</v>
      </c>
      <c r="P49" s="11" t="s">
        <v>3971</v>
      </c>
      <c r="Q49" s="8" t="s">
        <v>3972</v>
      </c>
      <c r="R49" s="8" t="s">
        <v>3973</v>
      </c>
      <c r="S49" s="8" t="s">
        <v>3974</v>
      </c>
      <c r="T49" s="8" t="s">
        <v>3405</v>
      </c>
      <c r="U49" s="8" t="s">
        <v>3316</v>
      </c>
      <c r="V49" s="8" t="s">
        <v>3975</v>
      </c>
      <c r="W49" s="8" t="s">
        <v>3976</v>
      </c>
      <c r="X49" s="8" t="s">
        <v>3977</v>
      </c>
      <c r="Y49" s="8" t="s">
        <v>3316</v>
      </c>
      <c r="Z49" s="8" t="s">
        <v>3978</v>
      </c>
      <c r="AA49" s="8" t="s">
        <v>3979</v>
      </c>
      <c r="AB49" s="8" t="s">
        <v>3980</v>
      </c>
      <c r="AC49" s="9" t="s">
        <v>3981</v>
      </c>
      <c r="AD49" s="9" t="s">
        <v>3982</v>
      </c>
    </row>
    <row r="50" spans="1:30" s="1" customFormat="1" ht="95.25" customHeight="1">
      <c r="A50" s="8" t="s">
        <v>3983</v>
      </c>
      <c r="B50" s="8" t="s">
        <v>3984</v>
      </c>
      <c r="C50" s="8" t="s">
        <v>3985</v>
      </c>
      <c r="D50" s="8" t="s">
        <v>3986</v>
      </c>
      <c r="E50" s="8" t="s">
        <v>3428</v>
      </c>
      <c r="F50" s="8">
        <v>2040</v>
      </c>
      <c r="G50" s="8" t="s">
        <v>3987</v>
      </c>
      <c r="H50" s="11" t="s">
        <v>3145</v>
      </c>
      <c r="I50" s="11" t="s">
        <v>3145</v>
      </c>
      <c r="J50" s="11" t="s">
        <v>3145</v>
      </c>
      <c r="K50" s="11" t="s">
        <v>3145</v>
      </c>
      <c r="L50" s="11" t="s">
        <v>3255</v>
      </c>
      <c r="M50" s="11" t="s">
        <v>3145</v>
      </c>
      <c r="N50" s="11" t="s">
        <v>3145</v>
      </c>
      <c r="O50" s="11" t="s">
        <v>3255</v>
      </c>
      <c r="P50" s="11" t="s">
        <v>3988</v>
      </c>
      <c r="Q50" s="8" t="s">
        <v>3316</v>
      </c>
      <c r="R50" s="8" t="s">
        <v>3989</v>
      </c>
      <c r="S50" s="8" t="s">
        <v>3419</v>
      </c>
      <c r="T50" s="8" t="s">
        <v>3343</v>
      </c>
      <c r="U50" s="8" t="s">
        <v>3465</v>
      </c>
      <c r="V50" s="8" t="s">
        <v>3316</v>
      </c>
      <c r="W50" s="8" t="s">
        <v>3990</v>
      </c>
      <c r="X50" s="8" t="s">
        <v>3991</v>
      </c>
      <c r="Y50" s="8" t="s">
        <v>3316</v>
      </c>
      <c r="Z50" s="8" t="s">
        <v>3992</v>
      </c>
      <c r="AA50" s="8" t="s">
        <v>3993</v>
      </c>
      <c r="AB50" s="8" t="s">
        <v>3994</v>
      </c>
      <c r="AC50" s="9" t="s">
        <v>3995</v>
      </c>
      <c r="AD50" s="9" t="s">
        <v>3996</v>
      </c>
    </row>
    <row r="51" spans="1:30" s="1" customFormat="1" ht="171.75" customHeight="1">
      <c r="A51" s="8" t="s">
        <v>3997</v>
      </c>
      <c r="B51" s="8" t="s">
        <v>3998</v>
      </c>
      <c r="C51" s="8" t="s">
        <v>2368</v>
      </c>
      <c r="D51" s="8" t="s">
        <v>3999</v>
      </c>
      <c r="E51" s="8" t="s">
        <v>4000</v>
      </c>
      <c r="F51" s="8"/>
      <c r="G51" s="8" t="s">
        <v>4001</v>
      </c>
      <c r="H51" s="11" t="s">
        <v>3145</v>
      </c>
      <c r="I51" s="11" t="s">
        <v>3145</v>
      </c>
      <c r="J51" s="11" t="s">
        <v>3145</v>
      </c>
      <c r="K51" s="11" t="s">
        <v>3145</v>
      </c>
      <c r="L51" s="11" t="s">
        <v>3255</v>
      </c>
      <c r="M51" s="11" t="s">
        <v>3145</v>
      </c>
      <c r="N51" s="11" t="s">
        <v>3255</v>
      </c>
      <c r="O51" s="11" t="s">
        <v>3255</v>
      </c>
      <c r="P51" s="11" t="s">
        <v>3255</v>
      </c>
      <c r="Q51" s="8" t="s">
        <v>4002</v>
      </c>
      <c r="R51" s="8" t="s">
        <v>4003</v>
      </c>
      <c r="S51" s="8" t="s">
        <v>4004</v>
      </c>
      <c r="T51" s="8" t="s">
        <v>3343</v>
      </c>
      <c r="U51" s="8" t="s">
        <v>3465</v>
      </c>
      <c r="V51" s="8" t="s">
        <v>3255</v>
      </c>
      <c r="W51" s="8" t="s">
        <v>4005</v>
      </c>
      <c r="X51" s="8" t="s">
        <v>4006</v>
      </c>
      <c r="Y51" s="8" t="s">
        <v>4007</v>
      </c>
      <c r="Z51" s="8" t="s">
        <v>4008</v>
      </c>
      <c r="AA51" s="8" t="s">
        <v>4009</v>
      </c>
      <c r="AB51" s="8" t="s">
        <v>4010</v>
      </c>
      <c r="AC51" s="9" t="s">
        <v>4011</v>
      </c>
      <c r="AD51" s="9" t="s">
        <v>609</v>
      </c>
    </row>
    <row r="52" spans="1:30" s="1" customFormat="1" ht="171.75" customHeight="1">
      <c r="A52" s="8" t="s">
        <v>4012</v>
      </c>
      <c r="B52" s="8" t="s">
        <v>4013</v>
      </c>
      <c r="C52" s="8" t="s">
        <v>4014</v>
      </c>
      <c r="D52" s="8" t="s">
        <v>4015</v>
      </c>
      <c r="E52" s="8" t="s">
        <v>4016</v>
      </c>
      <c r="F52" s="8"/>
      <c r="G52" s="8" t="s">
        <v>4017</v>
      </c>
      <c r="H52" s="11" t="s">
        <v>3145</v>
      </c>
      <c r="I52" s="11" t="s">
        <v>3255</v>
      </c>
      <c r="J52" s="11" t="s">
        <v>3255</v>
      </c>
      <c r="K52" s="11" t="s">
        <v>3255</v>
      </c>
      <c r="L52" s="11" t="s">
        <v>3145</v>
      </c>
      <c r="M52" s="11" t="s">
        <v>3255</v>
      </c>
      <c r="N52" s="11" t="s">
        <v>3145</v>
      </c>
      <c r="O52" s="11" t="s">
        <v>3255</v>
      </c>
      <c r="P52" s="11" t="s">
        <v>3145</v>
      </c>
      <c r="Q52" s="8" t="s">
        <v>4018</v>
      </c>
      <c r="R52" s="8" t="s">
        <v>4003</v>
      </c>
      <c r="S52" s="8" t="s">
        <v>4019</v>
      </c>
      <c r="T52" s="8" t="s">
        <v>3783</v>
      </c>
      <c r="U52" s="8" t="s">
        <v>3316</v>
      </c>
      <c r="V52" s="8" t="s">
        <v>3255</v>
      </c>
      <c r="W52" s="8" t="s">
        <v>4020</v>
      </c>
      <c r="X52" s="8" t="s">
        <v>4021</v>
      </c>
      <c r="Y52" s="8" t="s">
        <v>3255</v>
      </c>
      <c r="Z52" s="8" t="s">
        <v>4022</v>
      </c>
      <c r="AA52" s="8" t="s">
        <v>4023</v>
      </c>
      <c r="AB52" s="8" t="s">
        <v>4024</v>
      </c>
      <c r="AC52" s="9" t="s">
        <v>4025</v>
      </c>
      <c r="AD52" s="9" t="s">
        <v>4026</v>
      </c>
    </row>
    <row r="53" spans="1:30" s="1" customFormat="1" ht="157.5" customHeight="1">
      <c r="A53" s="8" t="s">
        <v>4027</v>
      </c>
      <c r="B53" s="8" t="s">
        <v>611</v>
      </c>
      <c r="C53" s="13" t="s">
        <v>2374</v>
      </c>
      <c r="D53" s="8" t="s">
        <v>4028</v>
      </c>
      <c r="E53" s="13" t="s">
        <v>3493</v>
      </c>
      <c r="F53" s="13">
        <v>2050</v>
      </c>
      <c r="G53" s="8" t="s">
        <v>4029</v>
      </c>
      <c r="H53" s="12" t="s">
        <v>3145</v>
      </c>
      <c r="I53" s="12" t="s">
        <v>3145</v>
      </c>
      <c r="J53" s="12" t="s">
        <v>3145</v>
      </c>
      <c r="K53" s="12" t="s">
        <v>3145</v>
      </c>
      <c r="L53" s="12" t="s">
        <v>3145</v>
      </c>
      <c r="M53" s="11" t="s">
        <v>3255</v>
      </c>
      <c r="N53" s="8" t="s">
        <v>64</v>
      </c>
      <c r="O53" s="8" t="s">
        <v>64</v>
      </c>
      <c r="P53" s="8" t="s">
        <v>64</v>
      </c>
      <c r="Q53" s="8" t="s">
        <v>4030</v>
      </c>
      <c r="R53" s="8" t="s">
        <v>4031</v>
      </c>
      <c r="S53" s="8" t="s">
        <v>4032</v>
      </c>
      <c r="T53" s="8" t="s">
        <v>3405</v>
      </c>
      <c r="U53" s="8" t="s">
        <v>3465</v>
      </c>
      <c r="V53" s="8" t="s">
        <v>3145</v>
      </c>
      <c r="W53" s="8" t="s">
        <v>4033</v>
      </c>
      <c r="X53" s="8" t="s">
        <v>3991</v>
      </c>
      <c r="Y53" s="8" t="s">
        <v>4034</v>
      </c>
      <c r="Z53" s="8" t="s">
        <v>4035</v>
      </c>
      <c r="AA53" s="8" t="s">
        <v>4036</v>
      </c>
      <c r="AB53" s="8" t="s">
        <v>4037</v>
      </c>
      <c r="AC53" s="9" t="s">
        <v>4038</v>
      </c>
      <c r="AD53" s="9" t="s">
        <v>621</v>
      </c>
    </row>
    <row r="54" spans="1:30" s="1" customFormat="1" ht="157.5" customHeight="1">
      <c r="A54" s="8" t="s">
        <v>4039</v>
      </c>
      <c r="B54" s="8" t="s">
        <v>623</v>
      </c>
      <c r="C54" s="8" t="s">
        <v>2374</v>
      </c>
      <c r="D54" s="8" t="s">
        <v>4040</v>
      </c>
      <c r="E54" s="8" t="s">
        <v>3338</v>
      </c>
      <c r="F54" s="8">
        <v>2030</v>
      </c>
      <c r="G54" s="8" t="s">
        <v>4041</v>
      </c>
      <c r="H54" s="11" t="s">
        <v>3316</v>
      </c>
      <c r="I54" s="11" t="s">
        <v>3316</v>
      </c>
      <c r="J54" s="11" t="s">
        <v>3316</v>
      </c>
      <c r="K54" s="11" t="s">
        <v>3316</v>
      </c>
      <c r="L54" s="11" t="s">
        <v>3316</v>
      </c>
      <c r="M54" s="11" t="s">
        <v>3316</v>
      </c>
      <c r="N54" s="11" t="s">
        <v>3316</v>
      </c>
      <c r="O54" s="11" t="s">
        <v>3316</v>
      </c>
      <c r="P54" s="11" t="s">
        <v>3316</v>
      </c>
      <c r="Q54" s="8" t="s">
        <v>3316</v>
      </c>
      <c r="R54" s="8" t="s">
        <v>4042</v>
      </c>
      <c r="S54" s="8" t="s">
        <v>4043</v>
      </c>
      <c r="T54" s="8" t="s">
        <v>4044</v>
      </c>
      <c r="U54" s="8" t="s">
        <v>3864</v>
      </c>
      <c r="V54" s="8" t="s">
        <v>4045</v>
      </c>
      <c r="W54" s="8" t="s">
        <v>4046</v>
      </c>
      <c r="X54" s="8" t="s">
        <v>3991</v>
      </c>
      <c r="Y54" s="8" t="s">
        <v>3316</v>
      </c>
      <c r="Z54" s="8" t="s">
        <v>3316</v>
      </c>
      <c r="AA54" s="8" t="s">
        <v>4047</v>
      </c>
      <c r="AB54" s="8" t="s">
        <v>4048</v>
      </c>
      <c r="AC54" s="9" t="s">
        <v>4049</v>
      </c>
      <c r="AD54" s="9" t="s">
        <v>629</v>
      </c>
    </row>
    <row r="55" spans="1:30" s="1" customFormat="1" ht="157.5" customHeight="1">
      <c r="A55" s="8" t="s">
        <v>4050</v>
      </c>
      <c r="B55" s="8" t="s">
        <v>387</v>
      </c>
      <c r="C55" s="8" t="s">
        <v>4051</v>
      </c>
      <c r="D55" s="8" t="s">
        <v>4052</v>
      </c>
      <c r="E55" s="8" t="s">
        <v>4053</v>
      </c>
      <c r="F55" s="8">
        <v>2050</v>
      </c>
      <c r="G55" s="8" t="s">
        <v>3752</v>
      </c>
      <c r="H55" s="11" t="s">
        <v>3255</v>
      </c>
      <c r="I55" s="11" t="s">
        <v>3255</v>
      </c>
      <c r="J55" s="11" t="s">
        <v>3255</v>
      </c>
      <c r="K55" s="11" t="s">
        <v>3255</v>
      </c>
      <c r="L55" s="11" t="s">
        <v>3255</v>
      </c>
      <c r="M55" s="11" t="s">
        <v>3255</v>
      </c>
      <c r="N55" s="11" t="s">
        <v>4054</v>
      </c>
      <c r="O55" s="11" t="s">
        <v>3316</v>
      </c>
      <c r="P55" s="11" t="s">
        <v>3316</v>
      </c>
      <c r="Q55" s="8" t="s">
        <v>3316</v>
      </c>
      <c r="R55" s="8" t="s">
        <v>4055</v>
      </c>
      <c r="S55" s="8" t="s">
        <v>4056</v>
      </c>
      <c r="T55" s="8" t="s">
        <v>4044</v>
      </c>
      <c r="U55" s="8" t="s">
        <v>3864</v>
      </c>
      <c r="V55" s="8" t="s">
        <v>4057</v>
      </c>
      <c r="W55" s="8" t="s">
        <v>4058</v>
      </c>
      <c r="X55" s="8" t="s">
        <v>4059</v>
      </c>
      <c r="Y55" s="8" t="s">
        <v>4060</v>
      </c>
      <c r="Z55" s="8" t="s">
        <v>3316</v>
      </c>
      <c r="AA55" s="8" t="s">
        <v>4061</v>
      </c>
      <c r="AB55" s="8" t="s">
        <v>4062</v>
      </c>
      <c r="AC55" s="9" t="s">
        <v>4063</v>
      </c>
      <c r="AD55" s="9" t="s">
        <v>639</v>
      </c>
    </row>
    <row r="56" spans="1:30" s="1" customFormat="1" ht="157.5" customHeight="1">
      <c r="A56" s="8" t="s">
        <v>4064</v>
      </c>
      <c r="B56" s="8" t="s">
        <v>4065</v>
      </c>
      <c r="C56" s="8" t="s">
        <v>2375</v>
      </c>
      <c r="D56" s="8" t="s">
        <v>4066</v>
      </c>
      <c r="E56" s="8" t="s">
        <v>4067</v>
      </c>
      <c r="F56" s="8">
        <v>2037</v>
      </c>
      <c r="G56" s="8" t="s">
        <v>4068</v>
      </c>
      <c r="H56" s="12" t="s">
        <v>3145</v>
      </c>
      <c r="I56" s="12" t="s">
        <v>3145</v>
      </c>
      <c r="J56" s="11" t="s">
        <v>3255</v>
      </c>
      <c r="K56" s="11" t="s">
        <v>3255</v>
      </c>
      <c r="L56" s="11" t="s">
        <v>3255</v>
      </c>
      <c r="M56" s="11" t="s">
        <v>3255</v>
      </c>
      <c r="N56" s="8" t="s">
        <v>3564</v>
      </c>
      <c r="O56" s="8" t="s">
        <v>3255</v>
      </c>
      <c r="P56" s="8" t="s">
        <v>3255</v>
      </c>
      <c r="Q56" s="8" t="s">
        <v>4069</v>
      </c>
      <c r="R56" s="8" t="s">
        <v>3341</v>
      </c>
      <c r="S56" s="8" t="s">
        <v>3419</v>
      </c>
      <c r="T56" s="8" t="s">
        <v>4044</v>
      </c>
      <c r="U56" s="8" t="s">
        <v>4070</v>
      </c>
      <c r="V56" s="8" t="s">
        <v>3255</v>
      </c>
      <c r="W56" s="8" t="s">
        <v>4071</v>
      </c>
      <c r="X56" s="8" t="s">
        <v>4072</v>
      </c>
      <c r="Y56" s="8" t="s">
        <v>3316</v>
      </c>
      <c r="Z56" s="8" t="s">
        <v>4073</v>
      </c>
      <c r="AA56" s="8" t="s">
        <v>4074</v>
      </c>
      <c r="AB56" s="8" t="s">
        <v>4075</v>
      </c>
      <c r="AC56" s="9" t="s">
        <v>4076</v>
      </c>
      <c r="AD56" s="9" t="s">
        <v>651</v>
      </c>
    </row>
    <row r="57" spans="1:30" s="1" customFormat="1" ht="197.25" customHeight="1">
      <c r="A57" s="8" t="s">
        <v>4077</v>
      </c>
      <c r="B57" s="8" t="s">
        <v>295</v>
      </c>
      <c r="C57" s="8" t="s">
        <v>4078</v>
      </c>
      <c r="D57" s="8" t="s">
        <v>655</v>
      </c>
      <c r="E57" s="8" t="s">
        <v>3338</v>
      </c>
      <c r="F57" s="8">
        <v>2030</v>
      </c>
      <c r="G57" s="8" t="s">
        <v>4079</v>
      </c>
      <c r="H57" s="12" t="s">
        <v>3145</v>
      </c>
      <c r="I57" s="12" t="s">
        <v>3145</v>
      </c>
      <c r="J57" s="12" t="s">
        <v>3145</v>
      </c>
      <c r="K57" s="11" t="s">
        <v>3255</v>
      </c>
      <c r="L57" s="11" t="s">
        <v>3255</v>
      </c>
      <c r="M57" s="11" t="s">
        <v>3255</v>
      </c>
      <c r="N57" s="8" t="s">
        <v>3564</v>
      </c>
      <c r="O57" s="8" t="s">
        <v>3255</v>
      </c>
      <c r="P57" s="8" t="s">
        <v>3255</v>
      </c>
      <c r="Q57" s="8" t="s">
        <v>4080</v>
      </c>
      <c r="R57" s="8" t="s">
        <v>3525</v>
      </c>
      <c r="S57" s="8" t="s">
        <v>4081</v>
      </c>
      <c r="T57" s="8" t="s">
        <v>4082</v>
      </c>
      <c r="U57" s="8" t="s">
        <v>3358</v>
      </c>
      <c r="V57" s="8" t="s">
        <v>3255</v>
      </c>
      <c r="W57" s="8" t="s">
        <v>4083</v>
      </c>
      <c r="X57" s="8" t="s">
        <v>4084</v>
      </c>
      <c r="Y57" s="8" t="s">
        <v>3316</v>
      </c>
      <c r="Z57" s="8" t="s">
        <v>4085</v>
      </c>
      <c r="AA57" s="8" t="s">
        <v>4086</v>
      </c>
      <c r="AB57" s="8" t="s">
        <v>4087</v>
      </c>
      <c r="AC57" s="9" t="s">
        <v>4088</v>
      </c>
      <c r="AD57" s="9" t="s">
        <v>660</v>
      </c>
    </row>
    <row r="58" spans="1:30" s="1" customFormat="1" ht="227.25" customHeight="1">
      <c r="A58" s="8" t="s">
        <v>4089</v>
      </c>
      <c r="B58" s="8" t="s">
        <v>269</v>
      </c>
      <c r="C58" s="8" t="s">
        <v>4090</v>
      </c>
      <c r="D58" s="8" t="s">
        <v>4091</v>
      </c>
      <c r="E58" s="8" t="s">
        <v>3338</v>
      </c>
      <c r="F58" s="8">
        <v>2030</v>
      </c>
      <c r="G58" s="8" t="s">
        <v>4092</v>
      </c>
      <c r="H58" s="12" t="s">
        <v>3145</v>
      </c>
      <c r="I58" s="12" t="s">
        <v>3145</v>
      </c>
      <c r="J58" s="12" t="s">
        <v>3145</v>
      </c>
      <c r="K58" s="12" t="s">
        <v>3145</v>
      </c>
      <c r="L58" s="12" t="s">
        <v>3145</v>
      </c>
      <c r="M58" s="11" t="s">
        <v>64</v>
      </c>
      <c r="N58" s="8" t="s">
        <v>3145</v>
      </c>
      <c r="O58" s="8" t="s">
        <v>3255</v>
      </c>
      <c r="P58" s="8" t="s">
        <v>3145</v>
      </c>
      <c r="Q58" s="8" t="s">
        <v>3316</v>
      </c>
      <c r="R58" s="8" t="s">
        <v>3341</v>
      </c>
      <c r="S58" s="8" t="s">
        <v>4093</v>
      </c>
      <c r="T58" s="8" t="s">
        <v>4094</v>
      </c>
      <c r="U58" s="8" t="s">
        <v>3358</v>
      </c>
      <c r="V58" s="8" t="s">
        <v>3255</v>
      </c>
      <c r="W58" s="8" t="s">
        <v>4095</v>
      </c>
      <c r="X58" s="8" t="s">
        <v>4096</v>
      </c>
      <c r="Y58" s="8" t="s">
        <v>4097</v>
      </c>
      <c r="Z58" s="8" t="s">
        <v>3316</v>
      </c>
      <c r="AA58" s="8" t="s">
        <v>4098</v>
      </c>
      <c r="AB58" s="8" t="s">
        <v>4099</v>
      </c>
      <c r="AC58" s="9" t="s">
        <v>4100</v>
      </c>
      <c r="AD58" s="9" t="s">
        <v>4101</v>
      </c>
    </row>
    <row r="59" spans="1:30" s="1" customFormat="1" ht="146.5" customHeight="1">
      <c r="A59" s="8" t="s">
        <v>4102</v>
      </c>
      <c r="B59" s="8" t="s">
        <v>4103</v>
      </c>
      <c r="C59" s="8" t="s">
        <v>2377</v>
      </c>
      <c r="D59" s="8" t="s">
        <v>4104</v>
      </c>
      <c r="E59" s="8" t="s">
        <v>4105</v>
      </c>
      <c r="F59" s="8">
        <v>2040</v>
      </c>
      <c r="G59" s="8" t="s">
        <v>4106</v>
      </c>
      <c r="H59" s="12" t="s">
        <v>3145</v>
      </c>
      <c r="I59" s="12" t="s">
        <v>3145</v>
      </c>
      <c r="J59" s="12" t="s">
        <v>3145</v>
      </c>
      <c r="K59" s="12" t="s">
        <v>3145</v>
      </c>
      <c r="L59" s="11" t="s">
        <v>3255</v>
      </c>
      <c r="M59" s="11" t="s">
        <v>3145</v>
      </c>
      <c r="N59" s="11" t="s">
        <v>3145</v>
      </c>
      <c r="O59" s="8" t="s">
        <v>3255</v>
      </c>
      <c r="P59" s="8" t="s">
        <v>3145</v>
      </c>
      <c r="Q59" s="8" t="s">
        <v>4107</v>
      </c>
      <c r="R59" s="8" t="s">
        <v>3403</v>
      </c>
      <c r="S59" s="8" t="s">
        <v>4108</v>
      </c>
      <c r="T59" s="8" t="s">
        <v>3343</v>
      </c>
      <c r="U59" s="8" t="s">
        <v>3465</v>
      </c>
      <c r="V59" s="8" t="s">
        <v>4109</v>
      </c>
      <c r="W59" s="11" t="s">
        <v>4110</v>
      </c>
      <c r="X59" s="11" t="s">
        <v>4111</v>
      </c>
      <c r="Y59" s="8" t="s">
        <v>3316</v>
      </c>
      <c r="Z59" s="8" t="s">
        <v>3316</v>
      </c>
      <c r="AA59" s="8" t="s">
        <v>4112</v>
      </c>
      <c r="AB59" s="8" t="s">
        <v>4113</v>
      </c>
      <c r="AC59" s="9" t="s">
        <v>4114</v>
      </c>
      <c r="AD59" s="9" t="s">
        <v>670</v>
      </c>
    </row>
    <row r="60" spans="1:30" s="1" customFormat="1" ht="192.75" customHeight="1">
      <c r="A60" s="8" t="s">
        <v>4115</v>
      </c>
      <c r="B60" s="8" t="s">
        <v>4116</v>
      </c>
      <c r="C60" s="8" t="s">
        <v>2378</v>
      </c>
      <c r="D60" s="8" t="s">
        <v>673</v>
      </c>
      <c r="E60" s="8" t="s">
        <v>4117</v>
      </c>
      <c r="F60" s="8">
        <v>2050</v>
      </c>
      <c r="G60" s="8" t="s">
        <v>4118</v>
      </c>
      <c r="H60" s="12" t="s">
        <v>3145</v>
      </c>
      <c r="I60" s="12" t="s">
        <v>3145</v>
      </c>
      <c r="J60" s="12" t="s">
        <v>3145</v>
      </c>
      <c r="K60" s="11" t="s">
        <v>3255</v>
      </c>
      <c r="L60" s="11" t="s">
        <v>3255</v>
      </c>
      <c r="M60" s="11" t="s">
        <v>3255</v>
      </c>
      <c r="N60" s="11" t="s">
        <v>3145</v>
      </c>
      <c r="O60" s="8" t="s">
        <v>3255</v>
      </c>
      <c r="P60" s="8" t="s">
        <v>3255</v>
      </c>
      <c r="Q60" s="8" t="s">
        <v>3316</v>
      </c>
      <c r="R60" s="8" t="s">
        <v>4119</v>
      </c>
      <c r="S60" s="8" t="s">
        <v>3419</v>
      </c>
      <c r="T60" s="8" t="s">
        <v>3343</v>
      </c>
      <c r="U60" s="8" t="s">
        <v>3358</v>
      </c>
      <c r="V60" s="8" t="s">
        <v>3255</v>
      </c>
      <c r="W60" s="8" t="s">
        <v>4120</v>
      </c>
      <c r="X60" s="8" t="s">
        <v>4121</v>
      </c>
      <c r="Y60" s="8" t="s">
        <v>4122</v>
      </c>
      <c r="Z60" s="8" t="s">
        <v>4123</v>
      </c>
      <c r="AA60" s="8" t="s">
        <v>4124</v>
      </c>
      <c r="AB60" s="8" t="s">
        <v>4125</v>
      </c>
      <c r="AC60" s="9" t="s">
        <v>4126</v>
      </c>
      <c r="AD60" s="9" t="s">
        <v>681</v>
      </c>
    </row>
    <row r="61" spans="1:30" s="1" customFormat="1" ht="192.75" customHeight="1">
      <c r="A61" s="8" t="s">
        <v>4127</v>
      </c>
      <c r="B61" s="8" t="s">
        <v>683</v>
      </c>
      <c r="C61" s="8" t="s">
        <v>4128</v>
      </c>
      <c r="D61" s="8" t="s">
        <v>4129</v>
      </c>
      <c r="E61" s="8" t="s">
        <v>4000</v>
      </c>
      <c r="F61" s="8"/>
      <c r="G61" s="8" t="s">
        <v>4130</v>
      </c>
      <c r="H61" s="11" t="s">
        <v>3145</v>
      </c>
      <c r="I61" s="11" t="s">
        <v>4131</v>
      </c>
      <c r="J61" s="11" t="s">
        <v>3145</v>
      </c>
      <c r="K61" s="11" t="s">
        <v>3145</v>
      </c>
      <c r="L61" s="11" t="s">
        <v>3255</v>
      </c>
      <c r="M61" s="11" t="s">
        <v>3255</v>
      </c>
      <c r="N61" s="11" t="s">
        <v>4132</v>
      </c>
      <c r="O61" s="8" t="s">
        <v>3255</v>
      </c>
      <c r="P61" s="8" t="s">
        <v>3255</v>
      </c>
      <c r="Q61" s="8" t="s">
        <v>4133</v>
      </c>
      <c r="R61" s="8" t="s">
        <v>3341</v>
      </c>
      <c r="S61" s="8" t="s">
        <v>4134</v>
      </c>
      <c r="T61" s="8" t="s">
        <v>3783</v>
      </c>
      <c r="U61" s="8" t="s">
        <v>4135</v>
      </c>
      <c r="V61" s="8" t="s">
        <v>4136</v>
      </c>
      <c r="W61" s="8" t="s">
        <v>4137</v>
      </c>
      <c r="X61" s="8" t="s">
        <v>4138</v>
      </c>
      <c r="Y61" s="8" t="s">
        <v>3145</v>
      </c>
      <c r="Z61" s="8" t="s">
        <v>4139</v>
      </c>
      <c r="AA61" s="8" t="s">
        <v>4140</v>
      </c>
      <c r="AB61" s="8" t="s">
        <v>4141</v>
      </c>
      <c r="AC61" s="9" t="s">
        <v>4142</v>
      </c>
      <c r="AD61" s="9" t="s">
        <v>690</v>
      </c>
    </row>
    <row r="62" spans="1:30" s="1" customFormat="1" ht="192.75" customHeight="1">
      <c r="A62" s="8" t="s">
        <v>4143</v>
      </c>
      <c r="B62" s="8" t="s">
        <v>269</v>
      </c>
      <c r="C62" s="8" t="s">
        <v>2379</v>
      </c>
      <c r="D62" s="8" t="s">
        <v>4144</v>
      </c>
      <c r="E62" s="8" t="s">
        <v>4145</v>
      </c>
      <c r="F62" s="8">
        <v>2030</v>
      </c>
      <c r="G62" s="8" t="s">
        <v>4146</v>
      </c>
      <c r="H62" s="11" t="s">
        <v>3145</v>
      </c>
      <c r="I62" s="11" t="s">
        <v>3145</v>
      </c>
      <c r="J62" s="11" t="s">
        <v>3145</v>
      </c>
      <c r="K62" s="11" t="s">
        <v>3255</v>
      </c>
      <c r="L62" s="11" t="s">
        <v>3255</v>
      </c>
      <c r="M62" s="11" t="s">
        <v>3255</v>
      </c>
      <c r="N62" s="11" t="s">
        <v>4147</v>
      </c>
      <c r="O62" s="8" t="s">
        <v>3255</v>
      </c>
      <c r="P62" s="8" t="s">
        <v>3255</v>
      </c>
      <c r="Q62" s="8" t="s">
        <v>4148</v>
      </c>
      <c r="R62" s="8" t="s">
        <v>4149</v>
      </c>
      <c r="S62" s="8" t="s">
        <v>4150</v>
      </c>
      <c r="T62" s="8" t="s">
        <v>3783</v>
      </c>
      <c r="U62" s="8" t="s">
        <v>3358</v>
      </c>
      <c r="V62" s="8" t="s">
        <v>4151</v>
      </c>
      <c r="W62" s="8" t="s">
        <v>4152</v>
      </c>
      <c r="X62" s="8" t="s">
        <v>4153</v>
      </c>
      <c r="Y62" s="8" t="s">
        <v>3255</v>
      </c>
      <c r="Z62" s="8" t="s">
        <v>4154</v>
      </c>
      <c r="AA62" s="8" t="s">
        <v>4155</v>
      </c>
      <c r="AB62" s="8" t="s">
        <v>4156</v>
      </c>
      <c r="AC62" s="9" t="s">
        <v>4157</v>
      </c>
      <c r="AD62" s="9" t="s">
        <v>700</v>
      </c>
    </row>
    <row r="63" spans="1:30" s="1" customFormat="1" ht="219" customHeight="1">
      <c r="A63" s="8" t="s">
        <v>4158</v>
      </c>
      <c r="B63" s="8" t="s">
        <v>702</v>
      </c>
      <c r="C63" s="8" t="s">
        <v>2379</v>
      </c>
      <c r="D63" s="8" t="s">
        <v>4159</v>
      </c>
      <c r="E63" s="8" t="s">
        <v>4160</v>
      </c>
      <c r="F63" s="8">
        <v>2040</v>
      </c>
      <c r="G63" s="8" t="s">
        <v>4161</v>
      </c>
      <c r="H63" s="12" t="s">
        <v>3145</v>
      </c>
      <c r="I63" s="12" t="s">
        <v>3145</v>
      </c>
      <c r="J63" s="12" t="s">
        <v>3145</v>
      </c>
      <c r="K63" s="11" t="s">
        <v>3145</v>
      </c>
      <c r="L63" s="11" t="s">
        <v>3255</v>
      </c>
      <c r="M63" s="11" t="s">
        <v>3255</v>
      </c>
      <c r="N63" s="11" t="s">
        <v>3145</v>
      </c>
      <c r="O63" s="8" t="s">
        <v>3255</v>
      </c>
      <c r="P63" s="8" t="s">
        <v>3255</v>
      </c>
      <c r="Q63" s="8" t="s">
        <v>4162</v>
      </c>
      <c r="R63" s="8" t="s">
        <v>4163</v>
      </c>
      <c r="S63" s="8" t="s">
        <v>4164</v>
      </c>
      <c r="T63" s="8" t="s">
        <v>3343</v>
      </c>
      <c r="U63" s="8" t="s">
        <v>4165</v>
      </c>
      <c r="V63" s="8" t="s">
        <v>4166</v>
      </c>
      <c r="W63" s="8" t="s">
        <v>4167</v>
      </c>
      <c r="X63" s="8" t="s">
        <v>4168</v>
      </c>
      <c r="Y63" s="8" t="s">
        <v>3316</v>
      </c>
      <c r="Z63" s="8" t="s">
        <v>4169</v>
      </c>
      <c r="AA63" s="8" t="s">
        <v>4170</v>
      </c>
      <c r="AB63" s="8" t="s">
        <v>4171</v>
      </c>
      <c r="AC63" s="9" t="s">
        <v>4172</v>
      </c>
      <c r="AD63" s="9" t="s">
        <v>711</v>
      </c>
    </row>
    <row r="64" spans="1:30" s="1" customFormat="1" ht="224.25" customHeight="1">
      <c r="A64" s="8" t="s">
        <v>4173</v>
      </c>
      <c r="B64" s="8" t="s">
        <v>4174</v>
      </c>
      <c r="C64" s="8" t="s">
        <v>2380</v>
      </c>
      <c r="D64" s="8" t="s">
        <v>4175</v>
      </c>
      <c r="E64" s="8" t="s">
        <v>4176</v>
      </c>
      <c r="F64" s="8">
        <v>2040</v>
      </c>
      <c r="G64" s="8" t="s">
        <v>4177</v>
      </c>
      <c r="H64" s="12" t="s">
        <v>3145</v>
      </c>
      <c r="I64" s="12" t="s">
        <v>3145</v>
      </c>
      <c r="J64" s="12" t="s">
        <v>3145</v>
      </c>
      <c r="K64" s="11" t="s">
        <v>3145</v>
      </c>
      <c r="L64" s="11" t="s">
        <v>3145</v>
      </c>
      <c r="M64" s="11" t="s">
        <v>3145</v>
      </c>
      <c r="N64" s="11" t="s">
        <v>3145</v>
      </c>
      <c r="O64" s="8" t="s">
        <v>3255</v>
      </c>
      <c r="P64" s="8" t="s">
        <v>3145</v>
      </c>
      <c r="Q64" s="8" t="s">
        <v>4178</v>
      </c>
      <c r="R64" s="8" t="s">
        <v>4179</v>
      </c>
      <c r="S64" s="8" t="s">
        <v>4180</v>
      </c>
      <c r="T64" s="8" t="s">
        <v>3343</v>
      </c>
      <c r="U64" s="8" t="s">
        <v>3358</v>
      </c>
      <c r="V64" s="8" t="s">
        <v>4181</v>
      </c>
      <c r="W64" s="8" t="s">
        <v>4182</v>
      </c>
      <c r="X64" s="8" t="s">
        <v>4183</v>
      </c>
      <c r="Y64" s="8" t="s">
        <v>3316</v>
      </c>
      <c r="Z64" s="8" t="s">
        <v>4184</v>
      </c>
      <c r="AA64" s="8" t="s">
        <v>4185</v>
      </c>
      <c r="AB64" s="8" t="s">
        <v>4186</v>
      </c>
      <c r="AC64" s="9" t="s">
        <v>4187</v>
      </c>
      <c r="AD64" s="9" t="s">
        <v>4188</v>
      </c>
    </row>
    <row r="65" spans="1:31" s="1" customFormat="1" ht="141" customHeight="1">
      <c r="A65" s="8" t="s">
        <v>4189</v>
      </c>
      <c r="B65" s="8" t="s">
        <v>4190</v>
      </c>
      <c r="C65" s="8" t="s">
        <v>4191</v>
      </c>
      <c r="D65" s="8" t="s">
        <v>714</v>
      </c>
      <c r="E65" s="8" t="s">
        <v>4192</v>
      </c>
      <c r="F65" s="8">
        <v>2030</v>
      </c>
      <c r="G65" s="8" t="s">
        <v>4193</v>
      </c>
      <c r="H65" s="8" t="s">
        <v>3145</v>
      </c>
      <c r="I65" s="8" t="s">
        <v>3145</v>
      </c>
      <c r="J65" s="8" t="s">
        <v>3145</v>
      </c>
      <c r="K65" s="8" t="s">
        <v>3145</v>
      </c>
      <c r="L65" s="8" t="s">
        <v>3255</v>
      </c>
      <c r="M65" s="8" t="s">
        <v>3255</v>
      </c>
      <c r="N65" s="8" t="s">
        <v>3145</v>
      </c>
      <c r="O65" s="8" t="s">
        <v>3255</v>
      </c>
      <c r="P65" s="8" t="s">
        <v>3145</v>
      </c>
      <c r="Q65" s="8" t="s">
        <v>4194</v>
      </c>
      <c r="R65" s="8" t="s">
        <v>4195</v>
      </c>
      <c r="S65" s="8" t="s">
        <v>4196</v>
      </c>
      <c r="T65" s="8" t="s">
        <v>3405</v>
      </c>
      <c r="U65" s="8" t="s">
        <v>3358</v>
      </c>
      <c r="V65" s="8" t="s">
        <v>3255</v>
      </c>
      <c r="W65" s="8" t="s">
        <v>4197</v>
      </c>
      <c r="X65" s="8" t="s">
        <v>4198</v>
      </c>
      <c r="Y65" s="8" t="s">
        <v>3316</v>
      </c>
      <c r="Z65" s="8" t="s">
        <v>4199</v>
      </c>
      <c r="AA65" s="8" t="s">
        <v>4200</v>
      </c>
      <c r="AB65" s="8" t="s">
        <v>4201</v>
      </c>
      <c r="AC65" s="9" t="s">
        <v>4202</v>
      </c>
      <c r="AD65" s="9" t="s">
        <v>720</v>
      </c>
    </row>
    <row r="66" spans="1:31" s="1" customFormat="1" ht="168" customHeight="1">
      <c r="A66" s="13" t="s">
        <v>4203</v>
      </c>
      <c r="B66" s="13" t="s">
        <v>722</v>
      </c>
      <c r="C66" s="8" t="s">
        <v>4204</v>
      </c>
      <c r="D66" s="8" t="s">
        <v>4205</v>
      </c>
      <c r="E66" s="13" t="s">
        <v>4192</v>
      </c>
      <c r="F66" s="13">
        <v>2030</v>
      </c>
      <c r="G66" s="13" t="s">
        <v>4206</v>
      </c>
      <c r="H66" s="12" t="s">
        <v>3145</v>
      </c>
      <c r="I66" s="12" t="s">
        <v>3145</v>
      </c>
      <c r="J66" s="12" t="s">
        <v>3145</v>
      </c>
      <c r="K66" s="8" t="s">
        <v>3255</v>
      </c>
      <c r="L66" s="8" t="s">
        <v>3255</v>
      </c>
      <c r="M66" s="8" t="s">
        <v>3255</v>
      </c>
      <c r="N66" s="8" t="s">
        <v>3145</v>
      </c>
      <c r="O66" s="8" t="s">
        <v>3255</v>
      </c>
      <c r="P66" s="8" t="s">
        <v>3255</v>
      </c>
      <c r="Q66" s="8" t="s">
        <v>4207</v>
      </c>
      <c r="R66" s="8" t="s">
        <v>4208</v>
      </c>
      <c r="S66" s="8" t="s">
        <v>3316</v>
      </c>
      <c r="T66" s="8" t="s">
        <v>3312</v>
      </c>
      <c r="U66" s="8" t="s">
        <v>4209</v>
      </c>
      <c r="V66" s="8" t="s">
        <v>3255</v>
      </c>
      <c r="W66" s="8" t="s">
        <v>4210</v>
      </c>
      <c r="X66" s="8" t="s">
        <v>4211</v>
      </c>
      <c r="Y66" s="8" t="s">
        <v>3316</v>
      </c>
      <c r="Z66" s="8" t="s">
        <v>3316</v>
      </c>
      <c r="AA66" s="8" t="s">
        <v>4212</v>
      </c>
      <c r="AB66" s="8" t="s">
        <v>4213</v>
      </c>
      <c r="AC66" s="9" t="s">
        <v>4214</v>
      </c>
      <c r="AD66" s="9" t="s">
        <v>729</v>
      </c>
    </row>
    <row r="67" spans="1:31" s="1" customFormat="1" ht="168" customHeight="1">
      <c r="A67" s="8" t="s">
        <v>4215</v>
      </c>
      <c r="B67" s="8" t="s">
        <v>4216</v>
      </c>
      <c r="C67" s="8" t="s">
        <v>2381</v>
      </c>
      <c r="D67" s="8" t="s">
        <v>4217</v>
      </c>
      <c r="E67" s="8" t="s">
        <v>4218</v>
      </c>
      <c r="F67" s="8">
        <v>2030</v>
      </c>
      <c r="G67" s="8" t="s">
        <v>4219</v>
      </c>
      <c r="H67" s="11" t="s">
        <v>3145</v>
      </c>
      <c r="I67" s="11" t="s">
        <v>3145</v>
      </c>
      <c r="J67" s="11" t="s">
        <v>3145</v>
      </c>
      <c r="K67" s="8" t="s">
        <v>3145</v>
      </c>
      <c r="L67" s="8" t="s">
        <v>3255</v>
      </c>
      <c r="M67" s="8" t="s">
        <v>3255</v>
      </c>
      <c r="N67" s="8" t="s">
        <v>3145</v>
      </c>
      <c r="O67" s="8" t="s">
        <v>3255</v>
      </c>
      <c r="P67" s="8" t="s">
        <v>3145</v>
      </c>
      <c r="Q67" s="8" t="s">
        <v>4220</v>
      </c>
      <c r="R67" s="8" t="s">
        <v>3341</v>
      </c>
      <c r="S67" s="8" t="s">
        <v>4221</v>
      </c>
      <c r="T67" s="8" t="s">
        <v>3783</v>
      </c>
      <c r="U67" s="8" t="s">
        <v>3313</v>
      </c>
      <c r="V67" s="8" t="s">
        <v>4222</v>
      </c>
      <c r="W67" s="8" t="s">
        <v>4223</v>
      </c>
      <c r="X67" s="8" t="s">
        <v>4224</v>
      </c>
      <c r="Y67" s="8" t="s">
        <v>3255</v>
      </c>
      <c r="Z67" s="8" t="s">
        <v>4225</v>
      </c>
      <c r="AA67" s="8" t="s">
        <v>4226</v>
      </c>
      <c r="AB67" s="8" t="s">
        <v>4227</v>
      </c>
      <c r="AC67" s="9" t="s">
        <v>4228</v>
      </c>
      <c r="AD67" s="9" t="s">
        <v>741</v>
      </c>
    </row>
    <row r="68" spans="1:31" s="1" customFormat="1" ht="149.25" customHeight="1">
      <c r="A68" s="8" t="s">
        <v>4229</v>
      </c>
      <c r="B68" s="8" t="s">
        <v>743</v>
      </c>
      <c r="C68" s="8" t="s">
        <v>2381</v>
      </c>
      <c r="D68" s="8" t="s">
        <v>745</v>
      </c>
      <c r="E68" s="8" t="s">
        <v>4230</v>
      </c>
      <c r="F68" s="8">
        <v>2063</v>
      </c>
      <c r="G68" s="8" t="s">
        <v>4231</v>
      </c>
      <c r="H68" s="12" t="s">
        <v>3145</v>
      </c>
      <c r="I68" s="12" t="s">
        <v>3145</v>
      </c>
      <c r="J68" s="12" t="s">
        <v>3145</v>
      </c>
      <c r="K68" s="12" t="s">
        <v>3145</v>
      </c>
      <c r="L68" s="8" t="s">
        <v>3255</v>
      </c>
      <c r="M68" s="8" t="s">
        <v>3145</v>
      </c>
      <c r="N68" s="8" t="s">
        <v>3145</v>
      </c>
      <c r="O68" s="8" t="s">
        <v>3255</v>
      </c>
      <c r="P68" s="8" t="s">
        <v>3145</v>
      </c>
      <c r="Q68" s="8" t="s">
        <v>4232</v>
      </c>
      <c r="R68" s="8" t="s">
        <v>4233</v>
      </c>
      <c r="S68" s="8" t="s">
        <v>4234</v>
      </c>
      <c r="T68" s="8" t="s">
        <v>3783</v>
      </c>
      <c r="U68" s="8" t="s">
        <v>3465</v>
      </c>
      <c r="V68" s="8" t="s">
        <v>3255</v>
      </c>
      <c r="W68" s="8" t="s">
        <v>4235</v>
      </c>
      <c r="X68" s="8" t="s">
        <v>4236</v>
      </c>
      <c r="Y68" s="8" t="s">
        <v>3316</v>
      </c>
      <c r="Z68" s="8" t="s">
        <v>4237</v>
      </c>
      <c r="AA68" s="8" t="s">
        <v>748</v>
      </c>
      <c r="AB68" s="8" t="s">
        <v>4238</v>
      </c>
      <c r="AC68" s="9" t="s">
        <v>4239</v>
      </c>
      <c r="AD68" s="14" t="s">
        <v>750</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4240</v>
      </c>
      <c r="B1" t="s">
        <v>4241</v>
      </c>
      <c r="C1" t="s">
        <v>4242</v>
      </c>
      <c r="P1" s="17" t="s">
        <v>4243</v>
      </c>
      <c r="Q1" s="20"/>
      <c r="R1" s="20"/>
      <c r="S1" s="20" t="s">
        <v>4244</v>
      </c>
      <c r="W1" s="16"/>
      <c r="X1" s="16"/>
    </row>
    <row r="2" spans="1:24" ht="14.5" customHeight="1">
      <c r="A2" t="s">
        <v>269</v>
      </c>
      <c r="B2">
        <f>COUNTIFS(models_list_studies!B:B, "*OSeMOSYS*",models_list_studies!B:B,"&lt;&gt;*LEAP*", models_list_studies!B:B,"&lt;&gt;*FlexTool*",models_list_studies!B:B,"&lt;&gt;*ONSSET*")</f>
        <v>12</v>
      </c>
      <c r="C2" s="5">
        <f t="shared" ref="C2:C10" si="0">B2/$B$17</f>
        <v>0.18181818181818182</v>
      </c>
      <c r="P2" s="19" t="s">
        <v>4245</v>
      </c>
      <c r="Q2" s="15"/>
      <c r="R2" s="15"/>
      <c r="S2" s="15" t="s">
        <v>2214</v>
      </c>
    </row>
    <row r="3" spans="1:24" ht="16">
      <c r="A3" t="s">
        <v>387</v>
      </c>
      <c r="B3">
        <f>COUNTIFS(models_list_studies!B:B,"*LEAP*",models_list_studies!B:B, "&lt;&gt;*OSeMOSYS*", models_list_studies!B:B, "&lt;&gt;*NEMO*", models_list_studies!B:B, "&lt;&gt;*MCDM*", models_list_studies!B:B, "&lt;&gt;*CLEWS*")</f>
        <v>8</v>
      </c>
      <c r="C3" s="5">
        <f t="shared" si="0"/>
        <v>0.12121212121212122</v>
      </c>
      <c r="P3" s="19" t="s">
        <v>4246</v>
      </c>
      <c r="Q3" s="15"/>
      <c r="R3" s="15"/>
      <c r="S3" s="15" t="s">
        <v>2216</v>
      </c>
    </row>
    <row r="4" spans="1:24" ht="16">
      <c r="A4" t="s">
        <v>3161</v>
      </c>
      <c r="B4">
        <f>COUNTIFS(models_list_studies!B:B, "*TIMES*") + COUNTIFS(models_list_studies!B:B, "*MARKAL*")-COUNTIFS(models_list_studies!B:B, "*TIMES*",models_list_studies!B:B, "*MARKAL*")</f>
        <v>6</v>
      </c>
      <c r="C4" s="5">
        <f t="shared" si="0"/>
        <v>9.0909090909090912E-2</v>
      </c>
      <c r="P4" s="19" t="s">
        <v>4247</v>
      </c>
      <c r="Q4" s="15"/>
      <c r="R4" s="15"/>
      <c r="S4" s="15" t="s">
        <v>2231</v>
      </c>
    </row>
    <row r="5" spans="1:24" ht="16">
      <c r="A5" t="s">
        <v>4248</v>
      </c>
      <c r="B5">
        <f>COUNTIFS(models_list_studies!B:B,"*MESSAGE*", models_list_studies!B:B, "&lt;&gt;*MAED*")+COUNTIFS(models_list_studies!B:B,"*SPLAT*")-COUNTIFS(models_list_studies!B:B,"*SPLAT*",models_list_studies!B:B,"*MESSAGE*")</f>
        <v>5</v>
      </c>
      <c r="C5" s="5">
        <f t="shared" si="0"/>
        <v>7.575757575757576E-2</v>
      </c>
      <c r="P5" s="19" t="s">
        <v>4249</v>
      </c>
      <c r="Q5" s="15"/>
      <c r="R5" s="15"/>
      <c r="S5" s="15" t="s">
        <v>722</v>
      </c>
    </row>
    <row r="6" spans="1:24" ht="16">
      <c r="A6" t="s">
        <v>259</v>
      </c>
      <c r="B6">
        <f>COUNTIFS(models_list_studies!B:B,"*ONSSET*", models_list_studies!B:B, "&lt;&gt;*OSEMOSYS*", models_list_studies!B:B, "&lt;&gt;*Pypsa*")</f>
        <v>4</v>
      </c>
      <c r="C6" s="5">
        <f t="shared" si="0"/>
        <v>6.0606060606060608E-2</v>
      </c>
      <c r="P6" s="19" t="s">
        <v>4250</v>
      </c>
      <c r="Q6" s="15"/>
      <c r="R6" s="15"/>
      <c r="S6" s="15" t="s">
        <v>2223</v>
      </c>
    </row>
    <row r="7" spans="1:24" ht="16">
      <c r="A7" t="s">
        <v>4251</v>
      </c>
      <c r="B7">
        <f>COUNTIFS(models_list_studies!B:B, "*GIS*", models_list_studies!B:B, "&lt;&gt;*TIMES*")</f>
        <v>4</v>
      </c>
      <c r="C7" s="5">
        <f t="shared" si="0"/>
        <v>6.0606060606060608E-2</v>
      </c>
      <c r="P7" s="19" t="s">
        <v>4252</v>
      </c>
      <c r="Q7" s="15"/>
      <c r="R7" s="15"/>
      <c r="S7" s="15" t="s">
        <v>1629</v>
      </c>
    </row>
    <row r="8" spans="1:24" ht="16">
      <c r="A8" t="s">
        <v>752</v>
      </c>
      <c r="B8">
        <f>COUNTIFS(models_list_studies!B:B, "*HOMER*")</f>
        <v>2</v>
      </c>
      <c r="C8" s="5">
        <f t="shared" si="0"/>
        <v>3.0303030303030304E-2</v>
      </c>
      <c r="P8" s="19" t="s">
        <v>4253</v>
      </c>
      <c r="Q8" s="15"/>
      <c r="R8" s="15"/>
      <c r="S8" s="15" t="s">
        <v>2234</v>
      </c>
    </row>
    <row r="9" spans="1:24" ht="16">
      <c r="A9" t="s">
        <v>532</v>
      </c>
      <c r="B9">
        <v>2</v>
      </c>
      <c r="C9" s="5">
        <f t="shared" si="0"/>
        <v>3.0303030303030304E-2</v>
      </c>
      <c r="P9" s="19" t="s">
        <v>4254</v>
      </c>
      <c r="Q9" s="15"/>
      <c r="R9" s="15"/>
      <c r="S9" s="15" t="s">
        <v>4255</v>
      </c>
    </row>
    <row r="10" spans="1:24">
      <c r="A10" t="s">
        <v>2496</v>
      </c>
      <c r="B10">
        <f>COUNTIFS(models_list_studies!B:B, "*CERC*")</f>
        <v>1</v>
      </c>
      <c r="C10" s="5">
        <f t="shared" si="0"/>
        <v>1.5151515151515152E-2</v>
      </c>
      <c r="P10" s="19" t="s">
        <v>4256</v>
      </c>
      <c r="Q10" s="15"/>
      <c r="R10" s="15"/>
      <c r="S10" t="s">
        <v>4257</v>
      </c>
    </row>
    <row r="11" spans="1:24">
      <c r="A11" t="s">
        <v>2461</v>
      </c>
      <c r="B11">
        <v>1</v>
      </c>
      <c r="C11" s="5">
        <f>B11/$B$17</f>
        <v>1.5151515151515152E-2</v>
      </c>
    </row>
    <row r="12" spans="1:24">
      <c r="A12" t="s">
        <v>2217</v>
      </c>
      <c r="B12">
        <v>1</v>
      </c>
      <c r="C12" s="5">
        <f>B12/$B$17</f>
        <v>1.5151515151515152E-2</v>
      </c>
    </row>
    <row r="13" spans="1:24">
      <c r="A13" t="s">
        <v>4243</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4244</v>
      </c>
      <c r="B14">
        <f>66-SUM(B2:B13)</f>
        <v>9</v>
      </c>
      <c r="C14" s="5">
        <f>B14/$B$17</f>
        <v>0.13636363636363635</v>
      </c>
    </row>
    <row r="17" spans="1:2">
      <c r="B17">
        <f>SUM(B2:B14)</f>
        <v>66</v>
      </c>
    </row>
    <row r="32" spans="1:2">
      <c r="A32" t="s">
        <v>4258</v>
      </c>
      <c r="B32" t="s">
        <v>4259</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4260</v>
      </c>
      <c r="B53" t="s">
        <v>4261</v>
      </c>
    </row>
    <row r="54" spans="1:2">
      <c r="A54" t="s">
        <v>4262</v>
      </c>
      <c r="B54">
        <v>32</v>
      </c>
    </row>
    <row r="55" spans="1:2">
      <c r="A55" t="s">
        <v>3566</v>
      </c>
      <c r="B55">
        <v>30</v>
      </c>
    </row>
    <row r="56" spans="1:2">
      <c r="A56" t="s">
        <v>4243</v>
      </c>
      <c r="B56">
        <v>5</v>
      </c>
    </row>
    <row r="61" spans="1:2" ht="16">
      <c r="A61" s="23" t="s">
        <v>4263</v>
      </c>
      <c r="B61" s="23" t="s">
        <v>4261</v>
      </c>
    </row>
    <row r="62" spans="1:2" ht="16">
      <c r="A62" s="23" t="s">
        <v>4264</v>
      </c>
      <c r="B62" s="23">
        <v>28</v>
      </c>
    </row>
    <row r="63" spans="1:2" ht="32">
      <c r="A63" s="23" t="s">
        <v>4265</v>
      </c>
      <c r="B63" s="23">
        <v>20</v>
      </c>
    </row>
    <row r="64" spans="1:2" ht="32">
      <c r="A64" s="23" t="s">
        <v>4266</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4267</v>
      </c>
      <c r="B1" t="s">
        <v>4242</v>
      </c>
    </row>
    <row r="2" spans="1:2">
      <c r="A2" t="s">
        <v>4268</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4269</v>
      </c>
      <c r="B3">
        <v>9</v>
      </c>
    </row>
    <row r="4" spans="1:2">
      <c r="A4" t="s">
        <v>2499</v>
      </c>
      <c r="B4">
        <f>66-B2-B5-B3</f>
        <v>45</v>
      </c>
    </row>
    <row r="5" spans="1:2">
      <c r="A5" t="s">
        <v>4270</v>
      </c>
      <c r="B5">
        <v>3</v>
      </c>
    </row>
    <row r="9" spans="1:2">
      <c r="A9" t="s">
        <v>4271</v>
      </c>
      <c r="B9" t="s">
        <v>4242</v>
      </c>
    </row>
    <row r="10" spans="1:2">
      <c r="A10" t="s">
        <v>4272</v>
      </c>
      <c r="B10">
        <v>14</v>
      </c>
    </row>
    <row r="11" spans="1:2">
      <c r="A11" t="s">
        <v>2374</v>
      </c>
      <c r="B11">
        <v>6</v>
      </c>
    </row>
    <row r="12" spans="1:2">
      <c r="A12" t="s">
        <v>4273</v>
      </c>
      <c r="B12">
        <v>3</v>
      </c>
    </row>
    <row r="13" spans="1:2">
      <c r="A13" t="s">
        <v>4274</v>
      </c>
      <c r="B13">
        <v>13</v>
      </c>
    </row>
    <row r="14" spans="1:2">
      <c r="A14" t="s">
        <v>4275</v>
      </c>
      <c r="B14">
        <v>10</v>
      </c>
    </row>
    <row r="15" spans="1:2">
      <c r="A15" t="s">
        <v>4276</v>
      </c>
      <c r="B15">
        <v>2</v>
      </c>
    </row>
    <row r="18" spans="1:2">
      <c r="B18">
        <f>SUM(B10:B15)</f>
        <v>48</v>
      </c>
    </row>
    <row r="22" spans="1:2">
      <c r="A22" t="s">
        <v>4277</v>
      </c>
      <c r="B22" t="s">
        <v>4278</v>
      </c>
    </row>
    <row r="23" spans="1:2">
      <c r="A23" t="s">
        <v>2367</v>
      </c>
      <c r="B23">
        <f>COUNTIF(models_list_studies!C:C,"*" &amp; A23 &amp; "*")</f>
        <v>19</v>
      </c>
    </row>
    <row r="24" spans="1:2">
      <c r="A24" t="s">
        <v>2347</v>
      </c>
      <c r="B24">
        <f>COUNTIF(models_list_studies!C:C,"*" &amp; A24 &amp; "*")</f>
        <v>12</v>
      </c>
    </row>
    <row r="25" spans="1:2">
      <c r="A25" t="s">
        <v>2340</v>
      </c>
      <c r="B25">
        <f>COUNTIF(models_list_studies!C:C,"*" &amp; A25 &amp; "*")</f>
        <v>14</v>
      </c>
    </row>
    <row r="26" spans="1:2">
      <c r="A26" t="s">
        <v>4279</v>
      </c>
      <c r="B26">
        <f>COUNTIF(models_list_studies!C:C,"*" &amp; A26 &amp; "*")</f>
        <v>11</v>
      </c>
    </row>
    <row r="27" spans="1:2">
      <c r="A27" t="s">
        <v>2374</v>
      </c>
      <c r="B27">
        <f>COUNTIF(models_list_studies!C:C,"*" &amp; A27 &amp; "*")</f>
        <v>14</v>
      </c>
    </row>
    <row r="28" spans="1:2">
      <c r="A28" t="s">
        <v>2377</v>
      </c>
      <c r="B28">
        <f>COUNTIF(models_list_studies!C:C,"*" &amp; A28 &amp; "*")</f>
        <v>12</v>
      </c>
    </row>
    <row r="29" spans="1:2">
      <c r="A29" t="s">
        <v>2354</v>
      </c>
      <c r="B29">
        <f>COUNTIF(models_list_studies!C:C,"*" &amp; A29 &amp; "*")</f>
        <v>17</v>
      </c>
    </row>
    <row r="30" spans="1:2">
      <c r="A30" t="s">
        <v>2317</v>
      </c>
      <c r="B30">
        <f>COUNTIF(models_list_studies!C:C,"*" &amp; A30 &amp; "*")</f>
        <v>12</v>
      </c>
    </row>
    <row r="31" spans="1:2">
      <c r="A31" t="s">
        <v>2380</v>
      </c>
      <c r="B31">
        <f>COUNTIF(models_list_studies!C:C,"*" &amp; A31 &amp; "*")</f>
        <v>11</v>
      </c>
    </row>
    <row r="32" spans="1:2">
      <c r="A32" t="s">
        <v>2376</v>
      </c>
      <c r="B32">
        <f t="array" ref="B32">SUMPRODUCT(--ISNUMBER(SEARCH("Sudan", SUBSTITUTE(models_list_studies!C:C, "South Sudan", ""))))</f>
        <v>10</v>
      </c>
    </row>
    <row r="33" spans="1:2">
      <c r="A33" t="s">
        <v>2363</v>
      </c>
      <c r="B33">
        <f>COUNTIF(models_list_studies!C:C,"*" &amp; A33 &amp; "*")</f>
        <v>10</v>
      </c>
    </row>
    <row r="34" spans="1:2">
      <c r="A34" t="s">
        <v>2350</v>
      </c>
      <c r="B34">
        <f>COUNTIF(models_list_studies!C:C,"*" &amp; A34 &amp; "*")</f>
        <v>15</v>
      </c>
    </row>
    <row r="35" spans="1:2">
      <c r="A35" t="s">
        <v>2364</v>
      </c>
      <c r="B35">
        <f>COUNTIF(models_list_studies!C:C,"*" &amp; A35 &amp; "*")</f>
        <v>12</v>
      </c>
    </row>
    <row r="36" spans="1:2">
      <c r="A36" t="s">
        <v>2353</v>
      </c>
      <c r="B36">
        <f>COUNTIF(models_list_studies!C:C,"*" &amp; A36 &amp; "*")+COUNTIF(models_list_studies!C:C,"*Côte d’Ivoire *")</f>
        <v>11</v>
      </c>
    </row>
    <row r="37" spans="1:2">
      <c r="A37" t="s">
        <v>2358</v>
      </c>
      <c r="B37">
        <f>COUNTIF(models_list_studies!C:C,"*" &amp; A37 &amp; "*")</f>
        <v>8</v>
      </c>
    </row>
    <row r="38" spans="1:2">
      <c r="A38" t="s">
        <v>2321</v>
      </c>
      <c r="B38">
        <f>COUNTIF(models_list_studies!C:C,"*" &amp; A38 &amp; "*")</f>
        <v>11</v>
      </c>
    </row>
    <row r="39" spans="1:2">
      <c r="A39" t="s">
        <v>2332</v>
      </c>
      <c r="B39">
        <f>COUNTIF(models_list_studies!C:C,"*" &amp; A39 &amp; "*")+COUNTIF(models_list_studies!C:C,"*Cameroun*")</f>
        <v>13</v>
      </c>
    </row>
    <row r="40" spans="1:2">
      <c r="A40" t="s">
        <v>4280</v>
      </c>
      <c r="B40">
        <f>COUNTIF(models_list_studies!C:C,"*" &amp; A40 &amp; "*")</f>
        <v>12</v>
      </c>
    </row>
    <row r="41" spans="1:2">
      <c r="A41" t="s">
        <v>2328</v>
      </c>
      <c r="B41">
        <f>COUNTIF(models_list_studies!C:C,"*" &amp; A41 &amp; "*")</f>
        <v>14</v>
      </c>
    </row>
    <row r="42" spans="1:2">
      <c r="A42" t="s">
        <v>2360</v>
      </c>
      <c r="B42">
        <f>COUNTIF(models_list_studies!C:C,"*" &amp; A42 &amp; "*")</f>
        <v>13</v>
      </c>
    </row>
    <row r="43" spans="1:2">
      <c r="A43" t="s">
        <v>2359</v>
      </c>
      <c r="B43">
        <f>COUNTIF(models_list_studies!C:C,"*" &amp; A43 &amp; "*")</f>
        <v>11</v>
      </c>
    </row>
    <row r="44" spans="1:2">
      <c r="A44" t="s">
        <v>2381</v>
      </c>
      <c r="B44">
        <f>COUNTIF(models_list_studies!C:C,"*" &amp; A44 &amp; "*")</f>
        <v>14</v>
      </c>
    </row>
    <row r="45" spans="1:2">
      <c r="A45" t="s">
        <v>2370</v>
      </c>
      <c r="B45">
        <f>COUNTIF(models_list_studies!C:C,"*" &amp; A45 &amp; "*")</f>
        <v>12</v>
      </c>
    </row>
    <row r="46" spans="1:2">
      <c r="A46" t="s">
        <v>2382</v>
      </c>
      <c r="B46">
        <f>COUNTIF(models_list_studies!C:C,"*" &amp; A46 &amp; "*")</f>
        <v>11</v>
      </c>
    </row>
    <row r="47" spans="1:2">
      <c r="A47" t="s">
        <v>2335</v>
      </c>
      <c r="B47">
        <f>COUNTIF(models_list_studies!C:C,"*" &amp; A47 &amp; "*")</f>
        <v>10</v>
      </c>
    </row>
    <row r="48" spans="1:2">
      <c r="A48" t="s">
        <v>2351</v>
      </c>
      <c r="B48">
        <f>COUNTIF(models_list_studies!C:C,"*" &amp; A48 &amp; "*")</f>
        <v>12</v>
      </c>
    </row>
    <row r="49" spans="1:2">
      <c r="A49" t="s">
        <v>2379</v>
      </c>
      <c r="B49">
        <f>COUNTIF(models_list_studies!C:C,"*" &amp; A49 &amp; "*")</f>
        <v>13</v>
      </c>
    </row>
    <row r="50" spans="1:2">
      <c r="A50" t="s">
        <v>2368</v>
      </c>
      <c r="B50">
        <f>COUNTIF(models_list_studies!C:C,"*" &amp; A50 &amp; "*")</f>
        <v>11</v>
      </c>
    </row>
    <row r="51" spans="1:2">
      <c r="A51" t="s">
        <v>2375</v>
      </c>
      <c r="B51">
        <f>COUNTIF(models_list_studies!C:C,"*" &amp; A51 &amp; "*")</f>
        <v>4</v>
      </c>
    </row>
    <row r="52" spans="1:2">
      <c r="A52" t="s">
        <v>2324</v>
      </c>
      <c r="B52">
        <f>COUNTIF(models_list_studies!C:C,"*" &amp; A52 &amp; "*")</f>
        <v>13</v>
      </c>
    </row>
    <row r="53" spans="1:2">
      <c r="A53" t="s">
        <v>2373</v>
      </c>
      <c r="B53">
        <f>COUNTIF(models_list_studies!C:C,"*" &amp; A53 &amp; "*")</f>
        <v>9</v>
      </c>
    </row>
    <row r="54" spans="1:2">
      <c r="A54" t="s">
        <v>2329</v>
      </c>
      <c r="B54">
        <f>COUNTIF(models_list_studies!C:C,"*" &amp; A54 &amp; "*")</f>
        <v>10</v>
      </c>
    </row>
    <row r="55" spans="1:2">
      <c r="A55" t="s">
        <v>2378</v>
      </c>
      <c r="B55">
        <f>COUNTIF(models_list_studies!C:C,"*" &amp; A55 &amp; "*")</f>
        <v>13</v>
      </c>
    </row>
    <row r="56" spans="1:2">
      <c r="A56" t="s">
        <v>2357</v>
      </c>
      <c r="B56">
        <f>COUNTIF(models_list_studies!C:C,"*" &amp; A56 &amp; "*")</f>
        <v>9</v>
      </c>
    </row>
    <row r="57" spans="1:2">
      <c r="A57" t="s">
        <v>2372</v>
      </c>
      <c r="B57">
        <f>COUNTIF(models_list_studies!C:C,"*" &amp; A57 &amp; "*")</f>
        <v>12</v>
      </c>
    </row>
    <row r="58" spans="1:2">
      <c r="A58" t="s">
        <v>2334</v>
      </c>
      <c r="B58">
        <f>COUNTIF(models_list_studies!C:C,"*" &amp; A58 &amp; "*")</f>
        <v>10</v>
      </c>
    </row>
    <row r="59" spans="1:2">
      <c r="A59" t="s">
        <v>2344</v>
      </c>
      <c r="B59">
        <f>COUNTIF(models_list_studies!C:C,"*" &amp; A59 &amp; "*")</f>
        <v>10</v>
      </c>
    </row>
    <row r="60" spans="1:2">
      <c r="A60" t="s">
        <v>2338</v>
      </c>
      <c r="B60">
        <f>COUNTIF(models_list_studies!C:C,"*" &amp; A60 &amp; "*")</f>
        <v>10</v>
      </c>
    </row>
    <row r="61" spans="1:2">
      <c r="A61" t="s">
        <v>2356</v>
      </c>
      <c r="B61">
        <f>COUNTIF(models_list_studies!C:C,"*" &amp; A61 &amp; "*")</f>
        <v>12</v>
      </c>
    </row>
    <row r="62" spans="1:2">
      <c r="A62" t="s">
        <v>2361</v>
      </c>
      <c r="B62">
        <f>COUNTIF(models_list_studies!C:C,"*" &amp; A62 &amp; "*")</f>
        <v>11</v>
      </c>
    </row>
    <row r="63" spans="1:2">
      <c r="A63" t="s">
        <v>2348</v>
      </c>
      <c r="B63">
        <f>COUNTIF(models_list_studies!C:C,"*" &amp; A63 &amp; "*")</f>
        <v>10</v>
      </c>
    </row>
    <row r="64" spans="1:2">
      <c r="A64" t="s">
        <v>2365</v>
      </c>
      <c r="B64">
        <f>COUNTIF(models_list_studies!C:C,"*" &amp; A64 &amp; "*")</f>
        <v>11</v>
      </c>
    </row>
    <row r="65" spans="1:2">
      <c r="A65" t="s">
        <v>2326</v>
      </c>
      <c r="B65">
        <f>COUNTIF(models_list_studies!C:C,"*" &amp; A65 &amp; "*")</f>
        <v>12</v>
      </c>
    </row>
    <row r="66" spans="1:2">
      <c r="A66" t="s">
        <v>2355</v>
      </c>
      <c r="B66">
        <f>COUNTIF(models_list_studies!C:C,"*" &amp; A66 &amp; "*")</f>
        <v>11</v>
      </c>
    </row>
    <row r="67" spans="1:2">
      <c r="A67" t="s">
        <v>2342</v>
      </c>
      <c r="B67">
        <f>COUNTIF(models_list_studies!C:C,"*" &amp; A67 &amp; "*")</f>
        <v>10</v>
      </c>
    </row>
    <row r="68" spans="1:2">
      <c r="A68" t="s">
        <v>2349</v>
      </c>
      <c r="B68">
        <f>COUNTIF(models_list_studies!C:C,"*" &amp; A68 &amp; "*")</f>
        <v>13</v>
      </c>
    </row>
    <row r="69" spans="1:2">
      <c r="A69" t="s">
        <v>4281</v>
      </c>
      <c r="B69">
        <f>COUNTIF(models_list_studies!C:C,"*" &amp; A69 &amp; "*")</f>
        <v>12</v>
      </c>
    </row>
    <row r="70" spans="1:2">
      <c r="A70" t="s">
        <v>2362</v>
      </c>
      <c r="B70">
        <f>COUNTIF(models_list_studies!C:C,"*" &amp; A70 &amp; "*")</f>
        <v>1</v>
      </c>
    </row>
    <row r="71" spans="1:2">
      <c r="A71" t="s">
        <v>2346</v>
      </c>
      <c r="B71">
        <f>COUNTIF(models_list_studies!C:C,"*" &amp; A71 &amp; "*")+COUNTIF(models_list_studies!C:C,"*Swaziland*")</f>
        <v>11</v>
      </c>
    </row>
    <row r="72" spans="1:2">
      <c r="A72" t="s">
        <v>2339</v>
      </c>
      <c r="B72">
        <f>COUNTIF(models_list_studies!C:C,"*" &amp; A72 &amp; "*")</f>
        <v>10</v>
      </c>
    </row>
    <row r="73" spans="1:2">
      <c r="A73" t="s">
        <v>4282</v>
      </c>
      <c r="B73">
        <f>COUNTIF(models_list_studies!C:C,"*" &amp; A73 &amp; "*")</f>
        <v>1</v>
      </c>
    </row>
    <row r="74" spans="1:2">
      <c r="A74" t="s">
        <v>2336</v>
      </c>
      <c r="B74">
        <f>COUNTIF(models_list_studies!C:C,"*" &amp; A74 &amp; "*")</f>
        <v>1</v>
      </c>
    </row>
    <row r="75" spans="1:2">
      <c r="A75" t="s">
        <v>3122</v>
      </c>
      <c r="B75">
        <f>COUNTIF(models_list_studies!C:C,"*" &amp; A75 &amp; "*")</f>
        <v>0</v>
      </c>
    </row>
    <row r="76" spans="1:2">
      <c r="A76" t="s">
        <v>2331</v>
      </c>
      <c r="B76">
        <f>COUNTIF(models_list_studies!C:C,"*" &amp; A76 &amp; "*")</f>
        <v>1</v>
      </c>
    </row>
    <row r="77" spans="1:2">
      <c r="A77" t="s">
        <v>2858</v>
      </c>
      <c r="B77">
        <f>COUNTIF(models_list_studies!C:C,"*" &amp; A77 &amp; "*")</f>
        <v>0</v>
      </c>
    </row>
    <row r="78" spans="1:2">
      <c r="A78" t="s">
        <v>2369</v>
      </c>
      <c r="B78">
        <f>COUNTIF(models_list_studies!C:C,"*" &amp; A78 &amp; "*")</f>
        <v>1</v>
      </c>
    </row>
    <row r="79" spans="1:2">
      <c r="A79" t="s">
        <v>2371</v>
      </c>
      <c r="B79">
        <f>COUNTIF(models_list_studies!C:C,"*" &amp; A79 &amp; "*")</f>
        <v>1</v>
      </c>
    </row>
    <row r="81" spans="1:2">
      <c r="B81">
        <f>SUM(B23:B79)</f>
        <v>574</v>
      </c>
    </row>
    <row r="84" spans="1:2">
      <c r="A84" t="s">
        <v>4283</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2499</v>
      </c>
      <c r="B104" t="s">
        <v>4284</v>
      </c>
    </row>
    <row r="105" spans="1:2">
      <c r="A105" t="s">
        <v>2317</v>
      </c>
      <c r="B105">
        <v>2</v>
      </c>
    </row>
    <row r="106" spans="1:2">
      <c r="A106" t="s">
        <v>2321</v>
      </c>
      <c r="B106">
        <v>0</v>
      </c>
    </row>
    <row r="107" spans="1:2">
      <c r="A107" t="s">
        <v>2324</v>
      </c>
      <c r="B107">
        <v>1</v>
      </c>
    </row>
    <row r="108" spans="1:2">
      <c r="A108" t="s">
        <v>2326</v>
      </c>
      <c r="B108">
        <v>1</v>
      </c>
    </row>
    <row r="109" spans="1:2">
      <c r="A109" t="s">
        <v>2328</v>
      </c>
      <c r="B109">
        <v>1</v>
      </c>
    </row>
    <row r="110" spans="1:2">
      <c r="A110" t="s">
        <v>2329</v>
      </c>
      <c r="B110">
        <v>0</v>
      </c>
    </row>
    <row r="111" spans="1:2">
      <c r="A111" t="s">
        <v>2332</v>
      </c>
      <c r="B111">
        <v>3</v>
      </c>
    </row>
    <row r="112" spans="1:2">
      <c r="A112" t="s">
        <v>2331</v>
      </c>
      <c r="B112">
        <v>0</v>
      </c>
    </row>
    <row r="113" spans="1:2">
      <c r="A113" t="s">
        <v>2334</v>
      </c>
      <c r="B113">
        <v>0</v>
      </c>
    </row>
    <row r="114" spans="1:2">
      <c r="A114" t="s">
        <v>2335</v>
      </c>
      <c r="B114">
        <v>0</v>
      </c>
    </row>
    <row r="115" spans="1:2">
      <c r="A115" t="s">
        <v>2336</v>
      </c>
      <c r="B115">
        <v>0</v>
      </c>
    </row>
    <row r="116" spans="1:2">
      <c r="A116" t="s">
        <v>2337</v>
      </c>
      <c r="B116">
        <v>0</v>
      </c>
    </row>
    <row r="117" spans="1:2">
      <c r="A117" t="s">
        <v>2339</v>
      </c>
      <c r="B117">
        <v>0</v>
      </c>
    </row>
    <row r="118" spans="1:2">
      <c r="A118" t="s">
        <v>2340</v>
      </c>
      <c r="B118">
        <v>3</v>
      </c>
    </row>
    <row r="119" spans="1:2">
      <c r="A119" t="s">
        <v>2342</v>
      </c>
      <c r="B119">
        <v>0</v>
      </c>
    </row>
    <row r="120" spans="1:2">
      <c r="A120" t="s">
        <v>2344</v>
      </c>
      <c r="B120">
        <v>0</v>
      </c>
    </row>
    <row r="121" spans="1:2">
      <c r="A121" t="s">
        <v>2347</v>
      </c>
      <c r="B121">
        <v>2</v>
      </c>
    </row>
    <row r="122" spans="1:2">
      <c r="A122" t="s">
        <v>2348</v>
      </c>
      <c r="B122">
        <v>0</v>
      </c>
    </row>
    <row r="123" spans="1:2">
      <c r="A123" t="s">
        <v>2349</v>
      </c>
      <c r="B123">
        <v>1</v>
      </c>
    </row>
    <row r="124" spans="1:2">
      <c r="A124" t="s">
        <v>2350</v>
      </c>
      <c r="B124">
        <v>3</v>
      </c>
    </row>
    <row r="125" spans="1:2">
      <c r="A125" t="s">
        <v>2351</v>
      </c>
      <c r="B125">
        <v>0</v>
      </c>
    </row>
    <row r="126" spans="1:2">
      <c r="A126" t="s">
        <v>2352</v>
      </c>
      <c r="B126">
        <v>0</v>
      </c>
    </row>
    <row r="127" spans="1:2">
      <c r="A127" t="s">
        <v>2353</v>
      </c>
      <c r="B127">
        <v>1</v>
      </c>
    </row>
    <row r="128" spans="1:2">
      <c r="A128" t="s">
        <v>2354</v>
      </c>
      <c r="B128">
        <v>6</v>
      </c>
    </row>
    <row r="129" spans="1:2">
      <c r="A129" t="s">
        <v>2355</v>
      </c>
      <c r="B129">
        <v>0</v>
      </c>
    </row>
    <row r="130" spans="1:2">
      <c r="A130" t="s">
        <v>2356</v>
      </c>
      <c r="B130">
        <v>0</v>
      </c>
    </row>
    <row r="131" spans="1:2">
      <c r="A131" t="s">
        <v>2357</v>
      </c>
      <c r="B131">
        <v>0</v>
      </c>
    </row>
    <row r="132" spans="1:2">
      <c r="A132" t="s">
        <v>2358</v>
      </c>
      <c r="B132">
        <v>0</v>
      </c>
    </row>
    <row r="133" spans="1:2">
      <c r="A133" t="s">
        <v>2359</v>
      </c>
      <c r="B133">
        <v>0</v>
      </c>
    </row>
    <row r="134" spans="1:2">
      <c r="A134" t="s">
        <v>2360</v>
      </c>
      <c r="B134">
        <v>0</v>
      </c>
    </row>
    <row r="135" spans="1:2">
      <c r="A135" t="s">
        <v>2361</v>
      </c>
      <c r="B135">
        <v>0</v>
      </c>
    </row>
    <row r="136" spans="1:2">
      <c r="A136" t="s">
        <v>2362</v>
      </c>
      <c r="B136">
        <v>1</v>
      </c>
    </row>
    <row r="137" spans="1:2">
      <c r="A137" t="s">
        <v>4285</v>
      </c>
      <c r="B137">
        <v>0</v>
      </c>
    </row>
    <row r="138" spans="1:2">
      <c r="A138" t="s">
        <v>2363</v>
      </c>
      <c r="B138">
        <v>2</v>
      </c>
    </row>
    <row r="139" spans="1:2">
      <c r="A139" t="s">
        <v>2364</v>
      </c>
      <c r="B139">
        <v>1</v>
      </c>
    </row>
    <row r="140" spans="1:2">
      <c r="A140" t="s">
        <v>2365</v>
      </c>
      <c r="B140">
        <v>0</v>
      </c>
    </row>
    <row r="141" spans="1:2">
      <c r="A141" t="s">
        <v>4280</v>
      </c>
      <c r="B141">
        <v>0</v>
      </c>
    </row>
    <row r="142" spans="1:2">
      <c r="A142" t="s">
        <v>2367</v>
      </c>
      <c r="B142">
        <v>6</v>
      </c>
    </row>
    <row r="143" spans="1:2">
      <c r="A143" t="s">
        <v>2338</v>
      </c>
      <c r="B143">
        <v>0</v>
      </c>
    </row>
    <row r="144" spans="1:2">
      <c r="A144" t="s">
        <v>4286</v>
      </c>
      <c r="B144">
        <v>1</v>
      </c>
    </row>
    <row r="145" spans="1:2">
      <c r="A145" t="s">
        <v>2368</v>
      </c>
      <c r="B145">
        <v>1</v>
      </c>
    </row>
    <row r="146" spans="1:2">
      <c r="A146" t="s">
        <v>2369</v>
      </c>
      <c r="B146">
        <v>3</v>
      </c>
    </row>
    <row r="147" spans="1:2">
      <c r="A147" t="s">
        <v>2370</v>
      </c>
      <c r="B147">
        <v>0</v>
      </c>
    </row>
    <row r="148" spans="1:2">
      <c r="A148" t="s">
        <v>2371</v>
      </c>
      <c r="B148">
        <v>0</v>
      </c>
    </row>
    <row r="149" spans="1:2">
      <c r="A149" t="s">
        <v>2372</v>
      </c>
      <c r="B149">
        <v>0</v>
      </c>
    </row>
    <row r="150" spans="1:2">
      <c r="A150" t="s">
        <v>2373</v>
      </c>
      <c r="B150">
        <v>0</v>
      </c>
    </row>
    <row r="151" spans="1:2">
      <c r="A151" t="s">
        <v>2374</v>
      </c>
      <c r="B151">
        <v>3</v>
      </c>
    </row>
    <row r="152" spans="1:2">
      <c r="A152" t="s">
        <v>2375</v>
      </c>
      <c r="B152">
        <v>1</v>
      </c>
    </row>
    <row r="153" spans="1:2">
      <c r="A153" t="s">
        <v>2376</v>
      </c>
      <c r="B153">
        <v>0</v>
      </c>
    </row>
    <row r="154" spans="1:2">
      <c r="A154" t="s">
        <v>4287</v>
      </c>
      <c r="B154">
        <v>0</v>
      </c>
    </row>
    <row r="155" spans="1:2">
      <c r="A155" t="s">
        <v>2377</v>
      </c>
      <c r="B155">
        <v>1</v>
      </c>
    </row>
    <row r="156" spans="1:2">
      <c r="A156" t="s">
        <v>2378</v>
      </c>
      <c r="B156">
        <v>1</v>
      </c>
    </row>
    <row r="157" spans="1:2">
      <c r="A157" t="s">
        <v>2379</v>
      </c>
      <c r="B157">
        <v>3</v>
      </c>
    </row>
    <row r="158" spans="1:2">
      <c r="A158" t="s">
        <v>2380</v>
      </c>
      <c r="B158">
        <v>1</v>
      </c>
    </row>
    <row r="159" spans="1:2">
      <c r="A159" t="s">
        <v>3122</v>
      </c>
      <c r="B159">
        <v>0</v>
      </c>
    </row>
    <row r="160" spans="1:2">
      <c r="A160" t="s">
        <v>2381</v>
      </c>
      <c r="B160">
        <v>2</v>
      </c>
    </row>
    <row r="161" spans="1:2">
      <c r="A161" t="s">
        <v>2382</v>
      </c>
      <c r="B161">
        <v>0</v>
      </c>
    </row>
    <row r="164" spans="1:2">
      <c r="B164">
        <f>SUM(B105:B161)</f>
        <v>51</v>
      </c>
    </row>
    <row r="174" spans="1:2">
      <c r="A174" t="s">
        <v>4277</v>
      </c>
      <c r="B174" t="s">
        <v>4278</v>
      </c>
    </row>
    <row r="175" spans="1:2">
      <c r="A175" t="s">
        <v>4288</v>
      </c>
      <c r="B175">
        <v>1</v>
      </c>
    </row>
    <row r="176" spans="1:2">
      <c r="A176" t="s">
        <v>4289</v>
      </c>
      <c r="B176">
        <f>COUNTIF(models_list_studies!X:X,"*" &amp; A176 &amp; "*")</f>
        <v>12</v>
      </c>
    </row>
    <row r="177" spans="1:2">
      <c r="A177" t="s">
        <v>2692</v>
      </c>
      <c r="B177">
        <f>COUNTIF(models_list_studies!X:X,"*" &amp; A177 &amp; "*")</f>
        <v>3</v>
      </c>
    </row>
    <row r="178" spans="1:2">
      <c r="A178" t="s">
        <v>3043</v>
      </c>
      <c r="B178">
        <f>COUNTIF(models_list_studies!X:X,"*" &amp; A178 &amp; "*")</f>
        <v>10</v>
      </c>
    </row>
    <row r="179" spans="1:2">
      <c r="A179" t="s">
        <v>2560</v>
      </c>
      <c r="B179">
        <f>COUNTIF(models_list_studies!X:X,"*" &amp; A179 &amp; "*")</f>
        <v>1</v>
      </c>
    </row>
    <row r="180" spans="1:2">
      <c r="A180" t="s">
        <v>2917</v>
      </c>
      <c r="B180">
        <f>COUNTIF(models_list_studies!X:X,"*" &amp; A180 &amp; "*")</f>
        <v>2</v>
      </c>
    </row>
    <row r="181" spans="1:2">
      <c r="A181" t="s">
        <v>4290</v>
      </c>
      <c r="B181">
        <f>COUNTIF(models_list_studies!X:X,"*" &amp; A181 &amp; "*")</f>
        <v>4</v>
      </c>
    </row>
    <row r="182" spans="1:2">
      <c r="A182" t="s">
        <v>3098</v>
      </c>
      <c r="B182">
        <f>COUNTIF(models_list_studies!X:X,"*" &amp; A182 &amp; "*")</f>
        <v>11</v>
      </c>
    </row>
    <row r="183" spans="1:2">
      <c r="A183" t="s">
        <v>2782</v>
      </c>
      <c r="B183">
        <f>COUNTIF(models_list_studies!X:X,"*" &amp; A183 &amp; "*")</f>
        <v>10</v>
      </c>
    </row>
    <row r="184" spans="1:2">
      <c r="A184" t="s">
        <v>2952</v>
      </c>
      <c r="B184">
        <f>COUNTIF(models_list_studies!X:X,"*" &amp; A184 &amp; "*")</f>
        <v>2</v>
      </c>
    </row>
    <row r="185" spans="1:2">
      <c r="A185" t="s">
        <v>2658</v>
      </c>
      <c r="B185">
        <f>COUNTIF(models_list_studies!X:X,"*" &amp; A185 &amp; "*")</f>
        <v>1</v>
      </c>
    </row>
    <row r="186" spans="1:2">
      <c r="A186" t="s">
        <v>4291</v>
      </c>
      <c r="B186">
        <f>COUNTIF(models_list_studies!X:X,"*" &amp; A186 &amp; "*")</f>
        <v>1</v>
      </c>
    </row>
    <row r="187" spans="1:2">
      <c r="A187" t="s">
        <v>2709</v>
      </c>
      <c r="B187">
        <f>COUNTIF(models_list_studies!X:X,"*" &amp; A187 &amp; "*")</f>
        <v>8</v>
      </c>
    </row>
    <row r="188" spans="1:2">
      <c r="A188" t="s">
        <v>3059</v>
      </c>
      <c r="B188">
        <f>COUNTIF(models_list_studies!X:X,"*" &amp; A188 &amp; "*")</f>
        <v>1</v>
      </c>
    </row>
    <row r="189" spans="1:2">
      <c r="A189" t="s">
        <v>2759</v>
      </c>
      <c r="B189">
        <f>COUNTIF(models_list_studies!X:X,"*" &amp; A189 &amp; "*")</f>
        <v>1</v>
      </c>
    </row>
    <row r="190" spans="1:2">
      <c r="A190" t="s">
        <v>2539</v>
      </c>
      <c r="B190">
        <f>COUNTIF(models_list_studies!X:X,"*" &amp; A190 &amp; "*")</f>
        <v>4</v>
      </c>
    </row>
    <row r="191" spans="1:2">
      <c r="A191" t="s">
        <v>2690</v>
      </c>
      <c r="B191">
        <f>COUNTIF(models_list_studies!X:X,"*" &amp; A191 &amp; "*")</f>
        <v>2</v>
      </c>
    </row>
    <row r="192" spans="1:2">
      <c r="A192" t="s">
        <v>2537</v>
      </c>
      <c r="B192">
        <f>COUNTIF(models_list_studies!X:X,"*" &amp; A192 &amp; "*")</f>
        <v>1</v>
      </c>
    </row>
    <row r="193" spans="1:2">
      <c r="A193" t="s">
        <v>2762</v>
      </c>
      <c r="B193">
        <f>COUNTIF(models_list_studies!X:X,"*" &amp; A193 &amp; "*")</f>
        <v>1</v>
      </c>
    </row>
    <row r="194" spans="1:2">
      <c r="A194" t="s">
        <v>2618</v>
      </c>
      <c r="B194">
        <f>COUNTIF(models_list_studies!X:X,"*" &amp; A194 &amp; "*")</f>
        <v>1</v>
      </c>
    </row>
    <row r="195" spans="1:2">
      <c r="A195" t="s">
        <v>3045</v>
      </c>
      <c r="B195">
        <f>COUNTIF(models_list_studies!X:X,"*" &amp; A195 &amp; "*")</f>
        <v>1</v>
      </c>
    </row>
    <row r="196" spans="1:2">
      <c r="A196" t="s">
        <v>2774</v>
      </c>
      <c r="B196">
        <f>COUNTIF(models_list_studies!X:X,"*" &amp; A196 &amp; "*")</f>
        <v>1</v>
      </c>
    </row>
    <row r="197" spans="1:2">
      <c r="A197" t="s">
        <v>3075</v>
      </c>
      <c r="B197">
        <f>COUNTIF(models_list_studies!X:X,"*" &amp; A197 &amp; "*")</f>
        <v>1</v>
      </c>
    </row>
    <row r="198" spans="1:2">
      <c r="A198" t="s">
        <v>3030</v>
      </c>
      <c r="B198">
        <f>COUNTIF(models_list_studies!X:X,"*" &amp; A198 &amp; "*")</f>
        <v>1</v>
      </c>
    </row>
    <row r="202" spans="1:2">
      <c r="A202" t="s">
        <v>3138</v>
      </c>
      <c r="B202" t="s">
        <v>4259</v>
      </c>
    </row>
    <row r="203" spans="1:2">
      <c r="A203" t="s">
        <v>3991</v>
      </c>
      <c r="B203">
        <f>COUNTIF(models_list_studies!X:X,"*" &amp; A203 &amp; "*")</f>
        <v>17</v>
      </c>
    </row>
    <row r="204" spans="1:2">
      <c r="A204" t="s">
        <v>4292</v>
      </c>
      <c r="B204">
        <f>COUNTIF(models_list_studies!X:X,"*" &amp; A204 &amp; "*")</f>
        <v>20</v>
      </c>
    </row>
    <row r="205" spans="1:2">
      <c r="A205" t="s">
        <v>4293</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1" t="s">
        <v>4294</v>
      </c>
      <c r="B1" s="111"/>
      <c r="C1" s="32"/>
      <c r="D1" s="32"/>
      <c r="E1" s="32"/>
      <c r="F1" s="32"/>
      <c r="G1" s="32"/>
      <c r="H1" s="32"/>
      <c r="I1" s="32"/>
    </row>
    <row r="2" spans="1:9">
      <c r="A2" s="21" t="s">
        <v>4295</v>
      </c>
      <c r="B2" s="21" t="s">
        <v>4241</v>
      </c>
      <c r="C2" t="s">
        <v>4296</v>
      </c>
    </row>
    <row r="3" spans="1:9">
      <c r="A3" s="21" t="s">
        <v>18</v>
      </c>
      <c r="B3" s="21">
        <f>COUNTIF(Table1[hydro], "*yes*")</f>
        <v>61</v>
      </c>
      <c r="C3" s="33">
        <f>B3/67</f>
        <v>0.91044776119402981</v>
      </c>
    </row>
    <row r="4" spans="1:9">
      <c r="A4" s="21" t="s">
        <v>3286</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3287</v>
      </c>
      <c r="B7" s="21">
        <f>COUNTIF(Table1[[Nuclear ]], "*yes*")</f>
        <v>24</v>
      </c>
      <c r="C7" s="33">
        <f t="shared" si="0"/>
        <v>0.35820895522388058</v>
      </c>
    </row>
    <row r="8" spans="1:9">
      <c r="A8" s="21" t="s">
        <v>3288</v>
      </c>
      <c r="B8" s="21">
        <f>COUNTIF(Table1[Geothermal], "*yes*")</f>
        <v>23</v>
      </c>
      <c r="C8" s="33">
        <f t="shared" si="0"/>
        <v>0.34328358208955223</v>
      </c>
    </row>
    <row r="9" spans="1:9">
      <c r="A9" s="21" t="s">
        <v>3289</v>
      </c>
      <c r="B9" s="21">
        <f>COUNTIF(Table1[Fossil Fuels], "*yes*")</f>
        <v>61</v>
      </c>
      <c r="C9" s="33">
        <f t="shared" si="0"/>
        <v>0.91044776119402981</v>
      </c>
    </row>
    <row r="10" spans="1:9">
      <c r="A10" s="21" t="s">
        <v>3290</v>
      </c>
      <c r="B10" s="21">
        <f>COUNTIF(Table1[H2], "*yes*")</f>
        <v>10</v>
      </c>
      <c r="C10" s="33">
        <f t="shared" si="0"/>
        <v>0.14925373134328357</v>
      </c>
    </row>
    <row r="11" spans="1:9">
      <c r="A11" s="21" t="s">
        <v>26</v>
      </c>
      <c r="B11" s="21">
        <f>COUNTIF(Table1[coal], "*yes*")</f>
        <v>38</v>
      </c>
      <c r="C11" s="33">
        <f t="shared" si="0"/>
        <v>0.56716417910447758</v>
      </c>
    </row>
    <row r="13" spans="1:9">
      <c r="A13" t="s">
        <v>4297</v>
      </c>
      <c r="B13" t="s">
        <v>4298</v>
      </c>
      <c r="C13" t="s">
        <v>4299</v>
      </c>
      <c r="D13" t="s">
        <v>4243</v>
      </c>
    </row>
    <row r="14" spans="1:9">
      <c r="A14" t="s">
        <v>4259</v>
      </c>
      <c r="B14">
        <v>63</v>
      </c>
      <c r="C14">
        <v>2</v>
      </c>
      <c r="D14">
        <v>2</v>
      </c>
      <c r="F14">
        <f>SUM(B14:E14)</f>
        <v>67</v>
      </c>
    </row>
    <row r="27" spans="1:2">
      <c r="A27" t="s">
        <v>4300</v>
      </c>
      <c r="B27" t="s">
        <v>4259</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4301</v>
      </c>
      <c r="B45" t="s">
        <v>4259</v>
      </c>
      <c r="D45" s="34">
        <f>24/62</f>
        <v>0.38709677419354838</v>
      </c>
    </row>
    <row r="46" spans="1:4">
      <c r="A46" t="s">
        <v>3341</v>
      </c>
      <c r="B46">
        <f>COUNTIF(Table1[Sector (Electricity/Full Energy System)],"*" &amp; A46 &amp; "*")</f>
        <v>53</v>
      </c>
    </row>
    <row r="47" spans="1:4">
      <c r="A47" t="s">
        <v>3480</v>
      </c>
      <c r="B47">
        <f>COUNTIFS(Table1[Sector (Electricity/Full Energy System)],"*" &amp; A47 &amp; "*")</f>
        <v>12</v>
      </c>
    </row>
    <row r="48" spans="1:4">
      <c r="A48" t="s">
        <v>4302</v>
      </c>
      <c r="B48">
        <f>COUNTIFS(models_list_studies!R:R,"*" &amp; A48 &amp; "*", models_list_studies!R:R,"&lt;&gt;*Full energy system*")</f>
        <v>1</v>
      </c>
    </row>
    <row r="49" spans="2:2">
      <c r="B49">
        <f>SUM(B46:B48)</f>
        <v>66</v>
      </c>
    </row>
    <row r="66" spans="1:2">
      <c r="A66" t="s">
        <v>4303</v>
      </c>
      <c r="B66" t="s">
        <v>4261</v>
      </c>
    </row>
    <row r="67" spans="1:2">
      <c r="A67" t="s">
        <v>3145</v>
      </c>
      <c r="B67">
        <v>8</v>
      </c>
    </row>
    <row r="68" spans="1:2">
      <c r="A68" t="s">
        <v>3255</v>
      </c>
      <c r="B68">
        <v>59</v>
      </c>
    </row>
    <row r="86" spans="1:2">
      <c r="A86" t="s">
        <v>4304</v>
      </c>
      <c r="B86" t="s">
        <v>4305</v>
      </c>
    </row>
    <row r="87" spans="1:2">
      <c r="A87" t="s">
        <v>3343</v>
      </c>
      <c r="B87">
        <v>47</v>
      </c>
    </row>
    <row r="88" spans="1:2">
      <c r="A88" t="s">
        <v>3405</v>
      </c>
      <c r="B88">
        <v>10</v>
      </c>
    </row>
    <row r="89" spans="1:2">
      <c r="A89" t="s">
        <v>3312</v>
      </c>
      <c r="B89">
        <v>7</v>
      </c>
    </row>
    <row r="90" spans="1:2">
      <c r="A90" t="s">
        <v>3316</v>
      </c>
      <c r="B90">
        <v>3</v>
      </c>
    </row>
    <row r="101" spans="1:3">
      <c r="A101" t="s">
        <v>4306</v>
      </c>
      <c r="B101" t="s">
        <v>4261</v>
      </c>
      <c r="C101" t="s">
        <v>4307</v>
      </c>
    </row>
    <row r="102" spans="1:3">
      <c r="A102">
        <v>1</v>
      </c>
      <c r="B102">
        <v>2</v>
      </c>
      <c r="C102" t="s">
        <v>4308</v>
      </c>
    </row>
    <row r="103" spans="1:3">
      <c r="A103">
        <v>2</v>
      </c>
      <c r="B103">
        <f>COUNTIF(Table1[Sustainable Development Goals (SDG) Coverage],"*" &amp; A103 &amp; "*")</f>
        <v>2</v>
      </c>
      <c r="C103" t="s">
        <v>4309</v>
      </c>
    </row>
    <row r="104" spans="1:3">
      <c r="A104">
        <v>3</v>
      </c>
      <c r="B104">
        <f>COUNTIFS(Table1[Sustainable Development Goals (SDG) Coverage],"*" &amp; A104 &amp; "*", Table1[Sustainable Development Goals (SDG) Coverage],"&lt;&gt;*13*")</f>
        <v>1</v>
      </c>
      <c r="C104" t="s">
        <v>4310</v>
      </c>
    </row>
    <row r="105" spans="1:3">
      <c r="A105">
        <v>6</v>
      </c>
      <c r="B105">
        <f>COUNTIF(Table1[Sustainable Development Goals (SDG) Coverage],"*" &amp; A105 &amp; "*")</f>
        <v>2</v>
      </c>
      <c r="C105" t="s">
        <v>4311</v>
      </c>
    </row>
    <row r="106" spans="1:3">
      <c r="A106">
        <v>7</v>
      </c>
      <c r="B106">
        <f>COUNTIF(Table1[Sustainable Development Goals (SDG) Coverage],"*" &amp; A106 &amp; "*")</f>
        <v>54</v>
      </c>
      <c r="C106" t="s">
        <v>4311</v>
      </c>
    </row>
    <row r="107" spans="1:3">
      <c r="A107">
        <v>8</v>
      </c>
      <c r="B107">
        <f>COUNTIF(Table1[Sustainable Development Goals (SDG) Coverage],"*" &amp; A107 &amp; "*")</f>
        <v>6</v>
      </c>
      <c r="C107" t="s">
        <v>4312</v>
      </c>
    </row>
    <row r="108" spans="1:3">
      <c r="A108">
        <v>9</v>
      </c>
      <c r="B108">
        <f>COUNTIF(Table1[Sustainable Development Goals (SDG) Coverage],"*" &amp; A108 &amp; "*")</f>
        <v>1</v>
      </c>
      <c r="C108" t="s">
        <v>4313</v>
      </c>
    </row>
    <row r="109" spans="1:3">
      <c r="A109">
        <v>10</v>
      </c>
      <c r="B109">
        <f>COUNTIF(Table1[Sustainable Development Goals (SDG) Coverage],"*" &amp; A109 &amp; "*")</f>
        <v>1</v>
      </c>
      <c r="C109" t="s">
        <v>4314</v>
      </c>
    </row>
    <row r="110" spans="1:3">
      <c r="A110">
        <v>12</v>
      </c>
      <c r="B110">
        <f>COUNTIF(Table1[Sustainable Development Goals (SDG) Coverage],"*" &amp; A110 &amp; "*")</f>
        <v>1</v>
      </c>
      <c r="C110" t="s">
        <v>4315</v>
      </c>
    </row>
    <row r="111" spans="1:3">
      <c r="A111">
        <v>13</v>
      </c>
      <c r="B111">
        <f>COUNTIF(Table1[Sustainable Development Goals (SDG) Coverage],"*" &amp; A111 &amp; "*")</f>
        <v>41</v>
      </c>
      <c r="C111" t="s">
        <v>4316</v>
      </c>
    </row>
    <row r="112" spans="1:3">
      <c r="A112">
        <v>15</v>
      </c>
      <c r="B112">
        <f>COUNTIF(Table1[Sustainable Development Goals (SDG) Coverage],"*" &amp; A112 &amp; "*")</f>
        <v>1</v>
      </c>
      <c r="C112" t="s">
        <v>4317</v>
      </c>
    </row>
    <row r="114" spans="1:3">
      <c r="A114" t="s">
        <v>4318</v>
      </c>
      <c r="B114" t="s">
        <v>4261</v>
      </c>
    </row>
    <row r="115" spans="1:3">
      <c r="A115" t="s">
        <v>3145</v>
      </c>
      <c r="B115">
        <v>32</v>
      </c>
    </row>
    <row r="116" spans="1:3">
      <c r="A116" t="s">
        <v>3255</v>
      </c>
      <c r="B116">
        <v>23</v>
      </c>
    </row>
    <row r="117" spans="1:3">
      <c r="A117" t="s">
        <v>3316</v>
      </c>
      <c r="B117">
        <v>12</v>
      </c>
    </row>
    <row r="127" spans="1:3">
      <c r="A127" t="s">
        <v>4319</v>
      </c>
      <c r="B127" t="s">
        <v>4305</v>
      </c>
      <c r="C127" t="s">
        <v>4320</v>
      </c>
    </row>
    <row r="128" spans="1:3">
      <c r="A128" t="s">
        <v>4321</v>
      </c>
      <c r="B128">
        <v>31</v>
      </c>
      <c r="C128" t="s">
        <v>4322</v>
      </c>
    </row>
    <row r="129" spans="1:3">
      <c r="A129" t="s">
        <v>4323</v>
      </c>
      <c r="B129">
        <v>18</v>
      </c>
      <c r="C129" t="s">
        <v>4324</v>
      </c>
    </row>
    <row r="130" spans="1:3">
      <c r="A130" t="s">
        <v>4325</v>
      </c>
      <c r="B130">
        <v>11</v>
      </c>
      <c r="C130" t="s">
        <v>4326</v>
      </c>
    </row>
    <row r="131" spans="1:3">
      <c r="A131" t="s">
        <v>4327</v>
      </c>
      <c r="B131">
        <v>7</v>
      </c>
      <c r="C131" t="s">
        <v>4328</v>
      </c>
    </row>
    <row r="134" spans="1:3">
      <c r="A134" t="s">
        <v>4329</v>
      </c>
      <c r="B134">
        <v>67</v>
      </c>
    </row>
    <row r="153" spans="1:2">
      <c r="A153" t="s">
        <v>4330</v>
      </c>
      <c r="B153" t="s">
        <v>4305</v>
      </c>
    </row>
    <row r="154" spans="1:2">
      <c r="A154" t="s">
        <v>645</v>
      </c>
      <c r="B154">
        <v>2</v>
      </c>
    </row>
    <row r="155" spans="1:2">
      <c r="A155" t="s">
        <v>4331</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4277</v>
      </c>
      <c r="B1" t="s">
        <v>4332</v>
      </c>
      <c r="C1" t="s">
        <v>4333</v>
      </c>
    </row>
    <row r="2" spans="1:3">
      <c r="A2" t="s">
        <v>2367</v>
      </c>
      <c r="B2">
        <v>6</v>
      </c>
      <c r="C2">
        <v>1</v>
      </c>
    </row>
    <row r="3" spans="1:3">
      <c r="A3" t="s">
        <v>2354</v>
      </c>
      <c r="B3">
        <v>5</v>
      </c>
      <c r="C3">
        <v>1</v>
      </c>
    </row>
    <row r="4" spans="1:3">
      <c r="A4" t="s">
        <v>4334</v>
      </c>
      <c r="B4">
        <v>3</v>
      </c>
      <c r="C4">
        <v>1</v>
      </c>
    </row>
    <row r="5" spans="1:3">
      <c r="A5" t="s">
        <v>2350</v>
      </c>
      <c r="B5">
        <v>3</v>
      </c>
      <c r="C5">
        <v>1</v>
      </c>
    </row>
    <row r="6" spans="1:3">
      <c r="A6" t="s">
        <v>4335</v>
      </c>
      <c r="B6">
        <v>2</v>
      </c>
      <c r="C6">
        <v>1</v>
      </c>
    </row>
    <row r="7" spans="1:3">
      <c r="A7" t="s">
        <v>4336</v>
      </c>
      <c r="B7">
        <v>2</v>
      </c>
      <c r="C7">
        <v>1</v>
      </c>
    </row>
    <row r="8" spans="1:3">
      <c r="A8" t="s">
        <v>4337</v>
      </c>
      <c r="B8">
        <v>2</v>
      </c>
      <c r="C8">
        <v>1</v>
      </c>
    </row>
    <row r="9" spans="1:3">
      <c r="A9" t="s">
        <v>4338</v>
      </c>
      <c r="B9">
        <v>1</v>
      </c>
      <c r="C9">
        <v>1</v>
      </c>
    </row>
    <row r="10" spans="1:3">
      <c r="A10" t="s">
        <v>2378</v>
      </c>
      <c r="B10">
        <v>1</v>
      </c>
      <c r="C10">
        <v>1</v>
      </c>
    </row>
    <row r="11" spans="1:3">
      <c r="A11" t="s">
        <v>4339</v>
      </c>
      <c r="B11">
        <v>1</v>
      </c>
      <c r="C11">
        <v>1</v>
      </c>
    </row>
    <row r="12" spans="1:3">
      <c r="A12" t="s">
        <v>2326</v>
      </c>
      <c r="B12">
        <v>1</v>
      </c>
      <c r="C12">
        <v>1</v>
      </c>
    </row>
    <row r="13" spans="1:3">
      <c r="A13" t="s">
        <v>4340</v>
      </c>
      <c r="B13">
        <v>1</v>
      </c>
      <c r="C13">
        <v>1</v>
      </c>
    </row>
    <row r="14" spans="1:3">
      <c r="A14" t="s">
        <v>4341</v>
      </c>
      <c r="B14">
        <v>1</v>
      </c>
      <c r="C14">
        <v>1</v>
      </c>
    </row>
    <row r="15" spans="1:3">
      <c r="A15" t="s">
        <v>4342</v>
      </c>
      <c r="B15">
        <v>1</v>
      </c>
      <c r="C15">
        <v>1</v>
      </c>
    </row>
    <row r="16" spans="1:3">
      <c r="A16" t="s">
        <v>2326</v>
      </c>
      <c r="B16">
        <v>1</v>
      </c>
      <c r="C16">
        <v>1</v>
      </c>
    </row>
    <row r="17" spans="1:3">
      <c r="A17" t="s">
        <v>4343</v>
      </c>
      <c r="B17">
        <v>1</v>
      </c>
      <c r="C17">
        <v>1</v>
      </c>
    </row>
    <row r="18" spans="1:3">
      <c r="A18" t="s">
        <v>4344</v>
      </c>
      <c r="B18">
        <v>1</v>
      </c>
      <c r="C18">
        <v>1</v>
      </c>
    </row>
    <row r="19" spans="1:3">
      <c r="A19" t="s">
        <v>4345</v>
      </c>
      <c r="B19">
        <v>1</v>
      </c>
      <c r="C19">
        <v>1</v>
      </c>
    </row>
    <row r="20" spans="1:3">
      <c r="A20" t="s">
        <v>2368</v>
      </c>
      <c r="B20">
        <v>1</v>
      </c>
      <c r="C20">
        <v>1</v>
      </c>
    </row>
    <row r="21" spans="1:3">
      <c r="A21" t="s">
        <v>4346</v>
      </c>
      <c r="B21">
        <v>1</v>
      </c>
      <c r="C21">
        <v>1</v>
      </c>
    </row>
    <row r="22" spans="1:3">
      <c r="A22" t="s">
        <v>4347</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248</v>
      </c>
      <c r="C1" s="7" t="s">
        <v>4348</v>
      </c>
      <c r="E1" s="7" t="s">
        <v>284</v>
      </c>
      <c r="G1" s="7" t="s">
        <v>321</v>
      </c>
    </row>
    <row r="2" spans="1:7">
      <c r="A2" s="6" t="s">
        <v>2324</v>
      </c>
      <c r="C2" s="6" t="s">
        <v>2317</v>
      </c>
      <c r="E2" s="6" t="s">
        <v>2321</v>
      </c>
      <c r="G2" s="6" t="s">
        <v>2329</v>
      </c>
    </row>
    <row r="3" spans="1:7">
      <c r="A3" s="6" t="s">
        <v>4349</v>
      </c>
      <c r="C3" s="6" t="s">
        <v>4350</v>
      </c>
      <c r="E3" s="6" t="s">
        <v>2329</v>
      </c>
      <c r="G3" s="6" t="s">
        <v>2339</v>
      </c>
    </row>
    <row r="4" spans="1:7">
      <c r="A4" s="6" t="s">
        <v>2350</v>
      </c>
      <c r="C4" s="6" t="s">
        <v>2363</v>
      </c>
      <c r="E4" s="6" t="s">
        <v>2332</v>
      </c>
      <c r="G4" s="6" t="s">
        <v>4279</v>
      </c>
    </row>
    <row r="5" spans="1:7">
      <c r="A5" s="6" t="s">
        <v>2351</v>
      </c>
      <c r="C5" s="6" t="s">
        <v>2361</v>
      </c>
      <c r="E5" s="6" t="s">
        <v>4351</v>
      </c>
      <c r="G5" s="6" t="s">
        <v>2340</v>
      </c>
    </row>
    <row r="6" spans="1:7">
      <c r="A6" s="6" t="s">
        <v>4281</v>
      </c>
      <c r="C6" s="6" t="s">
        <v>2379</v>
      </c>
      <c r="E6" s="6" t="s">
        <v>4352</v>
      </c>
      <c r="G6" s="6" t="s">
        <v>2347</v>
      </c>
    </row>
    <row r="7" spans="1:7">
      <c r="A7" s="6" t="s">
        <v>2353</v>
      </c>
      <c r="E7" s="6" t="s">
        <v>2335</v>
      </c>
      <c r="G7" s="6" t="s">
        <v>2354</v>
      </c>
    </row>
    <row r="8" spans="1:7">
      <c r="A8" s="6" t="s">
        <v>2356</v>
      </c>
      <c r="E8" s="6" t="s">
        <v>4279</v>
      </c>
      <c r="G8" s="6" t="s">
        <v>4350</v>
      </c>
    </row>
    <row r="9" spans="1:7">
      <c r="A9" s="6" t="s">
        <v>2360</v>
      </c>
      <c r="E9" s="6" t="s">
        <v>2348</v>
      </c>
      <c r="G9" s="6" t="s">
        <v>2368</v>
      </c>
    </row>
    <row r="10" spans="1:7">
      <c r="A10" s="6" t="s">
        <v>2366</v>
      </c>
      <c r="E10" s="6" t="s">
        <v>2342</v>
      </c>
      <c r="G10" s="6" t="s">
        <v>2373</v>
      </c>
    </row>
    <row r="11" spans="1:7">
      <c r="A11" s="6" t="s">
        <v>2367</v>
      </c>
      <c r="E11" s="6" t="s">
        <v>4353</v>
      </c>
      <c r="G11" s="6" t="s">
        <v>2375</v>
      </c>
    </row>
    <row r="12" spans="1:7">
      <c r="A12" s="6" t="s">
        <v>2349</v>
      </c>
      <c r="G12" s="6" t="s">
        <v>2376</v>
      </c>
    </row>
    <row r="13" spans="1:7">
      <c r="A13" s="6" t="s">
        <v>2378</v>
      </c>
      <c r="G13" s="6" t="s">
        <v>2377</v>
      </c>
    </row>
    <row r="14" spans="1:7">
      <c r="A14" s="6" t="s">
        <v>2370</v>
      </c>
      <c r="G14" s="6" t="s">
        <v>2380</v>
      </c>
    </row>
    <row r="15" spans="1:7">
      <c r="A15" s="6" t="s">
        <v>2372</v>
      </c>
    </row>
    <row r="18" spans="1:1">
      <c r="A18" s="7" t="s">
        <v>271</v>
      </c>
    </row>
    <row r="19" spans="1:1">
      <c r="A19" s="6" t="s">
        <v>2321</v>
      </c>
    </row>
    <row r="20" spans="1:1">
      <c r="A20" s="6" t="s">
        <v>2326</v>
      </c>
    </row>
    <row r="21" spans="1:1">
      <c r="A21" s="6" t="s">
        <v>4279</v>
      </c>
    </row>
    <row r="22" spans="1:1">
      <c r="A22" s="6" t="s">
        <v>2346</v>
      </c>
    </row>
    <row r="23" spans="1:1">
      <c r="A23" s="6" t="s">
        <v>2355</v>
      </c>
    </row>
    <row r="24" spans="1:1">
      <c r="A24" s="6" t="s">
        <v>2364</v>
      </c>
    </row>
    <row r="25" spans="1:1">
      <c r="A25" s="6" t="s">
        <v>2359</v>
      </c>
    </row>
    <row r="26" spans="1:1">
      <c r="A26" s="6" t="s">
        <v>2365</v>
      </c>
    </row>
    <row r="27" spans="1:1">
      <c r="A27" s="6" t="s">
        <v>2374</v>
      </c>
    </row>
    <row r="28" spans="1:1">
      <c r="A28" s="6" t="s">
        <v>2377</v>
      </c>
    </row>
    <row r="29" spans="1:1">
      <c r="A29" s="6" t="s">
        <v>2381</v>
      </c>
    </row>
    <row r="30" spans="1:1">
      <c r="A30" s="6" t="s">
        <v>2382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ée un document." ma:contentTypeScope="" ma:versionID="90dddb102cc1af61fe50b2cec2b53045">
  <xsd:schema xmlns:xsd="http://www.w3.org/2001/XMLSchema" xmlns:xs="http://www.w3.org/2001/XMLSchema" xmlns:p="http://schemas.microsoft.com/office/2006/metadata/properties" xmlns:ns2="a42e51d4-920d-4a98-8ef8-ea60d50b761a" targetNamespace="http://schemas.microsoft.com/office/2006/metadata/properties" ma:root="true" ma:fieldsID="4fde35838068e20e82b0941a7b2917d5"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a42e51d4-920d-4a98-8ef8-ea60d50b761a"/>
    <ds:schemaRef ds:uri="http://schemas.microsoft.com/office/infopath/2007/PartnerControls"/>
    <ds:schemaRef ds:uri="http://purl.org/dc/elements/1.1/"/>
    <ds:schemaRef ds:uri="http://purl.org/dc/terms/"/>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F8A2136-EA1A-4DC2-B9F4-5B920FC9E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2026-07-30T11:54:20Z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